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gem" sheetId="1" r:id="rId4"/>
    <sheet state="visible" name="Funções" sheetId="2" r:id="rId5"/>
    <sheet state="visible" name="Sumário" sheetId="3" r:id="rId6"/>
    <sheet state="visible" name="Fator de Ajuste (FA)" sheetId="4" r:id="rId7"/>
    <sheet state="visible" name="Estimativas" sheetId="5" r:id="rId8"/>
    <sheet state="visible" name="Custo DEMANDA" sheetId="6" r:id="rId9"/>
  </sheets>
  <definedNames>
    <definedName name="Data">Contagem!#REF!</definedName>
    <definedName name="Projeto">Contagem!#REF!</definedName>
    <definedName name="Responsável">Contagem!#REF!</definedName>
    <definedName name="Revisão">Contagem!#REF!</definedName>
    <definedName name="Revisor">Contagem!#REF!</definedName>
    <definedName name="VAFB">#REF!</definedName>
    <definedName name="FA">'Fator de Ajuste (FA)'!$C$20</definedName>
    <definedName name="VAFA">#REF!</definedName>
    <definedName name="UFPB">Contagem!$Y$8</definedName>
    <definedName name="VAF">#REF!</definedName>
    <definedName name="CF">'Funções'!$L$6:$L$38</definedName>
  </definedNames>
  <calcPr/>
  <extLst>
    <ext uri="GoogleSheetsCustomDataVersion1">
      <go:sheetsCustomData xmlns:go="http://customooxmlschemas.google.com/" r:id="rId10" roundtripDataSignature="AMtx7mgoj+yezSaOG8JOkccTUEZQi6z0/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7">
      <text>
        <t xml:space="preserve">======
ID#AAAAp5p_BxY
Adevan Neves Santos    (2023-02-13 01:16:04)
é a contagem não ajustada das funções do projeto de
desenvolvimento</t>
      </text>
    </comment>
  </commentList>
  <extLst>
    <ext uri="GoogleSheetsCustomDataVersion1">
      <go:sheetsCustomData xmlns:go="http://customooxmlschemas.google.com/" r:id="rId1" roundtripDataSignature="AMtx7miGvn79xZUKIhuVAbvymr44A8mXF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======
ID#AAAAp5p_Bw0
    (2023-02-12 23:51:05)
Tipos de Dados (DETs)</t>
      </text>
    </comment>
    <comment authorId="0" ref="H5">
      <text>
        <t xml:space="preserve">======
ID#AAAAp5p_Bwo
Tipo de Função    (2023-02-12 23:51:05)
ALI, AIE, EE, SE, CE</t>
      </text>
    </comment>
    <comment authorId="0" ref="F36">
      <text>
        <t xml:space="preserve">======
ID#AAAAp5p_BwU
Alexandre Luiz Boruschenko Moro    (2023-02-12 23:51:05)
Duplicado com incluir / popular tela</t>
      </text>
    </comment>
    <comment authorId="0" ref="I5">
      <text>
        <t xml:space="preserve">======
ID#AAAAp5p_BwM
Tipo de Manutenção na função    (2023-02-12 23:51:05)
I -Inclusão  A - Alteração  E - Exclusão</t>
      </text>
    </comment>
    <comment authorId="0" ref="K5">
      <text>
        <t xml:space="preserve">======
ID#AAAAp5p_BwI
    (2023-02-12 23:51:05)
Arquivos Referenciados/ Tipos de Registro</t>
      </text>
    </comment>
    <comment authorId="0" ref="A5">
      <text>
        <t xml:space="preserve">======
ID#AAAAp5p_BwE
    (2023-02-12 23:51:05)
O processo é a menor unidade de atividade significativa para o usuário?
É auto-contido e deixa o negócio da aplicação em um estado consistente?</t>
      </text>
    </comment>
  </commentList>
  <extLst>
    <ext uri="GoogleSheetsCustomDataVersion1">
      <go:sheetsCustomData xmlns:go="http://customooxmlschemas.google.com/" r:id="rId1" roundtripDataSignature="AMtx7mgmWrnEiT76nGVe+jO0MyzOg9shX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======
ID#AAAAp5p_Bww
    (2023-02-12 23:51:05)
Saída Externa</t>
      </text>
    </comment>
    <comment authorId="0" ref="B29">
      <text>
        <t xml:space="preserve">======
ID#AAAAp5p_Bws
    (2023-02-12 23:51:05)
Arquivo Lógico Interno</t>
      </text>
    </comment>
    <comment authorId="0" ref="B45">
      <text>
        <t xml:space="preserve">======
ID#AAAAp5p_Bwk
    (2023-02-12 23:51:05)
Técnica de estimativa do tamanho desenvolvida pela NESMA. Basie-se apenas nos arquivos lógicos. Assume que cada ALI tem um peso de 35 PF e cada AIE um peso de 15 PF</t>
      </text>
    </comment>
    <comment authorId="0" ref="B44">
      <text>
        <t xml:space="preserve">======
ID#AAAAp5p_BwY
    (2023-02-12 23:51:05)
Técnica de estimativa do tamanho desenvolvida pela NESMA. Assume que os arquivos lógicos são de complexidade baixa e as transações são de complexidade média.</t>
      </text>
    </comment>
    <comment authorId="0" ref="B22">
      <text>
        <t xml:space="preserve">======
ID#AAAAp5p_Bwg
    (2023-02-12 23:51:05)
Consulta Externa</t>
      </text>
    </comment>
    <comment authorId="0" ref="B8">
      <text>
        <t xml:space="preserve">======
ID#AAAAp5p_Bwc
    (2023-02-12 23:51:05)
Entrada Externa</t>
      </text>
    </comment>
    <comment authorId="0" ref="B36">
      <text>
        <t xml:space="preserve">======
ID#AAAAp5p_BwQ
    (2023-02-12 23:51:05)
Arquivo de Interface Externa</t>
      </text>
    </comment>
  </commentList>
  <extLst>
    <ext uri="GoogleSheetsCustomDataVersion1">
      <go:sheetsCustomData xmlns:go="http://customooxmlschemas.google.com/" r:id="rId1" roundtripDataSignature="AMtx7mhfeR15QNdAqttKjlYSa80apx45PA=="/>
    </ext>
  </extLst>
</comments>
</file>

<file path=xl/sharedStrings.xml><?xml version="1.0" encoding="utf-8"?>
<sst xmlns="http://schemas.openxmlformats.org/spreadsheetml/2006/main" count="264" uniqueCount="183">
  <si>
    <t>Identificação da Contagem</t>
  </si>
  <si>
    <t>PROJETO</t>
  </si>
  <si>
    <t>Espeto de Cats</t>
  </si>
  <si>
    <t>R$/PF</t>
  </si>
  <si>
    <t>Custo</t>
  </si>
  <si>
    <t>ALUNOS:</t>
  </si>
  <si>
    <t>Adevan Neves Santos</t>
  </si>
  <si>
    <t>PF</t>
  </si>
  <si>
    <t xml:space="preserve">AJUSTADO </t>
  </si>
  <si>
    <t>Tipo de contagem</t>
  </si>
  <si>
    <t xml:space="preserve">Efetuar login </t>
  </si>
  <si>
    <t>Sumário</t>
  </si>
  <si>
    <t>Tamanho Funcional (PF)</t>
  </si>
  <si>
    <t>Deflator</t>
  </si>
  <si>
    <t>PF Local</t>
  </si>
  <si>
    <t xml:space="preserve">Indicação do universo </t>
  </si>
  <si>
    <t>ADD</t>
  </si>
  <si>
    <t>Projeto de Desenvolvimento</t>
  </si>
  <si>
    <t>X</t>
  </si>
  <si>
    <t>CHG</t>
  </si>
  <si>
    <t>Projeto de Melhoria</t>
  </si>
  <si>
    <t>DEL</t>
  </si>
  <si>
    <t>Aplicação ( Baseline )</t>
  </si>
  <si>
    <t>TST</t>
  </si>
  <si>
    <t>Escopo da Contagem</t>
  </si>
  <si>
    <t xml:space="preserve">Meu projeto é sobre uma rede de restaurantes intitulada Espeto de Cats. Ele iniciou no dia 05/01 e irá terminar no dia 14/03 , ou seja, serão 54 dias úteis de trabalho. Com a carga horária de 8h por dia, temos 432 h da equipe dedicada para o projeto. O custo do projeto é de R$ 161.799,42 . </t>
  </si>
  <si>
    <t>https://www.trt9.jus.br/pds/pdstrt9/guidances/templates/planilha_pontos_funcao_26F73B88.html</t>
  </si>
  <si>
    <t xml:space="preserve"> Planilha de contagem de ponto de função </t>
  </si>
  <si>
    <t>Função</t>
  </si>
  <si>
    <t>REF.</t>
  </si>
  <si>
    <t>Tipo</t>
  </si>
  <si>
    <t>(I/A/E)</t>
  </si>
  <si>
    <t>TD</t>
  </si>
  <si>
    <t>AR/TR</t>
  </si>
  <si>
    <t>ctl</t>
  </si>
  <si>
    <t>C</t>
  </si>
  <si>
    <t>Complex.</t>
  </si>
  <si>
    <t>Observações</t>
  </si>
  <si>
    <t>Cadastro de usuário</t>
  </si>
  <si>
    <t>UC09</t>
  </si>
  <si>
    <t>AIE</t>
  </si>
  <si>
    <t>I</t>
  </si>
  <si>
    <t>ALTERAÇAO DE USUARIO</t>
  </si>
  <si>
    <t>UC10</t>
  </si>
  <si>
    <t>A</t>
  </si>
  <si>
    <t>DELECAO DE  USUÁRIO</t>
  </si>
  <si>
    <t>EE</t>
  </si>
  <si>
    <t>E</t>
  </si>
  <si>
    <t>CADASTRO DE CARDAPIO</t>
  </si>
  <si>
    <t>UC11</t>
  </si>
  <si>
    <t>ALI</t>
  </si>
  <si>
    <t>ALTERAR CARDAPIO</t>
  </si>
  <si>
    <t>UC12</t>
  </si>
  <si>
    <t>CE</t>
  </si>
  <si>
    <t>DELECAO DE CARDAPIO</t>
  </si>
  <si>
    <t>FAZER PEDIDO</t>
  </si>
  <si>
    <t>UC03</t>
  </si>
  <si>
    <t>EXLCUIR PEDIDO</t>
  </si>
  <si>
    <t>UC08</t>
  </si>
  <si>
    <t>RECEBER POR DELIVERY</t>
  </si>
  <si>
    <t>UC04</t>
  </si>
  <si>
    <t>RECOMENDAR COMIDAS</t>
  </si>
  <si>
    <t>SE</t>
  </si>
  <si>
    <t>MOSTRAR FLUXO DE CAIXA</t>
  </si>
  <si>
    <t>PESQUISAR MENU</t>
  </si>
  <si>
    <t>UC02</t>
  </si>
  <si>
    <t>FAZER PAGAMENTO</t>
  </si>
  <si>
    <t>UC05</t>
  </si>
  <si>
    <t>FAZER RESERVA</t>
  </si>
  <si>
    <t>UC07</t>
  </si>
  <si>
    <t>APAGAR PEDIDO</t>
  </si>
  <si>
    <t>Sumário da Contagem</t>
  </si>
  <si>
    <t>Tipo de Função</t>
  </si>
  <si>
    <t>Complexidade Funcional</t>
  </si>
  <si>
    <t>Total por Complexidade</t>
  </si>
  <si>
    <t xml:space="preserve">% </t>
  </si>
  <si>
    <t>Baixa</t>
  </si>
  <si>
    <t>x 3</t>
  </si>
  <si>
    <t>Média</t>
  </si>
  <si>
    <t>x 4</t>
  </si>
  <si>
    <t>Alta</t>
  </si>
  <si>
    <t>x 6</t>
  </si>
  <si>
    <t>Total</t>
  </si>
  <si>
    <t>x 5</t>
  </si>
  <si>
    <t>x 7</t>
  </si>
  <si>
    <t>x 10</t>
  </si>
  <si>
    <t>x 15</t>
  </si>
  <si>
    <t>Total PF (contagem detalhada)</t>
  </si>
  <si>
    <t>Total PF (contagem estimativa)</t>
  </si>
  <si>
    <t>Total PF (contagem indicativa)</t>
  </si>
  <si>
    <t>Total de PF Local</t>
  </si>
  <si>
    <t>DFL</t>
  </si>
  <si>
    <t>PF LOCAL</t>
  </si>
  <si>
    <t>INCLUSÃO (ADD)</t>
  </si>
  <si>
    <t>TOTAL</t>
  </si>
  <si>
    <t>ALTERAÇÃO (CHG)</t>
  </si>
  <si>
    <t>EXCLUSÃO (DEL)</t>
  </si>
  <si>
    <t>TESTE (TST)</t>
  </si>
  <si>
    <t>CARACTERISTICAS GERAIS</t>
  </si>
  <si>
    <t>1. Comunicação de Dados</t>
  </si>
  <si>
    <t>2. Processamento Distribuído</t>
  </si>
  <si>
    <t>3. Performance</t>
  </si>
  <si>
    <t>4. Configuração do Equipamento</t>
  </si>
  <si>
    <t>5. Volume de Transações</t>
  </si>
  <si>
    <t>6. Entrada de Dados On-Line</t>
  </si>
  <si>
    <t>7. Interface com o usuário</t>
  </si>
  <si>
    <t>8. Atualização On-Line</t>
  </si>
  <si>
    <t>9. Processamento Complexo</t>
  </si>
  <si>
    <t>10. Reusabilidade</t>
  </si>
  <si>
    <t>11. Facilidade de Implantação</t>
  </si>
  <si>
    <t>12. Facilidade Operacional</t>
  </si>
  <si>
    <t>13. Múltiplos Locais</t>
  </si>
  <si>
    <t>14. Facilidade de mudanças</t>
  </si>
  <si>
    <t>FA--&gt;&gt;</t>
  </si>
  <si>
    <t>UC</t>
  </si>
  <si>
    <t>Total PF</t>
  </si>
  <si>
    <t>Prazo almejado (meses)</t>
  </si>
  <si>
    <t>ESTIMATIVA COM BASE NA</t>
  </si>
  <si>
    <t>PRODUTIVIDADE DO SETOR PÚBLICO</t>
  </si>
  <si>
    <t>PF/hora</t>
  </si>
  <si>
    <t>&lt;&lt;&lt;&lt;&lt;&lt;&lt;&lt;&lt;&lt;&lt;&lt;&lt;&lt;</t>
  </si>
  <si>
    <t>Total horas (TOTALPF/(PFHORA))</t>
  </si>
  <si>
    <t>Horas / Homem-mês TRT9</t>
  </si>
  <si>
    <t>Esforço/pessoas no prazo desejado</t>
  </si>
  <si>
    <t>ESFORÇO POR ATIVIDADE (h)</t>
  </si>
  <si>
    <t>Análise de Requisitos (20%)</t>
  </si>
  <si>
    <t>Análise e Projeto (30%)</t>
  </si>
  <si>
    <t>Implementação e Testes (40%)</t>
  </si>
  <si>
    <t>Disponibilização (10%)</t>
  </si>
  <si>
    <t>ESFORÇO POR ATIVIDADE / MÊS (h)</t>
  </si>
  <si>
    <t>ESFORÇO POR ATIVIDADE / MÊS (PF)</t>
  </si>
  <si>
    <t>PRAZO MÁXIMO MESES (fórmula PROCERGS)</t>
  </si>
  <si>
    <t>CUSTO DE SOFTWARE POR DEMANDA</t>
  </si>
  <si>
    <t>Mão de Obra (mensal)</t>
  </si>
  <si>
    <t>Salário</t>
  </si>
  <si>
    <t>Qtd</t>
  </si>
  <si>
    <t>INSS</t>
  </si>
  <si>
    <t>FGTS</t>
  </si>
  <si>
    <t>FÉRIAS</t>
  </si>
  <si>
    <t>VTRAN</t>
  </si>
  <si>
    <t>VREF</t>
  </si>
  <si>
    <t>CUSTO DO EMPREGADO POR MÊS</t>
  </si>
  <si>
    <t>CUSTO DO EMPREGADO POR HORA</t>
  </si>
  <si>
    <t>Programador</t>
  </si>
  <si>
    <t>Desiner</t>
  </si>
  <si>
    <t>Tester</t>
  </si>
  <si>
    <t xml:space="preserve">PARAMETROS </t>
  </si>
  <si>
    <t>VL TRANSPORTE</t>
  </si>
  <si>
    <t>VL REFEICAO</t>
  </si>
  <si>
    <t>MARGEM DE SEG</t>
  </si>
  <si>
    <t>MARGEM DE LUCRO</t>
  </si>
  <si>
    <t>Imposto (mensal)</t>
  </si>
  <si>
    <t>inss 29% (por mês)</t>
  </si>
  <si>
    <t>fgts 8% (por mês)</t>
  </si>
  <si>
    <t>Beneficios (mensal)</t>
  </si>
  <si>
    <t>13 sal</t>
  </si>
  <si>
    <t>férias</t>
  </si>
  <si>
    <t>vale transporte (4,50)</t>
  </si>
  <si>
    <t>vale refeicao (16,50)</t>
  </si>
  <si>
    <t>Infra estrutura (mensal)</t>
  </si>
  <si>
    <t>Aluguel</t>
  </si>
  <si>
    <t>Internet</t>
  </si>
  <si>
    <t>Celular</t>
  </si>
  <si>
    <t>Computador(depreciacao)</t>
  </si>
  <si>
    <t>Luz</t>
  </si>
  <si>
    <t>Agua</t>
  </si>
  <si>
    <t>Servidor</t>
  </si>
  <si>
    <t>Licença de SW</t>
  </si>
  <si>
    <t>CUSTO MENSAL DE PRODUÇÃO</t>
  </si>
  <si>
    <t>MARGEM DE SEGURANÇA</t>
  </si>
  <si>
    <t>LUCRO</t>
  </si>
  <si>
    <t>TOTAL PRECO</t>
  </si>
  <si>
    <t>IMPOSTOS</t>
  </si>
  <si>
    <t>SUPER SIMPLES - Anexo V (15,5%)</t>
  </si>
  <si>
    <t>ISS (5%)</t>
  </si>
  <si>
    <t>VALOR TOTAL MENSAL</t>
  </si>
  <si>
    <t>1 HORA DE PRODUÇÃO</t>
  </si>
  <si>
    <t xml:space="preserve">1PF </t>
  </si>
  <si>
    <t>1H</t>
  </si>
  <si>
    <t>Duração</t>
  </si>
  <si>
    <t>x</t>
  </si>
  <si>
    <t>pf</t>
  </si>
  <si>
    <t>1 ptof em 0,8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</si>
</sst>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R$&quot;* #,##0.00_);_(&quot;R$&quot;* \(#,##0.00\);_(&quot;R$&quot;* \-??_);_(@_)"/>
    <numFmt numFmtId="165" formatCode="_(* #,##0.00_);_(* \(#,##0.00\);_(* \-??_);_(@_)"/>
    <numFmt numFmtId="166" formatCode="_-* #,##0.00_-;\-* #,##0.00_-;_-* &quot;-&quot;??_-;_-@"/>
    <numFmt numFmtId="167" formatCode="0.0%"/>
    <numFmt numFmtId="168" formatCode="_-&quot;R$&quot;\ * #,##0.00_-;\-&quot;R$&quot;\ * #,##0.00_-;_-&quot;R$&quot;\ * &quot;-&quot;??_-;_-@"/>
  </numFmts>
  <fonts count="28">
    <font>
      <sz val="10.0"/>
      <color rgb="FF000000"/>
      <name val="Arial"/>
      <scheme val="minor"/>
    </font>
    <font>
      <b/>
      <sz val="10.0"/>
      <color theme="1"/>
      <name val="Libre Franklin"/>
    </font>
    <font/>
    <font>
      <sz val="10.0"/>
      <color theme="1"/>
      <name val="Libre Franklin"/>
    </font>
    <font>
      <sz val="9.0"/>
      <color rgb="FF0000D4"/>
      <name val="Libre Franklin"/>
    </font>
    <font>
      <sz val="9.0"/>
      <color theme="1"/>
      <name val="Libre Franklin"/>
    </font>
    <font>
      <sz val="10.0"/>
      <color rgb="FFFF0000"/>
      <name val="Libre Franklin"/>
    </font>
    <font>
      <b/>
      <sz val="9.0"/>
      <color rgb="FF0000D4"/>
      <name val="Libre Franklin"/>
    </font>
    <font>
      <b/>
      <sz val="9.0"/>
      <color theme="1"/>
      <name val="Libre Franklin"/>
    </font>
    <font>
      <sz val="10.0"/>
      <color rgb="FF0000D4"/>
      <name val="Libre Franklin"/>
    </font>
    <font>
      <u/>
      <sz val="10.0"/>
      <color theme="10"/>
      <name val="Arial"/>
    </font>
    <font>
      <b/>
      <sz val="12.0"/>
      <color theme="1"/>
      <name val="Libre Franklin"/>
    </font>
    <font>
      <sz val="10.0"/>
      <color rgb="FFFFFFFF"/>
      <name val="Libre Franklin"/>
    </font>
    <font>
      <sz val="8.0"/>
      <color theme="1"/>
      <name val="Libre Franklin"/>
    </font>
    <font>
      <sz val="8.0"/>
      <color rgb="FF000000"/>
      <name val="Libre Franklin"/>
    </font>
    <font>
      <sz val="9.0"/>
      <color rgb="FFFFFFFF"/>
      <name val="Libre Franklin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b/>
      <sz val="10.0"/>
      <color theme="0"/>
      <name val="Arial"/>
    </font>
    <font>
      <color theme="1"/>
      <name val="Arial"/>
      <scheme val="minor"/>
    </font>
    <font>
      <b/>
      <sz val="10.0"/>
      <color rgb="FF974806"/>
      <name val="Arial"/>
    </font>
    <font>
      <sz val="10.0"/>
      <color rgb="FF632423"/>
      <name val="Arial"/>
    </font>
    <font>
      <b/>
      <sz val="11.0"/>
      <color rgb="FF974806"/>
      <name val="Arial"/>
    </font>
    <font>
      <b/>
      <sz val="11.0"/>
      <color rgb="FF632423"/>
      <name val="Arial"/>
    </font>
    <font>
      <b/>
      <sz val="10.0"/>
      <color rgb="FF632423"/>
      <name val="Arial"/>
    </font>
    <font>
      <b/>
      <sz val="10.0"/>
      <color rgb="FF953734"/>
      <name val="Arial"/>
    </font>
    <font>
      <b/>
      <sz val="12.0"/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CF305"/>
        <bgColor rgb="FFFCF305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00ABEA"/>
        <bgColor rgb="FF00ABEA"/>
      </patternFill>
    </fill>
    <fill>
      <patternFill patternType="solid">
        <fgColor rgb="FF993366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FF0000"/>
        <bgColor rgb="FFFF0000"/>
      </patternFill>
    </fill>
    <fill>
      <patternFill patternType="solid">
        <fgColor rgb="FF92CDDC"/>
        <bgColor rgb="FF92CDDC"/>
      </patternFill>
    </fill>
    <fill>
      <patternFill patternType="solid">
        <fgColor rgb="FF32F828"/>
        <bgColor rgb="FF32F828"/>
      </patternFill>
    </fill>
    <fill>
      <patternFill patternType="solid">
        <fgColor theme="6"/>
        <bgColor theme="6"/>
      </patternFill>
    </fill>
    <fill>
      <patternFill patternType="solid">
        <fgColor rgb="FFEAF1DD"/>
        <bgColor rgb="FFEAF1DD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FABF8F"/>
        <bgColor rgb="FFFABF8F"/>
      </patternFill>
    </fill>
    <fill>
      <patternFill patternType="solid">
        <fgColor rgb="FFC2D69B"/>
        <bgColor rgb="FFC2D69B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31859B"/>
        <bgColor rgb="FF31859B"/>
      </patternFill>
    </fill>
  </fills>
  <borders count="5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hair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left/>
      <right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top/>
      <bottom/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vertical="center"/>
    </xf>
    <xf borderId="10" fillId="0" fontId="2" numFmtId="0" xfId="0" applyBorder="1" applyFont="1"/>
    <xf borderId="9" fillId="0" fontId="5" numFmtId="0" xfId="0" applyAlignment="1" applyBorder="1" applyFont="1">
      <alignment horizontal="left" readingOrder="0"/>
    </xf>
    <xf borderId="11" fillId="0" fontId="2" numFmtId="0" xfId="0" applyBorder="1" applyFont="1"/>
    <xf borderId="9" fillId="0" fontId="4" numFmtId="0" xfId="0" applyAlignment="1" applyBorder="1" applyFont="1">
      <alignment horizontal="center"/>
    </xf>
    <xf borderId="12" fillId="0" fontId="5" numFmtId="2" xfId="0" applyAlignment="1" applyBorder="1" applyFont="1" applyNumberFormat="1">
      <alignment horizontal="right" readingOrder="0"/>
    </xf>
    <xf borderId="9" fillId="2" fontId="5" numFmtId="164" xfId="0" applyAlignment="1" applyBorder="1" applyFill="1" applyFont="1" applyNumberFormat="1">
      <alignment horizontal="right"/>
    </xf>
    <xf borderId="9" fillId="0" fontId="5" numFmtId="0" xfId="0" applyAlignment="1" applyBorder="1" applyFont="1">
      <alignment readingOrder="0"/>
    </xf>
    <xf borderId="9" fillId="2" fontId="5" numFmtId="165" xfId="0" applyBorder="1" applyFont="1" applyNumberFormat="1"/>
    <xf borderId="0" fillId="0" fontId="6" numFmtId="166" xfId="0" applyFont="1" applyNumberFormat="1"/>
    <xf borderId="1" fillId="0" fontId="7" numFmtId="0" xfId="0" applyAlignment="1" applyBorder="1" applyFont="1">
      <alignment horizontal="center" shrinkToFit="0" textRotation="90" vertical="center" wrapText="1"/>
    </xf>
    <xf borderId="10" fillId="0" fontId="4" numFmtId="0" xfId="0" applyBorder="1" applyFont="1"/>
    <xf borderId="12" fillId="0" fontId="8" numFmtId="0" xfId="0" applyAlignment="1" applyBorder="1" applyFont="1">
      <alignment horizontal="center"/>
    </xf>
    <xf borderId="0" fillId="0" fontId="5" numFmtId="0" xfId="0" applyFont="1"/>
    <xf borderId="0" fillId="0" fontId="9" numFmtId="0" xfId="0" applyAlignment="1" applyFont="1">
      <alignment horizontal="center"/>
    </xf>
    <xf borderId="9" fillId="0" fontId="4" numFmtId="0" xfId="0" applyAlignment="1" applyBorder="1" applyFont="1">
      <alignment horizontal="right"/>
    </xf>
    <xf borderId="9" fillId="0" fontId="5" numFmtId="2" xfId="0" applyAlignment="1" applyBorder="1" applyFont="1" applyNumberFormat="1">
      <alignment horizontal="center"/>
    </xf>
    <xf borderId="9" fillId="0" fontId="4" numFmtId="0" xfId="0" applyBorder="1" applyFont="1"/>
    <xf borderId="0" fillId="0" fontId="9" numFmtId="0" xfId="0" applyAlignment="1" applyFont="1">
      <alignment horizontal="right"/>
    </xf>
    <xf borderId="7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top" wrapText="1"/>
    </xf>
    <xf borderId="0" fillId="0" fontId="10" numFmtId="0" xfId="0" applyFont="1"/>
    <xf borderId="0" fillId="0" fontId="11" numFmtId="0" xfId="0" applyAlignment="1" applyFont="1">
      <alignment horizontal="center"/>
    </xf>
    <xf borderId="1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3" fillId="0" fontId="2" numFmtId="0" xfId="0" applyBorder="1" applyFont="1"/>
    <xf borderId="14" fillId="2" fontId="3" numFmtId="0" xfId="0" applyAlignment="1" applyBorder="1" applyFont="1">
      <alignment vertical="center"/>
    </xf>
    <xf borderId="9" fillId="2" fontId="3" numFmtId="0" xfId="0" applyAlignment="1" applyBorder="1" applyFont="1">
      <alignment horizontal="left" vertical="center"/>
    </xf>
    <xf borderId="15" fillId="2" fontId="3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14" fillId="3" fontId="12" numFmtId="0" xfId="0" applyAlignment="1" applyBorder="1" applyFill="1" applyFont="1">
      <alignment horizontal="center" shrinkToFit="0" vertical="center" wrapText="1"/>
    </xf>
    <xf borderId="19" fillId="3" fontId="12" numFmtId="0" xfId="0" applyAlignment="1" applyBorder="1" applyFont="1">
      <alignment horizontal="center" shrinkToFit="0" vertical="center" wrapText="1"/>
    </xf>
    <xf borderId="12" fillId="3" fontId="12" numFmtId="0" xfId="0" applyAlignment="1" applyBorder="1" applyFont="1">
      <alignment horizontal="center" vertical="center"/>
    </xf>
    <xf borderId="20" fillId="3" fontId="12" numFmtId="0" xfId="0" applyAlignment="1" applyBorder="1" applyFont="1">
      <alignment horizontal="center" vertical="center"/>
    </xf>
    <xf borderId="12" fillId="3" fontId="12" numFmtId="0" xfId="0" applyAlignment="1" applyBorder="1" applyFont="1">
      <alignment horizontal="center"/>
    </xf>
    <xf borderId="21" fillId="3" fontId="12" numFmtId="0" xfId="0" applyAlignment="1" applyBorder="1" applyFont="1">
      <alignment horizontal="center"/>
    </xf>
    <xf borderId="22" fillId="3" fontId="12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25" fillId="4" fontId="3" numFmtId="0" xfId="0" applyAlignment="1" applyBorder="1" applyFill="1" applyFont="1">
      <alignment horizontal="left" readingOrder="0" vertical="center"/>
    </xf>
    <xf borderId="26" fillId="4" fontId="13" numFmtId="0" xfId="0" applyAlignment="1" applyBorder="1" applyFont="1">
      <alignment horizontal="left" vertical="center"/>
    </xf>
    <xf borderId="27" fillId="4" fontId="13" numFmtId="0" xfId="0" applyAlignment="1" applyBorder="1" applyFont="1">
      <alignment horizontal="left" vertical="center"/>
    </xf>
    <xf borderId="27" fillId="4" fontId="13" numFmtId="0" xfId="0" applyAlignment="1" applyBorder="1" applyFont="1">
      <alignment horizontal="center" readingOrder="0" vertical="center"/>
    </xf>
    <xf borderId="28" fillId="0" fontId="13" numFmtId="0" xfId="0" applyAlignment="1" applyBorder="1" applyFont="1">
      <alignment horizontal="center"/>
    </xf>
    <xf borderId="27" fillId="5" fontId="13" numFmtId="0" xfId="0" applyAlignment="1" applyBorder="1" applyFill="1" applyFont="1">
      <alignment horizontal="center" readingOrder="0" vertical="center"/>
    </xf>
    <xf borderId="27" fillId="5" fontId="13" numFmtId="0" xfId="0" applyAlignment="1" applyBorder="1" applyFont="1">
      <alignment horizontal="center" vertical="center"/>
    </xf>
    <xf borderId="29" fillId="0" fontId="13" numFmtId="0" xfId="0" applyAlignment="1" applyBorder="1" applyFont="1">
      <alignment horizontal="center" shrinkToFit="0" wrapText="1"/>
    </xf>
    <xf borderId="28" fillId="2" fontId="13" numFmtId="0" xfId="0" applyAlignment="1" applyBorder="1" applyFont="1">
      <alignment horizontal="center" shrinkToFit="0" wrapText="1"/>
    </xf>
    <xf borderId="28" fillId="2" fontId="13" numFmtId="0" xfId="0" applyAlignment="1" applyBorder="1" applyFont="1">
      <alignment horizontal="center"/>
    </xf>
    <xf borderId="28" fillId="2" fontId="13" numFmtId="4" xfId="0" applyAlignment="1" applyBorder="1" applyFont="1" applyNumberFormat="1">
      <alignment horizontal="center"/>
    </xf>
    <xf borderId="30" fillId="0" fontId="13" numFmtId="0" xfId="0" applyAlignment="1" applyBorder="1" applyFont="1">
      <alignment horizontal="left" vertical="center"/>
    </xf>
    <xf borderId="0" fillId="0" fontId="13" numFmtId="0" xfId="0" applyFont="1"/>
    <xf borderId="25" fillId="4" fontId="13" numFmtId="0" xfId="0" applyAlignment="1" applyBorder="1" applyFont="1">
      <alignment horizontal="left" readingOrder="0" vertical="center"/>
    </xf>
    <xf borderId="28" fillId="0" fontId="13" numFmtId="0" xfId="0" applyAlignment="1" applyBorder="1" applyFont="1">
      <alignment horizontal="center" readingOrder="0"/>
    </xf>
    <xf borderId="27" fillId="4" fontId="13" numFmtId="0" xfId="0" applyAlignment="1" applyBorder="1" applyFont="1">
      <alignment horizontal="center" vertical="center"/>
    </xf>
    <xf borderId="0" fillId="6" fontId="14" numFmtId="0" xfId="0" applyAlignment="1" applyFill="1" applyFont="1">
      <alignment horizontal="center" readingOrder="0"/>
    </xf>
    <xf borderId="25" fillId="4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/>
    </xf>
    <xf borderId="31" fillId="0" fontId="1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2" fontId="5" numFmtId="0" xfId="0" applyAlignment="1" applyBorder="1" applyFont="1">
      <alignment vertical="center"/>
    </xf>
    <xf borderId="38" fillId="2" fontId="5" numFmtId="0" xfId="0" applyAlignment="1" applyBorder="1" applyFont="1">
      <alignment vertical="center"/>
    </xf>
    <xf borderId="39" fillId="2" fontId="5" numFmtId="0" xfId="0" applyBorder="1" applyFont="1"/>
    <xf borderId="9" fillId="2" fontId="5" numFmtId="0" xfId="0" applyAlignment="1" applyBorder="1" applyFont="1">
      <alignment horizontal="center" vertical="center"/>
    </xf>
    <xf borderId="9" fillId="7" fontId="5" numFmtId="0" xfId="0" applyAlignment="1" applyBorder="1" applyFill="1" applyFont="1">
      <alignment horizontal="center" vertical="center"/>
    </xf>
    <xf borderId="40" fillId="0" fontId="2" numFmtId="0" xfId="0" applyBorder="1" applyFont="1"/>
    <xf borderId="41" fillId="3" fontId="15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3" fontId="15" numFmtId="0" xfId="0" applyAlignment="1" applyBorder="1" applyFont="1">
      <alignment horizontal="center" vertical="center"/>
    </xf>
    <xf borderId="44" fillId="3" fontId="15" numFmtId="0" xfId="0" applyAlignment="1" applyBorder="1" applyFont="1">
      <alignment horizontal="center" shrinkToFit="0" vertical="center" wrapText="1"/>
    </xf>
    <xf borderId="43" fillId="3" fontId="15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1" fillId="0" fontId="5" numFmtId="0" xfId="0" applyBorder="1" applyFont="1"/>
    <xf borderId="2" fillId="0" fontId="5" numFmtId="0" xfId="0" applyBorder="1" applyFont="1"/>
    <xf borderId="45" fillId="0" fontId="5" numFmtId="0" xfId="0" applyBorder="1" applyFont="1"/>
    <xf borderId="13" fillId="0" fontId="5" numFmtId="0" xfId="0" applyBorder="1" applyFont="1"/>
    <xf borderId="7" fillId="0" fontId="5" numFmtId="0" xfId="0" applyBorder="1" applyFont="1"/>
    <xf borderId="0" fillId="0" fontId="5" numFmtId="0" xfId="0" applyAlignment="1" applyFont="1">
      <alignment vertical="center"/>
    </xf>
    <xf borderId="0" fillId="0" fontId="5" numFmtId="167" xfId="0" applyFont="1" applyNumberFormat="1"/>
    <xf borderId="34" fillId="0" fontId="5" numFmtId="0" xfId="0" applyBorder="1" applyFont="1"/>
    <xf borderId="34" fillId="0" fontId="5" numFmtId="10" xfId="0" applyBorder="1" applyFont="1" applyNumberFormat="1"/>
    <xf borderId="0" fillId="0" fontId="8" numFmtId="0" xfId="0" applyFont="1"/>
    <xf borderId="39" fillId="8" fontId="5" numFmtId="167" xfId="0" applyBorder="1" applyFill="1" applyFont="1" applyNumberFormat="1"/>
    <xf borderId="0" fillId="0" fontId="5" numFmtId="9" xfId="0" applyFont="1" applyNumberFormat="1"/>
    <xf borderId="35" fillId="0" fontId="5" numFmtId="0" xfId="0" applyBorder="1" applyFont="1"/>
    <xf borderId="36" fillId="0" fontId="5" numFmtId="0" xfId="0" applyBorder="1" applyFont="1"/>
    <xf borderId="39" fillId="9" fontId="5" numFmtId="167" xfId="0" applyBorder="1" applyFill="1" applyFont="1" applyNumberFormat="1"/>
    <xf borderId="39" fillId="10" fontId="5" numFmtId="167" xfId="0" applyBorder="1" applyFill="1" applyFont="1" applyNumberFormat="1"/>
    <xf borderId="39" fillId="11" fontId="5" numFmtId="167" xfId="0" applyBorder="1" applyFill="1" applyFont="1" applyNumberFormat="1"/>
    <xf borderId="39" fillId="12" fontId="5" numFmtId="167" xfId="0" applyBorder="1" applyFill="1" applyFont="1" applyNumberFormat="1"/>
    <xf borderId="12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left"/>
    </xf>
    <xf borderId="12" fillId="2" fontId="5" numFmtId="2" xfId="0" applyAlignment="1" applyBorder="1" applyFont="1" applyNumberFormat="1">
      <alignment horizontal="center"/>
    </xf>
    <xf borderId="0" fillId="0" fontId="5" numFmtId="2" xfId="0" applyFont="1" applyNumberFormat="1"/>
    <xf borderId="12" fillId="0" fontId="5" numFmtId="2" xfId="0" applyAlignment="1" applyBorder="1" applyFont="1" applyNumberFormat="1">
      <alignment horizontal="center"/>
    </xf>
    <xf borderId="12" fillId="7" fontId="8" numFmtId="2" xfId="0" applyBorder="1" applyFont="1" applyNumberFormat="1"/>
    <xf borderId="49" fillId="0" fontId="5" numFmtId="0" xfId="0" applyBorder="1" applyFont="1"/>
    <xf borderId="50" fillId="0" fontId="8" numFmtId="0" xfId="0" applyAlignment="1" applyBorder="1" applyFont="1">
      <alignment horizontal="center"/>
    </xf>
    <xf borderId="50" fillId="0" fontId="5" numFmtId="0" xfId="0" applyAlignment="1" applyBorder="1" applyFont="1">
      <alignment horizontal="center"/>
    </xf>
    <xf borderId="50" fillId="0" fontId="5" numFmtId="0" xfId="0" applyBorder="1" applyFont="1"/>
    <xf borderId="50" fillId="0" fontId="5" numFmtId="2" xfId="0" applyAlignment="1" applyBorder="1" applyFont="1" applyNumberFormat="1">
      <alignment horizontal="center"/>
    </xf>
    <xf borderId="50" fillId="0" fontId="5" numFmtId="2" xfId="0" applyBorder="1" applyFont="1" applyNumberFormat="1"/>
    <xf borderId="50" fillId="0" fontId="8" numFmtId="2" xfId="0" applyBorder="1" applyFont="1" applyNumberFormat="1"/>
    <xf borderId="51" fillId="0" fontId="5" numFmtId="0" xfId="0" applyBorder="1" applyFont="1"/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2" xfId="0" applyAlignment="1" applyFont="1" applyNumberFormat="1">
      <alignment horizontal="center"/>
    </xf>
    <xf borderId="0" fillId="0" fontId="8" numFmtId="2" xfId="0" applyFont="1" applyNumberFormat="1"/>
    <xf borderId="12" fillId="0" fontId="16" numFmtId="0" xfId="0" applyBorder="1" applyFont="1"/>
    <xf borderId="12" fillId="0" fontId="16" numFmtId="0" xfId="0" applyAlignment="1" applyBorder="1" applyFont="1">
      <alignment horizontal="center"/>
    </xf>
    <xf borderId="12" fillId="0" fontId="16" numFmtId="2" xfId="0" applyAlignment="1" applyBorder="1" applyFont="1" applyNumberFormat="1">
      <alignment horizontal="center"/>
    </xf>
    <xf borderId="12" fillId="0" fontId="16" numFmtId="0" xfId="0" applyAlignment="1" applyBorder="1" applyFont="1">
      <alignment horizontal="center" readingOrder="0"/>
    </xf>
    <xf borderId="0" fillId="0" fontId="16" numFmtId="2" xfId="0" applyFont="1" applyNumberFormat="1"/>
    <xf borderId="0" fillId="0" fontId="16" numFmtId="0" xfId="0" applyAlignment="1" applyFont="1">
      <alignment horizontal="center"/>
    </xf>
    <xf borderId="39" fillId="13" fontId="17" numFmtId="0" xfId="0" applyAlignment="1" applyBorder="1" applyFill="1" applyFont="1">
      <alignment horizontal="center"/>
    </xf>
    <xf borderId="20" fillId="14" fontId="18" numFmtId="0" xfId="0" applyAlignment="1" applyBorder="1" applyFill="1" applyFont="1">
      <alignment horizontal="center"/>
    </xf>
    <xf borderId="19" fillId="14" fontId="18" numFmtId="3" xfId="0" applyAlignment="1" applyBorder="1" applyFont="1" applyNumberFormat="1">
      <alignment horizontal="center"/>
    </xf>
    <xf borderId="0" fillId="0" fontId="18" numFmtId="0" xfId="0" applyFont="1"/>
    <xf borderId="52" fillId="14" fontId="16" numFmtId="0" xfId="0" applyBorder="1" applyFont="1"/>
    <xf borderId="53" fillId="14" fontId="16" numFmtId="3" xfId="0" applyAlignment="1" applyBorder="1" applyFont="1" applyNumberFormat="1">
      <alignment horizontal="center"/>
    </xf>
    <xf borderId="54" fillId="14" fontId="18" numFmtId="0" xfId="0" applyBorder="1" applyFont="1"/>
    <xf borderId="55" fillId="14" fontId="18" numFmtId="3" xfId="0" applyAlignment="1" applyBorder="1" applyFont="1" applyNumberFormat="1">
      <alignment horizontal="center"/>
    </xf>
    <xf borderId="0" fillId="0" fontId="16" numFmtId="3" xfId="0" applyAlignment="1" applyFont="1" applyNumberFormat="1">
      <alignment horizontal="center"/>
    </xf>
    <xf borderId="20" fillId="15" fontId="19" numFmtId="0" xfId="0" applyBorder="1" applyFill="1" applyFont="1"/>
    <xf borderId="19" fillId="15" fontId="19" numFmtId="0" xfId="0" applyAlignment="1" applyBorder="1" applyFont="1">
      <alignment horizontal="center"/>
    </xf>
    <xf borderId="56" fillId="13" fontId="16" numFmtId="0" xfId="0" applyBorder="1" applyFont="1"/>
    <xf borderId="57" fillId="13" fontId="18" numFmtId="4" xfId="0" applyAlignment="1" applyBorder="1" applyFont="1" applyNumberFormat="1">
      <alignment horizontal="center"/>
    </xf>
    <xf borderId="0" fillId="0" fontId="20" numFmtId="0" xfId="0" applyFont="1"/>
    <xf borderId="0" fillId="0" fontId="16" numFmtId="0" xfId="0" applyFont="1"/>
    <xf borderId="52" fillId="13" fontId="16" numFmtId="0" xfId="0" applyBorder="1" applyFont="1"/>
    <xf borderId="53" fillId="13" fontId="18" numFmtId="3" xfId="0" applyAlignment="1" applyBorder="1" applyFont="1" applyNumberFormat="1">
      <alignment horizontal="center"/>
    </xf>
    <xf borderId="54" fillId="13" fontId="16" numFmtId="0" xfId="0" applyBorder="1" applyFont="1"/>
    <xf borderId="55" fillId="13" fontId="18" numFmtId="1" xfId="0" applyAlignment="1" applyBorder="1" applyFont="1" applyNumberFormat="1">
      <alignment horizontal="center"/>
    </xf>
    <xf borderId="56" fillId="16" fontId="18" numFmtId="0" xfId="0" applyBorder="1" applyFill="1" applyFont="1"/>
    <xf borderId="57" fillId="16" fontId="16" numFmtId="3" xfId="0" applyAlignment="1" applyBorder="1" applyFont="1" applyNumberFormat="1">
      <alignment horizontal="center"/>
    </xf>
    <xf borderId="52" fillId="16" fontId="16" numFmtId="0" xfId="0" applyBorder="1" applyFont="1"/>
    <xf borderId="53" fillId="16" fontId="18" numFmtId="3" xfId="0" applyAlignment="1" applyBorder="1" applyFont="1" applyNumberFormat="1">
      <alignment horizontal="center"/>
    </xf>
    <xf borderId="54" fillId="16" fontId="16" numFmtId="0" xfId="0" applyBorder="1" applyFont="1"/>
    <xf borderId="55" fillId="16" fontId="18" numFmtId="3" xfId="0" applyAlignment="1" applyBorder="1" applyFont="1" applyNumberFormat="1">
      <alignment horizontal="center"/>
    </xf>
    <xf borderId="20" fillId="17" fontId="18" numFmtId="0" xfId="0" applyBorder="1" applyFill="1" applyFont="1"/>
    <xf borderId="19" fillId="17" fontId="18" numFmtId="2" xfId="0" applyAlignment="1" applyBorder="1" applyFont="1" applyNumberFormat="1">
      <alignment horizontal="center"/>
    </xf>
    <xf borderId="58" fillId="18" fontId="18" numFmtId="0" xfId="0" applyAlignment="1" applyBorder="1" applyFill="1" applyFont="1">
      <alignment horizontal="center" vertical="center"/>
    </xf>
    <xf borderId="39" fillId="18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21" numFmtId="164" xfId="0" applyAlignment="1" applyFont="1" applyNumberFormat="1">
      <alignment readingOrder="0"/>
    </xf>
    <xf borderId="0" fillId="0" fontId="16" numFmtId="164" xfId="0" applyFont="1" applyNumberFormat="1"/>
    <xf borderId="39" fillId="13" fontId="16" numFmtId="164" xfId="0" applyBorder="1" applyFont="1" applyNumberFormat="1"/>
    <xf borderId="0" fillId="0" fontId="16" numFmtId="168" xfId="0" applyFont="1" applyNumberFormat="1"/>
    <xf borderId="0" fillId="0" fontId="20" numFmtId="0" xfId="0" applyAlignment="1" applyFont="1">
      <alignment readingOrder="0"/>
    </xf>
    <xf borderId="39" fillId="19" fontId="22" numFmtId="164" xfId="0" applyBorder="1" applyFill="1" applyFont="1" applyNumberFormat="1"/>
    <xf borderId="39" fillId="20" fontId="16" numFmtId="164" xfId="0" applyBorder="1" applyFill="1" applyFont="1" applyNumberFormat="1"/>
    <xf borderId="39" fillId="20" fontId="18" numFmtId="164" xfId="0" applyBorder="1" applyFont="1" applyNumberFormat="1"/>
    <xf borderId="39" fillId="20" fontId="18" numFmtId="168" xfId="0" applyBorder="1" applyFont="1" applyNumberFormat="1"/>
    <xf borderId="39" fillId="19" fontId="22" numFmtId="0" xfId="0" applyBorder="1" applyFont="1"/>
    <xf borderId="9" fillId="21" fontId="23" numFmtId="0" xfId="0" applyAlignment="1" applyBorder="1" applyFill="1" applyFont="1">
      <alignment horizontal="center"/>
    </xf>
    <xf borderId="0" fillId="0" fontId="23" numFmtId="0" xfId="0" applyAlignment="1" applyFont="1">
      <alignment horizontal="center"/>
    </xf>
    <xf borderId="39" fillId="19" fontId="24" numFmtId="0" xfId="0" applyBorder="1" applyFont="1"/>
    <xf borderId="0" fillId="0" fontId="23" numFmtId="0" xfId="0" applyFont="1"/>
    <xf borderId="12" fillId="21" fontId="21" numFmtId="0" xfId="0" applyAlignment="1" applyBorder="1" applyFont="1">
      <alignment horizontal="center" shrinkToFit="0" vertical="center" wrapText="1"/>
    </xf>
    <xf borderId="12" fillId="21" fontId="21" numFmtId="164" xfId="0" applyAlignment="1" applyBorder="1" applyFont="1" applyNumberFormat="1">
      <alignment horizontal="center" shrinkToFit="0" vertical="center" wrapText="1"/>
    </xf>
    <xf borderId="39" fillId="19" fontId="25" numFmtId="0" xfId="0" applyAlignment="1" applyBorder="1" applyFont="1">
      <alignment horizontal="center" shrinkToFit="0" vertical="center" wrapText="1"/>
    </xf>
    <xf borderId="12" fillId="21" fontId="21" numFmtId="9" xfId="0" applyAlignment="1" applyBorder="1" applyFont="1" applyNumberFormat="1">
      <alignment horizontal="center" shrinkToFit="0" vertical="center" wrapText="1"/>
    </xf>
    <xf borderId="39" fillId="4" fontId="21" numFmtId="0" xfId="0" applyAlignment="1" applyBorder="1" applyFont="1">
      <alignment horizontal="center" shrinkToFit="0" vertical="center" wrapText="1"/>
    </xf>
    <xf borderId="39" fillId="4" fontId="21" numFmtId="9" xfId="0" applyAlignment="1" applyBorder="1" applyFont="1" applyNumberFormat="1">
      <alignment horizontal="center" shrinkToFit="0" vertical="center" wrapText="1"/>
    </xf>
    <xf borderId="39" fillId="4" fontId="18" numFmtId="0" xfId="0" applyAlignment="1" applyBorder="1" applyFont="1">
      <alignment horizontal="center" shrinkToFit="0" vertical="center" wrapText="1"/>
    </xf>
    <xf borderId="39" fillId="18" fontId="18" numFmtId="0" xfId="0" applyBorder="1" applyFont="1"/>
    <xf borderId="39" fillId="18" fontId="16" numFmtId="0" xfId="0" applyBorder="1" applyFont="1"/>
    <xf borderId="39" fillId="18" fontId="16" numFmtId="164" xfId="0" applyBorder="1" applyFont="1" applyNumberFormat="1"/>
    <xf borderId="39" fillId="19" fontId="16" numFmtId="164" xfId="0" applyBorder="1" applyFont="1" applyNumberFormat="1"/>
    <xf borderId="39" fillId="15" fontId="16" numFmtId="0" xfId="0" applyBorder="1" applyFont="1"/>
    <xf borderId="39" fillId="15" fontId="18" numFmtId="0" xfId="0" applyAlignment="1" applyBorder="1" applyFont="1">
      <alignment horizontal="right"/>
    </xf>
    <xf borderId="39" fillId="19" fontId="26" numFmtId="164" xfId="0" applyBorder="1" applyFont="1" applyNumberFormat="1"/>
    <xf borderId="39" fillId="22" fontId="18" numFmtId="0" xfId="0" applyBorder="1" applyFill="1" applyFont="1"/>
    <xf borderId="39" fillId="22" fontId="18" numFmtId="0" xfId="0" applyAlignment="1" applyBorder="1" applyFont="1">
      <alignment horizontal="right"/>
    </xf>
    <xf borderId="0" fillId="0" fontId="21" numFmtId="9" xfId="0" applyFont="1" applyNumberFormat="1"/>
    <xf borderId="39" fillId="23" fontId="18" numFmtId="0" xfId="0" applyBorder="1" applyFill="1" applyFont="1"/>
    <xf borderId="39" fillId="23" fontId="18" numFmtId="0" xfId="0" applyAlignment="1" applyBorder="1" applyFont="1">
      <alignment horizontal="right"/>
    </xf>
    <xf borderId="39" fillId="24" fontId="18" numFmtId="0" xfId="0" applyBorder="1" applyFill="1" applyFont="1"/>
    <xf borderId="39" fillId="24" fontId="18" numFmtId="0" xfId="0" applyAlignment="1" applyBorder="1" applyFont="1">
      <alignment horizontal="right"/>
    </xf>
    <xf borderId="39" fillId="14" fontId="18" numFmtId="168" xfId="0" applyBorder="1" applyFont="1" applyNumberFormat="1"/>
    <xf borderId="0" fillId="0" fontId="16" numFmtId="9" xfId="0" applyFont="1" applyNumberFormat="1"/>
    <xf borderId="58" fillId="4" fontId="18" numFmtId="0" xfId="0" applyAlignment="1" applyBorder="1" applyFont="1">
      <alignment horizontal="left"/>
    </xf>
    <xf borderId="39" fillId="14" fontId="16" numFmtId="168" xfId="0" applyBorder="1" applyFont="1" applyNumberFormat="1"/>
    <xf borderId="39" fillId="14" fontId="18" numFmtId="164" xfId="0" applyBorder="1" applyFont="1" applyNumberFormat="1"/>
    <xf borderId="39" fillId="14" fontId="16" numFmtId="164" xfId="0" applyBorder="1" applyFont="1" applyNumberFormat="1"/>
    <xf borderId="39" fillId="25" fontId="16" numFmtId="0" xfId="0" applyBorder="1" applyFill="1" applyFont="1"/>
    <xf borderId="39" fillId="25" fontId="18" numFmtId="0" xfId="0" applyAlignment="1" applyBorder="1" applyFont="1">
      <alignment horizontal="right"/>
    </xf>
    <xf borderId="39" fillId="25" fontId="27" numFmtId="164" xfId="0" applyBorder="1" applyFont="1" applyNumberFormat="1"/>
    <xf borderId="58" fillId="18" fontId="18" numFmtId="0" xfId="0" applyAlignment="1" applyBorder="1" applyFont="1">
      <alignment horizontal="right"/>
    </xf>
    <xf borderId="39" fillId="26" fontId="19" numFmtId="168" xfId="0" applyBorder="1" applyFill="1" applyFont="1" applyNumberFormat="1"/>
    <xf borderId="0" fillId="0" fontId="16" numFmtId="0" xfId="0" applyAlignment="1" applyFont="1">
      <alignment readingOrder="0"/>
    </xf>
  </cellXfs>
  <cellStyles count="1">
    <cellStyle xfId="0" name="Normal" builtinId="0"/>
  </cellStyles>
  <dxfs count="3">
    <dxf>
      <font>
        <i/>
        <color rgb="FF006411"/>
      </font>
      <fill>
        <patternFill patternType="solid">
          <fgColor rgb="FFCCFFFF"/>
          <bgColor rgb="FFCCFFFF"/>
        </patternFill>
      </fill>
      <border/>
    </dxf>
    <dxf>
      <font>
        <color rgb="FFFF6600"/>
      </font>
      <fill>
        <patternFill patternType="solid">
          <fgColor rgb="FFFFFF99"/>
          <bgColor rgb="FFFFFF99"/>
        </patternFill>
      </fill>
      <border/>
    </dxf>
    <dxf>
      <font>
        <b/>
        <color rgb="FFDD0806"/>
      </font>
      <fill>
        <patternFill patternType="solid">
          <fgColor rgb="FFFFCC99"/>
          <bgColor rgb="FFFFCC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rPr b="1" i="0" sz="800">
                <a:solidFill>
                  <a:srgbClr val="000000"/>
                </a:solidFill>
                <a:latin typeface="Arial"/>
              </a:rPr>
              <a:t>% por Tipo de Função</a:t>
            </a:r>
          </a:p>
        </c:rich>
      </c:tx>
      <c:layout>
        <c:manualLayout>
          <c:xMode val="edge"/>
          <c:yMode val="edge"/>
          <c:x val="0.27368518124423635"/>
          <c:y val="0.0625"/>
        </c:manualLayout>
      </c:layout>
      <c:overlay val="0"/>
    </c:title>
    <c:plotArea>
      <c:layout>
        <c:manualLayout>
          <c:xMode val="edge"/>
          <c:yMode val="edge"/>
          <c:x val="0.3947378565426001"/>
          <c:y val="0.47916422951136517"/>
          <c:w val="0.11578977125249602"/>
          <c:h val="0.22916550107065292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0" i="0" sz="1000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'Sumário'!$I$12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8869906126599041"/>
          <c:y val="0.42857119422572176"/>
        </c:manualLayout>
      </c:layout>
      <c:overlay val="0"/>
      <c:txPr>
        <a:bodyPr/>
        <a:lstStyle/>
        <a:p>
          <a:pPr lvl="0">
            <a:defRPr b="0" i="0" sz="4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41</xdr:row>
      <xdr:rowOff>9525</xdr:rowOff>
    </xdr:from>
    <xdr:ext cx="2371725" cy="1219200"/>
    <xdr:graphicFrame>
      <xdr:nvGraphicFramePr>
        <xdr:cNvPr id="75040912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trt9.jus.br/pds/pdstrt9/guidances/templates/planilha_pontos_funcao_26F73B88.htm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5" width="2.75"/>
    <col customWidth="1" min="16" max="16" width="0.88"/>
    <col customWidth="1" min="17" max="17" width="10.88"/>
    <col customWidth="1" min="18" max="18" width="4.25"/>
    <col customWidth="1" min="19" max="19" width="3.38"/>
    <col customWidth="1" min="20" max="20" width="7.25"/>
    <col customWidth="1" min="21" max="28" width="2.75"/>
    <col customWidth="1" min="29" max="29" width="10.0"/>
    <col customWidth="1" min="30" max="30" width="7.63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/>
      <c r="AD1" s="4"/>
    </row>
    <row r="2" ht="12.0" customHeight="1">
      <c r="A2" s="5"/>
      <c r="AB2" s="6"/>
      <c r="AC2" s="4"/>
      <c r="AD2" s="4"/>
    </row>
    <row r="3" ht="14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4"/>
      <c r="AD3" s="4"/>
    </row>
    <row r="4" ht="13.5" customHeight="1">
      <c r="A4" s="10" t="s">
        <v>1</v>
      </c>
      <c r="B4" s="11"/>
      <c r="C4" s="11"/>
      <c r="D4" s="11"/>
      <c r="E4" s="11"/>
      <c r="F4" s="12" t="s">
        <v>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3"/>
      <c r="R4" s="14" t="s">
        <v>3</v>
      </c>
      <c r="S4" s="13"/>
      <c r="T4" s="15">
        <v>299.06</v>
      </c>
      <c r="U4" s="14" t="s">
        <v>4</v>
      </c>
      <c r="V4" s="13"/>
      <c r="W4" s="16">
        <f>W5*T4</f>
        <v>19737.96</v>
      </c>
      <c r="X4" s="11"/>
      <c r="Y4" s="11"/>
      <c r="Z4" s="11"/>
      <c r="AA4" s="11"/>
      <c r="AB4" s="13"/>
      <c r="AC4" s="4"/>
      <c r="AD4" s="4"/>
    </row>
    <row r="5" ht="13.5" customHeight="1">
      <c r="A5" s="10" t="s">
        <v>5</v>
      </c>
      <c r="B5" s="11"/>
      <c r="C5" s="11"/>
      <c r="D5" s="11"/>
      <c r="E5" s="11"/>
      <c r="F5" s="17" t="s">
        <v>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3"/>
      <c r="U5" s="14" t="s">
        <v>7</v>
      </c>
      <c r="V5" s="13"/>
      <c r="W5" s="18">
        <f>SUM(Y7:Y10)</f>
        <v>66</v>
      </c>
      <c r="X5" s="11"/>
      <c r="Y5" s="11"/>
      <c r="Z5" s="11"/>
      <c r="AA5" s="11"/>
      <c r="AB5" s="13"/>
      <c r="AC5" s="4" t="s">
        <v>8</v>
      </c>
      <c r="AD5" s="19">
        <f>W5*FA</f>
        <v>72.6</v>
      </c>
    </row>
    <row r="6" ht="13.5" customHeight="1">
      <c r="A6" s="20" t="s">
        <v>9</v>
      </c>
      <c r="B6" s="3"/>
      <c r="C6" s="21" t="s">
        <v>10</v>
      </c>
      <c r="D6" s="11"/>
      <c r="E6" s="11"/>
      <c r="F6" s="11"/>
      <c r="G6" s="11"/>
      <c r="H6" s="11"/>
      <c r="I6" s="11"/>
      <c r="J6" s="11"/>
      <c r="K6" s="13"/>
      <c r="L6" s="22"/>
      <c r="M6" s="23"/>
      <c r="N6" s="23"/>
      <c r="O6" s="20" t="s">
        <v>11</v>
      </c>
      <c r="P6" s="2"/>
      <c r="Q6" s="14" t="s">
        <v>12</v>
      </c>
      <c r="R6" s="11"/>
      <c r="S6" s="11"/>
      <c r="T6" s="13"/>
      <c r="U6" s="14" t="s">
        <v>13</v>
      </c>
      <c r="V6" s="11"/>
      <c r="W6" s="11"/>
      <c r="X6" s="13"/>
      <c r="Y6" s="14" t="s">
        <v>14</v>
      </c>
      <c r="Z6" s="11"/>
      <c r="AA6" s="11"/>
      <c r="AB6" s="13"/>
      <c r="AC6" s="24"/>
      <c r="AD6" s="24"/>
    </row>
    <row r="7" ht="13.5" customHeight="1">
      <c r="A7" s="5"/>
      <c r="B7" s="6"/>
      <c r="C7" s="21" t="s">
        <v>15</v>
      </c>
      <c r="D7" s="11"/>
      <c r="E7" s="11"/>
      <c r="F7" s="11"/>
      <c r="G7" s="11"/>
      <c r="H7" s="11"/>
      <c r="I7" s="11"/>
      <c r="J7" s="11"/>
      <c r="K7" s="13"/>
      <c r="L7" s="22"/>
      <c r="M7" s="23"/>
      <c r="N7" s="23"/>
      <c r="O7" s="5"/>
      <c r="Q7" s="25" t="s">
        <v>16</v>
      </c>
      <c r="R7" s="13"/>
      <c r="S7" s="18">
        <f>'Sumário'!E53</f>
        <v>40</v>
      </c>
      <c r="T7" s="13"/>
      <c r="U7" s="26">
        <v>1.0</v>
      </c>
      <c r="V7" s="11"/>
      <c r="W7" s="11"/>
      <c r="X7" s="13"/>
      <c r="Y7" s="18">
        <f t="shared" ref="Y7:Y10" si="1">S7*U7</f>
        <v>40</v>
      </c>
      <c r="Z7" s="11"/>
      <c r="AA7" s="11"/>
      <c r="AB7" s="13"/>
      <c r="AC7" s="4"/>
      <c r="AD7" s="4"/>
    </row>
    <row r="8" ht="13.5" customHeight="1">
      <c r="A8" s="5"/>
      <c r="B8" s="6"/>
      <c r="C8" s="27" t="s">
        <v>17</v>
      </c>
      <c r="D8" s="11"/>
      <c r="E8" s="11"/>
      <c r="F8" s="11"/>
      <c r="G8" s="11"/>
      <c r="H8" s="11"/>
      <c r="I8" s="11"/>
      <c r="J8" s="11"/>
      <c r="K8" s="13"/>
      <c r="L8" s="22" t="s">
        <v>18</v>
      </c>
      <c r="M8" s="23"/>
      <c r="N8" s="23"/>
      <c r="O8" s="5"/>
      <c r="Q8" s="25" t="s">
        <v>19</v>
      </c>
      <c r="R8" s="11"/>
      <c r="S8" s="18">
        <f>'Sumário'!E54</f>
        <v>13</v>
      </c>
      <c r="T8" s="13"/>
      <c r="U8" s="26">
        <v>1.0</v>
      </c>
      <c r="V8" s="11"/>
      <c r="W8" s="11"/>
      <c r="X8" s="13"/>
      <c r="Y8" s="18">
        <f t="shared" si="1"/>
        <v>13</v>
      </c>
      <c r="Z8" s="11"/>
      <c r="AA8" s="11"/>
      <c r="AB8" s="13"/>
      <c r="AC8" s="4"/>
      <c r="AD8" s="4"/>
    </row>
    <row r="9" ht="13.5" customHeight="1">
      <c r="A9" s="5"/>
      <c r="B9" s="6"/>
      <c r="C9" s="27" t="s">
        <v>20</v>
      </c>
      <c r="D9" s="11"/>
      <c r="E9" s="11"/>
      <c r="F9" s="11"/>
      <c r="G9" s="11"/>
      <c r="H9" s="11"/>
      <c r="I9" s="11"/>
      <c r="J9" s="11"/>
      <c r="K9" s="13"/>
      <c r="L9" s="22"/>
      <c r="M9" s="23"/>
      <c r="N9" s="23"/>
      <c r="O9" s="5"/>
      <c r="Q9" s="25" t="s">
        <v>21</v>
      </c>
      <c r="R9" s="11"/>
      <c r="S9" s="18">
        <f>'Sumário'!E55</f>
        <v>13</v>
      </c>
      <c r="T9" s="13"/>
      <c r="U9" s="26">
        <v>1.0</v>
      </c>
      <c r="V9" s="11"/>
      <c r="W9" s="11"/>
      <c r="X9" s="13"/>
      <c r="Y9" s="18">
        <f t="shared" si="1"/>
        <v>13</v>
      </c>
      <c r="Z9" s="11"/>
      <c r="AA9" s="11"/>
      <c r="AB9" s="13"/>
      <c r="AC9" s="4"/>
      <c r="AD9" s="4"/>
    </row>
    <row r="10" ht="13.5" customHeight="1">
      <c r="A10" s="7"/>
      <c r="B10" s="9"/>
      <c r="C10" s="27" t="s">
        <v>22</v>
      </c>
      <c r="D10" s="11"/>
      <c r="E10" s="11"/>
      <c r="F10" s="11"/>
      <c r="G10" s="11"/>
      <c r="H10" s="11"/>
      <c r="I10" s="11"/>
      <c r="J10" s="11"/>
      <c r="K10" s="13"/>
      <c r="L10" s="22"/>
      <c r="M10" s="23"/>
      <c r="N10" s="23"/>
      <c r="O10" s="7"/>
      <c r="P10" s="8"/>
      <c r="Q10" s="25" t="s">
        <v>23</v>
      </c>
      <c r="R10" s="11"/>
      <c r="S10" s="18">
        <f>'Sumário'!E56</f>
        <v>0</v>
      </c>
      <c r="T10" s="13"/>
      <c r="U10" s="26">
        <v>1.0</v>
      </c>
      <c r="V10" s="11"/>
      <c r="W10" s="11"/>
      <c r="X10" s="13"/>
      <c r="Y10" s="18">
        <f t="shared" si="1"/>
        <v>0</v>
      </c>
      <c r="Z10" s="11"/>
      <c r="AA10" s="11"/>
      <c r="AB10" s="13"/>
      <c r="AC10" s="4"/>
      <c r="AD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8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29" t="s">
        <v>24</v>
      </c>
      <c r="L12" s="8"/>
      <c r="M12" s="8"/>
      <c r="N12" s="8"/>
      <c r="O12" s="8"/>
      <c r="P12" s="8"/>
      <c r="Q12" s="8"/>
      <c r="R12" s="8"/>
      <c r="S12" s="8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2.0" customHeight="1">
      <c r="A13" s="30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4"/>
      <c r="AD13" s="4"/>
    </row>
    <row r="14" ht="12.0" customHeight="1">
      <c r="A14" s="5"/>
      <c r="AB14" s="6"/>
      <c r="AC14" s="4"/>
      <c r="AD14" s="4"/>
    </row>
    <row r="15" ht="12.0" customHeight="1">
      <c r="A15" s="5"/>
      <c r="AB15" s="6"/>
      <c r="AC15" s="4"/>
      <c r="AD15" s="4"/>
    </row>
    <row r="16" ht="12.0" customHeight="1">
      <c r="A16" s="5"/>
      <c r="AB16" s="6"/>
      <c r="AC16" s="4"/>
      <c r="AD16" s="4"/>
    </row>
    <row r="17" ht="12.0" customHeight="1">
      <c r="A17" s="5"/>
      <c r="AB17" s="6"/>
      <c r="AC17" s="4"/>
      <c r="AD17" s="4"/>
    </row>
    <row r="18" ht="12.0" customHeight="1">
      <c r="A18" s="5"/>
      <c r="AB18" s="6"/>
      <c r="AC18" s="4"/>
      <c r="AD18" s="4"/>
    </row>
    <row r="19" ht="12.0" customHeight="1">
      <c r="A19" s="5"/>
      <c r="AB19" s="6"/>
      <c r="AC19" s="4"/>
      <c r="AD19" s="4"/>
    </row>
    <row r="20" ht="12.0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4"/>
      <c r="AD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2.0" customHeight="1">
      <c r="A25" s="4"/>
      <c r="B25" s="31" t="s">
        <v>26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2.0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2.0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mergeCells count="38">
    <mergeCell ref="A6:B10"/>
    <mergeCell ref="C9:K9"/>
    <mergeCell ref="C10:K10"/>
    <mergeCell ref="U9:X9"/>
    <mergeCell ref="Y9:AB9"/>
    <mergeCell ref="Q10:R10"/>
    <mergeCell ref="S10:T10"/>
    <mergeCell ref="K12:S12"/>
    <mergeCell ref="A13:AB20"/>
    <mergeCell ref="U10:X10"/>
    <mergeCell ref="Y10:AB10"/>
    <mergeCell ref="F5:T5"/>
    <mergeCell ref="U5:V5"/>
    <mergeCell ref="O6:P10"/>
    <mergeCell ref="Q6:T6"/>
    <mergeCell ref="U6:X6"/>
    <mergeCell ref="Y6:AB6"/>
    <mergeCell ref="Y8:AB8"/>
    <mergeCell ref="A1:AB3"/>
    <mergeCell ref="A4:E4"/>
    <mergeCell ref="F4:Q4"/>
    <mergeCell ref="R4:S4"/>
    <mergeCell ref="U4:V4"/>
    <mergeCell ref="W4:AB4"/>
    <mergeCell ref="A5:E5"/>
    <mergeCell ref="W5:AB5"/>
    <mergeCell ref="C6:K6"/>
    <mergeCell ref="C7:K7"/>
    <mergeCell ref="Q7:R7"/>
    <mergeCell ref="S7:T7"/>
    <mergeCell ref="U7:X7"/>
    <mergeCell ref="Y7:AB7"/>
    <mergeCell ref="C8:K8"/>
    <mergeCell ref="Q8:R8"/>
    <mergeCell ref="S8:T8"/>
    <mergeCell ref="U8:X8"/>
    <mergeCell ref="Q9:R9"/>
    <mergeCell ref="S9:T9"/>
  </mergeCells>
  <hyperlinks>
    <hyperlink r:id="rId2" ref="B25"/>
  </hyperlinks>
  <printOptions/>
  <pageMargins bottom="0.7875000000000001" footer="0.0" header="0.0" left="0.7875" right="0.7875" top="0.7875"/>
  <pageSetup paperSize="9" orientation="portrait"/>
  <headerFooter>
    <oddFooter>&amp;R&amp;F - &amp;A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4" width="7.75"/>
    <col customWidth="1" min="5" max="5" width="21.88"/>
    <col customWidth="1" min="6" max="6" width="11.75"/>
    <col customWidth="1" min="7" max="7" width="11.13"/>
    <col customWidth="1" min="8" max="8" width="5.25"/>
    <col customWidth="1" min="9" max="9" width="7.0"/>
    <col customWidth="1" min="10" max="11" width="5.13"/>
    <col customWidth="1" min="12" max="12" width="10.25"/>
    <col customWidth="1" min="13" max="13" width="2.13"/>
    <col customWidth="1" min="14" max="14" width="9.75"/>
    <col customWidth="1" min="15" max="15" width="5.75"/>
    <col customWidth="1" min="16" max="16" width="9.38"/>
    <col customWidth="1" min="17" max="18" width="16.75"/>
    <col customWidth="1" min="19" max="19" width="1.88"/>
    <col customWidth="1" min="20" max="20" width="37.88"/>
    <col customWidth="1" hidden="1" min="21" max="21" width="16.75"/>
    <col customWidth="1" min="22" max="26" width="9.13"/>
  </cols>
  <sheetData>
    <row r="1" ht="15.0" customHeight="1">
      <c r="A1" s="33" t="s">
        <v>27</v>
      </c>
      <c r="Q1" s="34"/>
      <c r="R1" s="34"/>
      <c r="S1" s="34"/>
      <c r="T1" s="34"/>
      <c r="U1" s="34"/>
      <c r="V1" s="4"/>
      <c r="W1" s="4"/>
      <c r="X1" s="4"/>
      <c r="Y1" s="4"/>
      <c r="Z1" s="4"/>
    </row>
    <row r="2" ht="15.0" customHeight="1">
      <c r="A2" s="35"/>
      <c r="Q2" s="34"/>
      <c r="R2" s="34"/>
      <c r="S2" s="34"/>
      <c r="T2" s="34"/>
      <c r="U2" s="34"/>
      <c r="V2" s="4"/>
      <c r="W2" s="4"/>
      <c r="X2" s="4"/>
      <c r="Y2" s="4"/>
      <c r="Z2" s="4"/>
    </row>
    <row r="3" ht="12.0" customHeight="1">
      <c r="A3" s="35"/>
      <c r="Q3" s="34"/>
      <c r="R3" s="34"/>
      <c r="S3" s="34"/>
      <c r="T3" s="34"/>
      <c r="U3" s="34"/>
      <c r="V3" s="4"/>
      <c r="W3" s="4"/>
      <c r="X3" s="4"/>
      <c r="Y3" s="4"/>
      <c r="Z3" s="4"/>
    </row>
    <row r="4" ht="15.0" customHeight="1">
      <c r="A4" s="36" t="str">
        <f>Contagem!A4&amp;" : "&amp;Contagem!F4</f>
        <v>PROJETO : Espeto de Cats</v>
      </c>
      <c r="B4" s="11"/>
      <c r="C4" s="11"/>
      <c r="D4" s="11"/>
      <c r="E4" s="13"/>
      <c r="F4" s="37" t="str">
        <f>Contagem!R4&amp;" = "&amp;VALUE(Contagem!T4)</f>
        <v>R$/PF = 299,06</v>
      </c>
      <c r="G4" s="11"/>
      <c r="H4" s="13"/>
      <c r="I4" s="38" t="str">
        <f>" Custo= "&amp;DOLLAR(Contagem!W4)</f>
        <v> Custo= R$ 19.737,96</v>
      </c>
      <c r="J4" s="39"/>
      <c r="K4" s="39"/>
      <c r="L4" s="39"/>
      <c r="M4" s="39"/>
      <c r="N4" s="40"/>
      <c r="O4" s="38" t="str">
        <f>"PF  = "&amp;VALUE(Contagem!W5)</f>
        <v>PF  = 66</v>
      </c>
      <c r="P4" s="41"/>
      <c r="Q4" s="42"/>
      <c r="R4" s="42"/>
      <c r="S4" s="42"/>
      <c r="T4" s="42"/>
      <c r="U4" s="43"/>
      <c r="V4" s="44"/>
      <c r="W4" s="44"/>
      <c r="X4" s="44"/>
      <c r="Y4" s="44"/>
      <c r="Z4" s="44"/>
    </row>
    <row r="5" ht="15.0" customHeight="1">
      <c r="A5" s="45" t="s">
        <v>28</v>
      </c>
      <c r="B5" s="11"/>
      <c r="C5" s="11"/>
      <c r="D5" s="11"/>
      <c r="E5" s="11"/>
      <c r="F5" s="13"/>
      <c r="G5" s="46" t="s">
        <v>29</v>
      </c>
      <c r="H5" s="47" t="s">
        <v>30</v>
      </c>
      <c r="I5" s="48" t="s">
        <v>31</v>
      </c>
      <c r="J5" s="49" t="s">
        <v>32</v>
      </c>
      <c r="K5" s="49" t="s">
        <v>33</v>
      </c>
      <c r="L5" s="49" t="s">
        <v>34</v>
      </c>
      <c r="M5" s="49" t="s">
        <v>35</v>
      </c>
      <c r="N5" s="49" t="s">
        <v>36</v>
      </c>
      <c r="O5" s="49" t="s">
        <v>7</v>
      </c>
      <c r="P5" s="50" t="s">
        <v>14</v>
      </c>
      <c r="Q5" s="51" t="s">
        <v>37</v>
      </c>
      <c r="R5" s="52"/>
      <c r="S5" s="52"/>
      <c r="T5" s="52"/>
      <c r="U5" s="53"/>
      <c r="V5" s="44"/>
      <c r="W5" s="44"/>
      <c r="X5" s="44"/>
      <c r="Y5" s="44"/>
      <c r="Z5" s="44"/>
    </row>
    <row r="6" ht="18.0" customHeight="1">
      <c r="A6" s="54" t="s">
        <v>38</v>
      </c>
      <c r="B6" s="55"/>
      <c r="C6" s="55"/>
      <c r="D6" s="55"/>
      <c r="E6" s="55"/>
      <c r="F6" s="56"/>
      <c r="G6" s="57" t="s">
        <v>39</v>
      </c>
      <c r="H6" s="58" t="s">
        <v>40</v>
      </c>
      <c r="I6" s="58" t="s">
        <v>41</v>
      </c>
      <c r="J6" s="59">
        <v>4.0</v>
      </c>
      <c r="K6" s="60">
        <v>2.0</v>
      </c>
      <c r="L6" s="58" t="str">
        <f t="shared" ref="L6:L38" si="1">CONCATENATE(H6,M6)</f>
        <v>AIEL</v>
      </c>
      <c r="M6" s="61" t="str">
        <f t="shared" ref="M6:M38" si="2">IF(OR(ISBLANK(J6),ISBLANK(K6)),IF(OR(H6="ALI",H6="AIE"),"L",IF(ISBLANK(H6),"","A")),IF(H6="EE",IF(K6&gt;=3,IF(J6&gt;=5,"H","A"),IF(K6&gt;=2,IF(J6&gt;=16,"H",IF(J6&lt;=4,"L","A")),IF(J6&lt;=15,"L","A"))),IF(OR(H6="SE",H6="CE"),IF(K6&gt;=4,IF(J6&gt;=6,"H","A"),IF(K6&gt;=2,IF(J6&gt;=20,"H",IF(J6&lt;=5,"L","A")),IF(J6&lt;=19,"L","A"))),IF(OR(H6="ALI",H6="AIE"),IF(K6&gt;=6,IF(J6&gt;=20,"H","A"),IF(K6&gt;=2,IF(J6&gt;=51,"H",IF(J6&lt;=19,"L","A")),IF(J6&lt;=50,"L","A")))))))</f>
        <v>L</v>
      </c>
      <c r="N6" s="62" t="str">
        <f t="shared" ref="N6:N39" si="3">IF(M6="L","Baixa",IF(M6="A","Média",IF(M6="","","Alta")))</f>
        <v>Baixa</v>
      </c>
      <c r="O6" s="63">
        <f t="shared" ref="O6:O39" si="4">IF(ISBLANK(H6),"",IF(H6="ALI",IF(M6="L",7,IF(M6="A",10,15)),IF(H6="AIE",IF(M6="L",5,IF(M6="A",7,10)),IF(H6="SE",IF(M6="L",4,IF(M6="A",5,7)),IF(OR(H6="EE",H6="CE"),IF(M6="L",3,IF(M6="A",4,6)))))))</f>
        <v>5</v>
      </c>
      <c r="P6" s="64">
        <f>IF(I6="I",O6*Contagem!$U$7,IF(I6="E",O6*Contagem!$U$9,IF(I6="A",O6*Contagem!$U$8,IF(I6="T",O6*Contagem!$U$10,""))))</f>
        <v>5</v>
      </c>
      <c r="Q6" s="65"/>
      <c r="R6" s="65"/>
      <c r="S6" s="65"/>
      <c r="T6" s="65"/>
      <c r="U6" s="65"/>
      <c r="V6" s="66"/>
      <c r="W6" s="66"/>
      <c r="X6" s="66"/>
      <c r="Y6" s="66"/>
      <c r="Z6" s="66"/>
    </row>
    <row r="7" ht="18.0" customHeight="1">
      <c r="A7" s="67" t="s">
        <v>42</v>
      </c>
      <c r="B7" s="55"/>
      <c r="C7" s="55"/>
      <c r="D7" s="55"/>
      <c r="E7" s="55"/>
      <c r="F7" s="56"/>
      <c r="G7" s="57" t="s">
        <v>43</v>
      </c>
      <c r="H7" s="58" t="s">
        <v>40</v>
      </c>
      <c r="I7" s="58" t="s">
        <v>44</v>
      </c>
      <c r="J7" s="59">
        <v>4.0</v>
      </c>
      <c r="K7" s="59">
        <v>3.0</v>
      </c>
      <c r="L7" s="58" t="str">
        <f t="shared" si="1"/>
        <v>AIEL</v>
      </c>
      <c r="M7" s="61" t="str">
        <f t="shared" si="2"/>
        <v>L</v>
      </c>
      <c r="N7" s="62" t="str">
        <f t="shared" si="3"/>
        <v>Baixa</v>
      </c>
      <c r="O7" s="63">
        <f t="shared" si="4"/>
        <v>5</v>
      </c>
      <c r="P7" s="64">
        <f>IF(I7="I",O7*Contagem!$U$7,IF(I7="E",O7*Contagem!$U$9,IF(I7="A",O7*Contagem!$U$8,IF(I7="T",O7*Contagem!$U$10,""))))</f>
        <v>5</v>
      </c>
      <c r="Q7" s="65"/>
      <c r="R7" s="65"/>
      <c r="S7" s="65"/>
      <c r="T7" s="65"/>
      <c r="U7" s="65"/>
      <c r="V7" s="66"/>
      <c r="W7" s="66"/>
      <c r="X7" s="66"/>
      <c r="Y7" s="66"/>
      <c r="Z7" s="66"/>
    </row>
    <row r="8" ht="18.0" customHeight="1">
      <c r="A8" s="67" t="s">
        <v>45</v>
      </c>
      <c r="B8" s="55"/>
      <c r="C8" s="55"/>
      <c r="D8" s="55"/>
      <c r="E8" s="55"/>
      <c r="F8" s="56"/>
      <c r="G8" s="57" t="s">
        <v>43</v>
      </c>
      <c r="H8" s="58" t="s">
        <v>46</v>
      </c>
      <c r="I8" s="58" t="s">
        <v>47</v>
      </c>
      <c r="J8" s="59">
        <v>3.0</v>
      </c>
      <c r="K8" s="59">
        <v>3.0</v>
      </c>
      <c r="L8" s="58" t="str">
        <f t="shared" si="1"/>
        <v>EEA</v>
      </c>
      <c r="M8" s="61" t="str">
        <f t="shared" si="2"/>
        <v>A</v>
      </c>
      <c r="N8" s="62" t="str">
        <f t="shared" si="3"/>
        <v>Média</v>
      </c>
      <c r="O8" s="63">
        <f t="shared" si="4"/>
        <v>4</v>
      </c>
      <c r="P8" s="64">
        <f>IF(I8="I",O8*Contagem!$U$7,IF(I8="E",O8*Contagem!$U$9,IF(I8="A",O8*Contagem!$U$8,IF(I8="T",O8*Contagem!$U$10,""))))</f>
        <v>4</v>
      </c>
      <c r="Q8" s="65"/>
      <c r="R8" s="65"/>
      <c r="S8" s="65"/>
      <c r="T8" s="65"/>
      <c r="U8" s="65"/>
      <c r="V8" s="66"/>
      <c r="W8" s="66"/>
      <c r="X8" s="66"/>
      <c r="Y8" s="66"/>
      <c r="Z8" s="66"/>
    </row>
    <row r="9" ht="18.0" customHeight="1">
      <c r="A9" s="67" t="s">
        <v>48</v>
      </c>
      <c r="B9" s="55"/>
      <c r="C9" s="55"/>
      <c r="D9" s="55"/>
      <c r="E9" s="55"/>
      <c r="F9" s="56"/>
      <c r="G9" s="57" t="s">
        <v>49</v>
      </c>
      <c r="H9" s="68" t="s">
        <v>50</v>
      </c>
      <c r="I9" s="58" t="s">
        <v>41</v>
      </c>
      <c r="J9" s="59">
        <v>7.0</v>
      </c>
      <c r="K9" s="59">
        <v>4.0</v>
      </c>
      <c r="L9" s="58" t="str">
        <f t="shared" si="1"/>
        <v>ALIL</v>
      </c>
      <c r="M9" s="61" t="str">
        <f t="shared" si="2"/>
        <v>L</v>
      </c>
      <c r="N9" s="62" t="str">
        <f t="shared" si="3"/>
        <v>Baixa</v>
      </c>
      <c r="O9" s="63">
        <f t="shared" si="4"/>
        <v>7</v>
      </c>
      <c r="P9" s="64">
        <f>IF(I9="I",O9*Contagem!$U$7,IF(I9="E",O9*Contagem!$U$9,IF(I9="A",O9*Contagem!$U$8,IF(I9="T",O9*Contagem!$U$10,""))))</f>
        <v>7</v>
      </c>
      <c r="Q9" s="65"/>
      <c r="R9" s="65"/>
      <c r="S9" s="65"/>
      <c r="T9" s="65"/>
      <c r="U9" s="65"/>
      <c r="V9" s="66"/>
      <c r="W9" s="66"/>
      <c r="X9" s="66"/>
      <c r="Y9" s="66"/>
      <c r="Z9" s="66"/>
    </row>
    <row r="10" ht="18.0" customHeight="1">
      <c r="A10" s="67" t="s">
        <v>51</v>
      </c>
      <c r="B10" s="55"/>
      <c r="C10" s="55"/>
      <c r="D10" s="55"/>
      <c r="E10" s="55"/>
      <c r="F10" s="56"/>
      <c r="G10" s="57" t="s">
        <v>52</v>
      </c>
      <c r="H10" s="58" t="s">
        <v>53</v>
      </c>
      <c r="I10" s="58" t="s">
        <v>44</v>
      </c>
      <c r="J10" s="59">
        <v>7.0</v>
      </c>
      <c r="K10" s="60">
        <v>2.0</v>
      </c>
      <c r="L10" s="58" t="str">
        <f t="shared" si="1"/>
        <v>CEA</v>
      </c>
      <c r="M10" s="61" t="str">
        <f t="shared" si="2"/>
        <v>A</v>
      </c>
      <c r="N10" s="62" t="str">
        <f t="shared" si="3"/>
        <v>Média</v>
      </c>
      <c r="O10" s="63">
        <f t="shared" si="4"/>
        <v>4</v>
      </c>
      <c r="P10" s="64">
        <f>IF(I10="I",O10*Contagem!$U$7,IF(I10="E",O10*Contagem!$U$9,IF(I10="A",O10*Contagem!$U$8,IF(I10="T",O10*Contagem!$U$10,""))))</f>
        <v>4</v>
      </c>
      <c r="Q10" s="65"/>
      <c r="R10" s="65"/>
      <c r="S10" s="65"/>
      <c r="T10" s="65"/>
      <c r="U10" s="65"/>
      <c r="V10" s="66"/>
      <c r="W10" s="66"/>
      <c r="X10" s="66"/>
      <c r="Y10" s="66"/>
      <c r="Z10" s="66"/>
    </row>
    <row r="11" ht="18.0" customHeight="1">
      <c r="A11" s="67" t="s">
        <v>54</v>
      </c>
      <c r="B11" s="55"/>
      <c r="C11" s="55"/>
      <c r="D11" s="55"/>
      <c r="E11" s="55"/>
      <c r="F11" s="56"/>
      <c r="G11" s="57" t="s">
        <v>52</v>
      </c>
      <c r="H11" s="58" t="s">
        <v>53</v>
      </c>
      <c r="I11" s="58" t="s">
        <v>47</v>
      </c>
      <c r="J11" s="59">
        <v>3.0</v>
      </c>
      <c r="K11" s="60">
        <v>2.0</v>
      </c>
      <c r="L11" s="58" t="str">
        <f t="shared" si="1"/>
        <v>CEL</v>
      </c>
      <c r="M11" s="61" t="str">
        <f t="shared" si="2"/>
        <v>L</v>
      </c>
      <c r="N11" s="62" t="str">
        <f t="shared" si="3"/>
        <v>Baixa</v>
      </c>
      <c r="O11" s="63">
        <f t="shared" si="4"/>
        <v>3</v>
      </c>
      <c r="P11" s="64">
        <f>IF(I11="I",O11*Contagem!$U$7,IF(I11="E",O11*Contagem!$U$9,IF(I11="A",O11*Contagem!$U$8,IF(I11="T",O11*Contagem!$U$10,""))))</f>
        <v>3</v>
      </c>
      <c r="Q11" s="65"/>
      <c r="R11" s="65"/>
      <c r="S11" s="65"/>
      <c r="T11" s="65"/>
      <c r="U11" s="65"/>
      <c r="V11" s="66"/>
      <c r="W11" s="66"/>
      <c r="X11" s="66"/>
      <c r="Y11" s="66"/>
      <c r="Z11" s="66"/>
    </row>
    <row r="12" ht="18.0" customHeight="1">
      <c r="A12" s="67" t="s">
        <v>55</v>
      </c>
      <c r="B12" s="55"/>
      <c r="C12" s="55"/>
      <c r="D12" s="55"/>
      <c r="E12" s="55"/>
      <c r="F12" s="56"/>
      <c r="G12" s="57" t="s">
        <v>56</v>
      </c>
      <c r="H12" s="68" t="s">
        <v>46</v>
      </c>
      <c r="I12" s="58" t="s">
        <v>41</v>
      </c>
      <c r="J12" s="59">
        <v>2.0</v>
      </c>
      <c r="K12" s="60">
        <v>2.0</v>
      </c>
      <c r="L12" s="58" t="str">
        <f t="shared" si="1"/>
        <v>EEL</v>
      </c>
      <c r="M12" s="61" t="str">
        <f t="shared" si="2"/>
        <v>L</v>
      </c>
      <c r="N12" s="62" t="str">
        <f t="shared" si="3"/>
        <v>Baixa</v>
      </c>
      <c r="O12" s="63">
        <f t="shared" si="4"/>
        <v>3</v>
      </c>
      <c r="P12" s="64">
        <f>IF(I12="I",O12*Contagem!$U$7,IF(I12="E",O12*Contagem!$U$9,IF(I12="A",O12*Contagem!$U$8,IF(I12="T",O12*Contagem!$U$10,""))))</f>
        <v>3</v>
      </c>
      <c r="Q12" s="65"/>
      <c r="R12" s="65"/>
      <c r="S12" s="65"/>
      <c r="T12" s="65"/>
      <c r="U12" s="65"/>
      <c r="V12" s="66"/>
      <c r="W12" s="66"/>
      <c r="X12" s="66"/>
      <c r="Y12" s="66"/>
      <c r="Z12" s="66"/>
    </row>
    <row r="13" ht="18.0" customHeight="1">
      <c r="A13" s="67" t="s">
        <v>57</v>
      </c>
      <c r="B13" s="55"/>
      <c r="C13" s="55"/>
      <c r="D13" s="55"/>
      <c r="E13" s="55"/>
      <c r="F13" s="56"/>
      <c r="G13" s="69" t="s">
        <v>58</v>
      </c>
      <c r="H13" s="68" t="s">
        <v>46</v>
      </c>
      <c r="I13" s="58" t="s">
        <v>47</v>
      </c>
      <c r="J13" s="59">
        <v>3.0</v>
      </c>
      <c r="K13" s="60">
        <v>2.0</v>
      </c>
      <c r="L13" s="58" t="str">
        <f t="shared" si="1"/>
        <v>EEL</v>
      </c>
      <c r="M13" s="61" t="str">
        <f t="shared" si="2"/>
        <v>L</v>
      </c>
      <c r="N13" s="62" t="str">
        <f t="shared" si="3"/>
        <v>Baixa</v>
      </c>
      <c r="O13" s="63">
        <f t="shared" si="4"/>
        <v>3</v>
      </c>
      <c r="P13" s="64">
        <f>IF(I13="I",O13*Contagem!$U$7,IF(I13="E",O13*Contagem!$U$9,IF(I13="A",O13*Contagem!$U$8,IF(I13="T",O13*Contagem!$U$10,""))))</f>
        <v>3</v>
      </c>
      <c r="Q13" s="65"/>
      <c r="R13" s="65"/>
      <c r="S13" s="65"/>
      <c r="T13" s="65"/>
      <c r="U13" s="65"/>
      <c r="V13" s="66"/>
      <c r="W13" s="66"/>
      <c r="X13" s="66"/>
      <c r="Y13" s="66"/>
      <c r="Z13" s="66"/>
    </row>
    <row r="14" ht="18.0" customHeight="1">
      <c r="A14" s="67" t="s">
        <v>59</v>
      </c>
      <c r="B14" s="55"/>
      <c r="C14" s="55"/>
      <c r="D14" s="55"/>
      <c r="E14" s="55"/>
      <c r="F14" s="56"/>
      <c r="G14" s="57" t="s">
        <v>60</v>
      </c>
      <c r="H14" s="68" t="s">
        <v>46</v>
      </c>
      <c r="I14" s="58" t="s">
        <v>41</v>
      </c>
      <c r="J14" s="59">
        <v>2.0</v>
      </c>
      <c r="K14" s="59">
        <v>4.0</v>
      </c>
      <c r="L14" s="58" t="str">
        <f t="shared" si="1"/>
        <v>EEA</v>
      </c>
      <c r="M14" s="61" t="str">
        <f t="shared" si="2"/>
        <v>A</v>
      </c>
      <c r="N14" s="62" t="str">
        <f t="shared" si="3"/>
        <v>Média</v>
      </c>
      <c r="O14" s="63">
        <f t="shared" si="4"/>
        <v>4</v>
      </c>
      <c r="P14" s="64">
        <f>IF(I14="I",O14*Contagem!$U$7,IF(I14="E",O14*Contagem!$U$9,IF(I14="A",O14*Contagem!$U$8,IF(I14="T",O14*Contagem!$U$10,""))))</f>
        <v>4</v>
      </c>
      <c r="Q14" s="65"/>
      <c r="R14" s="65"/>
      <c r="S14" s="65"/>
      <c r="T14" s="65"/>
      <c r="U14" s="65"/>
      <c r="V14" s="66"/>
      <c r="W14" s="66"/>
      <c r="X14" s="66"/>
      <c r="Y14" s="66"/>
      <c r="Z14" s="66"/>
    </row>
    <row r="15" ht="18.0" customHeight="1">
      <c r="A15" s="67" t="s">
        <v>61</v>
      </c>
      <c r="B15" s="55"/>
      <c r="C15" s="55"/>
      <c r="D15" s="55"/>
      <c r="E15" s="55"/>
      <c r="F15" s="56"/>
      <c r="G15" s="69" t="s">
        <v>43</v>
      </c>
      <c r="H15" s="58" t="s">
        <v>62</v>
      </c>
      <c r="I15" s="58" t="s">
        <v>41</v>
      </c>
      <c r="J15" s="59">
        <v>2.0</v>
      </c>
      <c r="K15" s="59">
        <v>3.0</v>
      </c>
      <c r="L15" s="58" t="str">
        <f t="shared" si="1"/>
        <v>SEL</v>
      </c>
      <c r="M15" s="61" t="str">
        <f t="shared" si="2"/>
        <v>L</v>
      </c>
      <c r="N15" s="62" t="str">
        <f t="shared" si="3"/>
        <v>Baixa</v>
      </c>
      <c r="O15" s="63">
        <f t="shared" si="4"/>
        <v>4</v>
      </c>
      <c r="P15" s="64">
        <f>IF(I15="I",O15*Contagem!$U$7,IF(I15="E",O15*Contagem!$U$9,IF(I15="A",O15*Contagem!$U$8,IF(I15="T",O15*Contagem!$U$10,""))))</f>
        <v>4</v>
      </c>
      <c r="Q15" s="65"/>
      <c r="R15" s="65"/>
      <c r="S15" s="65"/>
      <c r="T15" s="65"/>
      <c r="U15" s="65"/>
      <c r="V15" s="66"/>
      <c r="W15" s="66"/>
      <c r="X15" s="66"/>
      <c r="Y15" s="66"/>
      <c r="Z15" s="66"/>
    </row>
    <row r="16" ht="18.0" customHeight="1">
      <c r="A16" s="67" t="s">
        <v>63</v>
      </c>
      <c r="B16" s="55"/>
      <c r="C16" s="55"/>
      <c r="D16" s="55"/>
      <c r="E16" s="55"/>
      <c r="F16" s="56"/>
      <c r="G16" s="70" t="s">
        <v>49</v>
      </c>
      <c r="H16" s="68" t="s">
        <v>62</v>
      </c>
      <c r="I16" s="68" t="s">
        <v>44</v>
      </c>
      <c r="J16" s="59">
        <v>1.0</v>
      </c>
      <c r="K16" s="59">
        <v>3.0</v>
      </c>
      <c r="L16" s="58" t="str">
        <f t="shared" si="1"/>
        <v>SEL</v>
      </c>
      <c r="M16" s="61" t="str">
        <f t="shared" si="2"/>
        <v>L</v>
      </c>
      <c r="N16" s="62" t="str">
        <f t="shared" si="3"/>
        <v>Baixa</v>
      </c>
      <c r="O16" s="63">
        <f t="shared" si="4"/>
        <v>4</v>
      </c>
      <c r="P16" s="64">
        <f>IF(I16="I",O16*Contagem!$U$7,IF(I16="E",O16*Contagem!$U$9,IF(I16="A",O16*Contagem!$U$8,IF(I16="T",O16*Contagem!$U$10,""))))</f>
        <v>4</v>
      </c>
      <c r="Q16" s="65"/>
      <c r="R16" s="65"/>
      <c r="S16" s="65"/>
      <c r="T16" s="65"/>
      <c r="U16" s="65"/>
      <c r="V16" s="66"/>
      <c r="W16" s="66"/>
      <c r="X16" s="66"/>
      <c r="Y16" s="66"/>
      <c r="Z16" s="66"/>
    </row>
    <row r="17" ht="18.0" customHeight="1">
      <c r="A17" s="67" t="s">
        <v>64</v>
      </c>
      <c r="B17" s="55"/>
      <c r="C17" s="55"/>
      <c r="D17" s="55"/>
      <c r="E17" s="55"/>
      <c r="F17" s="56"/>
      <c r="G17" s="57" t="s">
        <v>65</v>
      </c>
      <c r="H17" s="68" t="s">
        <v>53</v>
      </c>
      <c r="I17" s="68" t="s">
        <v>41</v>
      </c>
      <c r="J17" s="59">
        <v>2.0</v>
      </c>
      <c r="K17" s="59">
        <v>1.0</v>
      </c>
      <c r="L17" s="58" t="str">
        <f t="shared" si="1"/>
        <v>CEL</v>
      </c>
      <c r="M17" s="61" t="str">
        <f t="shared" si="2"/>
        <v>L</v>
      </c>
      <c r="N17" s="62" t="str">
        <f t="shared" si="3"/>
        <v>Baixa</v>
      </c>
      <c r="O17" s="63">
        <f t="shared" si="4"/>
        <v>3</v>
      </c>
      <c r="P17" s="64">
        <f>IF(I17="I",O17*Contagem!$U$7,IF(I17="E",O17*Contagem!$U$9,IF(I17="A",O17*Contagem!$U$8,IF(I17="T",O17*Contagem!$U$10,""))))</f>
        <v>3</v>
      </c>
      <c r="Q17" s="65"/>
      <c r="R17" s="65"/>
      <c r="S17" s="65"/>
      <c r="T17" s="65"/>
      <c r="U17" s="65"/>
      <c r="V17" s="66"/>
      <c r="W17" s="66"/>
      <c r="X17" s="66"/>
      <c r="Y17" s="66"/>
      <c r="Z17" s="66"/>
    </row>
    <row r="18" ht="18.0" customHeight="1">
      <c r="A18" s="67" t="s">
        <v>66</v>
      </c>
      <c r="B18" s="55"/>
      <c r="C18" s="55"/>
      <c r="D18" s="55"/>
      <c r="E18" s="55"/>
      <c r="F18" s="56"/>
      <c r="G18" s="57" t="s">
        <v>67</v>
      </c>
      <c r="H18" s="68" t="s">
        <v>50</v>
      </c>
      <c r="I18" s="68" t="s">
        <v>41</v>
      </c>
      <c r="J18" s="59">
        <v>2.0</v>
      </c>
      <c r="K18" s="59">
        <v>5.0</v>
      </c>
      <c r="L18" s="58" t="str">
        <f t="shared" si="1"/>
        <v>ALIL</v>
      </c>
      <c r="M18" s="61" t="str">
        <f t="shared" si="2"/>
        <v>L</v>
      </c>
      <c r="N18" s="62" t="str">
        <f t="shared" si="3"/>
        <v>Baixa</v>
      </c>
      <c r="O18" s="63">
        <f t="shared" si="4"/>
        <v>7</v>
      </c>
      <c r="P18" s="64">
        <f>IF(I18="I",O18*Contagem!$U$7,IF(I18="E",O18*Contagem!$U$9,IF(I18="A",O18*Contagem!$U$8,IF(I18="T",O18*Contagem!$U$10,""))))</f>
        <v>7</v>
      </c>
      <c r="Q18" s="65"/>
      <c r="R18" s="65"/>
      <c r="S18" s="65"/>
      <c r="T18" s="65"/>
      <c r="U18" s="65"/>
      <c r="V18" s="66"/>
      <c r="W18" s="66"/>
      <c r="X18" s="66"/>
      <c r="Y18" s="66"/>
      <c r="Z18" s="66"/>
    </row>
    <row r="19" ht="18.0" customHeight="1">
      <c r="A19" s="67" t="s">
        <v>68</v>
      </c>
      <c r="B19" s="55"/>
      <c r="C19" s="55"/>
      <c r="D19" s="55"/>
      <c r="E19" s="55"/>
      <c r="F19" s="56"/>
      <c r="G19" s="57" t="s">
        <v>69</v>
      </c>
      <c r="H19" s="68" t="s">
        <v>50</v>
      </c>
      <c r="I19" s="68" t="s">
        <v>41</v>
      </c>
      <c r="J19" s="59">
        <v>1.0</v>
      </c>
      <c r="K19" s="59">
        <v>3.0</v>
      </c>
      <c r="L19" s="58" t="str">
        <f t="shared" si="1"/>
        <v>ALIL</v>
      </c>
      <c r="M19" s="61" t="str">
        <f t="shared" si="2"/>
        <v>L</v>
      </c>
      <c r="N19" s="62" t="str">
        <f t="shared" si="3"/>
        <v>Baixa</v>
      </c>
      <c r="O19" s="63">
        <f t="shared" si="4"/>
        <v>7</v>
      </c>
      <c r="P19" s="64">
        <f>IF(I19="I",O19*Contagem!$U$7,IF(I19="E",O19*Contagem!$U$9,IF(I19="A",O19*Contagem!$U$8,IF(I19="T",O19*Contagem!$U$10,""))))</f>
        <v>7</v>
      </c>
      <c r="Q19" s="65"/>
      <c r="R19" s="65"/>
      <c r="S19" s="65"/>
      <c r="T19" s="65"/>
      <c r="U19" s="65"/>
      <c r="V19" s="66"/>
      <c r="W19" s="66"/>
      <c r="X19" s="66"/>
      <c r="Y19" s="66"/>
      <c r="Z19" s="66"/>
    </row>
    <row r="20" ht="18.0" customHeight="1">
      <c r="A20" s="67" t="s">
        <v>70</v>
      </c>
      <c r="B20" s="55"/>
      <c r="C20" s="55"/>
      <c r="D20" s="55"/>
      <c r="E20" s="55"/>
      <c r="F20" s="56"/>
      <c r="G20" s="57" t="s">
        <v>43</v>
      </c>
      <c r="H20" s="68" t="s">
        <v>53</v>
      </c>
      <c r="I20" s="68" t="s">
        <v>47</v>
      </c>
      <c r="J20" s="59">
        <v>2.0</v>
      </c>
      <c r="K20" s="59">
        <v>3.0</v>
      </c>
      <c r="L20" s="58" t="str">
        <f t="shared" si="1"/>
        <v>CEL</v>
      </c>
      <c r="M20" s="61" t="str">
        <f t="shared" si="2"/>
        <v>L</v>
      </c>
      <c r="N20" s="62" t="str">
        <f t="shared" si="3"/>
        <v>Baixa</v>
      </c>
      <c r="O20" s="63">
        <f t="shared" si="4"/>
        <v>3</v>
      </c>
      <c r="P20" s="64">
        <f>IF(I20="I",O20*Contagem!$U$7,IF(I20="E",O20*Contagem!$U$9,IF(I20="A",O20*Contagem!$U$8,IF(I20="T",O20*Contagem!$U$10,""))))</f>
        <v>3</v>
      </c>
      <c r="Q20" s="65"/>
      <c r="R20" s="65"/>
      <c r="S20" s="65"/>
      <c r="T20" s="65"/>
      <c r="U20" s="65"/>
      <c r="V20" s="66"/>
      <c r="W20" s="66"/>
      <c r="X20" s="66"/>
      <c r="Y20" s="66"/>
      <c r="Z20" s="66"/>
    </row>
    <row r="21" ht="18.0" customHeight="1">
      <c r="A21" s="71"/>
      <c r="B21" s="55"/>
      <c r="C21" s="55"/>
      <c r="D21" s="55"/>
      <c r="E21" s="55"/>
      <c r="F21" s="56"/>
      <c r="G21" s="69"/>
      <c r="H21" s="58"/>
      <c r="I21" s="58"/>
      <c r="J21" s="60"/>
      <c r="K21" s="60"/>
      <c r="L21" s="58" t="str">
        <f t="shared" si="1"/>
        <v/>
      </c>
      <c r="M21" s="61" t="str">
        <f t="shared" si="2"/>
        <v/>
      </c>
      <c r="N21" s="62" t="str">
        <f t="shared" si="3"/>
        <v/>
      </c>
      <c r="O21" s="63" t="str">
        <f t="shared" si="4"/>
        <v/>
      </c>
      <c r="P21" s="64" t="str">
        <f>IF(I21="I",O21*Contagem!$U$7,IF(I21="E",O21*Contagem!$U$9,IF(I21="A",O21*Contagem!$U$8,IF(I21="T",O21*Contagem!$U$10,""))))</f>
        <v/>
      </c>
      <c r="Q21" s="65"/>
      <c r="R21" s="65"/>
      <c r="S21" s="65"/>
      <c r="T21" s="65"/>
      <c r="U21" s="65"/>
      <c r="V21" s="66"/>
      <c r="W21" s="66"/>
      <c r="X21" s="66"/>
      <c r="Y21" s="66"/>
      <c r="Z21" s="66"/>
    </row>
    <row r="22" ht="18.0" customHeight="1">
      <c r="A22" s="71"/>
      <c r="B22" s="55"/>
      <c r="C22" s="55"/>
      <c r="D22" s="55"/>
      <c r="E22" s="55"/>
      <c r="F22" s="56"/>
      <c r="G22" s="69"/>
      <c r="H22" s="58"/>
      <c r="I22" s="58"/>
      <c r="J22" s="60"/>
      <c r="K22" s="60"/>
      <c r="L22" s="58" t="str">
        <f t="shared" si="1"/>
        <v/>
      </c>
      <c r="M22" s="61" t="str">
        <f t="shared" si="2"/>
        <v/>
      </c>
      <c r="N22" s="62" t="str">
        <f t="shared" si="3"/>
        <v/>
      </c>
      <c r="O22" s="63" t="str">
        <f t="shared" si="4"/>
        <v/>
      </c>
      <c r="P22" s="64" t="str">
        <f>IF(I22="I",O22*Contagem!$U$7,IF(I22="E",O22*Contagem!$U$9,IF(I22="A",O22*Contagem!$U$8,IF(I22="T",O22*Contagem!$U$10,""))))</f>
        <v/>
      </c>
      <c r="Q22" s="65"/>
      <c r="R22" s="65"/>
      <c r="S22" s="65"/>
      <c r="T22" s="65"/>
      <c r="U22" s="65"/>
      <c r="V22" s="66"/>
      <c r="W22" s="66"/>
      <c r="X22" s="66"/>
      <c r="Y22" s="66"/>
      <c r="Z22" s="66"/>
    </row>
    <row r="23" ht="18.0" customHeight="1">
      <c r="A23" s="71"/>
      <c r="B23" s="55"/>
      <c r="C23" s="55"/>
      <c r="D23" s="55"/>
      <c r="E23" s="55"/>
      <c r="F23" s="56"/>
      <c r="G23" s="69"/>
      <c r="H23" s="58"/>
      <c r="I23" s="58"/>
      <c r="J23" s="60"/>
      <c r="K23" s="60"/>
      <c r="L23" s="58" t="str">
        <f t="shared" si="1"/>
        <v/>
      </c>
      <c r="M23" s="61" t="str">
        <f t="shared" si="2"/>
        <v/>
      </c>
      <c r="N23" s="62" t="str">
        <f t="shared" si="3"/>
        <v/>
      </c>
      <c r="O23" s="63" t="str">
        <f t="shared" si="4"/>
        <v/>
      </c>
      <c r="P23" s="64" t="str">
        <f>IF(I23="I",O23*Contagem!$U$7,IF(I23="E",O23*Contagem!$U$9,IF(I23="A",O23*Contagem!$U$8,IF(I23="T",O23*Contagem!$U$10,""))))</f>
        <v/>
      </c>
      <c r="Q23" s="65"/>
      <c r="R23" s="65"/>
      <c r="S23" s="65"/>
      <c r="T23" s="65"/>
      <c r="U23" s="65"/>
      <c r="V23" s="66"/>
      <c r="W23" s="66"/>
      <c r="X23" s="66"/>
      <c r="Y23" s="66"/>
      <c r="Z23" s="66"/>
    </row>
    <row r="24" ht="18.0" customHeight="1">
      <c r="A24" s="71"/>
      <c r="B24" s="55"/>
      <c r="C24" s="55"/>
      <c r="D24" s="55"/>
      <c r="E24" s="55"/>
      <c r="F24" s="56"/>
      <c r="G24" s="69"/>
      <c r="H24" s="58"/>
      <c r="I24" s="58"/>
      <c r="J24" s="60"/>
      <c r="K24" s="60"/>
      <c r="L24" s="58" t="str">
        <f t="shared" si="1"/>
        <v/>
      </c>
      <c r="M24" s="61" t="str">
        <f t="shared" si="2"/>
        <v/>
      </c>
      <c r="N24" s="62" t="str">
        <f t="shared" si="3"/>
        <v/>
      </c>
      <c r="O24" s="63" t="str">
        <f t="shared" si="4"/>
        <v/>
      </c>
      <c r="P24" s="64" t="str">
        <f>IF(I24="I",O24*Contagem!$U$7,IF(I24="E",O24*Contagem!$U$9,IF(I24="A",O24*Contagem!$U$8,IF(I24="T",O24*Contagem!$U$10,""))))</f>
        <v/>
      </c>
      <c r="Q24" s="65"/>
      <c r="R24" s="65"/>
      <c r="S24" s="65"/>
      <c r="T24" s="65"/>
      <c r="U24" s="65"/>
      <c r="V24" s="66"/>
      <c r="W24" s="66"/>
      <c r="X24" s="66"/>
      <c r="Y24" s="66"/>
      <c r="Z24" s="66"/>
    </row>
    <row r="25" ht="18.0" customHeight="1">
      <c r="A25" s="71"/>
      <c r="B25" s="55"/>
      <c r="C25" s="55"/>
      <c r="D25" s="55"/>
      <c r="E25" s="55"/>
      <c r="F25" s="56"/>
      <c r="G25" s="69"/>
      <c r="H25" s="58"/>
      <c r="I25" s="58"/>
      <c r="J25" s="60"/>
      <c r="K25" s="60"/>
      <c r="L25" s="58" t="str">
        <f t="shared" si="1"/>
        <v/>
      </c>
      <c r="M25" s="61" t="str">
        <f t="shared" si="2"/>
        <v/>
      </c>
      <c r="N25" s="62" t="str">
        <f t="shared" si="3"/>
        <v/>
      </c>
      <c r="O25" s="63" t="str">
        <f t="shared" si="4"/>
        <v/>
      </c>
      <c r="P25" s="64" t="str">
        <f>IF(I25="I",O25*Contagem!$U$7,IF(I25="E",O25*Contagem!$U$9,IF(I25="A",O25*Contagem!$U$8,IF(I25="T",O25*Contagem!$U$10,""))))</f>
        <v/>
      </c>
      <c r="Q25" s="65"/>
      <c r="R25" s="65"/>
      <c r="S25" s="65"/>
      <c r="T25" s="65"/>
      <c r="U25" s="65"/>
      <c r="V25" s="66"/>
      <c r="W25" s="66"/>
      <c r="X25" s="66"/>
      <c r="Y25" s="66"/>
      <c r="Z25" s="66"/>
    </row>
    <row r="26" ht="18.0" customHeight="1">
      <c r="A26" s="71"/>
      <c r="B26" s="55"/>
      <c r="C26" s="55"/>
      <c r="D26" s="55"/>
      <c r="E26" s="55"/>
      <c r="F26" s="56"/>
      <c r="G26" s="69"/>
      <c r="H26" s="58"/>
      <c r="I26" s="58"/>
      <c r="J26" s="60"/>
      <c r="K26" s="60"/>
      <c r="L26" s="58" t="str">
        <f t="shared" si="1"/>
        <v/>
      </c>
      <c r="M26" s="61" t="str">
        <f t="shared" si="2"/>
        <v/>
      </c>
      <c r="N26" s="62" t="str">
        <f t="shared" si="3"/>
        <v/>
      </c>
      <c r="O26" s="63" t="str">
        <f t="shared" si="4"/>
        <v/>
      </c>
      <c r="P26" s="64" t="str">
        <f>IF(I26="I",O26*Contagem!$U$7,IF(I26="E",O26*Contagem!$U$9,IF(I26="A",O26*Contagem!$U$8,IF(I26="T",O26*Contagem!$U$10,""))))</f>
        <v/>
      </c>
      <c r="Q26" s="65"/>
      <c r="R26" s="65"/>
      <c r="S26" s="65"/>
      <c r="T26" s="65"/>
      <c r="U26" s="65"/>
      <c r="V26" s="66"/>
      <c r="W26" s="66"/>
      <c r="X26" s="66"/>
      <c r="Y26" s="66"/>
      <c r="Z26" s="66"/>
    </row>
    <row r="27" ht="18.0" customHeight="1">
      <c r="A27" s="71"/>
      <c r="B27" s="55"/>
      <c r="C27" s="55"/>
      <c r="D27" s="55"/>
      <c r="E27" s="55"/>
      <c r="F27" s="56"/>
      <c r="G27" s="69"/>
      <c r="H27" s="58"/>
      <c r="I27" s="58"/>
      <c r="J27" s="60"/>
      <c r="K27" s="60"/>
      <c r="L27" s="58" t="str">
        <f t="shared" si="1"/>
        <v/>
      </c>
      <c r="M27" s="61" t="str">
        <f t="shared" si="2"/>
        <v/>
      </c>
      <c r="N27" s="62" t="str">
        <f t="shared" si="3"/>
        <v/>
      </c>
      <c r="O27" s="63" t="str">
        <f t="shared" si="4"/>
        <v/>
      </c>
      <c r="P27" s="64" t="str">
        <f>IF(I27="I",O27*Contagem!$U$7,IF(I27="E",O27*Contagem!$U$9,IF(I27="A",O27*Contagem!$U$8,IF(I27="T",O27*Contagem!$U$10,""))))</f>
        <v/>
      </c>
      <c r="Q27" s="65"/>
      <c r="R27" s="65"/>
      <c r="S27" s="65"/>
      <c r="T27" s="65"/>
      <c r="U27" s="65"/>
      <c r="V27" s="66"/>
      <c r="W27" s="66"/>
      <c r="X27" s="66"/>
      <c r="Y27" s="66"/>
      <c r="Z27" s="66"/>
    </row>
    <row r="28" ht="18.0" customHeight="1">
      <c r="A28" s="71"/>
      <c r="B28" s="55"/>
      <c r="C28" s="55"/>
      <c r="D28" s="55"/>
      <c r="E28" s="55"/>
      <c r="F28" s="56"/>
      <c r="G28" s="69"/>
      <c r="H28" s="58"/>
      <c r="I28" s="58"/>
      <c r="J28" s="60"/>
      <c r="K28" s="60"/>
      <c r="L28" s="58" t="str">
        <f t="shared" si="1"/>
        <v/>
      </c>
      <c r="M28" s="61" t="str">
        <f t="shared" si="2"/>
        <v/>
      </c>
      <c r="N28" s="62" t="str">
        <f t="shared" si="3"/>
        <v/>
      </c>
      <c r="O28" s="63" t="str">
        <f t="shared" si="4"/>
        <v/>
      </c>
      <c r="P28" s="64" t="str">
        <f>IF(I28="I",O28*Contagem!$U$7,IF(I28="E",O28*Contagem!$U$9,IF(I28="A",O28*Contagem!$U$8,IF(I28="T",O28*Contagem!$U$10,""))))</f>
        <v/>
      </c>
      <c r="Q28" s="65"/>
      <c r="R28" s="65"/>
      <c r="S28" s="65"/>
      <c r="T28" s="65"/>
      <c r="U28" s="65"/>
      <c r="V28" s="66"/>
      <c r="W28" s="66"/>
      <c r="X28" s="66"/>
      <c r="Y28" s="66"/>
      <c r="Z28" s="66"/>
    </row>
    <row r="29" ht="18.0" customHeight="1">
      <c r="A29" s="71"/>
      <c r="B29" s="55"/>
      <c r="C29" s="55"/>
      <c r="D29" s="55"/>
      <c r="E29" s="55"/>
      <c r="F29" s="56"/>
      <c r="G29" s="69"/>
      <c r="H29" s="58"/>
      <c r="I29" s="58"/>
      <c r="J29" s="60"/>
      <c r="K29" s="60"/>
      <c r="L29" s="58" t="str">
        <f t="shared" si="1"/>
        <v/>
      </c>
      <c r="M29" s="61" t="str">
        <f t="shared" si="2"/>
        <v/>
      </c>
      <c r="N29" s="62" t="str">
        <f t="shared" si="3"/>
        <v/>
      </c>
      <c r="O29" s="63" t="str">
        <f t="shared" si="4"/>
        <v/>
      </c>
      <c r="P29" s="64" t="str">
        <f>IF(I29="I",O29*Contagem!$U$7,IF(I29="E",O29*Contagem!$U$9,IF(I29="A",O29*Contagem!$U$8,IF(I29="T",O29*Contagem!$U$10,""))))</f>
        <v/>
      </c>
      <c r="Q29" s="65"/>
      <c r="R29" s="65"/>
      <c r="S29" s="65"/>
      <c r="T29" s="65"/>
      <c r="U29" s="65"/>
      <c r="V29" s="66"/>
      <c r="W29" s="66"/>
      <c r="X29" s="66"/>
      <c r="Y29" s="66"/>
      <c r="Z29" s="66"/>
    </row>
    <row r="30" ht="18.0" customHeight="1">
      <c r="A30" s="71"/>
      <c r="B30" s="55"/>
      <c r="C30" s="55"/>
      <c r="D30" s="55"/>
      <c r="E30" s="55"/>
      <c r="F30" s="56"/>
      <c r="G30" s="69"/>
      <c r="H30" s="58"/>
      <c r="I30" s="58"/>
      <c r="J30" s="60"/>
      <c r="K30" s="60"/>
      <c r="L30" s="58" t="str">
        <f t="shared" si="1"/>
        <v/>
      </c>
      <c r="M30" s="61" t="str">
        <f t="shared" si="2"/>
        <v/>
      </c>
      <c r="N30" s="62" t="str">
        <f t="shared" si="3"/>
        <v/>
      </c>
      <c r="O30" s="63" t="str">
        <f t="shared" si="4"/>
        <v/>
      </c>
      <c r="P30" s="64" t="str">
        <f>IF(I30="I",O30*Contagem!$U$7,IF(I30="E",O30*Contagem!$U$9,IF(I30="A",O30*Contagem!$U$8,IF(I30="T",O30*Contagem!$U$10,""))))</f>
        <v/>
      </c>
      <c r="Q30" s="65"/>
      <c r="R30" s="65"/>
      <c r="S30" s="65"/>
      <c r="T30" s="65"/>
      <c r="U30" s="65"/>
      <c r="V30" s="66"/>
      <c r="W30" s="66"/>
      <c r="X30" s="66"/>
      <c r="Y30" s="66"/>
      <c r="Z30" s="66"/>
    </row>
    <row r="31" ht="18.0" customHeight="1">
      <c r="A31" s="71"/>
      <c r="B31" s="55"/>
      <c r="C31" s="55"/>
      <c r="D31" s="55"/>
      <c r="E31" s="55"/>
      <c r="F31" s="56"/>
      <c r="G31" s="69"/>
      <c r="H31" s="58"/>
      <c r="I31" s="58"/>
      <c r="J31" s="60"/>
      <c r="K31" s="60"/>
      <c r="L31" s="58" t="str">
        <f t="shared" si="1"/>
        <v/>
      </c>
      <c r="M31" s="61" t="str">
        <f t="shared" si="2"/>
        <v/>
      </c>
      <c r="N31" s="62" t="str">
        <f t="shared" si="3"/>
        <v/>
      </c>
      <c r="O31" s="63" t="str">
        <f t="shared" si="4"/>
        <v/>
      </c>
      <c r="P31" s="64" t="str">
        <f>IF(I31="I",O31*Contagem!$U$7,IF(I31="E",O31*Contagem!$U$9,IF(I31="A",O31*Contagem!$U$8,IF(I31="T",O31*Contagem!$U$10,""))))</f>
        <v/>
      </c>
      <c r="Q31" s="65"/>
      <c r="R31" s="65"/>
      <c r="S31" s="65"/>
      <c r="T31" s="65"/>
      <c r="U31" s="65"/>
      <c r="V31" s="66"/>
      <c r="W31" s="66"/>
      <c r="X31" s="66"/>
      <c r="Y31" s="66"/>
      <c r="Z31" s="66"/>
    </row>
    <row r="32" ht="18.0" customHeight="1">
      <c r="A32" s="71"/>
      <c r="B32" s="55"/>
      <c r="C32" s="55"/>
      <c r="D32" s="55"/>
      <c r="E32" s="55"/>
      <c r="F32" s="56"/>
      <c r="G32" s="69"/>
      <c r="H32" s="58"/>
      <c r="I32" s="58"/>
      <c r="J32" s="60"/>
      <c r="K32" s="60"/>
      <c r="L32" s="58" t="str">
        <f t="shared" si="1"/>
        <v/>
      </c>
      <c r="M32" s="61" t="str">
        <f t="shared" si="2"/>
        <v/>
      </c>
      <c r="N32" s="62" t="str">
        <f t="shared" si="3"/>
        <v/>
      </c>
      <c r="O32" s="63" t="str">
        <f t="shared" si="4"/>
        <v/>
      </c>
      <c r="P32" s="64" t="str">
        <f>IF(I32="I",O32*Contagem!$U$7,IF(I32="E",O32*Contagem!$U$9,IF(I32="A",O32*Contagem!$U$8,IF(I32="T",O32*Contagem!$U$10,""))))</f>
        <v/>
      </c>
      <c r="Q32" s="65"/>
      <c r="R32" s="65"/>
      <c r="S32" s="65"/>
      <c r="T32" s="65"/>
      <c r="U32" s="65"/>
      <c r="V32" s="66"/>
      <c r="W32" s="66"/>
      <c r="X32" s="66"/>
      <c r="Y32" s="66"/>
      <c r="Z32" s="66"/>
    </row>
    <row r="33" ht="18.0" customHeight="1">
      <c r="A33" s="71"/>
      <c r="B33" s="55"/>
      <c r="C33" s="55"/>
      <c r="D33" s="55"/>
      <c r="E33" s="55"/>
      <c r="F33" s="56"/>
      <c r="G33" s="69"/>
      <c r="H33" s="58"/>
      <c r="I33" s="58"/>
      <c r="J33" s="60"/>
      <c r="K33" s="60"/>
      <c r="L33" s="58" t="str">
        <f t="shared" si="1"/>
        <v/>
      </c>
      <c r="M33" s="61" t="str">
        <f t="shared" si="2"/>
        <v/>
      </c>
      <c r="N33" s="62" t="str">
        <f t="shared" si="3"/>
        <v/>
      </c>
      <c r="O33" s="63" t="str">
        <f t="shared" si="4"/>
        <v/>
      </c>
      <c r="P33" s="64" t="str">
        <f>IF(I33="I",O33*Contagem!$U$7,IF(I33="E",O33*Contagem!$U$9,IF(I33="A",O33*Contagem!$U$8,IF(I33="T",O33*Contagem!$U$10,""))))</f>
        <v/>
      </c>
      <c r="Q33" s="65"/>
      <c r="R33" s="65"/>
      <c r="S33" s="65"/>
      <c r="T33" s="65"/>
      <c r="U33" s="65"/>
      <c r="V33" s="66"/>
      <c r="W33" s="66"/>
      <c r="X33" s="66"/>
      <c r="Y33" s="66"/>
      <c r="Z33" s="66"/>
    </row>
    <row r="34" ht="18.0" customHeight="1">
      <c r="A34" s="71"/>
      <c r="B34" s="55"/>
      <c r="C34" s="55"/>
      <c r="D34" s="55"/>
      <c r="E34" s="55"/>
      <c r="F34" s="56"/>
      <c r="G34" s="69"/>
      <c r="H34" s="58"/>
      <c r="I34" s="58"/>
      <c r="J34" s="60"/>
      <c r="K34" s="60"/>
      <c r="L34" s="58" t="str">
        <f t="shared" si="1"/>
        <v/>
      </c>
      <c r="M34" s="61" t="str">
        <f t="shared" si="2"/>
        <v/>
      </c>
      <c r="N34" s="62" t="str">
        <f t="shared" si="3"/>
        <v/>
      </c>
      <c r="O34" s="63" t="str">
        <f t="shared" si="4"/>
        <v/>
      </c>
      <c r="P34" s="64" t="str">
        <f>IF(I34="I",O34*Contagem!$U$7,IF(I34="E",O34*Contagem!$U$9,IF(I34="A",O34*Contagem!$U$8,IF(I34="T",O34*Contagem!$U$10,""))))</f>
        <v/>
      </c>
      <c r="Q34" s="65"/>
      <c r="R34" s="65"/>
      <c r="S34" s="65"/>
      <c r="T34" s="65"/>
      <c r="U34" s="65"/>
      <c r="V34" s="66"/>
      <c r="W34" s="66"/>
      <c r="X34" s="66"/>
      <c r="Y34" s="66"/>
      <c r="Z34" s="66"/>
    </row>
    <row r="35" ht="18.0" customHeight="1">
      <c r="A35" s="71"/>
      <c r="B35" s="55"/>
      <c r="C35" s="55"/>
      <c r="D35" s="55"/>
      <c r="E35" s="55"/>
      <c r="F35" s="56"/>
      <c r="G35" s="69"/>
      <c r="H35" s="58"/>
      <c r="I35" s="58"/>
      <c r="J35" s="60"/>
      <c r="K35" s="60"/>
      <c r="L35" s="58" t="str">
        <f t="shared" si="1"/>
        <v/>
      </c>
      <c r="M35" s="61" t="str">
        <f t="shared" si="2"/>
        <v/>
      </c>
      <c r="N35" s="62" t="str">
        <f t="shared" si="3"/>
        <v/>
      </c>
      <c r="O35" s="63" t="str">
        <f t="shared" si="4"/>
        <v/>
      </c>
      <c r="P35" s="64" t="str">
        <f>IF(I35="I",O35*Contagem!$U$7,IF(I35="E",O35*Contagem!$U$9,IF(I35="A",O35*Contagem!$U$8,IF(I35="T",O35*Contagem!$U$10,""))))</f>
        <v/>
      </c>
      <c r="Q35" s="65"/>
      <c r="R35" s="65"/>
      <c r="S35" s="65"/>
      <c r="T35" s="65"/>
      <c r="U35" s="65"/>
      <c r="V35" s="66"/>
      <c r="W35" s="66"/>
      <c r="X35" s="66"/>
      <c r="Y35" s="66"/>
      <c r="Z35" s="66"/>
    </row>
    <row r="36" ht="18.0" customHeight="1">
      <c r="A36" s="71"/>
      <c r="B36" s="55"/>
      <c r="C36" s="55"/>
      <c r="D36" s="55"/>
      <c r="E36" s="55"/>
      <c r="F36" s="56"/>
      <c r="G36" s="69"/>
      <c r="H36" s="58"/>
      <c r="I36" s="58"/>
      <c r="J36" s="60"/>
      <c r="K36" s="60"/>
      <c r="L36" s="58" t="str">
        <f t="shared" si="1"/>
        <v/>
      </c>
      <c r="M36" s="61" t="str">
        <f t="shared" si="2"/>
        <v/>
      </c>
      <c r="N36" s="62" t="str">
        <f t="shared" si="3"/>
        <v/>
      </c>
      <c r="O36" s="63" t="str">
        <f t="shared" si="4"/>
        <v/>
      </c>
      <c r="P36" s="64" t="str">
        <f>IF(I36="I",O36*Contagem!$U$7,IF(I36="E",O36*Contagem!$U$9,IF(I36="A",O36*Contagem!$U$8,IF(I36="T",O36*Contagem!$U$10,""))))</f>
        <v/>
      </c>
      <c r="Q36" s="65"/>
      <c r="R36" s="65"/>
      <c r="S36" s="65"/>
      <c r="T36" s="65"/>
      <c r="U36" s="65"/>
      <c r="V36" s="66"/>
      <c r="W36" s="66"/>
      <c r="X36" s="66"/>
      <c r="Y36" s="66"/>
      <c r="Z36" s="66"/>
    </row>
    <row r="37" ht="18.0" customHeight="1">
      <c r="A37" s="71"/>
      <c r="B37" s="55"/>
      <c r="C37" s="55"/>
      <c r="D37" s="55"/>
      <c r="E37" s="55"/>
      <c r="F37" s="56"/>
      <c r="G37" s="69"/>
      <c r="H37" s="58"/>
      <c r="I37" s="58"/>
      <c r="J37" s="60"/>
      <c r="K37" s="60"/>
      <c r="L37" s="58" t="str">
        <f t="shared" si="1"/>
        <v/>
      </c>
      <c r="M37" s="61" t="str">
        <f t="shared" si="2"/>
        <v/>
      </c>
      <c r="N37" s="62" t="str">
        <f t="shared" si="3"/>
        <v/>
      </c>
      <c r="O37" s="63" t="str">
        <f t="shared" si="4"/>
        <v/>
      </c>
      <c r="P37" s="64" t="str">
        <f>IF(I37="I",O37*Contagem!$U$7,IF(I37="E",O37*Contagem!$U$9,IF(I37="A",O37*Contagem!$U$8,IF(I37="T",O37*Contagem!$U$10,""))))</f>
        <v/>
      </c>
      <c r="Q37" s="65"/>
      <c r="R37" s="65"/>
      <c r="S37" s="65"/>
      <c r="T37" s="65"/>
      <c r="U37" s="65"/>
      <c r="V37" s="66"/>
      <c r="W37" s="66"/>
      <c r="X37" s="66"/>
      <c r="Y37" s="66"/>
      <c r="Z37" s="66"/>
    </row>
    <row r="38" ht="18.0" customHeight="1">
      <c r="A38" s="71"/>
      <c r="B38" s="55"/>
      <c r="C38" s="55"/>
      <c r="D38" s="55"/>
      <c r="E38" s="55"/>
      <c r="F38" s="56"/>
      <c r="G38" s="69"/>
      <c r="H38" s="58"/>
      <c r="I38" s="58"/>
      <c r="J38" s="60"/>
      <c r="K38" s="60"/>
      <c r="L38" s="58" t="str">
        <f t="shared" si="1"/>
        <v/>
      </c>
      <c r="M38" s="61" t="str">
        <f t="shared" si="2"/>
        <v/>
      </c>
      <c r="N38" s="62" t="str">
        <f t="shared" si="3"/>
        <v/>
      </c>
      <c r="O38" s="63" t="str">
        <f t="shared" si="4"/>
        <v/>
      </c>
      <c r="P38" s="64" t="str">
        <f>IF(I38="I",O38*Contagem!$U$7,IF(I38="E",O38*Contagem!$U$9,IF(I38="A",O38*Contagem!$U$8,IF(I38="T",O38*Contagem!$U$10,""))))</f>
        <v/>
      </c>
      <c r="Q38" s="65"/>
      <c r="R38" s="65"/>
      <c r="S38" s="65"/>
      <c r="T38" s="65"/>
      <c r="U38" s="65"/>
      <c r="V38" s="66"/>
      <c r="W38" s="66"/>
      <c r="X38" s="66"/>
      <c r="Y38" s="66"/>
      <c r="Z38" s="66"/>
    </row>
    <row r="39" ht="10.5" customHeight="1">
      <c r="A39" s="66"/>
      <c r="B39" s="66"/>
      <c r="C39" s="66"/>
      <c r="D39" s="66"/>
      <c r="E39" s="66"/>
      <c r="F39" s="66"/>
      <c r="G39" s="72"/>
      <c r="H39" s="66"/>
      <c r="I39" s="66"/>
      <c r="J39" s="66"/>
      <c r="K39" s="66"/>
      <c r="L39" s="66"/>
      <c r="M39" s="61" t="str">
        <f>IF(OR(ISBLANK(J39),ISBLANK(K39)),IF(OR(H39="ALI",H39="AIE"),"L",IF(ISBLANK(H39),"","A")),IF(H39="EE",IF(K39&gt;=3,IF(J41&gt;=5,"H","A"),IF(K39&gt;=2,IF(J39&gt;=16,"H",IF(J39&lt;=4,"L","A")),IF(J41&lt;=15,"L","A"))),IF(OR(H39="SE",H39="CE"),IF(K39&gt;=4,IF(J39&gt;=6,"H","A"),IF(K39&gt;=2,IF(J41&gt;=20,"H",IF(J39&lt;=5,"L","A")),IF(J39&lt;=19,"L","A"))),IF(OR(H39="ALI",H39="AIE"),IF(K39&gt;=6,IF(J39&gt;=20,"H","A"),IF(K39&gt;=2,IF(J39&gt;=51,"H",IF(J39&lt;=19,"L","A")),IF(J39&lt;=50,"L","A")))))))</f>
        <v/>
      </c>
      <c r="N39" s="62" t="str">
        <f t="shared" si="3"/>
        <v/>
      </c>
      <c r="O39" s="63" t="str">
        <f t="shared" si="4"/>
        <v/>
      </c>
      <c r="P39" s="64" t="str">
        <f>IF(I39="I",O39*Contagem!$U$7,IF(I39="E",O39*Contagem!$U$9,IF(I39="A",O39*Contagem!$U$8,IF(I39="T",O39*Contagem!$U$10,""))))</f>
        <v/>
      </c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0.5" customHeight="1">
      <c r="A40" s="66"/>
      <c r="B40" s="66"/>
      <c r="C40" s="66"/>
      <c r="D40" s="66"/>
      <c r="E40" s="66"/>
      <c r="F40" s="66"/>
      <c r="G40" s="72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0.5" customHeight="1">
      <c r="A41" s="66"/>
      <c r="B41" s="66"/>
      <c r="C41" s="66"/>
      <c r="D41" s="66"/>
      <c r="E41" s="66"/>
      <c r="F41" s="66"/>
      <c r="G41" s="72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0.5" customHeight="1">
      <c r="A42" s="66"/>
      <c r="B42" s="66"/>
      <c r="C42" s="66"/>
      <c r="D42" s="66"/>
      <c r="E42" s="66"/>
      <c r="F42" s="66"/>
      <c r="G42" s="72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0.5" customHeight="1">
      <c r="A43" s="66"/>
      <c r="B43" s="66"/>
      <c r="C43" s="66"/>
      <c r="D43" s="66"/>
      <c r="E43" s="66"/>
      <c r="F43" s="66"/>
      <c r="G43" s="72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0.5" customHeight="1">
      <c r="A44" s="66"/>
      <c r="B44" s="66"/>
      <c r="C44" s="66"/>
      <c r="D44" s="66"/>
      <c r="E44" s="66"/>
      <c r="F44" s="66"/>
      <c r="G44" s="72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0.5" customHeight="1">
      <c r="A45" s="66"/>
      <c r="B45" s="66"/>
      <c r="C45" s="66"/>
      <c r="D45" s="66"/>
      <c r="E45" s="66"/>
      <c r="F45" s="66"/>
      <c r="G45" s="72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0.5" customHeight="1">
      <c r="A46" s="66"/>
      <c r="B46" s="66"/>
      <c r="C46" s="66"/>
      <c r="D46" s="66"/>
      <c r="E46" s="66"/>
      <c r="F46" s="66"/>
      <c r="G46" s="72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0.5" customHeight="1">
      <c r="A47" s="66"/>
      <c r="B47" s="66"/>
      <c r="C47" s="66"/>
      <c r="D47" s="66"/>
      <c r="E47" s="66"/>
      <c r="F47" s="66"/>
      <c r="G47" s="72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0.5" customHeight="1">
      <c r="A48" s="66"/>
      <c r="B48" s="66"/>
      <c r="C48" s="66"/>
      <c r="D48" s="66"/>
      <c r="E48" s="66"/>
      <c r="F48" s="66"/>
      <c r="G48" s="72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0.5" customHeight="1">
      <c r="A49" s="66"/>
      <c r="B49" s="66"/>
      <c r="C49" s="66"/>
      <c r="D49" s="66"/>
      <c r="E49" s="66"/>
      <c r="F49" s="66"/>
      <c r="G49" s="72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0.5" customHeight="1">
      <c r="A50" s="66"/>
      <c r="B50" s="66"/>
      <c r="C50" s="66"/>
      <c r="D50" s="66"/>
      <c r="E50" s="66"/>
      <c r="F50" s="66"/>
      <c r="G50" s="72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0.5" customHeight="1">
      <c r="A51" s="66"/>
      <c r="B51" s="66"/>
      <c r="C51" s="66"/>
      <c r="D51" s="66"/>
      <c r="E51" s="66"/>
      <c r="F51" s="66"/>
      <c r="G51" s="72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0.5" customHeight="1">
      <c r="A52" s="66"/>
      <c r="B52" s="66"/>
      <c r="C52" s="66"/>
      <c r="D52" s="66"/>
      <c r="E52" s="66"/>
      <c r="F52" s="66"/>
      <c r="G52" s="72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0.5" customHeight="1">
      <c r="A53" s="66"/>
      <c r="B53" s="66"/>
      <c r="C53" s="66"/>
      <c r="D53" s="66"/>
      <c r="E53" s="66"/>
      <c r="F53" s="66"/>
      <c r="G53" s="72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0.5" customHeight="1">
      <c r="A54" s="66"/>
      <c r="B54" s="66"/>
      <c r="C54" s="66"/>
      <c r="D54" s="66"/>
      <c r="E54" s="66"/>
      <c r="F54" s="66"/>
      <c r="G54" s="72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0.5" customHeight="1">
      <c r="A55" s="66"/>
      <c r="B55" s="66"/>
      <c r="C55" s="66"/>
      <c r="D55" s="66"/>
      <c r="E55" s="66"/>
      <c r="F55" s="66"/>
      <c r="G55" s="72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0.5" customHeight="1">
      <c r="A56" s="66"/>
      <c r="B56" s="66"/>
      <c r="C56" s="66"/>
      <c r="D56" s="66"/>
      <c r="E56" s="66"/>
      <c r="F56" s="66"/>
      <c r="G56" s="72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0.5" customHeight="1">
      <c r="A57" s="66"/>
      <c r="B57" s="66"/>
      <c r="C57" s="66"/>
      <c r="D57" s="66"/>
      <c r="E57" s="66"/>
      <c r="F57" s="66"/>
      <c r="G57" s="72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0.5" customHeight="1">
      <c r="A58" s="66"/>
      <c r="B58" s="66"/>
      <c r="C58" s="66"/>
      <c r="D58" s="66"/>
      <c r="E58" s="66"/>
      <c r="F58" s="66"/>
      <c r="G58" s="72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0.5" customHeight="1">
      <c r="A59" s="66"/>
      <c r="B59" s="66"/>
      <c r="C59" s="66"/>
      <c r="D59" s="66"/>
      <c r="E59" s="66"/>
      <c r="F59" s="66"/>
      <c r="G59" s="72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0.5" customHeight="1">
      <c r="A60" s="66"/>
      <c r="B60" s="66"/>
      <c r="C60" s="66"/>
      <c r="D60" s="66"/>
      <c r="E60" s="66"/>
      <c r="F60" s="66"/>
      <c r="G60" s="72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0.5" customHeight="1">
      <c r="A61" s="66"/>
      <c r="B61" s="66"/>
      <c r="C61" s="66"/>
      <c r="D61" s="66"/>
      <c r="E61" s="66"/>
      <c r="F61" s="66"/>
      <c r="G61" s="72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0.5" customHeight="1">
      <c r="A62" s="66"/>
      <c r="B62" s="66"/>
      <c r="C62" s="66"/>
      <c r="D62" s="66"/>
      <c r="E62" s="66"/>
      <c r="F62" s="66"/>
      <c r="G62" s="72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0.5" customHeight="1">
      <c r="A63" s="66"/>
      <c r="B63" s="66"/>
      <c r="C63" s="66"/>
      <c r="D63" s="66"/>
      <c r="E63" s="66"/>
      <c r="F63" s="66"/>
      <c r="G63" s="72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0.5" customHeight="1">
      <c r="A64" s="66"/>
      <c r="B64" s="66"/>
      <c r="C64" s="66"/>
      <c r="D64" s="66"/>
      <c r="E64" s="66"/>
      <c r="F64" s="66"/>
      <c r="G64" s="72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0.5" customHeight="1">
      <c r="A65" s="66"/>
      <c r="B65" s="66"/>
      <c r="C65" s="66"/>
      <c r="D65" s="66"/>
      <c r="E65" s="66"/>
      <c r="F65" s="66"/>
      <c r="G65" s="72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0.5" customHeight="1">
      <c r="A66" s="66"/>
      <c r="B66" s="66"/>
      <c r="C66" s="66"/>
      <c r="D66" s="66"/>
      <c r="E66" s="66"/>
      <c r="F66" s="66"/>
      <c r="G66" s="72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0.5" customHeight="1">
      <c r="A67" s="66"/>
      <c r="B67" s="66"/>
      <c r="C67" s="66"/>
      <c r="D67" s="66"/>
      <c r="E67" s="66"/>
      <c r="F67" s="66"/>
      <c r="G67" s="72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0.5" customHeight="1">
      <c r="A68" s="66"/>
      <c r="B68" s="66"/>
      <c r="C68" s="66"/>
      <c r="D68" s="66"/>
      <c r="E68" s="66"/>
      <c r="F68" s="66"/>
      <c r="G68" s="72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0.5" customHeight="1">
      <c r="A69" s="66"/>
      <c r="B69" s="66"/>
      <c r="C69" s="66"/>
      <c r="D69" s="66"/>
      <c r="E69" s="66"/>
      <c r="F69" s="66"/>
      <c r="G69" s="72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0.5" customHeight="1">
      <c r="A70" s="66"/>
      <c r="B70" s="66"/>
      <c r="C70" s="66"/>
      <c r="D70" s="66"/>
      <c r="E70" s="66"/>
      <c r="F70" s="66"/>
      <c r="G70" s="72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0.5" customHeight="1">
      <c r="A71" s="66"/>
      <c r="B71" s="66"/>
      <c r="C71" s="66"/>
      <c r="D71" s="66"/>
      <c r="E71" s="66"/>
      <c r="F71" s="66"/>
      <c r="G71" s="72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0.5" customHeight="1">
      <c r="A72" s="66"/>
      <c r="B72" s="66"/>
      <c r="C72" s="66"/>
      <c r="D72" s="66"/>
      <c r="E72" s="66"/>
      <c r="F72" s="66"/>
      <c r="G72" s="72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0.5" customHeight="1">
      <c r="A73" s="66"/>
      <c r="B73" s="66"/>
      <c r="C73" s="66"/>
      <c r="D73" s="66"/>
      <c r="E73" s="66"/>
      <c r="F73" s="66"/>
      <c r="G73" s="72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0.5" customHeight="1">
      <c r="A74" s="66"/>
      <c r="B74" s="66"/>
      <c r="C74" s="66"/>
      <c r="D74" s="66"/>
      <c r="E74" s="66"/>
      <c r="F74" s="66"/>
      <c r="G74" s="72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0.5" customHeight="1">
      <c r="A75" s="66"/>
      <c r="B75" s="66"/>
      <c r="C75" s="66"/>
      <c r="D75" s="66"/>
      <c r="E75" s="66"/>
      <c r="F75" s="66"/>
      <c r="G75" s="72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0.5" customHeight="1">
      <c r="A76" s="66"/>
      <c r="B76" s="66"/>
      <c r="C76" s="66"/>
      <c r="D76" s="66"/>
      <c r="E76" s="66"/>
      <c r="F76" s="66"/>
      <c r="G76" s="72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0.5" customHeight="1">
      <c r="A77" s="66"/>
      <c r="B77" s="66"/>
      <c r="C77" s="66"/>
      <c r="D77" s="66"/>
      <c r="E77" s="66"/>
      <c r="F77" s="66"/>
      <c r="G77" s="72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0.5" customHeight="1">
      <c r="A78" s="66"/>
      <c r="B78" s="66"/>
      <c r="C78" s="66"/>
      <c r="D78" s="66"/>
      <c r="E78" s="66"/>
      <c r="F78" s="66"/>
      <c r="G78" s="72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0.5" customHeight="1">
      <c r="A79" s="66"/>
      <c r="B79" s="66"/>
      <c r="C79" s="66"/>
      <c r="D79" s="66"/>
      <c r="E79" s="66"/>
      <c r="F79" s="66"/>
      <c r="G79" s="72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0.5" customHeight="1">
      <c r="A80" s="66"/>
      <c r="B80" s="66"/>
      <c r="C80" s="66"/>
      <c r="D80" s="66"/>
      <c r="E80" s="66"/>
      <c r="F80" s="66"/>
      <c r="G80" s="72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0.5" customHeight="1">
      <c r="A81" s="66"/>
      <c r="B81" s="66"/>
      <c r="C81" s="66"/>
      <c r="D81" s="66"/>
      <c r="E81" s="66"/>
      <c r="F81" s="66"/>
      <c r="G81" s="72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0.5" customHeight="1">
      <c r="A82" s="66"/>
      <c r="B82" s="66"/>
      <c r="C82" s="66"/>
      <c r="D82" s="66"/>
      <c r="E82" s="66"/>
      <c r="F82" s="66"/>
      <c r="G82" s="72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0.5" customHeight="1">
      <c r="A83" s="66"/>
      <c r="B83" s="66"/>
      <c r="C83" s="66"/>
      <c r="D83" s="66"/>
      <c r="E83" s="66"/>
      <c r="F83" s="66"/>
      <c r="G83" s="72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0.5" customHeight="1">
      <c r="A84" s="66"/>
      <c r="B84" s="66"/>
      <c r="C84" s="66"/>
      <c r="D84" s="66"/>
      <c r="E84" s="66"/>
      <c r="F84" s="66"/>
      <c r="G84" s="72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0.5" customHeight="1">
      <c r="A85" s="66"/>
      <c r="B85" s="66"/>
      <c r="C85" s="66"/>
      <c r="D85" s="66"/>
      <c r="E85" s="66"/>
      <c r="F85" s="66"/>
      <c r="G85" s="72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0.5" customHeight="1">
      <c r="A86" s="66"/>
      <c r="B86" s="66"/>
      <c r="C86" s="66"/>
      <c r="D86" s="66"/>
      <c r="E86" s="66"/>
      <c r="F86" s="66"/>
      <c r="G86" s="72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0.5" customHeight="1">
      <c r="A87" s="66"/>
      <c r="B87" s="66"/>
      <c r="C87" s="66"/>
      <c r="D87" s="66"/>
      <c r="E87" s="66"/>
      <c r="F87" s="66"/>
      <c r="G87" s="72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0.5" customHeight="1">
      <c r="A88" s="66"/>
      <c r="B88" s="66"/>
      <c r="C88" s="66"/>
      <c r="D88" s="66"/>
      <c r="E88" s="66"/>
      <c r="F88" s="66"/>
      <c r="G88" s="72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0.5" customHeight="1">
      <c r="A89" s="66"/>
      <c r="B89" s="66"/>
      <c r="C89" s="66"/>
      <c r="D89" s="66"/>
      <c r="E89" s="66"/>
      <c r="F89" s="66"/>
      <c r="G89" s="72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0.5" customHeight="1">
      <c r="A90" s="66"/>
      <c r="B90" s="66"/>
      <c r="C90" s="66"/>
      <c r="D90" s="66"/>
      <c r="E90" s="66"/>
      <c r="F90" s="66"/>
      <c r="G90" s="72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0.5" customHeight="1">
      <c r="A91" s="66"/>
      <c r="B91" s="66"/>
      <c r="C91" s="66"/>
      <c r="D91" s="66"/>
      <c r="E91" s="66"/>
      <c r="F91" s="66"/>
      <c r="G91" s="72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0.5" customHeight="1">
      <c r="A92" s="66"/>
      <c r="B92" s="66"/>
      <c r="C92" s="66"/>
      <c r="D92" s="66"/>
      <c r="E92" s="66"/>
      <c r="F92" s="66"/>
      <c r="G92" s="72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0.5" customHeight="1">
      <c r="A93" s="66"/>
      <c r="B93" s="66"/>
      <c r="C93" s="66"/>
      <c r="D93" s="66"/>
      <c r="E93" s="66"/>
      <c r="F93" s="66"/>
      <c r="G93" s="72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0.5" customHeight="1">
      <c r="A94" s="66"/>
      <c r="B94" s="66"/>
      <c r="C94" s="66"/>
      <c r="D94" s="66"/>
      <c r="E94" s="66"/>
      <c r="F94" s="66"/>
      <c r="G94" s="72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0.5" customHeight="1">
      <c r="A95" s="66"/>
      <c r="B95" s="66"/>
      <c r="C95" s="66"/>
      <c r="D95" s="66"/>
      <c r="E95" s="66"/>
      <c r="F95" s="66"/>
      <c r="G95" s="72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0.5" customHeight="1">
      <c r="A96" s="66"/>
      <c r="B96" s="66"/>
      <c r="C96" s="66"/>
      <c r="D96" s="66"/>
      <c r="E96" s="66"/>
      <c r="F96" s="66"/>
      <c r="G96" s="72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0.5" customHeight="1">
      <c r="A97" s="66"/>
      <c r="B97" s="66"/>
      <c r="C97" s="66"/>
      <c r="D97" s="66"/>
      <c r="E97" s="66"/>
      <c r="F97" s="66"/>
      <c r="G97" s="72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0.5" customHeight="1">
      <c r="A98" s="66"/>
      <c r="B98" s="66"/>
      <c r="C98" s="66"/>
      <c r="D98" s="66"/>
      <c r="E98" s="66"/>
      <c r="F98" s="66"/>
      <c r="G98" s="72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0.5" customHeight="1">
      <c r="A99" s="66"/>
      <c r="B99" s="66"/>
      <c r="C99" s="66"/>
      <c r="D99" s="66"/>
      <c r="E99" s="66"/>
      <c r="F99" s="66"/>
      <c r="G99" s="72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0.5" customHeight="1">
      <c r="A100" s="66"/>
      <c r="B100" s="66"/>
      <c r="C100" s="66"/>
      <c r="D100" s="66"/>
      <c r="E100" s="66"/>
      <c r="F100" s="66"/>
      <c r="G100" s="72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0.5" customHeight="1">
      <c r="A101" s="66"/>
      <c r="B101" s="66"/>
      <c r="C101" s="66"/>
      <c r="D101" s="66"/>
      <c r="E101" s="66"/>
      <c r="F101" s="66"/>
      <c r="G101" s="72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0.5" customHeight="1">
      <c r="A102" s="66"/>
      <c r="B102" s="66"/>
      <c r="C102" s="66"/>
      <c r="D102" s="66"/>
      <c r="E102" s="66"/>
      <c r="F102" s="66"/>
      <c r="G102" s="72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0.5" customHeight="1">
      <c r="A103" s="66"/>
      <c r="B103" s="66"/>
      <c r="C103" s="66"/>
      <c r="D103" s="66"/>
      <c r="E103" s="66"/>
      <c r="F103" s="66"/>
      <c r="G103" s="72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0.5" customHeight="1">
      <c r="A104" s="66"/>
      <c r="B104" s="66"/>
      <c r="C104" s="66"/>
      <c r="D104" s="66"/>
      <c r="E104" s="66"/>
      <c r="F104" s="66"/>
      <c r="G104" s="72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0.5" customHeight="1">
      <c r="A105" s="66"/>
      <c r="B105" s="66"/>
      <c r="C105" s="66"/>
      <c r="D105" s="66"/>
      <c r="E105" s="66"/>
      <c r="F105" s="66"/>
      <c r="G105" s="72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0.5" customHeight="1">
      <c r="A106" s="66"/>
      <c r="B106" s="66"/>
      <c r="C106" s="66"/>
      <c r="D106" s="66"/>
      <c r="E106" s="66"/>
      <c r="F106" s="66"/>
      <c r="G106" s="72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0.5" customHeight="1">
      <c r="A107" s="66"/>
      <c r="B107" s="66"/>
      <c r="C107" s="66"/>
      <c r="D107" s="66"/>
      <c r="E107" s="66"/>
      <c r="F107" s="66"/>
      <c r="G107" s="72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0.5" customHeight="1">
      <c r="A108" s="66"/>
      <c r="B108" s="66"/>
      <c r="C108" s="66"/>
      <c r="D108" s="66"/>
      <c r="E108" s="66"/>
      <c r="F108" s="66"/>
      <c r="G108" s="72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0.5" customHeight="1">
      <c r="A109" s="66"/>
      <c r="B109" s="66"/>
      <c r="C109" s="66"/>
      <c r="D109" s="66"/>
      <c r="E109" s="66"/>
      <c r="F109" s="66"/>
      <c r="G109" s="72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0.5" customHeight="1">
      <c r="A110" s="66"/>
      <c r="B110" s="66"/>
      <c r="C110" s="66"/>
      <c r="D110" s="66"/>
      <c r="E110" s="66"/>
      <c r="F110" s="66"/>
      <c r="G110" s="72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0.5" customHeight="1">
      <c r="A111" s="66"/>
      <c r="B111" s="66"/>
      <c r="C111" s="66"/>
      <c r="D111" s="66"/>
      <c r="E111" s="66"/>
      <c r="F111" s="66"/>
      <c r="G111" s="72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0.5" customHeight="1">
      <c r="A112" s="66"/>
      <c r="B112" s="66"/>
      <c r="C112" s="66"/>
      <c r="D112" s="66"/>
      <c r="E112" s="66"/>
      <c r="F112" s="66"/>
      <c r="G112" s="72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0.5" customHeight="1">
      <c r="A113" s="66"/>
      <c r="B113" s="66"/>
      <c r="C113" s="66"/>
      <c r="D113" s="66"/>
      <c r="E113" s="66"/>
      <c r="F113" s="66"/>
      <c r="G113" s="72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0.5" customHeight="1">
      <c r="A114" s="66"/>
      <c r="B114" s="66"/>
      <c r="C114" s="66"/>
      <c r="D114" s="66"/>
      <c r="E114" s="66"/>
      <c r="F114" s="66"/>
      <c r="G114" s="72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0.5" customHeight="1">
      <c r="A115" s="66"/>
      <c r="B115" s="66"/>
      <c r="C115" s="66"/>
      <c r="D115" s="66"/>
      <c r="E115" s="66"/>
      <c r="F115" s="66"/>
      <c r="G115" s="72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0.5" customHeight="1">
      <c r="A116" s="66"/>
      <c r="B116" s="66"/>
      <c r="C116" s="66"/>
      <c r="D116" s="66"/>
      <c r="E116" s="66"/>
      <c r="F116" s="66"/>
      <c r="G116" s="72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0.5" customHeight="1">
      <c r="A117" s="66"/>
      <c r="B117" s="66"/>
      <c r="C117" s="66"/>
      <c r="D117" s="66"/>
      <c r="E117" s="66"/>
      <c r="F117" s="66"/>
      <c r="G117" s="72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0.5" customHeight="1">
      <c r="A118" s="66"/>
      <c r="B118" s="66"/>
      <c r="C118" s="66"/>
      <c r="D118" s="66"/>
      <c r="E118" s="66"/>
      <c r="F118" s="66"/>
      <c r="G118" s="72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0.5" customHeight="1">
      <c r="A119" s="66"/>
      <c r="B119" s="66"/>
      <c r="C119" s="66"/>
      <c r="D119" s="66"/>
      <c r="E119" s="66"/>
      <c r="F119" s="66"/>
      <c r="G119" s="72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0.5" customHeight="1">
      <c r="A120" s="66"/>
      <c r="B120" s="66"/>
      <c r="C120" s="66"/>
      <c r="D120" s="66"/>
      <c r="E120" s="66"/>
      <c r="F120" s="66"/>
      <c r="G120" s="72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0.5" customHeight="1">
      <c r="A121" s="66"/>
      <c r="B121" s="66"/>
      <c r="C121" s="66"/>
      <c r="D121" s="66"/>
      <c r="E121" s="66"/>
      <c r="F121" s="66"/>
      <c r="G121" s="72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0.5" customHeight="1">
      <c r="A122" s="66"/>
      <c r="B122" s="66"/>
      <c r="C122" s="66"/>
      <c r="D122" s="66"/>
      <c r="E122" s="66"/>
      <c r="F122" s="66"/>
      <c r="G122" s="72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0.5" customHeight="1">
      <c r="A123" s="66"/>
      <c r="B123" s="66"/>
      <c r="C123" s="66"/>
      <c r="D123" s="66"/>
      <c r="E123" s="66"/>
      <c r="F123" s="66"/>
      <c r="G123" s="72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0.5" customHeight="1">
      <c r="A124" s="66"/>
      <c r="B124" s="66"/>
      <c r="C124" s="66"/>
      <c r="D124" s="66"/>
      <c r="E124" s="66"/>
      <c r="F124" s="66"/>
      <c r="G124" s="72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0.5" customHeight="1">
      <c r="A125" s="66"/>
      <c r="B125" s="66"/>
      <c r="C125" s="66"/>
      <c r="D125" s="66"/>
      <c r="E125" s="66"/>
      <c r="F125" s="66"/>
      <c r="G125" s="72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0.5" customHeight="1">
      <c r="A126" s="66"/>
      <c r="B126" s="66"/>
      <c r="C126" s="66"/>
      <c r="D126" s="66"/>
      <c r="E126" s="66"/>
      <c r="F126" s="66"/>
      <c r="G126" s="72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0.5" customHeight="1">
      <c r="A127" s="66"/>
      <c r="B127" s="66"/>
      <c r="C127" s="66"/>
      <c r="D127" s="66"/>
      <c r="E127" s="66"/>
      <c r="F127" s="66"/>
      <c r="G127" s="72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0.5" customHeight="1">
      <c r="A128" s="66"/>
      <c r="B128" s="66"/>
      <c r="C128" s="66"/>
      <c r="D128" s="66"/>
      <c r="E128" s="66"/>
      <c r="F128" s="66"/>
      <c r="G128" s="72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0.5" customHeight="1">
      <c r="A129" s="66"/>
      <c r="B129" s="66"/>
      <c r="C129" s="66"/>
      <c r="D129" s="66"/>
      <c r="E129" s="66"/>
      <c r="F129" s="66"/>
      <c r="G129" s="72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0.5" customHeight="1">
      <c r="A130" s="66"/>
      <c r="B130" s="66"/>
      <c r="C130" s="66"/>
      <c r="D130" s="66"/>
      <c r="E130" s="66"/>
      <c r="F130" s="66"/>
      <c r="G130" s="72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0.5" customHeight="1">
      <c r="A131" s="66"/>
      <c r="B131" s="66"/>
      <c r="C131" s="66"/>
      <c r="D131" s="66"/>
      <c r="E131" s="66"/>
      <c r="F131" s="66"/>
      <c r="G131" s="72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0.5" customHeight="1">
      <c r="A132" s="66"/>
      <c r="B132" s="66"/>
      <c r="C132" s="66"/>
      <c r="D132" s="66"/>
      <c r="E132" s="66"/>
      <c r="F132" s="66"/>
      <c r="G132" s="72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0.5" customHeight="1">
      <c r="A133" s="66"/>
      <c r="B133" s="66"/>
      <c r="C133" s="66"/>
      <c r="D133" s="66"/>
      <c r="E133" s="66"/>
      <c r="F133" s="66"/>
      <c r="G133" s="72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0.5" customHeight="1">
      <c r="A134" s="66"/>
      <c r="B134" s="66"/>
      <c r="C134" s="66"/>
      <c r="D134" s="66"/>
      <c r="E134" s="66"/>
      <c r="F134" s="66"/>
      <c r="G134" s="72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0.5" customHeight="1">
      <c r="A135" s="66"/>
      <c r="B135" s="66"/>
      <c r="C135" s="66"/>
      <c r="D135" s="66"/>
      <c r="E135" s="66"/>
      <c r="F135" s="66"/>
      <c r="G135" s="72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0.5" customHeight="1">
      <c r="A136" s="66"/>
      <c r="B136" s="66"/>
      <c r="C136" s="66"/>
      <c r="D136" s="66"/>
      <c r="E136" s="66"/>
      <c r="F136" s="66"/>
      <c r="G136" s="72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0.5" customHeight="1">
      <c r="A137" s="66"/>
      <c r="B137" s="66"/>
      <c r="C137" s="66"/>
      <c r="D137" s="66"/>
      <c r="E137" s="66"/>
      <c r="F137" s="66"/>
      <c r="G137" s="72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0.5" customHeight="1">
      <c r="A138" s="66"/>
      <c r="B138" s="66"/>
      <c r="C138" s="66"/>
      <c r="D138" s="66"/>
      <c r="E138" s="66"/>
      <c r="F138" s="66"/>
      <c r="G138" s="72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0.5" customHeight="1">
      <c r="A139" s="66"/>
      <c r="B139" s="66"/>
      <c r="C139" s="66"/>
      <c r="D139" s="66"/>
      <c r="E139" s="66"/>
      <c r="F139" s="66"/>
      <c r="G139" s="72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0.5" customHeight="1">
      <c r="A140" s="66"/>
      <c r="B140" s="66"/>
      <c r="C140" s="66"/>
      <c r="D140" s="66"/>
      <c r="E140" s="66"/>
      <c r="F140" s="66"/>
      <c r="G140" s="72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0.5" customHeight="1">
      <c r="A141" s="66"/>
      <c r="B141" s="66"/>
      <c r="C141" s="66"/>
      <c r="D141" s="66"/>
      <c r="E141" s="66"/>
      <c r="F141" s="66"/>
      <c r="G141" s="72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0.5" customHeight="1">
      <c r="A142" s="66"/>
      <c r="B142" s="66"/>
      <c r="C142" s="66"/>
      <c r="D142" s="66"/>
      <c r="E142" s="66"/>
      <c r="F142" s="66"/>
      <c r="G142" s="72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0.5" customHeight="1">
      <c r="A143" s="66"/>
      <c r="B143" s="66"/>
      <c r="C143" s="66"/>
      <c r="D143" s="66"/>
      <c r="E143" s="66"/>
      <c r="F143" s="66"/>
      <c r="G143" s="72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0.5" customHeight="1">
      <c r="A144" s="66"/>
      <c r="B144" s="66"/>
      <c r="C144" s="66"/>
      <c r="D144" s="66"/>
      <c r="E144" s="66"/>
      <c r="F144" s="66"/>
      <c r="G144" s="72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0.5" customHeight="1">
      <c r="A145" s="66"/>
      <c r="B145" s="66"/>
      <c r="C145" s="66"/>
      <c r="D145" s="66"/>
      <c r="E145" s="66"/>
      <c r="F145" s="66"/>
      <c r="G145" s="72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0.5" customHeight="1">
      <c r="A146" s="66"/>
      <c r="B146" s="66"/>
      <c r="C146" s="66"/>
      <c r="D146" s="66"/>
      <c r="E146" s="66"/>
      <c r="F146" s="66"/>
      <c r="G146" s="72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0.5" customHeight="1">
      <c r="A147" s="66"/>
      <c r="B147" s="66"/>
      <c r="C147" s="66"/>
      <c r="D147" s="66"/>
      <c r="E147" s="66"/>
      <c r="F147" s="66"/>
      <c r="G147" s="72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0.5" customHeight="1">
      <c r="A148" s="66"/>
      <c r="B148" s="66"/>
      <c r="C148" s="66"/>
      <c r="D148" s="66"/>
      <c r="E148" s="66"/>
      <c r="F148" s="66"/>
      <c r="G148" s="72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0.5" customHeight="1">
      <c r="A149" s="66"/>
      <c r="B149" s="66"/>
      <c r="C149" s="66"/>
      <c r="D149" s="66"/>
      <c r="E149" s="66"/>
      <c r="F149" s="66"/>
      <c r="G149" s="72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0.5" customHeight="1">
      <c r="A150" s="66"/>
      <c r="B150" s="66"/>
      <c r="C150" s="66"/>
      <c r="D150" s="66"/>
      <c r="E150" s="66"/>
      <c r="F150" s="66"/>
      <c r="G150" s="72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0.5" customHeight="1">
      <c r="A151" s="66"/>
      <c r="B151" s="66"/>
      <c r="C151" s="66"/>
      <c r="D151" s="66"/>
      <c r="E151" s="66"/>
      <c r="F151" s="66"/>
      <c r="G151" s="72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0.5" customHeight="1">
      <c r="A152" s="66"/>
      <c r="B152" s="66"/>
      <c r="C152" s="66"/>
      <c r="D152" s="66"/>
      <c r="E152" s="66"/>
      <c r="F152" s="66"/>
      <c r="G152" s="72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0.5" customHeight="1">
      <c r="A153" s="66"/>
      <c r="B153" s="66"/>
      <c r="C153" s="66"/>
      <c r="D153" s="66"/>
      <c r="E153" s="66"/>
      <c r="F153" s="66"/>
      <c r="G153" s="72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0.5" customHeight="1">
      <c r="A154" s="66"/>
      <c r="B154" s="66"/>
      <c r="C154" s="66"/>
      <c r="D154" s="66"/>
      <c r="E154" s="66"/>
      <c r="F154" s="66"/>
      <c r="G154" s="72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0.5" customHeight="1">
      <c r="A155" s="66"/>
      <c r="B155" s="66"/>
      <c r="C155" s="66"/>
      <c r="D155" s="66"/>
      <c r="E155" s="66"/>
      <c r="F155" s="66"/>
      <c r="G155" s="72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0.5" customHeight="1">
      <c r="A156" s="66"/>
      <c r="B156" s="66"/>
      <c r="C156" s="66"/>
      <c r="D156" s="66"/>
      <c r="E156" s="66"/>
      <c r="F156" s="66"/>
      <c r="G156" s="72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0.5" customHeight="1">
      <c r="A157" s="66"/>
      <c r="B157" s="66"/>
      <c r="C157" s="66"/>
      <c r="D157" s="66"/>
      <c r="E157" s="66"/>
      <c r="F157" s="66"/>
      <c r="G157" s="72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0.5" customHeight="1">
      <c r="A158" s="66"/>
      <c r="B158" s="66"/>
      <c r="C158" s="66"/>
      <c r="D158" s="66"/>
      <c r="E158" s="66"/>
      <c r="F158" s="66"/>
      <c r="G158" s="72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0.5" customHeight="1">
      <c r="A159" s="66"/>
      <c r="B159" s="66"/>
      <c r="C159" s="66"/>
      <c r="D159" s="66"/>
      <c r="E159" s="66"/>
      <c r="F159" s="66"/>
      <c r="G159" s="72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0.5" customHeight="1">
      <c r="A160" s="66"/>
      <c r="B160" s="66"/>
      <c r="C160" s="66"/>
      <c r="D160" s="66"/>
      <c r="E160" s="66"/>
      <c r="F160" s="66"/>
      <c r="G160" s="72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0.5" customHeight="1">
      <c r="A161" s="66"/>
      <c r="B161" s="66"/>
      <c r="C161" s="66"/>
      <c r="D161" s="66"/>
      <c r="E161" s="66"/>
      <c r="F161" s="66"/>
      <c r="G161" s="72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0.5" customHeight="1">
      <c r="A162" s="66"/>
      <c r="B162" s="66"/>
      <c r="C162" s="66"/>
      <c r="D162" s="66"/>
      <c r="E162" s="66"/>
      <c r="F162" s="66"/>
      <c r="G162" s="72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0.5" customHeight="1">
      <c r="A163" s="66"/>
      <c r="B163" s="66"/>
      <c r="C163" s="66"/>
      <c r="D163" s="66"/>
      <c r="E163" s="66"/>
      <c r="F163" s="66"/>
      <c r="G163" s="72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0.5" customHeight="1">
      <c r="A164" s="66"/>
      <c r="B164" s="66"/>
      <c r="C164" s="66"/>
      <c r="D164" s="66"/>
      <c r="E164" s="66"/>
      <c r="F164" s="66"/>
      <c r="G164" s="72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0.5" customHeight="1">
      <c r="A165" s="66"/>
      <c r="B165" s="66"/>
      <c r="C165" s="66"/>
      <c r="D165" s="66"/>
      <c r="E165" s="66"/>
      <c r="F165" s="66"/>
      <c r="G165" s="72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0.5" customHeight="1">
      <c r="A166" s="66"/>
      <c r="B166" s="66"/>
      <c r="C166" s="66"/>
      <c r="D166" s="66"/>
      <c r="E166" s="66"/>
      <c r="F166" s="66"/>
      <c r="G166" s="72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0.5" customHeight="1">
      <c r="A167" s="66"/>
      <c r="B167" s="66"/>
      <c r="C167" s="66"/>
      <c r="D167" s="66"/>
      <c r="E167" s="66"/>
      <c r="F167" s="66"/>
      <c r="G167" s="72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0.5" customHeight="1">
      <c r="A168" s="66"/>
      <c r="B168" s="66"/>
      <c r="C168" s="66"/>
      <c r="D168" s="66"/>
      <c r="E168" s="66"/>
      <c r="F168" s="66"/>
      <c r="G168" s="72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0.5" customHeight="1">
      <c r="A169" s="66"/>
      <c r="B169" s="66"/>
      <c r="C169" s="66"/>
      <c r="D169" s="66"/>
      <c r="E169" s="66"/>
      <c r="F169" s="66"/>
      <c r="G169" s="72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0.5" customHeight="1">
      <c r="A170" s="66"/>
      <c r="B170" s="66"/>
      <c r="C170" s="66"/>
      <c r="D170" s="66"/>
      <c r="E170" s="66"/>
      <c r="F170" s="66"/>
      <c r="G170" s="72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0.5" customHeight="1">
      <c r="A171" s="66"/>
      <c r="B171" s="66"/>
      <c r="C171" s="66"/>
      <c r="D171" s="66"/>
      <c r="E171" s="66"/>
      <c r="F171" s="66"/>
      <c r="G171" s="72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0.5" customHeight="1">
      <c r="A172" s="66"/>
      <c r="B172" s="66"/>
      <c r="C172" s="66"/>
      <c r="D172" s="66"/>
      <c r="E172" s="66"/>
      <c r="F172" s="66"/>
      <c r="G172" s="72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0.5" customHeight="1">
      <c r="A173" s="66"/>
      <c r="B173" s="66"/>
      <c r="C173" s="66"/>
      <c r="D173" s="66"/>
      <c r="E173" s="66"/>
      <c r="F173" s="66"/>
      <c r="G173" s="72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0.5" customHeight="1">
      <c r="A174" s="66"/>
      <c r="B174" s="66"/>
      <c r="C174" s="66"/>
      <c r="D174" s="66"/>
      <c r="E174" s="66"/>
      <c r="F174" s="66"/>
      <c r="G174" s="72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0.5" customHeight="1">
      <c r="A175" s="66"/>
      <c r="B175" s="66"/>
      <c r="C175" s="66"/>
      <c r="D175" s="66"/>
      <c r="E175" s="66"/>
      <c r="F175" s="66"/>
      <c r="G175" s="72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0.5" customHeight="1">
      <c r="A176" s="66"/>
      <c r="B176" s="66"/>
      <c r="C176" s="66"/>
      <c r="D176" s="66"/>
      <c r="E176" s="66"/>
      <c r="F176" s="66"/>
      <c r="G176" s="72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0.5" customHeight="1">
      <c r="A177" s="66"/>
      <c r="B177" s="66"/>
      <c r="C177" s="66"/>
      <c r="D177" s="66"/>
      <c r="E177" s="66"/>
      <c r="F177" s="66"/>
      <c r="G177" s="72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0.5" customHeight="1">
      <c r="A178" s="66"/>
      <c r="B178" s="66"/>
      <c r="C178" s="66"/>
      <c r="D178" s="66"/>
      <c r="E178" s="66"/>
      <c r="F178" s="66"/>
      <c r="G178" s="72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0.5" customHeight="1">
      <c r="A179" s="66"/>
      <c r="B179" s="66"/>
      <c r="C179" s="66"/>
      <c r="D179" s="66"/>
      <c r="E179" s="66"/>
      <c r="F179" s="66"/>
      <c r="G179" s="72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0.5" customHeight="1">
      <c r="A180" s="66"/>
      <c r="B180" s="66"/>
      <c r="C180" s="66"/>
      <c r="D180" s="66"/>
      <c r="E180" s="66"/>
      <c r="F180" s="66"/>
      <c r="G180" s="72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0.5" customHeight="1">
      <c r="A181" s="66"/>
      <c r="B181" s="66"/>
      <c r="C181" s="66"/>
      <c r="D181" s="66"/>
      <c r="E181" s="66"/>
      <c r="F181" s="66"/>
      <c r="G181" s="72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0.5" customHeight="1">
      <c r="A182" s="66"/>
      <c r="B182" s="66"/>
      <c r="C182" s="66"/>
      <c r="D182" s="66"/>
      <c r="E182" s="66"/>
      <c r="F182" s="66"/>
      <c r="G182" s="72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0.5" customHeight="1">
      <c r="A183" s="66"/>
      <c r="B183" s="66"/>
      <c r="C183" s="66"/>
      <c r="D183" s="66"/>
      <c r="E183" s="66"/>
      <c r="F183" s="66"/>
      <c r="G183" s="72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0.5" customHeight="1">
      <c r="A184" s="66"/>
      <c r="B184" s="66"/>
      <c r="C184" s="66"/>
      <c r="D184" s="66"/>
      <c r="E184" s="66"/>
      <c r="F184" s="66"/>
      <c r="G184" s="72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0.5" customHeight="1">
      <c r="A185" s="66"/>
      <c r="B185" s="66"/>
      <c r="C185" s="66"/>
      <c r="D185" s="66"/>
      <c r="E185" s="66"/>
      <c r="F185" s="66"/>
      <c r="G185" s="72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0.5" customHeight="1">
      <c r="A186" s="66"/>
      <c r="B186" s="66"/>
      <c r="C186" s="66"/>
      <c r="D186" s="66"/>
      <c r="E186" s="66"/>
      <c r="F186" s="66"/>
      <c r="G186" s="72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0.5" customHeight="1">
      <c r="A187" s="66"/>
      <c r="B187" s="66"/>
      <c r="C187" s="66"/>
      <c r="D187" s="66"/>
      <c r="E187" s="66"/>
      <c r="F187" s="66"/>
      <c r="G187" s="72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0.5" customHeight="1">
      <c r="A188" s="66"/>
      <c r="B188" s="66"/>
      <c r="C188" s="66"/>
      <c r="D188" s="66"/>
      <c r="E188" s="66"/>
      <c r="F188" s="66"/>
      <c r="G188" s="72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0.5" customHeight="1">
      <c r="A189" s="66"/>
      <c r="B189" s="66"/>
      <c r="C189" s="66"/>
      <c r="D189" s="66"/>
      <c r="E189" s="66"/>
      <c r="F189" s="66"/>
      <c r="G189" s="72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0.5" customHeight="1">
      <c r="A190" s="66"/>
      <c r="B190" s="66"/>
      <c r="C190" s="66"/>
      <c r="D190" s="66"/>
      <c r="E190" s="66"/>
      <c r="F190" s="66"/>
      <c r="G190" s="72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0.5" customHeight="1">
      <c r="A191" s="66"/>
      <c r="B191" s="66"/>
      <c r="C191" s="66"/>
      <c r="D191" s="66"/>
      <c r="E191" s="66"/>
      <c r="F191" s="66"/>
      <c r="G191" s="72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0.5" customHeight="1">
      <c r="A192" s="66"/>
      <c r="B192" s="66"/>
      <c r="C192" s="66"/>
      <c r="D192" s="66"/>
      <c r="E192" s="66"/>
      <c r="F192" s="66"/>
      <c r="G192" s="72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0.5" customHeight="1">
      <c r="A193" s="66"/>
      <c r="B193" s="66"/>
      <c r="C193" s="66"/>
      <c r="D193" s="66"/>
      <c r="E193" s="66"/>
      <c r="F193" s="66"/>
      <c r="G193" s="72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0.5" customHeight="1">
      <c r="A194" s="66"/>
      <c r="B194" s="66"/>
      <c r="C194" s="66"/>
      <c r="D194" s="66"/>
      <c r="E194" s="66"/>
      <c r="F194" s="66"/>
      <c r="G194" s="72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0.5" customHeight="1">
      <c r="A195" s="66"/>
      <c r="B195" s="66"/>
      <c r="C195" s="66"/>
      <c r="D195" s="66"/>
      <c r="E195" s="66"/>
      <c r="F195" s="66"/>
      <c r="G195" s="72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0.5" customHeight="1">
      <c r="A196" s="66"/>
      <c r="B196" s="66"/>
      <c r="C196" s="66"/>
      <c r="D196" s="66"/>
      <c r="E196" s="66"/>
      <c r="F196" s="66"/>
      <c r="G196" s="72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0.5" customHeight="1">
      <c r="A197" s="66"/>
      <c r="B197" s="66"/>
      <c r="C197" s="66"/>
      <c r="D197" s="66"/>
      <c r="E197" s="66"/>
      <c r="F197" s="66"/>
      <c r="G197" s="72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0.5" customHeight="1">
      <c r="A198" s="66"/>
      <c r="B198" s="66"/>
      <c r="C198" s="66"/>
      <c r="D198" s="66"/>
      <c r="E198" s="66"/>
      <c r="F198" s="66"/>
      <c r="G198" s="72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0.5" customHeight="1">
      <c r="A199" s="66"/>
      <c r="B199" s="66"/>
      <c r="C199" s="66"/>
      <c r="D199" s="66"/>
      <c r="E199" s="66"/>
      <c r="F199" s="66"/>
      <c r="G199" s="72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0.5" customHeight="1">
      <c r="A200" s="66"/>
      <c r="B200" s="66"/>
      <c r="C200" s="66"/>
      <c r="D200" s="66"/>
      <c r="E200" s="66"/>
      <c r="F200" s="66"/>
      <c r="G200" s="72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0.5" customHeight="1">
      <c r="A201" s="66"/>
      <c r="B201" s="66"/>
      <c r="C201" s="66"/>
      <c r="D201" s="66"/>
      <c r="E201" s="66"/>
      <c r="F201" s="66"/>
      <c r="G201" s="72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0.5" customHeight="1">
      <c r="A202" s="66"/>
      <c r="B202" s="66"/>
      <c r="C202" s="66"/>
      <c r="D202" s="66"/>
      <c r="E202" s="66"/>
      <c r="F202" s="66"/>
      <c r="G202" s="72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0.5" customHeight="1">
      <c r="A203" s="66"/>
      <c r="B203" s="66"/>
      <c r="C203" s="66"/>
      <c r="D203" s="66"/>
      <c r="E203" s="66"/>
      <c r="F203" s="66"/>
      <c r="G203" s="72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0.5" customHeight="1">
      <c r="A204" s="66"/>
      <c r="B204" s="66"/>
      <c r="C204" s="66"/>
      <c r="D204" s="66"/>
      <c r="E204" s="66"/>
      <c r="F204" s="66"/>
      <c r="G204" s="72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0.5" customHeight="1">
      <c r="A205" s="66"/>
      <c r="B205" s="66"/>
      <c r="C205" s="66"/>
      <c r="D205" s="66"/>
      <c r="E205" s="66"/>
      <c r="F205" s="66"/>
      <c r="G205" s="72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0.5" customHeight="1">
      <c r="A206" s="66"/>
      <c r="B206" s="66"/>
      <c r="C206" s="66"/>
      <c r="D206" s="66"/>
      <c r="E206" s="66"/>
      <c r="F206" s="66"/>
      <c r="G206" s="72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0.5" customHeight="1">
      <c r="A207" s="66"/>
      <c r="B207" s="66"/>
      <c r="C207" s="66"/>
      <c r="D207" s="66"/>
      <c r="E207" s="66"/>
      <c r="F207" s="66"/>
      <c r="G207" s="72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0.5" customHeight="1">
      <c r="A208" s="66"/>
      <c r="B208" s="66"/>
      <c r="C208" s="66"/>
      <c r="D208" s="66"/>
      <c r="E208" s="66"/>
      <c r="F208" s="66"/>
      <c r="G208" s="72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0.5" customHeight="1">
      <c r="A209" s="66"/>
      <c r="B209" s="66"/>
      <c r="C209" s="66"/>
      <c r="D209" s="66"/>
      <c r="E209" s="66"/>
      <c r="F209" s="66"/>
      <c r="G209" s="72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0.5" customHeight="1">
      <c r="A210" s="66"/>
      <c r="B210" s="66"/>
      <c r="C210" s="66"/>
      <c r="D210" s="66"/>
      <c r="E210" s="66"/>
      <c r="F210" s="66"/>
      <c r="G210" s="72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0.5" customHeight="1">
      <c r="A211" s="66"/>
      <c r="B211" s="66"/>
      <c r="C211" s="66"/>
      <c r="D211" s="66"/>
      <c r="E211" s="66"/>
      <c r="F211" s="66"/>
      <c r="G211" s="72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0.5" customHeight="1">
      <c r="A212" s="66"/>
      <c r="B212" s="66"/>
      <c r="C212" s="66"/>
      <c r="D212" s="66"/>
      <c r="E212" s="66"/>
      <c r="F212" s="66"/>
      <c r="G212" s="72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0.5" customHeight="1">
      <c r="A213" s="66"/>
      <c r="B213" s="66"/>
      <c r="C213" s="66"/>
      <c r="D213" s="66"/>
      <c r="E213" s="66"/>
      <c r="F213" s="66"/>
      <c r="G213" s="72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0.5" customHeight="1">
      <c r="A214" s="66"/>
      <c r="B214" s="66"/>
      <c r="C214" s="66"/>
      <c r="D214" s="66"/>
      <c r="E214" s="66"/>
      <c r="F214" s="66"/>
      <c r="G214" s="72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0.5" customHeight="1">
      <c r="A215" s="66"/>
      <c r="B215" s="66"/>
      <c r="C215" s="66"/>
      <c r="D215" s="66"/>
      <c r="E215" s="66"/>
      <c r="F215" s="66"/>
      <c r="G215" s="72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0.5" customHeight="1">
      <c r="A216" s="66"/>
      <c r="B216" s="66"/>
      <c r="C216" s="66"/>
      <c r="D216" s="66"/>
      <c r="E216" s="66"/>
      <c r="F216" s="66"/>
      <c r="G216" s="72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0.5" customHeight="1">
      <c r="A217" s="66"/>
      <c r="B217" s="66"/>
      <c r="C217" s="66"/>
      <c r="D217" s="66"/>
      <c r="E217" s="66"/>
      <c r="F217" s="66"/>
      <c r="G217" s="72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0.5" customHeight="1">
      <c r="A218" s="66"/>
      <c r="B218" s="66"/>
      <c r="C218" s="66"/>
      <c r="D218" s="66"/>
      <c r="E218" s="66"/>
      <c r="F218" s="66"/>
      <c r="G218" s="72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0.5" customHeight="1">
      <c r="A219" s="66"/>
      <c r="B219" s="66"/>
      <c r="C219" s="66"/>
      <c r="D219" s="66"/>
      <c r="E219" s="66"/>
      <c r="F219" s="66"/>
      <c r="G219" s="72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0.5" customHeight="1">
      <c r="A220" s="66"/>
      <c r="B220" s="66"/>
      <c r="C220" s="66"/>
      <c r="D220" s="66"/>
      <c r="E220" s="66"/>
      <c r="F220" s="66"/>
      <c r="G220" s="72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0.5" customHeight="1">
      <c r="A221" s="66"/>
      <c r="B221" s="66"/>
      <c r="C221" s="66"/>
      <c r="D221" s="66"/>
      <c r="E221" s="66"/>
      <c r="F221" s="66"/>
      <c r="G221" s="72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0.5" customHeight="1">
      <c r="A222" s="66"/>
      <c r="B222" s="66"/>
      <c r="C222" s="66"/>
      <c r="D222" s="66"/>
      <c r="E222" s="66"/>
      <c r="F222" s="66"/>
      <c r="G222" s="72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0.5" customHeight="1">
      <c r="A223" s="66"/>
      <c r="B223" s="66"/>
      <c r="C223" s="66"/>
      <c r="D223" s="66"/>
      <c r="E223" s="66"/>
      <c r="F223" s="66"/>
      <c r="G223" s="72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0.5" customHeight="1">
      <c r="A224" s="66"/>
      <c r="B224" s="66"/>
      <c r="C224" s="66"/>
      <c r="D224" s="66"/>
      <c r="E224" s="66"/>
      <c r="F224" s="66"/>
      <c r="G224" s="72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0.5" customHeight="1">
      <c r="A225" s="66"/>
      <c r="B225" s="66"/>
      <c r="C225" s="66"/>
      <c r="D225" s="66"/>
      <c r="E225" s="66"/>
      <c r="F225" s="66"/>
      <c r="G225" s="72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0.5" customHeight="1">
      <c r="A226" s="66"/>
      <c r="B226" s="66"/>
      <c r="C226" s="66"/>
      <c r="D226" s="66"/>
      <c r="E226" s="66"/>
      <c r="F226" s="66"/>
      <c r="G226" s="72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0.5" customHeight="1">
      <c r="A227" s="66"/>
      <c r="B227" s="66"/>
      <c r="C227" s="66"/>
      <c r="D227" s="66"/>
      <c r="E227" s="66"/>
      <c r="F227" s="66"/>
      <c r="G227" s="72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0.5" customHeight="1">
      <c r="A228" s="66"/>
      <c r="B228" s="66"/>
      <c r="C228" s="66"/>
      <c r="D228" s="66"/>
      <c r="E228" s="66"/>
      <c r="F228" s="66"/>
      <c r="G228" s="72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0.5" customHeight="1">
      <c r="A229" s="66"/>
      <c r="B229" s="66"/>
      <c r="C229" s="66"/>
      <c r="D229" s="66"/>
      <c r="E229" s="66"/>
      <c r="F229" s="66"/>
      <c r="G229" s="72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0.5" customHeight="1">
      <c r="A230" s="66"/>
      <c r="B230" s="66"/>
      <c r="C230" s="66"/>
      <c r="D230" s="66"/>
      <c r="E230" s="66"/>
      <c r="F230" s="66"/>
      <c r="G230" s="72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0.5" customHeight="1">
      <c r="A231" s="66"/>
      <c r="B231" s="66"/>
      <c r="C231" s="66"/>
      <c r="D231" s="66"/>
      <c r="E231" s="66"/>
      <c r="F231" s="66"/>
      <c r="G231" s="72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0.5" customHeight="1">
      <c r="A232" s="66"/>
      <c r="B232" s="66"/>
      <c r="C232" s="66"/>
      <c r="D232" s="66"/>
      <c r="E232" s="66"/>
      <c r="F232" s="66"/>
      <c r="G232" s="72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0.5" customHeight="1">
      <c r="A233" s="66"/>
      <c r="B233" s="66"/>
      <c r="C233" s="66"/>
      <c r="D233" s="66"/>
      <c r="E233" s="66"/>
      <c r="F233" s="66"/>
      <c r="G233" s="72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0.5" customHeight="1">
      <c r="A234" s="66"/>
      <c r="B234" s="66"/>
      <c r="C234" s="66"/>
      <c r="D234" s="66"/>
      <c r="E234" s="66"/>
      <c r="F234" s="66"/>
      <c r="G234" s="72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0.5" customHeight="1">
      <c r="A235" s="66"/>
      <c r="B235" s="66"/>
      <c r="C235" s="66"/>
      <c r="D235" s="66"/>
      <c r="E235" s="66"/>
      <c r="F235" s="66"/>
      <c r="G235" s="72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0.5" customHeight="1">
      <c r="A236" s="66"/>
      <c r="B236" s="66"/>
      <c r="C236" s="66"/>
      <c r="D236" s="66"/>
      <c r="E236" s="66"/>
      <c r="F236" s="66"/>
      <c r="G236" s="72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0.5" customHeight="1">
      <c r="A237" s="66"/>
      <c r="B237" s="66"/>
      <c r="C237" s="66"/>
      <c r="D237" s="66"/>
      <c r="E237" s="66"/>
      <c r="F237" s="66"/>
      <c r="G237" s="72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0.5" customHeight="1">
      <c r="A238" s="66"/>
      <c r="B238" s="66"/>
      <c r="C238" s="66"/>
      <c r="D238" s="66"/>
      <c r="E238" s="66"/>
      <c r="F238" s="66"/>
      <c r="G238" s="72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0.5" customHeight="1">
      <c r="A239" s="66"/>
      <c r="B239" s="66"/>
      <c r="C239" s="66"/>
      <c r="D239" s="66"/>
      <c r="E239" s="66"/>
      <c r="F239" s="66"/>
      <c r="G239" s="72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0.5" customHeight="1">
      <c r="A240" s="66"/>
      <c r="B240" s="66"/>
      <c r="C240" s="66"/>
      <c r="D240" s="66"/>
      <c r="E240" s="66"/>
      <c r="F240" s="66"/>
      <c r="G240" s="72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0.5" customHeight="1">
      <c r="A241" s="66"/>
      <c r="B241" s="66"/>
      <c r="C241" s="66"/>
      <c r="D241" s="66"/>
      <c r="E241" s="66"/>
      <c r="F241" s="66"/>
      <c r="G241" s="72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0.5" customHeight="1">
      <c r="A242" s="66"/>
      <c r="B242" s="66"/>
      <c r="C242" s="66"/>
      <c r="D242" s="66"/>
      <c r="E242" s="66"/>
      <c r="F242" s="66"/>
      <c r="G242" s="72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0.5" customHeight="1">
      <c r="A243" s="66"/>
      <c r="B243" s="66"/>
      <c r="C243" s="66"/>
      <c r="D243" s="66"/>
      <c r="E243" s="66"/>
      <c r="F243" s="66"/>
      <c r="G243" s="72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0.5" customHeight="1">
      <c r="A244" s="66"/>
      <c r="B244" s="66"/>
      <c r="C244" s="66"/>
      <c r="D244" s="66"/>
      <c r="E244" s="66"/>
      <c r="F244" s="66"/>
      <c r="G244" s="72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0.5" customHeight="1">
      <c r="A245" s="66"/>
      <c r="B245" s="66"/>
      <c r="C245" s="66"/>
      <c r="D245" s="66"/>
      <c r="E245" s="66"/>
      <c r="F245" s="66"/>
      <c r="G245" s="72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0.5" customHeight="1">
      <c r="A246" s="66"/>
      <c r="B246" s="66"/>
      <c r="C246" s="66"/>
      <c r="D246" s="66"/>
      <c r="E246" s="66"/>
      <c r="F246" s="66"/>
      <c r="G246" s="72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0.5" customHeight="1">
      <c r="A247" s="66"/>
      <c r="B247" s="66"/>
      <c r="C247" s="66"/>
      <c r="D247" s="66"/>
      <c r="E247" s="66"/>
      <c r="F247" s="66"/>
      <c r="G247" s="72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0.5" customHeight="1">
      <c r="A248" s="66"/>
      <c r="B248" s="66"/>
      <c r="C248" s="66"/>
      <c r="D248" s="66"/>
      <c r="E248" s="66"/>
      <c r="F248" s="66"/>
      <c r="G248" s="72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0.5" customHeight="1">
      <c r="A249" s="66"/>
      <c r="B249" s="66"/>
      <c r="C249" s="66"/>
      <c r="D249" s="66"/>
      <c r="E249" s="66"/>
      <c r="F249" s="66"/>
      <c r="G249" s="72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0.5" customHeight="1">
      <c r="A250" s="66"/>
      <c r="B250" s="66"/>
      <c r="C250" s="66"/>
      <c r="D250" s="66"/>
      <c r="E250" s="66"/>
      <c r="F250" s="66"/>
      <c r="G250" s="72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0.5" customHeight="1">
      <c r="A251" s="66"/>
      <c r="B251" s="66"/>
      <c r="C251" s="66"/>
      <c r="D251" s="66"/>
      <c r="E251" s="66"/>
      <c r="F251" s="66"/>
      <c r="G251" s="72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0.5" customHeight="1">
      <c r="A252" s="66"/>
      <c r="B252" s="66"/>
      <c r="C252" s="66"/>
      <c r="D252" s="66"/>
      <c r="E252" s="66"/>
      <c r="F252" s="66"/>
      <c r="G252" s="72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0.5" customHeight="1">
      <c r="A253" s="66"/>
      <c r="B253" s="66"/>
      <c r="C253" s="66"/>
      <c r="D253" s="66"/>
      <c r="E253" s="66"/>
      <c r="F253" s="66"/>
      <c r="G253" s="72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0.5" customHeight="1">
      <c r="A254" s="66"/>
      <c r="B254" s="66"/>
      <c r="C254" s="66"/>
      <c r="D254" s="66"/>
      <c r="E254" s="66"/>
      <c r="F254" s="66"/>
      <c r="G254" s="72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0.5" customHeight="1">
      <c r="A255" s="66"/>
      <c r="B255" s="66"/>
      <c r="C255" s="66"/>
      <c r="D255" s="66"/>
      <c r="E255" s="66"/>
      <c r="F255" s="66"/>
      <c r="G255" s="72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0.5" customHeight="1">
      <c r="A256" s="66"/>
      <c r="B256" s="66"/>
      <c r="C256" s="66"/>
      <c r="D256" s="66"/>
      <c r="E256" s="66"/>
      <c r="F256" s="66"/>
      <c r="G256" s="72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0.5" customHeight="1">
      <c r="A257" s="66"/>
      <c r="B257" s="66"/>
      <c r="C257" s="66"/>
      <c r="D257" s="66"/>
      <c r="E257" s="66"/>
      <c r="F257" s="66"/>
      <c r="G257" s="72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0.5" customHeight="1">
      <c r="A258" s="66"/>
      <c r="B258" s="66"/>
      <c r="C258" s="66"/>
      <c r="D258" s="66"/>
      <c r="E258" s="66"/>
      <c r="F258" s="66"/>
      <c r="G258" s="72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0.5" customHeight="1">
      <c r="A259" s="66"/>
      <c r="B259" s="66"/>
      <c r="C259" s="66"/>
      <c r="D259" s="66"/>
      <c r="E259" s="66"/>
      <c r="F259" s="66"/>
      <c r="G259" s="72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0.5" customHeight="1">
      <c r="A260" s="66"/>
      <c r="B260" s="66"/>
      <c r="C260" s="66"/>
      <c r="D260" s="66"/>
      <c r="E260" s="66"/>
      <c r="F260" s="66"/>
      <c r="G260" s="72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0.5" customHeight="1">
      <c r="A261" s="66"/>
      <c r="B261" s="66"/>
      <c r="C261" s="66"/>
      <c r="D261" s="66"/>
      <c r="E261" s="66"/>
      <c r="F261" s="66"/>
      <c r="G261" s="72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0.5" customHeight="1">
      <c r="A262" s="66"/>
      <c r="B262" s="66"/>
      <c r="C262" s="66"/>
      <c r="D262" s="66"/>
      <c r="E262" s="66"/>
      <c r="F262" s="66"/>
      <c r="G262" s="72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0.5" customHeight="1">
      <c r="A263" s="66"/>
      <c r="B263" s="66"/>
      <c r="C263" s="66"/>
      <c r="D263" s="66"/>
      <c r="E263" s="66"/>
      <c r="F263" s="66"/>
      <c r="G263" s="72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0.5" customHeight="1">
      <c r="A264" s="66"/>
      <c r="B264" s="66"/>
      <c r="C264" s="66"/>
      <c r="D264" s="66"/>
      <c r="E264" s="66"/>
      <c r="F264" s="66"/>
      <c r="G264" s="72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0.5" customHeight="1">
      <c r="A265" s="66"/>
      <c r="B265" s="66"/>
      <c r="C265" s="66"/>
      <c r="D265" s="66"/>
      <c r="E265" s="66"/>
      <c r="F265" s="66"/>
      <c r="G265" s="72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0.5" customHeight="1">
      <c r="A266" s="66"/>
      <c r="B266" s="66"/>
      <c r="C266" s="66"/>
      <c r="D266" s="66"/>
      <c r="E266" s="66"/>
      <c r="F266" s="66"/>
      <c r="G266" s="72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0.5" customHeight="1">
      <c r="A267" s="66"/>
      <c r="B267" s="66"/>
      <c r="C267" s="66"/>
      <c r="D267" s="66"/>
      <c r="E267" s="66"/>
      <c r="F267" s="66"/>
      <c r="G267" s="72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0.5" customHeight="1">
      <c r="A268" s="66"/>
      <c r="B268" s="66"/>
      <c r="C268" s="66"/>
      <c r="D268" s="66"/>
      <c r="E268" s="66"/>
      <c r="F268" s="66"/>
      <c r="G268" s="72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0.5" customHeight="1">
      <c r="A269" s="66"/>
      <c r="B269" s="66"/>
      <c r="C269" s="66"/>
      <c r="D269" s="66"/>
      <c r="E269" s="66"/>
      <c r="F269" s="66"/>
      <c r="G269" s="72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0.5" customHeight="1">
      <c r="A270" s="66"/>
      <c r="B270" s="66"/>
      <c r="C270" s="66"/>
      <c r="D270" s="66"/>
      <c r="E270" s="66"/>
      <c r="F270" s="66"/>
      <c r="G270" s="72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0.5" customHeight="1">
      <c r="A271" s="66"/>
      <c r="B271" s="66"/>
      <c r="C271" s="66"/>
      <c r="D271" s="66"/>
      <c r="E271" s="66"/>
      <c r="F271" s="66"/>
      <c r="G271" s="72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0.5" customHeight="1">
      <c r="A272" s="66"/>
      <c r="B272" s="66"/>
      <c r="C272" s="66"/>
      <c r="D272" s="66"/>
      <c r="E272" s="66"/>
      <c r="F272" s="66"/>
      <c r="G272" s="72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0.5" customHeight="1">
      <c r="A273" s="66"/>
      <c r="B273" s="66"/>
      <c r="C273" s="66"/>
      <c r="D273" s="66"/>
      <c r="E273" s="66"/>
      <c r="F273" s="66"/>
      <c r="G273" s="72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0.5" customHeight="1">
      <c r="A274" s="66"/>
      <c r="B274" s="66"/>
      <c r="C274" s="66"/>
      <c r="D274" s="66"/>
      <c r="E274" s="66"/>
      <c r="F274" s="66"/>
      <c r="G274" s="72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0.5" customHeight="1">
      <c r="A275" s="66"/>
      <c r="B275" s="66"/>
      <c r="C275" s="66"/>
      <c r="D275" s="66"/>
      <c r="E275" s="66"/>
      <c r="F275" s="66"/>
      <c r="G275" s="72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0.5" customHeight="1">
      <c r="A276" s="66"/>
      <c r="B276" s="66"/>
      <c r="C276" s="66"/>
      <c r="D276" s="66"/>
      <c r="E276" s="66"/>
      <c r="F276" s="66"/>
      <c r="G276" s="72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0.5" customHeight="1">
      <c r="A277" s="66"/>
      <c r="B277" s="66"/>
      <c r="C277" s="66"/>
      <c r="D277" s="66"/>
      <c r="E277" s="66"/>
      <c r="F277" s="66"/>
      <c r="G277" s="72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0.5" customHeight="1">
      <c r="A278" s="66"/>
      <c r="B278" s="66"/>
      <c r="C278" s="66"/>
      <c r="D278" s="66"/>
      <c r="E278" s="66"/>
      <c r="F278" s="66"/>
      <c r="G278" s="72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0.5" customHeight="1">
      <c r="A279" s="66"/>
      <c r="B279" s="66"/>
      <c r="C279" s="66"/>
      <c r="D279" s="66"/>
      <c r="E279" s="66"/>
      <c r="F279" s="66"/>
      <c r="G279" s="72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0.5" customHeight="1">
      <c r="A280" s="66"/>
      <c r="B280" s="66"/>
      <c r="C280" s="66"/>
      <c r="D280" s="66"/>
      <c r="E280" s="66"/>
      <c r="F280" s="66"/>
      <c r="G280" s="72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0.5" customHeight="1">
      <c r="A281" s="66"/>
      <c r="B281" s="66"/>
      <c r="C281" s="66"/>
      <c r="D281" s="66"/>
      <c r="E281" s="66"/>
      <c r="F281" s="66"/>
      <c r="G281" s="72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0.5" customHeight="1">
      <c r="A282" s="66"/>
      <c r="B282" s="66"/>
      <c r="C282" s="66"/>
      <c r="D282" s="66"/>
      <c r="E282" s="66"/>
      <c r="F282" s="66"/>
      <c r="G282" s="72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0.5" customHeight="1">
      <c r="A283" s="66"/>
      <c r="B283" s="66"/>
      <c r="C283" s="66"/>
      <c r="D283" s="66"/>
      <c r="E283" s="66"/>
      <c r="F283" s="66"/>
      <c r="G283" s="72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0.5" customHeight="1">
      <c r="A284" s="66"/>
      <c r="B284" s="66"/>
      <c r="C284" s="66"/>
      <c r="D284" s="66"/>
      <c r="E284" s="66"/>
      <c r="F284" s="66"/>
      <c r="G284" s="72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0.5" customHeight="1">
      <c r="A285" s="66"/>
      <c r="B285" s="66"/>
      <c r="C285" s="66"/>
      <c r="D285" s="66"/>
      <c r="E285" s="66"/>
      <c r="F285" s="66"/>
      <c r="G285" s="72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0.5" customHeight="1">
      <c r="A286" s="66"/>
      <c r="B286" s="66"/>
      <c r="C286" s="66"/>
      <c r="D286" s="66"/>
      <c r="E286" s="66"/>
      <c r="F286" s="66"/>
      <c r="G286" s="72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0.5" customHeight="1">
      <c r="A287" s="66"/>
      <c r="B287" s="66"/>
      <c r="C287" s="66"/>
      <c r="D287" s="66"/>
      <c r="E287" s="66"/>
      <c r="F287" s="66"/>
      <c r="G287" s="72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0.5" customHeight="1">
      <c r="A288" s="66"/>
      <c r="B288" s="66"/>
      <c r="C288" s="66"/>
      <c r="D288" s="66"/>
      <c r="E288" s="66"/>
      <c r="F288" s="66"/>
      <c r="G288" s="72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0.5" customHeight="1">
      <c r="A289" s="66"/>
      <c r="B289" s="66"/>
      <c r="C289" s="66"/>
      <c r="D289" s="66"/>
      <c r="E289" s="66"/>
      <c r="F289" s="66"/>
      <c r="G289" s="72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0.5" customHeight="1">
      <c r="A290" s="66"/>
      <c r="B290" s="66"/>
      <c r="C290" s="66"/>
      <c r="D290" s="66"/>
      <c r="E290" s="66"/>
      <c r="F290" s="66"/>
      <c r="G290" s="72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0.5" customHeight="1">
      <c r="A291" s="66"/>
      <c r="B291" s="66"/>
      <c r="C291" s="66"/>
      <c r="D291" s="66"/>
      <c r="E291" s="66"/>
      <c r="F291" s="66"/>
      <c r="G291" s="72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0.5" customHeight="1">
      <c r="A292" s="66"/>
      <c r="B292" s="66"/>
      <c r="C292" s="66"/>
      <c r="D292" s="66"/>
      <c r="E292" s="66"/>
      <c r="F292" s="66"/>
      <c r="G292" s="72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0.5" customHeight="1">
      <c r="A293" s="66"/>
      <c r="B293" s="66"/>
      <c r="C293" s="66"/>
      <c r="D293" s="66"/>
      <c r="E293" s="66"/>
      <c r="F293" s="66"/>
      <c r="G293" s="72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0.5" customHeight="1">
      <c r="A294" s="66"/>
      <c r="B294" s="66"/>
      <c r="C294" s="66"/>
      <c r="D294" s="66"/>
      <c r="E294" s="66"/>
      <c r="F294" s="66"/>
      <c r="G294" s="72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0.5" customHeight="1">
      <c r="A295" s="66"/>
      <c r="B295" s="66"/>
      <c r="C295" s="66"/>
      <c r="D295" s="66"/>
      <c r="E295" s="66"/>
      <c r="F295" s="66"/>
      <c r="G295" s="72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0.5" customHeight="1">
      <c r="A296" s="66"/>
      <c r="B296" s="66"/>
      <c r="C296" s="66"/>
      <c r="D296" s="66"/>
      <c r="E296" s="66"/>
      <c r="F296" s="66"/>
      <c r="G296" s="72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0.5" customHeight="1">
      <c r="A297" s="66"/>
      <c r="B297" s="66"/>
      <c r="C297" s="66"/>
      <c r="D297" s="66"/>
      <c r="E297" s="66"/>
      <c r="F297" s="66"/>
      <c r="G297" s="72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0.5" customHeight="1">
      <c r="A298" s="66"/>
      <c r="B298" s="66"/>
      <c r="C298" s="66"/>
      <c r="D298" s="66"/>
      <c r="E298" s="66"/>
      <c r="F298" s="66"/>
      <c r="G298" s="72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0.5" customHeight="1">
      <c r="A299" s="66"/>
      <c r="B299" s="66"/>
      <c r="C299" s="66"/>
      <c r="D299" s="66"/>
      <c r="E299" s="66"/>
      <c r="F299" s="66"/>
      <c r="G299" s="72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0.5" customHeight="1">
      <c r="A300" s="66"/>
      <c r="B300" s="66"/>
      <c r="C300" s="66"/>
      <c r="D300" s="66"/>
      <c r="E300" s="66"/>
      <c r="F300" s="66"/>
      <c r="G300" s="72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0.5" customHeight="1">
      <c r="A301" s="66"/>
      <c r="B301" s="66"/>
      <c r="C301" s="66"/>
      <c r="D301" s="66"/>
      <c r="E301" s="66"/>
      <c r="F301" s="66"/>
      <c r="G301" s="72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0.5" customHeight="1">
      <c r="A302" s="66"/>
      <c r="B302" s="66"/>
      <c r="C302" s="66"/>
      <c r="D302" s="66"/>
      <c r="E302" s="66"/>
      <c r="F302" s="66"/>
      <c r="G302" s="72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0.5" customHeight="1">
      <c r="A303" s="66"/>
      <c r="B303" s="66"/>
      <c r="C303" s="66"/>
      <c r="D303" s="66"/>
      <c r="E303" s="66"/>
      <c r="F303" s="66"/>
      <c r="G303" s="72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0.5" customHeight="1">
      <c r="A304" s="66"/>
      <c r="B304" s="66"/>
      <c r="C304" s="66"/>
      <c r="D304" s="66"/>
      <c r="E304" s="66"/>
      <c r="F304" s="66"/>
      <c r="G304" s="72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0.5" customHeight="1">
      <c r="A305" s="66"/>
      <c r="B305" s="66"/>
      <c r="C305" s="66"/>
      <c r="D305" s="66"/>
      <c r="E305" s="66"/>
      <c r="F305" s="66"/>
      <c r="G305" s="72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0.5" customHeight="1">
      <c r="A306" s="66"/>
      <c r="B306" s="66"/>
      <c r="C306" s="66"/>
      <c r="D306" s="66"/>
      <c r="E306" s="66"/>
      <c r="F306" s="66"/>
      <c r="G306" s="72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0.5" customHeight="1">
      <c r="A307" s="66"/>
      <c r="B307" s="66"/>
      <c r="C307" s="66"/>
      <c r="D307" s="66"/>
      <c r="E307" s="66"/>
      <c r="F307" s="66"/>
      <c r="G307" s="72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0.5" customHeight="1">
      <c r="A308" s="66"/>
      <c r="B308" s="66"/>
      <c r="C308" s="66"/>
      <c r="D308" s="66"/>
      <c r="E308" s="66"/>
      <c r="F308" s="66"/>
      <c r="G308" s="72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0.5" customHeight="1">
      <c r="A309" s="66"/>
      <c r="B309" s="66"/>
      <c r="C309" s="66"/>
      <c r="D309" s="66"/>
      <c r="E309" s="66"/>
      <c r="F309" s="66"/>
      <c r="G309" s="72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0.5" customHeight="1">
      <c r="A310" s="66"/>
      <c r="B310" s="66"/>
      <c r="C310" s="66"/>
      <c r="D310" s="66"/>
      <c r="E310" s="66"/>
      <c r="F310" s="66"/>
      <c r="G310" s="72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0.5" customHeight="1">
      <c r="A311" s="66"/>
      <c r="B311" s="66"/>
      <c r="C311" s="66"/>
      <c r="D311" s="66"/>
      <c r="E311" s="66"/>
      <c r="F311" s="66"/>
      <c r="G311" s="72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0.5" customHeight="1">
      <c r="A312" s="66"/>
      <c r="B312" s="66"/>
      <c r="C312" s="66"/>
      <c r="D312" s="66"/>
      <c r="E312" s="66"/>
      <c r="F312" s="66"/>
      <c r="G312" s="72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0.5" customHeight="1">
      <c r="A313" s="66"/>
      <c r="B313" s="66"/>
      <c r="C313" s="66"/>
      <c r="D313" s="66"/>
      <c r="E313" s="66"/>
      <c r="F313" s="66"/>
      <c r="G313" s="72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0.5" customHeight="1">
      <c r="A314" s="66"/>
      <c r="B314" s="66"/>
      <c r="C314" s="66"/>
      <c r="D314" s="66"/>
      <c r="E314" s="66"/>
      <c r="F314" s="66"/>
      <c r="G314" s="72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0.5" customHeight="1">
      <c r="A315" s="66"/>
      <c r="B315" s="66"/>
      <c r="C315" s="66"/>
      <c r="D315" s="66"/>
      <c r="E315" s="66"/>
      <c r="F315" s="66"/>
      <c r="G315" s="72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0.5" customHeight="1">
      <c r="A316" s="66"/>
      <c r="B316" s="66"/>
      <c r="C316" s="66"/>
      <c r="D316" s="66"/>
      <c r="E316" s="66"/>
      <c r="F316" s="66"/>
      <c r="G316" s="72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0.5" customHeight="1">
      <c r="A317" s="66"/>
      <c r="B317" s="66"/>
      <c r="C317" s="66"/>
      <c r="D317" s="66"/>
      <c r="E317" s="66"/>
      <c r="F317" s="66"/>
      <c r="G317" s="72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0.5" customHeight="1">
      <c r="A318" s="66"/>
      <c r="B318" s="66"/>
      <c r="C318" s="66"/>
      <c r="D318" s="66"/>
      <c r="E318" s="66"/>
      <c r="F318" s="66"/>
      <c r="G318" s="72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0.5" customHeight="1">
      <c r="A319" s="66"/>
      <c r="B319" s="66"/>
      <c r="C319" s="66"/>
      <c r="D319" s="66"/>
      <c r="E319" s="66"/>
      <c r="F319" s="66"/>
      <c r="G319" s="72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0.5" customHeight="1">
      <c r="A320" s="66"/>
      <c r="B320" s="66"/>
      <c r="C320" s="66"/>
      <c r="D320" s="66"/>
      <c r="E320" s="66"/>
      <c r="F320" s="66"/>
      <c r="G320" s="72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0.5" customHeight="1">
      <c r="A321" s="66"/>
      <c r="B321" s="66"/>
      <c r="C321" s="66"/>
      <c r="D321" s="66"/>
      <c r="E321" s="66"/>
      <c r="F321" s="66"/>
      <c r="G321" s="72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0.5" customHeight="1">
      <c r="A322" s="66"/>
      <c r="B322" s="66"/>
      <c r="C322" s="66"/>
      <c r="D322" s="66"/>
      <c r="E322" s="66"/>
      <c r="F322" s="66"/>
      <c r="G322" s="72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0.5" customHeight="1">
      <c r="A323" s="66"/>
      <c r="B323" s="66"/>
      <c r="C323" s="66"/>
      <c r="D323" s="66"/>
      <c r="E323" s="66"/>
      <c r="F323" s="66"/>
      <c r="G323" s="72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0.5" customHeight="1">
      <c r="A324" s="66"/>
      <c r="B324" s="66"/>
      <c r="C324" s="66"/>
      <c r="D324" s="66"/>
      <c r="E324" s="66"/>
      <c r="F324" s="66"/>
      <c r="G324" s="72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0.5" customHeight="1">
      <c r="A325" s="66"/>
      <c r="B325" s="66"/>
      <c r="C325" s="66"/>
      <c r="D325" s="66"/>
      <c r="E325" s="66"/>
      <c r="F325" s="66"/>
      <c r="G325" s="72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0.5" customHeight="1">
      <c r="A326" s="66"/>
      <c r="B326" s="66"/>
      <c r="C326" s="66"/>
      <c r="D326" s="66"/>
      <c r="E326" s="66"/>
      <c r="F326" s="66"/>
      <c r="G326" s="72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0.5" customHeight="1">
      <c r="A327" s="66"/>
      <c r="B327" s="66"/>
      <c r="C327" s="66"/>
      <c r="D327" s="66"/>
      <c r="E327" s="66"/>
      <c r="F327" s="66"/>
      <c r="G327" s="72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0.5" customHeight="1">
      <c r="A328" s="66"/>
      <c r="B328" s="66"/>
      <c r="C328" s="66"/>
      <c r="D328" s="66"/>
      <c r="E328" s="66"/>
      <c r="F328" s="66"/>
      <c r="G328" s="72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0.5" customHeight="1">
      <c r="A329" s="66"/>
      <c r="B329" s="66"/>
      <c r="C329" s="66"/>
      <c r="D329" s="66"/>
      <c r="E329" s="66"/>
      <c r="F329" s="66"/>
      <c r="G329" s="72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0.5" customHeight="1">
      <c r="A330" s="66"/>
      <c r="B330" s="66"/>
      <c r="C330" s="66"/>
      <c r="D330" s="66"/>
      <c r="E330" s="66"/>
      <c r="F330" s="66"/>
      <c r="G330" s="72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0.5" customHeight="1">
      <c r="A331" s="66"/>
      <c r="B331" s="66"/>
      <c r="C331" s="66"/>
      <c r="D331" s="66"/>
      <c r="E331" s="66"/>
      <c r="F331" s="66"/>
      <c r="G331" s="72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0.5" customHeight="1">
      <c r="A332" s="66"/>
      <c r="B332" s="66"/>
      <c r="C332" s="66"/>
      <c r="D332" s="66"/>
      <c r="E332" s="66"/>
      <c r="F332" s="66"/>
      <c r="G332" s="72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0.5" customHeight="1">
      <c r="A333" s="66"/>
      <c r="B333" s="66"/>
      <c r="C333" s="66"/>
      <c r="D333" s="66"/>
      <c r="E333" s="66"/>
      <c r="F333" s="66"/>
      <c r="G333" s="72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0.5" customHeight="1">
      <c r="A334" s="66"/>
      <c r="B334" s="66"/>
      <c r="C334" s="66"/>
      <c r="D334" s="66"/>
      <c r="E334" s="66"/>
      <c r="F334" s="66"/>
      <c r="G334" s="72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0.5" customHeight="1">
      <c r="A335" s="66"/>
      <c r="B335" s="66"/>
      <c r="C335" s="66"/>
      <c r="D335" s="66"/>
      <c r="E335" s="66"/>
      <c r="F335" s="66"/>
      <c r="G335" s="72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0.5" customHeight="1">
      <c r="A336" s="66"/>
      <c r="B336" s="66"/>
      <c r="C336" s="66"/>
      <c r="D336" s="66"/>
      <c r="E336" s="66"/>
      <c r="F336" s="66"/>
      <c r="G336" s="72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0.5" customHeight="1">
      <c r="A337" s="66"/>
      <c r="B337" s="66"/>
      <c r="C337" s="66"/>
      <c r="D337" s="66"/>
      <c r="E337" s="66"/>
      <c r="F337" s="66"/>
      <c r="G337" s="72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0.5" customHeight="1">
      <c r="A338" s="66"/>
      <c r="B338" s="66"/>
      <c r="C338" s="66"/>
      <c r="D338" s="66"/>
      <c r="E338" s="66"/>
      <c r="F338" s="66"/>
      <c r="G338" s="72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0.5" customHeight="1">
      <c r="A339" s="66"/>
      <c r="B339" s="66"/>
      <c r="C339" s="66"/>
      <c r="D339" s="66"/>
      <c r="E339" s="66"/>
      <c r="F339" s="66"/>
      <c r="G339" s="72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0.5" customHeight="1">
      <c r="A340" s="66"/>
      <c r="B340" s="66"/>
      <c r="C340" s="66"/>
      <c r="D340" s="66"/>
      <c r="E340" s="66"/>
      <c r="F340" s="66"/>
      <c r="G340" s="72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0.5" customHeight="1">
      <c r="A341" s="66"/>
      <c r="B341" s="66"/>
      <c r="C341" s="66"/>
      <c r="D341" s="66"/>
      <c r="E341" s="66"/>
      <c r="F341" s="66"/>
      <c r="G341" s="72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0.5" customHeight="1">
      <c r="A342" s="66"/>
      <c r="B342" s="66"/>
      <c r="C342" s="66"/>
      <c r="D342" s="66"/>
      <c r="E342" s="66"/>
      <c r="F342" s="66"/>
      <c r="G342" s="72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0.5" customHeight="1">
      <c r="A343" s="66"/>
      <c r="B343" s="66"/>
      <c r="C343" s="66"/>
      <c r="D343" s="66"/>
      <c r="E343" s="66"/>
      <c r="F343" s="66"/>
      <c r="G343" s="72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0.5" customHeight="1">
      <c r="A344" s="66"/>
      <c r="B344" s="66"/>
      <c r="C344" s="66"/>
      <c r="D344" s="66"/>
      <c r="E344" s="66"/>
      <c r="F344" s="66"/>
      <c r="G344" s="72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0.5" customHeight="1">
      <c r="A345" s="66"/>
      <c r="B345" s="66"/>
      <c r="C345" s="66"/>
      <c r="D345" s="66"/>
      <c r="E345" s="66"/>
      <c r="F345" s="66"/>
      <c r="G345" s="72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0.5" customHeight="1">
      <c r="A346" s="66"/>
      <c r="B346" s="66"/>
      <c r="C346" s="66"/>
      <c r="D346" s="66"/>
      <c r="E346" s="66"/>
      <c r="F346" s="66"/>
      <c r="G346" s="72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0.5" customHeight="1">
      <c r="A347" s="66"/>
      <c r="B347" s="66"/>
      <c r="C347" s="66"/>
      <c r="D347" s="66"/>
      <c r="E347" s="66"/>
      <c r="F347" s="66"/>
      <c r="G347" s="72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0.5" customHeight="1">
      <c r="A348" s="66"/>
      <c r="B348" s="66"/>
      <c r="C348" s="66"/>
      <c r="D348" s="66"/>
      <c r="E348" s="66"/>
      <c r="F348" s="66"/>
      <c r="G348" s="72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0.5" customHeight="1">
      <c r="A349" s="66"/>
      <c r="B349" s="66"/>
      <c r="C349" s="66"/>
      <c r="D349" s="66"/>
      <c r="E349" s="66"/>
      <c r="F349" s="66"/>
      <c r="G349" s="72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0.5" customHeight="1">
      <c r="A350" s="66"/>
      <c r="B350" s="66"/>
      <c r="C350" s="66"/>
      <c r="D350" s="66"/>
      <c r="E350" s="66"/>
      <c r="F350" s="66"/>
      <c r="G350" s="72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0.5" customHeight="1">
      <c r="A351" s="66"/>
      <c r="B351" s="66"/>
      <c r="C351" s="66"/>
      <c r="D351" s="66"/>
      <c r="E351" s="66"/>
      <c r="F351" s="66"/>
      <c r="G351" s="72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0.5" customHeight="1">
      <c r="A352" s="66"/>
      <c r="B352" s="66"/>
      <c r="C352" s="66"/>
      <c r="D352" s="66"/>
      <c r="E352" s="66"/>
      <c r="F352" s="66"/>
      <c r="G352" s="72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0.5" customHeight="1">
      <c r="A353" s="66"/>
      <c r="B353" s="66"/>
      <c r="C353" s="66"/>
      <c r="D353" s="66"/>
      <c r="E353" s="66"/>
      <c r="F353" s="66"/>
      <c r="G353" s="72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0.5" customHeight="1">
      <c r="A354" s="66"/>
      <c r="B354" s="66"/>
      <c r="C354" s="66"/>
      <c r="D354" s="66"/>
      <c r="E354" s="66"/>
      <c r="F354" s="66"/>
      <c r="G354" s="72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0.5" customHeight="1">
      <c r="A355" s="66"/>
      <c r="B355" s="66"/>
      <c r="C355" s="66"/>
      <c r="D355" s="66"/>
      <c r="E355" s="66"/>
      <c r="F355" s="66"/>
      <c r="G355" s="72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0.5" customHeight="1">
      <c r="A356" s="66"/>
      <c r="B356" s="66"/>
      <c r="C356" s="66"/>
      <c r="D356" s="66"/>
      <c r="E356" s="66"/>
      <c r="F356" s="66"/>
      <c r="G356" s="72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0.5" customHeight="1">
      <c r="A357" s="66"/>
      <c r="B357" s="66"/>
      <c r="C357" s="66"/>
      <c r="D357" s="66"/>
      <c r="E357" s="66"/>
      <c r="F357" s="66"/>
      <c r="G357" s="72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0.5" customHeight="1">
      <c r="A358" s="66"/>
      <c r="B358" s="66"/>
      <c r="C358" s="66"/>
      <c r="D358" s="66"/>
      <c r="E358" s="66"/>
      <c r="F358" s="66"/>
      <c r="G358" s="72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0.5" customHeight="1">
      <c r="A359" s="66"/>
      <c r="B359" s="66"/>
      <c r="C359" s="66"/>
      <c r="D359" s="66"/>
      <c r="E359" s="66"/>
      <c r="F359" s="66"/>
      <c r="G359" s="72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0.5" customHeight="1">
      <c r="A360" s="66"/>
      <c r="B360" s="66"/>
      <c r="C360" s="66"/>
      <c r="D360" s="66"/>
      <c r="E360" s="66"/>
      <c r="F360" s="66"/>
      <c r="G360" s="72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0.5" customHeight="1">
      <c r="A361" s="66"/>
      <c r="B361" s="66"/>
      <c r="C361" s="66"/>
      <c r="D361" s="66"/>
      <c r="E361" s="66"/>
      <c r="F361" s="66"/>
      <c r="G361" s="72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0.5" customHeight="1">
      <c r="A362" s="66"/>
      <c r="B362" s="66"/>
      <c r="C362" s="66"/>
      <c r="D362" s="66"/>
      <c r="E362" s="66"/>
      <c r="F362" s="66"/>
      <c r="G362" s="72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0.5" customHeight="1">
      <c r="A363" s="66"/>
      <c r="B363" s="66"/>
      <c r="C363" s="66"/>
      <c r="D363" s="66"/>
      <c r="E363" s="66"/>
      <c r="F363" s="66"/>
      <c r="G363" s="72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0.5" customHeight="1">
      <c r="A364" s="66"/>
      <c r="B364" s="66"/>
      <c r="C364" s="66"/>
      <c r="D364" s="66"/>
      <c r="E364" s="66"/>
      <c r="F364" s="66"/>
      <c r="G364" s="72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0.5" customHeight="1">
      <c r="A365" s="66"/>
      <c r="B365" s="66"/>
      <c r="C365" s="66"/>
      <c r="D365" s="66"/>
      <c r="E365" s="66"/>
      <c r="F365" s="66"/>
      <c r="G365" s="72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0.5" customHeight="1">
      <c r="A366" s="66"/>
      <c r="B366" s="66"/>
      <c r="C366" s="66"/>
      <c r="D366" s="66"/>
      <c r="E366" s="66"/>
      <c r="F366" s="66"/>
      <c r="G366" s="72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0.5" customHeight="1">
      <c r="A367" s="66"/>
      <c r="B367" s="66"/>
      <c r="C367" s="66"/>
      <c r="D367" s="66"/>
      <c r="E367" s="66"/>
      <c r="F367" s="66"/>
      <c r="G367" s="72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0.5" customHeight="1">
      <c r="A368" s="66"/>
      <c r="B368" s="66"/>
      <c r="C368" s="66"/>
      <c r="D368" s="66"/>
      <c r="E368" s="66"/>
      <c r="F368" s="66"/>
      <c r="G368" s="72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0.5" customHeight="1">
      <c r="A369" s="66"/>
      <c r="B369" s="66"/>
      <c r="C369" s="66"/>
      <c r="D369" s="66"/>
      <c r="E369" s="66"/>
      <c r="F369" s="66"/>
      <c r="G369" s="72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0.5" customHeight="1">
      <c r="A370" s="66"/>
      <c r="B370" s="66"/>
      <c r="C370" s="66"/>
      <c r="D370" s="66"/>
      <c r="E370" s="66"/>
      <c r="F370" s="66"/>
      <c r="G370" s="72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0.5" customHeight="1">
      <c r="A371" s="66"/>
      <c r="B371" s="66"/>
      <c r="C371" s="66"/>
      <c r="D371" s="66"/>
      <c r="E371" s="66"/>
      <c r="F371" s="66"/>
      <c r="G371" s="72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0.5" customHeight="1">
      <c r="A372" s="66"/>
      <c r="B372" s="66"/>
      <c r="C372" s="66"/>
      <c r="D372" s="66"/>
      <c r="E372" s="66"/>
      <c r="F372" s="66"/>
      <c r="G372" s="72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0.5" customHeight="1">
      <c r="A373" s="66"/>
      <c r="B373" s="66"/>
      <c r="C373" s="66"/>
      <c r="D373" s="66"/>
      <c r="E373" s="66"/>
      <c r="F373" s="66"/>
      <c r="G373" s="72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0.5" customHeight="1">
      <c r="A374" s="66"/>
      <c r="B374" s="66"/>
      <c r="C374" s="66"/>
      <c r="D374" s="66"/>
      <c r="E374" s="66"/>
      <c r="F374" s="66"/>
      <c r="G374" s="72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0.5" customHeight="1">
      <c r="A375" s="66"/>
      <c r="B375" s="66"/>
      <c r="C375" s="66"/>
      <c r="D375" s="66"/>
      <c r="E375" s="66"/>
      <c r="F375" s="66"/>
      <c r="G375" s="72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0.5" customHeight="1">
      <c r="A376" s="66"/>
      <c r="B376" s="66"/>
      <c r="C376" s="66"/>
      <c r="D376" s="66"/>
      <c r="E376" s="66"/>
      <c r="F376" s="66"/>
      <c r="G376" s="72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0.5" customHeight="1">
      <c r="A377" s="66"/>
      <c r="B377" s="66"/>
      <c r="C377" s="66"/>
      <c r="D377" s="66"/>
      <c r="E377" s="66"/>
      <c r="F377" s="66"/>
      <c r="G377" s="72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0.5" customHeight="1">
      <c r="A378" s="66"/>
      <c r="B378" s="66"/>
      <c r="C378" s="66"/>
      <c r="D378" s="66"/>
      <c r="E378" s="66"/>
      <c r="F378" s="66"/>
      <c r="G378" s="72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0.5" customHeight="1">
      <c r="A379" s="66"/>
      <c r="B379" s="66"/>
      <c r="C379" s="66"/>
      <c r="D379" s="66"/>
      <c r="E379" s="66"/>
      <c r="F379" s="66"/>
      <c r="G379" s="72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0.5" customHeight="1">
      <c r="A380" s="66"/>
      <c r="B380" s="66"/>
      <c r="C380" s="66"/>
      <c r="D380" s="66"/>
      <c r="E380" s="66"/>
      <c r="F380" s="66"/>
      <c r="G380" s="72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0.5" customHeight="1">
      <c r="A381" s="66"/>
      <c r="B381" s="66"/>
      <c r="C381" s="66"/>
      <c r="D381" s="66"/>
      <c r="E381" s="66"/>
      <c r="F381" s="66"/>
      <c r="G381" s="72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0.5" customHeight="1">
      <c r="A382" s="66"/>
      <c r="B382" s="66"/>
      <c r="C382" s="66"/>
      <c r="D382" s="66"/>
      <c r="E382" s="66"/>
      <c r="F382" s="66"/>
      <c r="G382" s="72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0.5" customHeight="1">
      <c r="A383" s="66"/>
      <c r="B383" s="66"/>
      <c r="C383" s="66"/>
      <c r="D383" s="66"/>
      <c r="E383" s="66"/>
      <c r="F383" s="66"/>
      <c r="G383" s="72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0.5" customHeight="1">
      <c r="A384" s="66"/>
      <c r="B384" s="66"/>
      <c r="C384" s="66"/>
      <c r="D384" s="66"/>
      <c r="E384" s="66"/>
      <c r="F384" s="66"/>
      <c r="G384" s="72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0.5" customHeight="1">
      <c r="A385" s="66"/>
      <c r="B385" s="66"/>
      <c r="C385" s="66"/>
      <c r="D385" s="66"/>
      <c r="E385" s="66"/>
      <c r="F385" s="66"/>
      <c r="G385" s="72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0.5" customHeight="1">
      <c r="A386" s="66"/>
      <c r="B386" s="66"/>
      <c r="C386" s="66"/>
      <c r="D386" s="66"/>
      <c r="E386" s="66"/>
      <c r="F386" s="66"/>
      <c r="G386" s="72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0.5" customHeight="1">
      <c r="A387" s="66"/>
      <c r="B387" s="66"/>
      <c r="C387" s="66"/>
      <c r="D387" s="66"/>
      <c r="E387" s="66"/>
      <c r="F387" s="66"/>
      <c r="G387" s="72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0.5" customHeight="1">
      <c r="A388" s="66"/>
      <c r="B388" s="66"/>
      <c r="C388" s="66"/>
      <c r="D388" s="66"/>
      <c r="E388" s="66"/>
      <c r="F388" s="66"/>
      <c r="G388" s="72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0.5" customHeight="1">
      <c r="A389" s="66"/>
      <c r="B389" s="66"/>
      <c r="C389" s="66"/>
      <c r="D389" s="66"/>
      <c r="E389" s="66"/>
      <c r="F389" s="66"/>
      <c r="G389" s="72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0.5" customHeight="1">
      <c r="A390" s="66"/>
      <c r="B390" s="66"/>
      <c r="C390" s="66"/>
      <c r="D390" s="66"/>
      <c r="E390" s="66"/>
      <c r="F390" s="66"/>
      <c r="G390" s="72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0.5" customHeight="1">
      <c r="A391" s="66"/>
      <c r="B391" s="66"/>
      <c r="C391" s="66"/>
      <c r="D391" s="66"/>
      <c r="E391" s="66"/>
      <c r="F391" s="66"/>
      <c r="G391" s="72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0.5" customHeight="1">
      <c r="A392" s="66"/>
      <c r="B392" s="66"/>
      <c r="C392" s="66"/>
      <c r="D392" s="66"/>
      <c r="E392" s="66"/>
      <c r="F392" s="66"/>
      <c r="G392" s="72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0.5" customHeight="1">
      <c r="A393" s="66"/>
      <c r="B393" s="66"/>
      <c r="C393" s="66"/>
      <c r="D393" s="66"/>
      <c r="E393" s="66"/>
      <c r="F393" s="66"/>
      <c r="G393" s="72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0.5" customHeight="1">
      <c r="A394" s="66"/>
      <c r="B394" s="66"/>
      <c r="C394" s="66"/>
      <c r="D394" s="66"/>
      <c r="E394" s="66"/>
      <c r="F394" s="66"/>
      <c r="G394" s="72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0.5" customHeight="1">
      <c r="A395" s="66"/>
      <c r="B395" s="66"/>
      <c r="C395" s="66"/>
      <c r="D395" s="66"/>
      <c r="E395" s="66"/>
      <c r="F395" s="66"/>
      <c r="G395" s="72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0.5" customHeight="1">
      <c r="A396" s="66"/>
      <c r="B396" s="66"/>
      <c r="C396" s="66"/>
      <c r="D396" s="66"/>
      <c r="E396" s="66"/>
      <c r="F396" s="66"/>
      <c r="G396" s="72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0.5" customHeight="1">
      <c r="A397" s="66"/>
      <c r="B397" s="66"/>
      <c r="C397" s="66"/>
      <c r="D397" s="66"/>
      <c r="E397" s="66"/>
      <c r="F397" s="66"/>
      <c r="G397" s="72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0.5" customHeight="1">
      <c r="A398" s="66"/>
      <c r="B398" s="66"/>
      <c r="C398" s="66"/>
      <c r="D398" s="66"/>
      <c r="E398" s="66"/>
      <c r="F398" s="66"/>
      <c r="G398" s="72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0.5" customHeight="1">
      <c r="A399" s="66"/>
      <c r="B399" s="66"/>
      <c r="C399" s="66"/>
      <c r="D399" s="66"/>
      <c r="E399" s="66"/>
      <c r="F399" s="66"/>
      <c r="G399" s="72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0.5" customHeight="1">
      <c r="A400" s="66"/>
      <c r="B400" s="66"/>
      <c r="C400" s="66"/>
      <c r="D400" s="66"/>
      <c r="E400" s="66"/>
      <c r="F400" s="66"/>
      <c r="G400" s="72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0.5" customHeight="1">
      <c r="A401" s="66"/>
      <c r="B401" s="66"/>
      <c r="C401" s="66"/>
      <c r="D401" s="66"/>
      <c r="E401" s="66"/>
      <c r="F401" s="66"/>
      <c r="G401" s="72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0.5" customHeight="1">
      <c r="A402" s="66"/>
      <c r="B402" s="66"/>
      <c r="C402" s="66"/>
      <c r="D402" s="66"/>
      <c r="E402" s="66"/>
      <c r="F402" s="66"/>
      <c r="G402" s="72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0.5" customHeight="1">
      <c r="A403" s="66"/>
      <c r="B403" s="66"/>
      <c r="C403" s="66"/>
      <c r="D403" s="66"/>
      <c r="E403" s="66"/>
      <c r="F403" s="66"/>
      <c r="G403" s="72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0.5" customHeight="1">
      <c r="A404" s="66"/>
      <c r="B404" s="66"/>
      <c r="C404" s="66"/>
      <c r="D404" s="66"/>
      <c r="E404" s="66"/>
      <c r="F404" s="66"/>
      <c r="G404" s="72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0.5" customHeight="1">
      <c r="A405" s="66"/>
      <c r="B405" s="66"/>
      <c r="C405" s="66"/>
      <c r="D405" s="66"/>
      <c r="E405" s="66"/>
      <c r="F405" s="66"/>
      <c r="G405" s="72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0.5" customHeight="1">
      <c r="A406" s="66"/>
      <c r="B406" s="66"/>
      <c r="C406" s="66"/>
      <c r="D406" s="66"/>
      <c r="E406" s="66"/>
      <c r="F406" s="66"/>
      <c r="G406" s="72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0.5" customHeight="1">
      <c r="A407" s="66"/>
      <c r="B407" s="66"/>
      <c r="C407" s="66"/>
      <c r="D407" s="66"/>
      <c r="E407" s="66"/>
      <c r="F407" s="66"/>
      <c r="G407" s="72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0.5" customHeight="1">
      <c r="A408" s="66"/>
      <c r="B408" s="66"/>
      <c r="C408" s="66"/>
      <c r="D408" s="66"/>
      <c r="E408" s="66"/>
      <c r="F408" s="66"/>
      <c r="G408" s="72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0.5" customHeight="1">
      <c r="A409" s="66"/>
      <c r="B409" s="66"/>
      <c r="C409" s="66"/>
      <c r="D409" s="66"/>
      <c r="E409" s="66"/>
      <c r="F409" s="66"/>
      <c r="G409" s="72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0.5" customHeight="1">
      <c r="A410" s="66"/>
      <c r="B410" s="66"/>
      <c r="C410" s="66"/>
      <c r="D410" s="66"/>
      <c r="E410" s="66"/>
      <c r="F410" s="66"/>
      <c r="G410" s="72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0.5" customHeight="1">
      <c r="A411" s="66"/>
      <c r="B411" s="66"/>
      <c r="C411" s="66"/>
      <c r="D411" s="66"/>
      <c r="E411" s="66"/>
      <c r="F411" s="66"/>
      <c r="G411" s="72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0.5" customHeight="1">
      <c r="A412" s="66"/>
      <c r="B412" s="66"/>
      <c r="C412" s="66"/>
      <c r="D412" s="66"/>
      <c r="E412" s="66"/>
      <c r="F412" s="66"/>
      <c r="G412" s="72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0.5" customHeight="1">
      <c r="A413" s="66"/>
      <c r="B413" s="66"/>
      <c r="C413" s="66"/>
      <c r="D413" s="66"/>
      <c r="E413" s="66"/>
      <c r="F413" s="66"/>
      <c r="G413" s="72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0.5" customHeight="1">
      <c r="A414" s="66"/>
      <c r="B414" s="66"/>
      <c r="C414" s="66"/>
      <c r="D414" s="66"/>
      <c r="E414" s="66"/>
      <c r="F414" s="66"/>
      <c r="G414" s="72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0.5" customHeight="1">
      <c r="A415" s="66"/>
      <c r="B415" s="66"/>
      <c r="C415" s="66"/>
      <c r="D415" s="66"/>
      <c r="E415" s="66"/>
      <c r="F415" s="66"/>
      <c r="G415" s="72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0.5" customHeight="1">
      <c r="A416" s="66"/>
      <c r="B416" s="66"/>
      <c r="C416" s="66"/>
      <c r="D416" s="66"/>
      <c r="E416" s="66"/>
      <c r="F416" s="66"/>
      <c r="G416" s="72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0.5" customHeight="1">
      <c r="A417" s="66"/>
      <c r="B417" s="66"/>
      <c r="C417" s="66"/>
      <c r="D417" s="66"/>
      <c r="E417" s="66"/>
      <c r="F417" s="66"/>
      <c r="G417" s="72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0.5" customHeight="1">
      <c r="A418" s="66"/>
      <c r="B418" s="66"/>
      <c r="C418" s="66"/>
      <c r="D418" s="66"/>
      <c r="E418" s="66"/>
      <c r="F418" s="66"/>
      <c r="G418" s="72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0.5" customHeight="1">
      <c r="A419" s="66"/>
      <c r="B419" s="66"/>
      <c r="C419" s="66"/>
      <c r="D419" s="66"/>
      <c r="E419" s="66"/>
      <c r="F419" s="66"/>
      <c r="G419" s="72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0.5" customHeight="1">
      <c r="A420" s="66"/>
      <c r="B420" s="66"/>
      <c r="C420" s="66"/>
      <c r="D420" s="66"/>
      <c r="E420" s="66"/>
      <c r="F420" s="66"/>
      <c r="G420" s="72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0.5" customHeight="1">
      <c r="A421" s="66"/>
      <c r="B421" s="66"/>
      <c r="C421" s="66"/>
      <c r="D421" s="66"/>
      <c r="E421" s="66"/>
      <c r="F421" s="66"/>
      <c r="G421" s="72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0.5" customHeight="1">
      <c r="A422" s="66"/>
      <c r="B422" s="66"/>
      <c r="C422" s="66"/>
      <c r="D422" s="66"/>
      <c r="E422" s="66"/>
      <c r="F422" s="66"/>
      <c r="G422" s="72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0.5" customHeight="1">
      <c r="A423" s="66"/>
      <c r="B423" s="66"/>
      <c r="C423" s="66"/>
      <c r="D423" s="66"/>
      <c r="E423" s="66"/>
      <c r="F423" s="66"/>
      <c r="G423" s="72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0.5" customHeight="1">
      <c r="A424" s="66"/>
      <c r="B424" s="66"/>
      <c r="C424" s="66"/>
      <c r="D424" s="66"/>
      <c r="E424" s="66"/>
      <c r="F424" s="66"/>
      <c r="G424" s="72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0.5" customHeight="1">
      <c r="A425" s="66"/>
      <c r="B425" s="66"/>
      <c r="C425" s="66"/>
      <c r="D425" s="66"/>
      <c r="E425" s="66"/>
      <c r="F425" s="66"/>
      <c r="G425" s="72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0.5" customHeight="1">
      <c r="A426" s="66"/>
      <c r="B426" s="66"/>
      <c r="C426" s="66"/>
      <c r="D426" s="66"/>
      <c r="E426" s="66"/>
      <c r="F426" s="66"/>
      <c r="G426" s="72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0.5" customHeight="1">
      <c r="A427" s="66"/>
      <c r="B427" s="66"/>
      <c r="C427" s="66"/>
      <c r="D427" s="66"/>
      <c r="E427" s="66"/>
      <c r="F427" s="66"/>
      <c r="G427" s="72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0.5" customHeight="1">
      <c r="A428" s="66"/>
      <c r="B428" s="66"/>
      <c r="C428" s="66"/>
      <c r="D428" s="66"/>
      <c r="E428" s="66"/>
      <c r="F428" s="66"/>
      <c r="G428" s="72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0.5" customHeight="1">
      <c r="A429" s="66"/>
      <c r="B429" s="66"/>
      <c r="C429" s="66"/>
      <c r="D429" s="66"/>
      <c r="E429" s="66"/>
      <c r="F429" s="66"/>
      <c r="G429" s="72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0.5" customHeight="1">
      <c r="A430" s="66"/>
      <c r="B430" s="66"/>
      <c r="C430" s="66"/>
      <c r="D430" s="66"/>
      <c r="E430" s="66"/>
      <c r="F430" s="66"/>
      <c r="G430" s="72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0.5" customHeight="1">
      <c r="A431" s="66"/>
      <c r="B431" s="66"/>
      <c r="C431" s="66"/>
      <c r="D431" s="66"/>
      <c r="E431" s="66"/>
      <c r="F431" s="66"/>
      <c r="G431" s="72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0.5" customHeight="1">
      <c r="A432" s="66"/>
      <c r="B432" s="66"/>
      <c r="C432" s="66"/>
      <c r="D432" s="66"/>
      <c r="E432" s="66"/>
      <c r="F432" s="66"/>
      <c r="G432" s="72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0.5" customHeight="1">
      <c r="A433" s="66"/>
      <c r="B433" s="66"/>
      <c r="C433" s="66"/>
      <c r="D433" s="66"/>
      <c r="E433" s="66"/>
      <c r="F433" s="66"/>
      <c r="G433" s="72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0.5" customHeight="1">
      <c r="A434" s="66"/>
      <c r="B434" s="66"/>
      <c r="C434" s="66"/>
      <c r="D434" s="66"/>
      <c r="E434" s="66"/>
      <c r="F434" s="66"/>
      <c r="G434" s="72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0.5" customHeight="1">
      <c r="A435" s="66"/>
      <c r="B435" s="66"/>
      <c r="C435" s="66"/>
      <c r="D435" s="66"/>
      <c r="E435" s="66"/>
      <c r="F435" s="66"/>
      <c r="G435" s="72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0.5" customHeight="1">
      <c r="A436" s="66"/>
      <c r="B436" s="66"/>
      <c r="C436" s="66"/>
      <c r="D436" s="66"/>
      <c r="E436" s="66"/>
      <c r="F436" s="66"/>
      <c r="G436" s="72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0.5" customHeight="1">
      <c r="A437" s="66"/>
      <c r="B437" s="66"/>
      <c r="C437" s="66"/>
      <c r="D437" s="66"/>
      <c r="E437" s="66"/>
      <c r="F437" s="66"/>
      <c r="G437" s="72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0.5" customHeight="1">
      <c r="A438" s="66"/>
      <c r="B438" s="66"/>
      <c r="C438" s="66"/>
      <c r="D438" s="66"/>
      <c r="E438" s="66"/>
      <c r="F438" s="66"/>
      <c r="G438" s="72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0.5" customHeight="1">
      <c r="A439" s="66"/>
      <c r="B439" s="66"/>
      <c r="C439" s="66"/>
      <c r="D439" s="66"/>
      <c r="E439" s="66"/>
      <c r="F439" s="66"/>
      <c r="G439" s="72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0.5" customHeight="1">
      <c r="A440" s="66"/>
      <c r="B440" s="66"/>
      <c r="C440" s="66"/>
      <c r="D440" s="66"/>
      <c r="E440" s="66"/>
      <c r="F440" s="66"/>
      <c r="G440" s="72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0.5" customHeight="1">
      <c r="A441" s="66"/>
      <c r="B441" s="66"/>
      <c r="C441" s="66"/>
      <c r="D441" s="66"/>
      <c r="E441" s="66"/>
      <c r="F441" s="66"/>
      <c r="G441" s="72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0.5" customHeight="1">
      <c r="A442" s="66"/>
      <c r="B442" s="66"/>
      <c r="C442" s="66"/>
      <c r="D442" s="66"/>
      <c r="E442" s="66"/>
      <c r="F442" s="66"/>
      <c r="G442" s="72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0.5" customHeight="1">
      <c r="A443" s="66"/>
      <c r="B443" s="66"/>
      <c r="C443" s="66"/>
      <c r="D443" s="66"/>
      <c r="E443" s="66"/>
      <c r="F443" s="66"/>
      <c r="G443" s="72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0.5" customHeight="1">
      <c r="A444" s="66"/>
      <c r="B444" s="66"/>
      <c r="C444" s="66"/>
      <c r="D444" s="66"/>
      <c r="E444" s="66"/>
      <c r="F444" s="66"/>
      <c r="G444" s="72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0.5" customHeight="1">
      <c r="A445" s="66"/>
      <c r="B445" s="66"/>
      <c r="C445" s="66"/>
      <c r="D445" s="66"/>
      <c r="E445" s="66"/>
      <c r="F445" s="66"/>
      <c r="G445" s="72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0.5" customHeight="1">
      <c r="A446" s="66"/>
      <c r="B446" s="66"/>
      <c r="C446" s="66"/>
      <c r="D446" s="66"/>
      <c r="E446" s="66"/>
      <c r="F446" s="66"/>
      <c r="G446" s="72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0.5" customHeight="1">
      <c r="A447" s="66"/>
      <c r="B447" s="66"/>
      <c r="C447" s="66"/>
      <c r="D447" s="66"/>
      <c r="E447" s="66"/>
      <c r="F447" s="66"/>
      <c r="G447" s="72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0.5" customHeight="1">
      <c r="A448" s="66"/>
      <c r="B448" s="66"/>
      <c r="C448" s="66"/>
      <c r="D448" s="66"/>
      <c r="E448" s="66"/>
      <c r="F448" s="66"/>
      <c r="G448" s="72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0.5" customHeight="1">
      <c r="A449" s="66"/>
      <c r="B449" s="66"/>
      <c r="C449" s="66"/>
      <c r="D449" s="66"/>
      <c r="E449" s="66"/>
      <c r="F449" s="66"/>
      <c r="G449" s="72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0.5" customHeight="1">
      <c r="A450" s="66"/>
      <c r="B450" s="66"/>
      <c r="C450" s="66"/>
      <c r="D450" s="66"/>
      <c r="E450" s="66"/>
      <c r="F450" s="66"/>
      <c r="G450" s="72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0.5" customHeight="1">
      <c r="A451" s="66"/>
      <c r="B451" s="66"/>
      <c r="C451" s="66"/>
      <c r="D451" s="66"/>
      <c r="E451" s="66"/>
      <c r="F451" s="66"/>
      <c r="G451" s="72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0.5" customHeight="1">
      <c r="A452" s="66"/>
      <c r="B452" s="66"/>
      <c r="C452" s="66"/>
      <c r="D452" s="66"/>
      <c r="E452" s="66"/>
      <c r="F452" s="66"/>
      <c r="G452" s="72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0.5" customHeight="1">
      <c r="A453" s="66"/>
      <c r="B453" s="66"/>
      <c r="C453" s="66"/>
      <c r="D453" s="66"/>
      <c r="E453" s="66"/>
      <c r="F453" s="66"/>
      <c r="G453" s="72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0.5" customHeight="1">
      <c r="A454" s="66"/>
      <c r="B454" s="66"/>
      <c r="C454" s="66"/>
      <c r="D454" s="66"/>
      <c r="E454" s="66"/>
      <c r="F454" s="66"/>
      <c r="G454" s="72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0.5" customHeight="1">
      <c r="A455" s="66"/>
      <c r="B455" s="66"/>
      <c r="C455" s="66"/>
      <c r="D455" s="66"/>
      <c r="E455" s="66"/>
      <c r="F455" s="66"/>
      <c r="G455" s="72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0.5" customHeight="1">
      <c r="A456" s="66"/>
      <c r="B456" s="66"/>
      <c r="C456" s="66"/>
      <c r="D456" s="66"/>
      <c r="E456" s="66"/>
      <c r="F456" s="66"/>
      <c r="G456" s="72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0.5" customHeight="1">
      <c r="A457" s="66"/>
      <c r="B457" s="66"/>
      <c r="C457" s="66"/>
      <c r="D457" s="66"/>
      <c r="E457" s="66"/>
      <c r="F457" s="66"/>
      <c r="G457" s="72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0.5" customHeight="1">
      <c r="A458" s="66"/>
      <c r="B458" s="66"/>
      <c r="C458" s="66"/>
      <c r="D458" s="66"/>
      <c r="E458" s="66"/>
      <c r="F458" s="66"/>
      <c r="G458" s="72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0.5" customHeight="1">
      <c r="A459" s="66"/>
      <c r="B459" s="66"/>
      <c r="C459" s="66"/>
      <c r="D459" s="66"/>
      <c r="E459" s="66"/>
      <c r="F459" s="66"/>
      <c r="G459" s="72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0.5" customHeight="1">
      <c r="A460" s="66"/>
      <c r="B460" s="66"/>
      <c r="C460" s="66"/>
      <c r="D460" s="66"/>
      <c r="E460" s="66"/>
      <c r="F460" s="66"/>
      <c r="G460" s="72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0.5" customHeight="1">
      <c r="A461" s="66"/>
      <c r="B461" s="66"/>
      <c r="C461" s="66"/>
      <c r="D461" s="66"/>
      <c r="E461" s="66"/>
      <c r="F461" s="66"/>
      <c r="G461" s="72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0.5" customHeight="1">
      <c r="A462" s="66"/>
      <c r="B462" s="66"/>
      <c r="C462" s="66"/>
      <c r="D462" s="66"/>
      <c r="E462" s="66"/>
      <c r="F462" s="66"/>
      <c r="G462" s="72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0.5" customHeight="1">
      <c r="A463" s="66"/>
      <c r="B463" s="66"/>
      <c r="C463" s="66"/>
      <c r="D463" s="66"/>
      <c r="E463" s="66"/>
      <c r="F463" s="66"/>
      <c r="G463" s="72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0.5" customHeight="1">
      <c r="A464" s="66"/>
      <c r="B464" s="66"/>
      <c r="C464" s="66"/>
      <c r="D464" s="66"/>
      <c r="E464" s="66"/>
      <c r="F464" s="66"/>
      <c r="G464" s="72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0.5" customHeight="1">
      <c r="A465" s="66"/>
      <c r="B465" s="66"/>
      <c r="C465" s="66"/>
      <c r="D465" s="66"/>
      <c r="E465" s="66"/>
      <c r="F465" s="66"/>
      <c r="G465" s="72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0.5" customHeight="1">
      <c r="A466" s="66"/>
      <c r="B466" s="66"/>
      <c r="C466" s="66"/>
      <c r="D466" s="66"/>
      <c r="E466" s="66"/>
      <c r="F466" s="66"/>
      <c r="G466" s="72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0.5" customHeight="1">
      <c r="A467" s="66"/>
      <c r="B467" s="66"/>
      <c r="C467" s="66"/>
      <c r="D467" s="66"/>
      <c r="E467" s="66"/>
      <c r="F467" s="66"/>
      <c r="G467" s="72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0.5" customHeight="1">
      <c r="A468" s="66"/>
      <c r="B468" s="66"/>
      <c r="C468" s="66"/>
      <c r="D468" s="66"/>
      <c r="E468" s="66"/>
      <c r="F468" s="66"/>
      <c r="G468" s="72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0.5" customHeight="1">
      <c r="A469" s="66"/>
      <c r="B469" s="66"/>
      <c r="C469" s="66"/>
      <c r="D469" s="66"/>
      <c r="E469" s="66"/>
      <c r="F469" s="66"/>
      <c r="G469" s="72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0.5" customHeight="1">
      <c r="A470" s="66"/>
      <c r="B470" s="66"/>
      <c r="C470" s="66"/>
      <c r="D470" s="66"/>
      <c r="E470" s="66"/>
      <c r="F470" s="66"/>
      <c r="G470" s="72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0.5" customHeight="1">
      <c r="A471" s="66"/>
      <c r="B471" s="66"/>
      <c r="C471" s="66"/>
      <c r="D471" s="66"/>
      <c r="E471" s="66"/>
      <c r="F471" s="66"/>
      <c r="G471" s="72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0.5" customHeight="1">
      <c r="A472" s="66"/>
      <c r="B472" s="66"/>
      <c r="C472" s="66"/>
      <c r="D472" s="66"/>
      <c r="E472" s="66"/>
      <c r="F472" s="66"/>
      <c r="G472" s="72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0.5" customHeight="1">
      <c r="A473" s="66"/>
      <c r="B473" s="66"/>
      <c r="C473" s="66"/>
      <c r="D473" s="66"/>
      <c r="E473" s="66"/>
      <c r="F473" s="66"/>
      <c r="G473" s="72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0.5" customHeight="1">
      <c r="A474" s="66"/>
      <c r="B474" s="66"/>
      <c r="C474" s="66"/>
      <c r="D474" s="66"/>
      <c r="E474" s="66"/>
      <c r="F474" s="66"/>
      <c r="G474" s="72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0.5" customHeight="1">
      <c r="A475" s="66"/>
      <c r="B475" s="66"/>
      <c r="C475" s="66"/>
      <c r="D475" s="66"/>
      <c r="E475" s="66"/>
      <c r="F475" s="66"/>
      <c r="G475" s="72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0.5" customHeight="1">
      <c r="A476" s="66"/>
      <c r="B476" s="66"/>
      <c r="C476" s="66"/>
      <c r="D476" s="66"/>
      <c r="E476" s="66"/>
      <c r="F476" s="66"/>
      <c r="G476" s="72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0.5" customHeight="1">
      <c r="A477" s="66"/>
      <c r="B477" s="66"/>
      <c r="C477" s="66"/>
      <c r="D477" s="66"/>
      <c r="E477" s="66"/>
      <c r="F477" s="66"/>
      <c r="G477" s="72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0.5" customHeight="1">
      <c r="A478" s="66"/>
      <c r="B478" s="66"/>
      <c r="C478" s="66"/>
      <c r="D478" s="66"/>
      <c r="E478" s="66"/>
      <c r="F478" s="66"/>
      <c r="G478" s="72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0.5" customHeight="1">
      <c r="A479" s="66"/>
      <c r="B479" s="66"/>
      <c r="C479" s="66"/>
      <c r="D479" s="66"/>
      <c r="E479" s="66"/>
      <c r="F479" s="66"/>
      <c r="G479" s="72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0.5" customHeight="1">
      <c r="A480" s="66"/>
      <c r="B480" s="66"/>
      <c r="C480" s="66"/>
      <c r="D480" s="66"/>
      <c r="E480" s="66"/>
      <c r="F480" s="66"/>
      <c r="G480" s="72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0.5" customHeight="1">
      <c r="A481" s="66"/>
      <c r="B481" s="66"/>
      <c r="C481" s="66"/>
      <c r="D481" s="66"/>
      <c r="E481" s="66"/>
      <c r="F481" s="66"/>
      <c r="G481" s="72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0.5" customHeight="1">
      <c r="A482" s="66"/>
      <c r="B482" s="66"/>
      <c r="C482" s="66"/>
      <c r="D482" s="66"/>
      <c r="E482" s="66"/>
      <c r="F482" s="66"/>
      <c r="G482" s="72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0.5" customHeight="1">
      <c r="A483" s="66"/>
      <c r="B483" s="66"/>
      <c r="C483" s="66"/>
      <c r="D483" s="66"/>
      <c r="E483" s="66"/>
      <c r="F483" s="66"/>
      <c r="G483" s="72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0.5" customHeight="1">
      <c r="A484" s="66"/>
      <c r="B484" s="66"/>
      <c r="C484" s="66"/>
      <c r="D484" s="66"/>
      <c r="E484" s="66"/>
      <c r="F484" s="66"/>
      <c r="G484" s="72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0.5" customHeight="1">
      <c r="A485" s="66"/>
      <c r="B485" s="66"/>
      <c r="C485" s="66"/>
      <c r="D485" s="66"/>
      <c r="E485" s="66"/>
      <c r="F485" s="66"/>
      <c r="G485" s="72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0.5" customHeight="1">
      <c r="A486" s="66"/>
      <c r="B486" s="66"/>
      <c r="C486" s="66"/>
      <c r="D486" s="66"/>
      <c r="E486" s="66"/>
      <c r="F486" s="66"/>
      <c r="G486" s="72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0.5" customHeight="1">
      <c r="A487" s="66"/>
      <c r="B487" s="66"/>
      <c r="C487" s="66"/>
      <c r="D487" s="66"/>
      <c r="E487" s="66"/>
      <c r="F487" s="66"/>
      <c r="G487" s="72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0.5" customHeight="1">
      <c r="A488" s="66"/>
      <c r="B488" s="66"/>
      <c r="C488" s="66"/>
      <c r="D488" s="66"/>
      <c r="E488" s="66"/>
      <c r="F488" s="66"/>
      <c r="G488" s="72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0.5" customHeight="1">
      <c r="A489" s="66"/>
      <c r="B489" s="66"/>
      <c r="C489" s="66"/>
      <c r="D489" s="66"/>
      <c r="E489" s="66"/>
      <c r="F489" s="66"/>
      <c r="G489" s="72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0.5" customHeight="1">
      <c r="A490" s="66"/>
      <c r="B490" s="66"/>
      <c r="C490" s="66"/>
      <c r="D490" s="66"/>
      <c r="E490" s="66"/>
      <c r="F490" s="66"/>
      <c r="G490" s="72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0.5" customHeight="1">
      <c r="A491" s="66"/>
      <c r="B491" s="66"/>
      <c r="C491" s="66"/>
      <c r="D491" s="66"/>
      <c r="E491" s="66"/>
      <c r="F491" s="66"/>
      <c r="G491" s="72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0.5" customHeight="1">
      <c r="A492" s="66"/>
      <c r="B492" s="66"/>
      <c r="C492" s="66"/>
      <c r="D492" s="66"/>
      <c r="E492" s="66"/>
      <c r="F492" s="66"/>
      <c r="G492" s="72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0.5" customHeight="1">
      <c r="A493" s="66"/>
      <c r="B493" s="66"/>
      <c r="C493" s="66"/>
      <c r="D493" s="66"/>
      <c r="E493" s="66"/>
      <c r="F493" s="66"/>
      <c r="G493" s="72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0.5" customHeight="1">
      <c r="A494" s="66"/>
      <c r="B494" s="66"/>
      <c r="C494" s="66"/>
      <c r="D494" s="66"/>
      <c r="E494" s="66"/>
      <c r="F494" s="66"/>
      <c r="G494" s="72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0.5" customHeight="1">
      <c r="A495" s="66"/>
      <c r="B495" s="66"/>
      <c r="C495" s="66"/>
      <c r="D495" s="66"/>
      <c r="E495" s="66"/>
      <c r="F495" s="66"/>
      <c r="G495" s="72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0.5" customHeight="1">
      <c r="A496" s="66"/>
      <c r="B496" s="66"/>
      <c r="C496" s="66"/>
      <c r="D496" s="66"/>
      <c r="E496" s="66"/>
      <c r="F496" s="66"/>
      <c r="G496" s="72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0.5" customHeight="1">
      <c r="A497" s="66"/>
      <c r="B497" s="66"/>
      <c r="C497" s="66"/>
      <c r="D497" s="66"/>
      <c r="E497" s="66"/>
      <c r="F497" s="66"/>
      <c r="G497" s="72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0.5" customHeight="1">
      <c r="A498" s="66"/>
      <c r="B498" s="66"/>
      <c r="C498" s="66"/>
      <c r="D498" s="66"/>
      <c r="E498" s="66"/>
      <c r="F498" s="66"/>
      <c r="G498" s="72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0.5" customHeight="1">
      <c r="A499" s="66"/>
      <c r="B499" s="66"/>
      <c r="C499" s="66"/>
      <c r="D499" s="66"/>
      <c r="E499" s="66"/>
      <c r="F499" s="66"/>
      <c r="G499" s="72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0.5" customHeight="1">
      <c r="A500" s="66"/>
      <c r="B500" s="66"/>
      <c r="C500" s="66"/>
      <c r="D500" s="66"/>
      <c r="E500" s="66"/>
      <c r="F500" s="66"/>
      <c r="G500" s="72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0.5" customHeight="1">
      <c r="A501" s="66"/>
      <c r="B501" s="66"/>
      <c r="C501" s="66"/>
      <c r="D501" s="66"/>
      <c r="E501" s="66"/>
      <c r="F501" s="66"/>
      <c r="G501" s="72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0.5" customHeight="1">
      <c r="A502" s="66"/>
      <c r="B502" s="66"/>
      <c r="C502" s="66"/>
      <c r="D502" s="66"/>
      <c r="E502" s="66"/>
      <c r="F502" s="66"/>
      <c r="G502" s="72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0.5" customHeight="1">
      <c r="A503" s="66"/>
      <c r="B503" s="66"/>
      <c r="C503" s="66"/>
      <c r="D503" s="66"/>
      <c r="E503" s="66"/>
      <c r="F503" s="66"/>
      <c r="G503" s="72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0.5" customHeight="1">
      <c r="A504" s="66"/>
      <c r="B504" s="66"/>
      <c r="C504" s="66"/>
      <c r="D504" s="66"/>
      <c r="E504" s="66"/>
      <c r="F504" s="66"/>
      <c r="G504" s="72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0.5" customHeight="1">
      <c r="A505" s="66"/>
      <c r="B505" s="66"/>
      <c r="C505" s="66"/>
      <c r="D505" s="66"/>
      <c r="E505" s="66"/>
      <c r="F505" s="66"/>
      <c r="G505" s="72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0.5" customHeight="1">
      <c r="A506" s="66"/>
      <c r="B506" s="66"/>
      <c r="C506" s="66"/>
      <c r="D506" s="66"/>
      <c r="E506" s="66"/>
      <c r="F506" s="66"/>
      <c r="G506" s="72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0.5" customHeight="1">
      <c r="A507" s="66"/>
      <c r="B507" s="66"/>
      <c r="C507" s="66"/>
      <c r="D507" s="66"/>
      <c r="E507" s="66"/>
      <c r="F507" s="66"/>
      <c r="G507" s="72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0.5" customHeight="1">
      <c r="A508" s="66"/>
      <c r="B508" s="66"/>
      <c r="C508" s="66"/>
      <c r="D508" s="66"/>
      <c r="E508" s="66"/>
      <c r="F508" s="66"/>
      <c r="G508" s="72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0.5" customHeight="1">
      <c r="A509" s="66"/>
      <c r="B509" s="66"/>
      <c r="C509" s="66"/>
      <c r="D509" s="66"/>
      <c r="E509" s="66"/>
      <c r="F509" s="66"/>
      <c r="G509" s="72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0.5" customHeight="1">
      <c r="A510" s="66"/>
      <c r="B510" s="66"/>
      <c r="C510" s="66"/>
      <c r="D510" s="66"/>
      <c r="E510" s="66"/>
      <c r="F510" s="66"/>
      <c r="G510" s="72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0.5" customHeight="1">
      <c r="A511" s="66"/>
      <c r="B511" s="66"/>
      <c r="C511" s="66"/>
      <c r="D511" s="66"/>
      <c r="E511" s="66"/>
      <c r="F511" s="66"/>
      <c r="G511" s="72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0.5" customHeight="1">
      <c r="A512" s="66"/>
      <c r="B512" s="66"/>
      <c r="C512" s="66"/>
      <c r="D512" s="66"/>
      <c r="E512" s="66"/>
      <c r="F512" s="66"/>
      <c r="G512" s="72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0.5" customHeight="1">
      <c r="A513" s="66"/>
      <c r="B513" s="66"/>
      <c r="C513" s="66"/>
      <c r="D513" s="66"/>
      <c r="E513" s="66"/>
      <c r="F513" s="66"/>
      <c r="G513" s="72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0.5" customHeight="1">
      <c r="A514" s="66"/>
      <c r="B514" s="66"/>
      <c r="C514" s="66"/>
      <c r="D514" s="66"/>
      <c r="E514" s="66"/>
      <c r="F514" s="66"/>
      <c r="G514" s="72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0.5" customHeight="1">
      <c r="A515" s="66"/>
      <c r="B515" s="66"/>
      <c r="C515" s="66"/>
      <c r="D515" s="66"/>
      <c r="E515" s="66"/>
      <c r="F515" s="66"/>
      <c r="G515" s="72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0.5" customHeight="1">
      <c r="A516" s="66"/>
      <c r="B516" s="66"/>
      <c r="C516" s="66"/>
      <c r="D516" s="66"/>
      <c r="E516" s="66"/>
      <c r="F516" s="66"/>
      <c r="G516" s="72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0.5" customHeight="1">
      <c r="A517" s="66"/>
      <c r="B517" s="66"/>
      <c r="C517" s="66"/>
      <c r="D517" s="66"/>
      <c r="E517" s="66"/>
      <c r="F517" s="66"/>
      <c r="G517" s="72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0.5" customHeight="1">
      <c r="A518" s="66"/>
      <c r="B518" s="66"/>
      <c r="C518" s="66"/>
      <c r="D518" s="66"/>
      <c r="E518" s="66"/>
      <c r="F518" s="66"/>
      <c r="G518" s="72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0.5" customHeight="1">
      <c r="A519" s="66"/>
      <c r="B519" s="66"/>
      <c r="C519" s="66"/>
      <c r="D519" s="66"/>
      <c r="E519" s="66"/>
      <c r="F519" s="66"/>
      <c r="G519" s="72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0.5" customHeight="1">
      <c r="A520" s="66"/>
      <c r="B520" s="66"/>
      <c r="C520" s="66"/>
      <c r="D520" s="66"/>
      <c r="E520" s="66"/>
      <c r="F520" s="66"/>
      <c r="G520" s="72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0.5" customHeight="1">
      <c r="A521" s="66"/>
      <c r="B521" s="66"/>
      <c r="C521" s="66"/>
      <c r="D521" s="66"/>
      <c r="E521" s="66"/>
      <c r="F521" s="66"/>
      <c r="G521" s="72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0.5" customHeight="1">
      <c r="A522" s="66"/>
      <c r="B522" s="66"/>
      <c r="C522" s="66"/>
      <c r="D522" s="66"/>
      <c r="E522" s="66"/>
      <c r="F522" s="66"/>
      <c r="G522" s="72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0.5" customHeight="1">
      <c r="A523" s="66"/>
      <c r="B523" s="66"/>
      <c r="C523" s="66"/>
      <c r="D523" s="66"/>
      <c r="E523" s="66"/>
      <c r="F523" s="66"/>
      <c r="G523" s="72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0.5" customHeight="1">
      <c r="A524" s="66"/>
      <c r="B524" s="66"/>
      <c r="C524" s="66"/>
      <c r="D524" s="66"/>
      <c r="E524" s="66"/>
      <c r="F524" s="66"/>
      <c r="G524" s="72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0.5" customHeight="1">
      <c r="A525" s="66"/>
      <c r="B525" s="66"/>
      <c r="C525" s="66"/>
      <c r="D525" s="66"/>
      <c r="E525" s="66"/>
      <c r="F525" s="66"/>
      <c r="G525" s="72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0.5" customHeight="1">
      <c r="A526" s="66"/>
      <c r="B526" s="66"/>
      <c r="C526" s="66"/>
      <c r="D526" s="66"/>
      <c r="E526" s="66"/>
      <c r="F526" s="66"/>
      <c r="G526" s="72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0.5" customHeight="1">
      <c r="A527" s="66"/>
      <c r="B527" s="66"/>
      <c r="C527" s="66"/>
      <c r="D527" s="66"/>
      <c r="E527" s="66"/>
      <c r="F527" s="66"/>
      <c r="G527" s="72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0.5" customHeight="1">
      <c r="A528" s="66"/>
      <c r="B528" s="66"/>
      <c r="C528" s="66"/>
      <c r="D528" s="66"/>
      <c r="E528" s="66"/>
      <c r="F528" s="66"/>
      <c r="G528" s="72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0.5" customHeight="1">
      <c r="A529" s="66"/>
      <c r="B529" s="66"/>
      <c r="C529" s="66"/>
      <c r="D529" s="66"/>
      <c r="E529" s="66"/>
      <c r="F529" s="66"/>
      <c r="G529" s="72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0.5" customHeight="1">
      <c r="A530" s="66"/>
      <c r="B530" s="66"/>
      <c r="C530" s="66"/>
      <c r="D530" s="66"/>
      <c r="E530" s="66"/>
      <c r="F530" s="66"/>
      <c r="G530" s="72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0.5" customHeight="1">
      <c r="A531" s="66"/>
      <c r="B531" s="66"/>
      <c r="C531" s="66"/>
      <c r="D531" s="66"/>
      <c r="E531" s="66"/>
      <c r="F531" s="66"/>
      <c r="G531" s="72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0.5" customHeight="1">
      <c r="A532" s="66"/>
      <c r="B532" s="66"/>
      <c r="C532" s="66"/>
      <c r="D532" s="66"/>
      <c r="E532" s="66"/>
      <c r="F532" s="66"/>
      <c r="G532" s="72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0.5" customHeight="1">
      <c r="A533" s="66"/>
      <c r="B533" s="66"/>
      <c r="C533" s="66"/>
      <c r="D533" s="66"/>
      <c r="E533" s="66"/>
      <c r="F533" s="66"/>
      <c r="G533" s="72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0.5" customHeight="1">
      <c r="A534" s="66"/>
      <c r="B534" s="66"/>
      <c r="C534" s="66"/>
      <c r="D534" s="66"/>
      <c r="E534" s="66"/>
      <c r="F534" s="66"/>
      <c r="G534" s="72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0.5" customHeight="1">
      <c r="A535" s="66"/>
      <c r="B535" s="66"/>
      <c r="C535" s="66"/>
      <c r="D535" s="66"/>
      <c r="E535" s="66"/>
      <c r="F535" s="66"/>
      <c r="G535" s="72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0.5" customHeight="1">
      <c r="A536" s="66"/>
      <c r="B536" s="66"/>
      <c r="C536" s="66"/>
      <c r="D536" s="66"/>
      <c r="E536" s="66"/>
      <c r="F536" s="66"/>
      <c r="G536" s="72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0.5" customHeight="1">
      <c r="A537" s="66"/>
      <c r="B537" s="66"/>
      <c r="C537" s="66"/>
      <c r="D537" s="66"/>
      <c r="E537" s="66"/>
      <c r="F537" s="66"/>
      <c r="G537" s="72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0.5" customHeight="1">
      <c r="A538" s="66"/>
      <c r="B538" s="66"/>
      <c r="C538" s="66"/>
      <c r="D538" s="66"/>
      <c r="E538" s="66"/>
      <c r="F538" s="66"/>
      <c r="G538" s="72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0.5" customHeight="1">
      <c r="A539" s="66"/>
      <c r="B539" s="66"/>
      <c r="C539" s="66"/>
      <c r="D539" s="66"/>
      <c r="E539" s="66"/>
      <c r="F539" s="66"/>
      <c r="G539" s="72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0.5" customHeight="1">
      <c r="A540" s="66"/>
      <c r="B540" s="66"/>
      <c r="C540" s="66"/>
      <c r="D540" s="66"/>
      <c r="E540" s="66"/>
      <c r="F540" s="66"/>
      <c r="G540" s="72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0.5" customHeight="1">
      <c r="A541" s="66"/>
      <c r="B541" s="66"/>
      <c r="C541" s="66"/>
      <c r="D541" s="66"/>
      <c r="E541" s="66"/>
      <c r="F541" s="66"/>
      <c r="G541" s="72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0.5" customHeight="1">
      <c r="A542" s="66"/>
      <c r="B542" s="66"/>
      <c r="C542" s="66"/>
      <c r="D542" s="66"/>
      <c r="E542" s="66"/>
      <c r="F542" s="66"/>
      <c r="G542" s="72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0.5" customHeight="1">
      <c r="A543" s="66"/>
      <c r="B543" s="66"/>
      <c r="C543" s="66"/>
      <c r="D543" s="66"/>
      <c r="E543" s="66"/>
      <c r="F543" s="66"/>
      <c r="G543" s="72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0.5" customHeight="1">
      <c r="A544" s="66"/>
      <c r="B544" s="66"/>
      <c r="C544" s="66"/>
      <c r="D544" s="66"/>
      <c r="E544" s="66"/>
      <c r="F544" s="66"/>
      <c r="G544" s="72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0.5" customHeight="1">
      <c r="A545" s="66"/>
      <c r="B545" s="66"/>
      <c r="C545" s="66"/>
      <c r="D545" s="66"/>
      <c r="E545" s="66"/>
      <c r="F545" s="66"/>
      <c r="G545" s="72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0.5" customHeight="1">
      <c r="A546" s="66"/>
      <c r="B546" s="66"/>
      <c r="C546" s="66"/>
      <c r="D546" s="66"/>
      <c r="E546" s="66"/>
      <c r="F546" s="66"/>
      <c r="G546" s="72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0.5" customHeight="1">
      <c r="A547" s="66"/>
      <c r="B547" s="66"/>
      <c r="C547" s="66"/>
      <c r="D547" s="66"/>
      <c r="E547" s="66"/>
      <c r="F547" s="66"/>
      <c r="G547" s="72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0.5" customHeight="1">
      <c r="A548" s="66"/>
      <c r="B548" s="66"/>
      <c r="C548" s="66"/>
      <c r="D548" s="66"/>
      <c r="E548" s="66"/>
      <c r="F548" s="66"/>
      <c r="G548" s="72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0.5" customHeight="1">
      <c r="A549" s="66"/>
      <c r="B549" s="66"/>
      <c r="C549" s="66"/>
      <c r="D549" s="66"/>
      <c r="E549" s="66"/>
      <c r="F549" s="66"/>
      <c r="G549" s="72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0.5" customHeight="1">
      <c r="A550" s="66"/>
      <c r="B550" s="66"/>
      <c r="C550" s="66"/>
      <c r="D550" s="66"/>
      <c r="E550" s="66"/>
      <c r="F550" s="66"/>
      <c r="G550" s="72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0.5" customHeight="1">
      <c r="A551" s="66"/>
      <c r="B551" s="66"/>
      <c r="C551" s="66"/>
      <c r="D551" s="66"/>
      <c r="E551" s="66"/>
      <c r="F551" s="66"/>
      <c r="G551" s="72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0.5" customHeight="1">
      <c r="A552" s="66"/>
      <c r="B552" s="66"/>
      <c r="C552" s="66"/>
      <c r="D552" s="66"/>
      <c r="E552" s="66"/>
      <c r="F552" s="66"/>
      <c r="G552" s="72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0.5" customHeight="1">
      <c r="A553" s="66"/>
      <c r="B553" s="66"/>
      <c r="C553" s="66"/>
      <c r="D553" s="66"/>
      <c r="E553" s="66"/>
      <c r="F553" s="66"/>
      <c r="G553" s="72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0.5" customHeight="1">
      <c r="A554" s="66"/>
      <c r="B554" s="66"/>
      <c r="C554" s="66"/>
      <c r="D554" s="66"/>
      <c r="E554" s="66"/>
      <c r="F554" s="66"/>
      <c r="G554" s="72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0.5" customHeight="1">
      <c r="A555" s="66"/>
      <c r="B555" s="66"/>
      <c r="C555" s="66"/>
      <c r="D555" s="66"/>
      <c r="E555" s="66"/>
      <c r="F555" s="66"/>
      <c r="G555" s="72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0.5" customHeight="1">
      <c r="A556" s="66"/>
      <c r="B556" s="66"/>
      <c r="C556" s="66"/>
      <c r="D556" s="66"/>
      <c r="E556" s="66"/>
      <c r="F556" s="66"/>
      <c r="G556" s="72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0.5" customHeight="1">
      <c r="A557" s="66"/>
      <c r="B557" s="66"/>
      <c r="C557" s="66"/>
      <c r="D557" s="66"/>
      <c r="E557" s="66"/>
      <c r="F557" s="66"/>
      <c r="G557" s="72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0.5" customHeight="1">
      <c r="A558" s="66"/>
      <c r="B558" s="66"/>
      <c r="C558" s="66"/>
      <c r="D558" s="66"/>
      <c r="E558" s="66"/>
      <c r="F558" s="66"/>
      <c r="G558" s="72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0.5" customHeight="1">
      <c r="A559" s="66"/>
      <c r="B559" s="66"/>
      <c r="C559" s="66"/>
      <c r="D559" s="66"/>
      <c r="E559" s="66"/>
      <c r="F559" s="66"/>
      <c r="G559" s="72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0.5" customHeight="1">
      <c r="A560" s="66"/>
      <c r="B560" s="66"/>
      <c r="C560" s="66"/>
      <c r="D560" s="66"/>
      <c r="E560" s="66"/>
      <c r="F560" s="66"/>
      <c r="G560" s="72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0.5" customHeight="1">
      <c r="A561" s="66"/>
      <c r="B561" s="66"/>
      <c r="C561" s="66"/>
      <c r="D561" s="66"/>
      <c r="E561" s="66"/>
      <c r="F561" s="66"/>
      <c r="G561" s="72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0.5" customHeight="1">
      <c r="A562" s="66"/>
      <c r="B562" s="66"/>
      <c r="C562" s="66"/>
      <c r="D562" s="66"/>
      <c r="E562" s="66"/>
      <c r="F562" s="66"/>
      <c r="G562" s="72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0.5" customHeight="1">
      <c r="A563" s="66"/>
      <c r="B563" s="66"/>
      <c r="C563" s="66"/>
      <c r="D563" s="66"/>
      <c r="E563" s="66"/>
      <c r="F563" s="66"/>
      <c r="G563" s="72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0.5" customHeight="1">
      <c r="A564" s="66"/>
      <c r="B564" s="66"/>
      <c r="C564" s="66"/>
      <c r="D564" s="66"/>
      <c r="E564" s="66"/>
      <c r="F564" s="66"/>
      <c r="G564" s="72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0.5" customHeight="1">
      <c r="A565" s="66"/>
      <c r="B565" s="66"/>
      <c r="C565" s="66"/>
      <c r="D565" s="66"/>
      <c r="E565" s="66"/>
      <c r="F565" s="66"/>
      <c r="G565" s="72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0.5" customHeight="1">
      <c r="A566" s="66"/>
      <c r="B566" s="66"/>
      <c r="C566" s="66"/>
      <c r="D566" s="66"/>
      <c r="E566" s="66"/>
      <c r="F566" s="66"/>
      <c r="G566" s="72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0.5" customHeight="1">
      <c r="A567" s="66"/>
      <c r="B567" s="66"/>
      <c r="C567" s="66"/>
      <c r="D567" s="66"/>
      <c r="E567" s="66"/>
      <c r="F567" s="66"/>
      <c r="G567" s="72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0.5" customHeight="1">
      <c r="A568" s="66"/>
      <c r="B568" s="66"/>
      <c r="C568" s="66"/>
      <c r="D568" s="66"/>
      <c r="E568" s="66"/>
      <c r="F568" s="66"/>
      <c r="G568" s="72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0.5" customHeight="1">
      <c r="A569" s="66"/>
      <c r="B569" s="66"/>
      <c r="C569" s="66"/>
      <c r="D569" s="66"/>
      <c r="E569" s="66"/>
      <c r="F569" s="66"/>
      <c r="G569" s="72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0.5" customHeight="1">
      <c r="A570" s="66"/>
      <c r="B570" s="66"/>
      <c r="C570" s="66"/>
      <c r="D570" s="66"/>
      <c r="E570" s="66"/>
      <c r="F570" s="66"/>
      <c r="G570" s="72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0.5" customHeight="1">
      <c r="A571" s="66"/>
      <c r="B571" s="66"/>
      <c r="C571" s="66"/>
      <c r="D571" s="66"/>
      <c r="E571" s="66"/>
      <c r="F571" s="66"/>
      <c r="G571" s="72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0.5" customHeight="1">
      <c r="A572" s="66"/>
      <c r="B572" s="66"/>
      <c r="C572" s="66"/>
      <c r="D572" s="66"/>
      <c r="E572" s="66"/>
      <c r="F572" s="66"/>
      <c r="G572" s="72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0.5" customHeight="1">
      <c r="A573" s="66"/>
      <c r="B573" s="66"/>
      <c r="C573" s="66"/>
      <c r="D573" s="66"/>
      <c r="E573" s="66"/>
      <c r="F573" s="66"/>
      <c r="G573" s="72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0.5" customHeight="1">
      <c r="A574" s="66"/>
      <c r="B574" s="66"/>
      <c r="C574" s="66"/>
      <c r="D574" s="66"/>
      <c r="E574" s="66"/>
      <c r="F574" s="66"/>
      <c r="G574" s="72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0.5" customHeight="1">
      <c r="A575" s="66"/>
      <c r="B575" s="66"/>
      <c r="C575" s="66"/>
      <c r="D575" s="66"/>
      <c r="E575" s="66"/>
      <c r="F575" s="66"/>
      <c r="G575" s="72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0.5" customHeight="1">
      <c r="A576" s="66"/>
      <c r="B576" s="66"/>
      <c r="C576" s="66"/>
      <c r="D576" s="66"/>
      <c r="E576" s="66"/>
      <c r="F576" s="66"/>
      <c r="G576" s="72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0.5" customHeight="1">
      <c r="A577" s="66"/>
      <c r="B577" s="66"/>
      <c r="C577" s="66"/>
      <c r="D577" s="66"/>
      <c r="E577" s="66"/>
      <c r="F577" s="66"/>
      <c r="G577" s="72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0.5" customHeight="1">
      <c r="A578" s="66"/>
      <c r="B578" s="66"/>
      <c r="C578" s="66"/>
      <c r="D578" s="66"/>
      <c r="E578" s="66"/>
      <c r="F578" s="66"/>
      <c r="G578" s="72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0.5" customHeight="1">
      <c r="A579" s="66"/>
      <c r="B579" s="66"/>
      <c r="C579" s="66"/>
      <c r="D579" s="66"/>
      <c r="E579" s="66"/>
      <c r="F579" s="66"/>
      <c r="G579" s="72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0.5" customHeight="1">
      <c r="A580" s="66"/>
      <c r="B580" s="66"/>
      <c r="C580" s="66"/>
      <c r="D580" s="66"/>
      <c r="E580" s="66"/>
      <c r="F580" s="66"/>
      <c r="G580" s="72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0.5" customHeight="1">
      <c r="A581" s="66"/>
      <c r="B581" s="66"/>
      <c r="C581" s="66"/>
      <c r="D581" s="66"/>
      <c r="E581" s="66"/>
      <c r="F581" s="66"/>
      <c r="G581" s="72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0.5" customHeight="1">
      <c r="A582" s="66"/>
      <c r="B582" s="66"/>
      <c r="C582" s="66"/>
      <c r="D582" s="66"/>
      <c r="E582" s="66"/>
      <c r="F582" s="66"/>
      <c r="G582" s="72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0.5" customHeight="1">
      <c r="A583" s="66"/>
      <c r="B583" s="66"/>
      <c r="C583" s="66"/>
      <c r="D583" s="66"/>
      <c r="E583" s="66"/>
      <c r="F583" s="66"/>
      <c r="G583" s="72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0.5" customHeight="1">
      <c r="A584" s="66"/>
      <c r="B584" s="66"/>
      <c r="C584" s="66"/>
      <c r="D584" s="66"/>
      <c r="E584" s="66"/>
      <c r="F584" s="66"/>
      <c r="G584" s="72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0.5" customHeight="1">
      <c r="A585" s="66"/>
      <c r="B585" s="66"/>
      <c r="C585" s="66"/>
      <c r="D585" s="66"/>
      <c r="E585" s="66"/>
      <c r="F585" s="66"/>
      <c r="G585" s="72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0.5" customHeight="1">
      <c r="A586" s="66"/>
      <c r="B586" s="66"/>
      <c r="C586" s="66"/>
      <c r="D586" s="66"/>
      <c r="E586" s="66"/>
      <c r="F586" s="66"/>
      <c r="G586" s="72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0.5" customHeight="1">
      <c r="A587" s="66"/>
      <c r="B587" s="66"/>
      <c r="C587" s="66"/>
      <c r="D587" s="66"/>
      <c r="E587" s="66"/>
      <c r="F587" s="66"/>
      <c r="G587" s="72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0.5" customHeight="1">
      <c r="A588" s="66"/>
      <c r="B588" s="66"/>
      <c r="C588" s="66"/>
      <c r="D588" s="66"/>
      <c r="E588" s="66"/>
      <c r="F588" s="66"/>
      <c r="G588" s="72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0.5" customHeight="1">
      <c r="A589" s="66"/>
      <c r="B589" s="66"/>
      <c r="C589" s="66"/>
      <c r="D589" s="66"/>
      <c r="E589" s="66"/>
      <c r="F589" s="66"/>
      <c r="G589" s="72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0.5" customHeight="1">
      <c r="A590" s="66"/>
      <c r="B590" s="66"/>
      <c r="C590" s="66"/>
      <c r="D590" s="66"/>
      <c r="E590" s="66"/>
      <c r="F590" s="66"/>
      <c r="G590" s="72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0.5" customHeight="1">
      <c r="A591" s="66"/>
      <c r="B591" s="66"/>
      <c r="C591" s="66"/>
      <c r="D591" s="66"/>
      <c r="E591" s="66"/>
      <c r="F591" s="66"/>
      <c r="G591" s="72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0.5" customHeight="1">
      <c r="A592" s="66"/>
      <c r="B592" s="66"/>
      <c r="C592" s="66"/>
      <c r="D592" s="66"/>
      <c r="E592" s="66"/>
      <c r="F592" s="66"/>
      <c r="G592" s="72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0.5" customHeight="1">
      <c r="A593" s="66"/>
      <c r="B593" s="66"/>
      <c r="C593" s="66"/>
      <c r="D593" s="66"/>
      <c r="E593" s="66"/>
      <c r="F593" s="66"/>
      <c r="G593" s="72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0.5" customHeight="1">
      <c r="A594" s="66"/>
      <c r="B594" s="66"/>
      <c r="C594" s="66"/>
      <c r="D594" s="66"/>
      <c r="E594" s="66"/>
      <c r="F594" s="66"/>
      <c r="G594" s="72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0.5" customHeight="1">
      <c r="A595" s="66"/>
      <c r="B595" s="66"/>
      <c r="C595" s="66"/>
      <c r="D595" s="66"/>
      <c r="E595" s="66"/>
      <c r="F595" s="66"/>
      <c r="G595" s="72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0.5" customHeight="1">
      <c r="A596" s="66"/>
      <c r="B596" s="66"/>
      <c r="C596" s="66"/>
      <c r="D596" s="66"/>
      <c r="E596" s="66"/>
      <c r="F596" s="66"/>
      <c r="G596" s="72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0.5" customHeight="1">
      <c r="A597" s="66"/>
      <c r="B597" s="66"/>
      <c r="C597" s="66"/>
      <c r="D597" s="66"/>
      <c r="E597" s="66"/>
      <c r="F597" s="66"/>
      <c r="G597" s="72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0.5" customHeight="1">
      <c r="A598" s="66"/>
      <c r="B598" s="66"/>
      <c r="C598" s="66"/>
      <c r="D598" s="66"/>
      <c r="E598" s="66"/>
      <c r="F598" s="66"/>
      <c r="G598" s="72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0.5" customHeight="1">
      <c r="A599" s="66"/>
      <c r="B599" s="66"/>
      <c r="C599" s="66"/>
      <c r="D599" s="66"/>
      <c r="E599" s="66"/>
      <c r="F599" s="66"/>
      <c r="G599" s="72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0.5" customHeight="1">
      <c r="A600" s="66"/>
      <c r="B600" s="66"/>
      <c r="C600" s="66"/>
      <c r="D600" s="66"/>
      <c r="E600" s="66"/>
      <c r="F600" s="66"/>
      <c r="G600" s="72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0.5" customHeight="1">
      <c r="A601" s="66"/>
      <c r="B601" s="66"/>
      <c r="C601" s="66"/>
      <c r="D601" s="66"/>
      <c r="E601" s="66"/>
      <c r="F601" s="66"/>
      <c r="G601" s="72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0.5" customHeight="1">
      <c r="A602" s="66"/>
      <c r="B602" s="66"/>
      <c r="C602" s="66"/>
      <c r="D602" s="66"/>
      <c r="E602" s="66"/>
      <c r="F602" s="66"/>
      <c r="G602" s="72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0.5" customHeight="1">
      <c r="A603" s="66"/>
      <c r="B603" s="66"/>
      <c r="C603" s="66"/>
      <c r="D603" s="66"/>
      <c r="E603" s="66"/>
      <c r="F603" s="66"/>
      <c r="G603" s="72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0.5" customHeight="1">
      <c r="A604" s="66"/>
      <c r="B604" s="66"/>
      <c r="C604" s="66"/>
      <c r="D604" s="66"/>
      <c r="E604" s="66"/>
      <c r="F604" s="66"/>
      <c r="G604" s="72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0.5" customHeight="1">
      <c r="A605" s="66"/>
      <c r="B605" s="66"/>
      <c r="C605" s="66"/>
      <c r="D605" s="66"/>
      <c r="E605" s="66"/>
      <c r="F605" s="66"/>
      <c r="G605" s="72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0.5" customHeight="1">
      <c r="A606" s="66"/>
      <c r="B606" s="66"/>
      <c r="C606" s="66"/>
      <c r="D606" s="66"/>
      <c r="E606" s="66"/>
      <c r="F606" s="66"/>
      <c r="G606" s="72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0.5" customHeight="1">
      <c r="A607" s="66"/>
      <c r="B607" s="66"/>
      <c r="C607" s="66"/>
      <c r="D607" s="66"/>
      <c r="E607" s="66"/>
      <c r="F607" s="66"/>
      <c r="G607" s="72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0.5" customHeight="1">
      <c r="A608" s="66"/>
      <c r="B608" s="66"/>
      <c r="C608" s="66"/>
      <c r="D608" s="66"/>
      <c r="E608" s="66"/>
      <c r="F608" s="66"/>
      <c r="G608" s="72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0.5" customHeight="1">
      <c r="A609" s="66"/>
      <c r="B609" s="66"/>
      <c r="C609" s="66"/>
      <c r="D609" s="66"/>
      <c r="E609" s="66"/>
      <c r="F609" s="66"/>
      <c r="G609" s="72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0.5" customHeight="1">
      <c r="A610" s="66"/>
      <c r="B610" s="66"/>
      <c r="C610" s="66"/>
      <c r="D610" s="66"/>
      <c r="E610" s="66"/>
      <c r="F610" s="66"/>
      <c r="G610" s="72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0.5" customHeight="1">
      <c r="A611" s="66"/>
      <c r="B611" s="66"/>
      <c r="C611" s="66"/>
      <c r="D611" s="66"/>
      <c r="E611" s="66"/>
      <c r="F611" s="66"/>
      <c r="G611" s="72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0.5" customHeight="1">
      <c r="A612" s="66"/>
      <c r="B612" s="66"/>
      <c r="C612" s="66"/>
      <c r="D612" s="66"/>
      <c r="E612" s="66"/>
      <c r="F612" s="66"/>
      <c r="G612" s="72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0.5" customHeight="1">
      <c r="A613" s="66"/>
      <c r="B613" s="66"/>
      <c r="C613" s="66"/>
      <c r="D613" s="66"/>
      <c r="E613" s="66"/>
      <c r="F613" s="66"/>
      <c r="G613" s="72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0.5" customHeight="1">
      <c r="A614" s="66"/>
      <c r="B614" s="66"/>
      <c r="C614" s="66"/>
      <c r="D614" s="66"/>
      <c r="E614" s="66"/>
      <c r="F614" s="66"/>
      <c r="G614" s="72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0.5" customHeight="1">
      <c r="A615" s="66"/>
      <c r="B615" s="66"/>
      <c r="C615" s="66"/>
      <c r="D615" s="66"/>
      <c r="E615" s="66"/>
      <c r="F615" s="66"/>
      <c r="G615" s="72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0.5" customHeight="1">
      <c r="A616" s="66"/>
      <c r="B616" s="66"/>
      <c r="C616" s="66"/>
      <c r="D616" s="66"/>
      <c r="E616" s="66"/>
      <c r="F616" s="66"/>
      <c r="G616" s="72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0.5" customHeight="1">
      <c r="A617" s="66"/>
      <c r="B617" s="66"/>
      <c r="C617" s="66"/>
      <c r="D617" s="66"/>
      <c r="E617" s="66"/>
      <c r="F617" s="66"/>
      <c r="G617" s="72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0.5" customHeight="1">
      <c r="A618" s="66"/>
      <c r="B618" s="66"/>
      <c r="C618" s="66"/>
      <c r="D618" s="66"/>
      <c r="E618" s="66"/>
      <c r="F618" s="66"/>
      <c r="G618" s="72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0.5" customHeight="1">
      <c r="A619" s="66"/>
      <c r="B619" s="66"/>
      <c r="C619" s="66"/>
      <c r="D619" s="66"/>
      <c r="E619" s="66"/>
      <c r="F619" s="66"/>
      <c r="G619" s="72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0.5" customHeight="1">
      <c r="A620" s="66"/>
      <c r="B620" s="66"/>
      <c r="C620" s="66"/>
      <c r="D620" s="66"/>
      <c r="E620" s="66"/>
      <c r="F620" s="66"/>
      <c r="G620" s="72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0.5" customHeight="1">
      <c r="A621" s="66"/>
      <c r="B621" s="66"/>
      <c r="C621" s="66"/>
      <c r="D621" s="66"/>
      <c r="E621" s="66"/>
      <c r="F621" s="66"/>
      <c r="G621" s="72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0.5" customHeight="1">
      <c r="A622" s="66"/>
      <c r="B622" s="66"/>
      <c r="C622" s="66"/>
      <c r="D622" s="66"/>
      <c r="E622" s="66"/>
      <c r="F622" s="66"/>
      <c r="G622" s="72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0.5" customHeight="1">
      <c r="A623" s="66"/>
      <c r="B623" s="66"/>
      <c r="C623" s="66"/>
      <c r="D623" s="66"/>
      <c r="E623" s="66"/>
      <c r="F623" s="66"/>
      <c r="G623" s="72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0.5" customHeight="1">
      <c r="A624" s="66"/>
      <c r="B624" s="66"/>
      <c r="C624" s="66"/>
      <c r="D624" s="66"/>
      <c r="E624" s="66"/>
      <c r="F624" s="66"/>
      <c r="G624" s="72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0.5" customHeight="1">
      <c r="A625" s="66"/>
      <c r="B625" s="66"/>
      <c r="C625" s="66"/>
      <c r="D625" s="66"/>
      <c r="E625" s="66"/>
      <c r="F625" s="66"/>
      <c r="G625" s="72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0.5" customHeight="1">
      <c r="A626" s="66"/>
      <c r="B626" s="66"/>
      <c r="C626" s="66"/>
      <c r="D626" s="66"/>
      <c r="E626" s="66"/>
      <c r="F626" s="66"/>
      <c r="G626" s="72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0.5" customHeight="1">
      <c r="A627" s="66"/>
      <c r="B627" s="66"/>
      <c r="C627" s="66"/>
      <c r="D627" s="66"/>
      <c r="E627" s="66"/>
      <c r="F627" s="66"/>
      <c r="G627" s="72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0.5" customHeight="1">
      <c r="A628" s="66"/>
      <c r="B628" s="66"/>
      <c r="C628" s="66"/>
      <c r="D628" s="66"/>
      <c r="E628" s="66"/>
      <c r="F628" s="66"/>
      <c r="G628" s="72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0.5" customHeight="1">
      <c r="A629" s="66"/>
      <c r="B629" s="66"/>
      <c r="C629" s="66"/>
      <c r="D629" s="66"/>
      <c r="E629" s="66"/>
      <c r="F629" s="66"/>
      <c r="G629" s="72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0.5" customHeight="1">
      <c r="A630" s="66"/>
      <c r="B630" s="66"/>
      <c r="C630" s="66"/>
      <c r="D630" s="66"/>
      <c r="E630" s="66"/>
      <c r="F630" s="66"/>
      <c r="G630" s="72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0.5" customHeight="1">
      <c r="A631" s="66"/>
      <c r="B631" s="66"/>
      <c r="C631" s="66"/>
      <c r="D631" s="66"/>
      <c r="E631" s="66"/>
      <c r="F631" s="66"/>
      <c r="G631" s="72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0.5" customHeight="1">
      <c r="A632" s="66"/>
      <c r="B632" s="66"/>
      <c r="C632" s="66"/>
      <c r="D632" s="66"/>
      <c r="E632" s="66"/>
      <c r="F632" s="66"/>
      <c r="G632" s="72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0.5" customHeight="1">
      <c r="A633" s="66"/>
      <c r="B633" s="66"/>
      <c r="C633" s="66"/>
      <c r="D633" s="66"/>
      <c r="E633" s="66"/>
      <c r="F633" s="66"/>
      <c r="G633" s="72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0.5" customHeight="1">
      <c r="A634" s="66"/>
      <c r="B634" s="66"/>
      <c r="C634" s="66"/>
      <c r="D634" s="66"/>
      <c r="E634" s="66"/>
      <c r="F634" s="66"/>
      <c r="G634" s="72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0.5" customHeight="1">
      <c r="A635" s="66"/>
      <c r="B635" s="66"/>
      <c r="C635" s="66"/>
      <c r="D635" s="66"/>
      <c r="E635" s="66"/>
      <c r="F635" s="66"/>
      <c r="G635" s="72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0.5" customHeight="1">
      <c r="A636" s="66"/>
      <c r="B636" s="66"/>
      <c r="C636" s="66"/>
      <c r="D636" s="66"/>
      <c r="E636" s="66"/>
      <c r="F636" s="66"/>
      <c r="G636" s="72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0.5" customHeight="1">
      <c r="A637" s="66"/>
      <c r="B637" s="66"/>
      <c r="C637" s="66"/>
      <c r="D637" s="66"/>
      <c r="E637" s="66"/>
      <c r="F637" s="66"/>
      <c r="G637" s="72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0.5" customHeight="1">
      <c r="A638" s="66"/>
      <c r="B638" s="66"/>
      <c r="C638" s="66"/>
      <c r="D638" s="66"/>
      <c r="E638" s="66"/>
      <c r="F638" s="66"/>
      <c r="G638" s="72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0.5" customHeight="1">
      <c r="A639" s="66"/>
      <c r="B639" s="66"/>
      <c r="C639" s="66"/>
      <c r="D639" s="66"/>
      <c r="E639" s="66"/>
      <c r="F639" s="66"/>
      <c r="G639" s="72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0.5" customHeight="1">
      <c r="A640" s="66"/>
      <c r="B640" s="66"/>
      <c r="C640" s="66"/>
      <c r="D640" s="66"/>
      <c r="E640" s="66"/>
      <c r="F640" s="66"/>
      <c r="G640" s="72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0.5" customHeight="1">
      <c r="A641" s="66"/>
      <c r="B641" s="66"/>
      <c r="C641" s="66"/>
      <c r="D641" s="66"/>
      <c r="E641" s="66"/>
      <c r="F641" s="66"/>
      <c r="G641" s="72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0.5" customHeight="1">
      <c r="A642" s="66"/>
      <c r="B642" s="66"/>
      <c r="C642" s="66"/>
      <c r="D642" s="66"/>
      <c r="E642" s="66"/>
      <c r="F642" s="66"/>
      <c r="G642" s="72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0.5" customHeight="1">
      <c r="A643" s="66"/>
      <c r="B643" s="66"/>
      <c r="C643" s="66"/>
      <c r="D643" s="66"/>
      <c r="E643" s="66"/>
      <c r="F643" s="66"/>
      <c r="G643" s="72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0.5" customHeight="1">
      <c r="A644" s="66"/>
      <c r="B644" s="66"/>
      <c r="C644" s="66"/>
      <c r="D644" s="66"/>
      <c r="E644" s="66"/>
      <c r="F644" s="66"/>
      <c r="G644" s="72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0.5" customHeight="1">
      <c r="A645" s="66"/>
      <c r="B645" s="66"/>
      <c r="C645" s="66"/>
      <c r="D645" s="66"/>
      <c r="E645" s="66"/>
      <c r="F645" s="66"/>
      <c r="G645" s="72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0.5" customHeight="1">
      <c r="A646" s="66"/>
      <c r="B646" s="66"/>
      <c r="C646" s="66"/>
      <c r="D646" s="66"/>
      <c r="E646" s="66"/>
      <c r="F646" s="66"/>
      <c r="G646" s="72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0.5" customHeight="1">
      <c r="A647" s="66"/>
      <c r="B647" s="66"/>
      <c r="C647" s="66"/>
      <c r="D647" s="66"/>
      <c r="E647" s="66"/>
      <c r="F647" s="66"/>
      <c r="G647" s="72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0.5" customHeight="1">
      <c r="A648" s="66"/>
      <c r="B648" s="66"/>
      <c r="C648" s="66"/>
      <c r="D648" s="66"/>
      <c r="E648" s="66"/>
      <c r="F648" s="66"/>
      <c r="G648" s="72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0.5" customHeight="1">
      <c r="A649" s="66"/>
      <c r="B649" s="66"/>
      <c r="C649" s="66"/>
      <c r="D649" s="66"/>
      <c r="E649" s="66"/>
      <c r="F649" s="66"/>
      <c r="G649" s="72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0.5" customHeight="1">
      <c r="A650" s="66"/>
      <c r="B650" s="66"/>
      <c r="C650" s="66"/>
      <c r="D650" s="66"/>
      <c r="E650" s="66"/>
      <c r="F650" s="66"/>
      <c r="G650" s="72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0.5" customHeight="1">
      <c r="A651" s="66"/>
      <c r="B651" s="66"/>
      <c r="C651" s="66"/>
      <c r="D651" s="66"/>
      <c r="E651" s="66"/>
      <c r="F651" s="66"/>
      <c r="G651" s="72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0.5" customHeight="1">
      <c r="A652" s="66"/>
      <c r="B652" s="66"/>
      <c r="C652" s="66"/>
      <c r="D652" s="66"/>
      <c r="E652" s="66"/>
      <c r="F652" s="66"/>
      <c r="G652" s="72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0.5" customHeight="1">
      <c r="A653" s="66"/>
      <c r="B653" s="66"/>
      <c r="C653" s="66"/>
      <c r="D653" s="66"/>
      <c r="E653" s="66"/>
      <c r="F653" s="66"/>
      <c r="G653" s="72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0.5" customHeight="1">
      <c r="A654" s="66"/>
      <c r="B654" s="66"/>
      <c r="C654" s="66"/>
      <c r="D654" s="66"/>
      <c r="E654" s="66"/>
      <c r="F654" s="66"/>
      <c r="G654" s="72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0.5" customHeight="1">
      <c r="A655" s="66"/>
      <c r="B655" s="66"/>
      <c r="C655" s="66"/>
      <c r="D655" s="66"/>
      <c r="E655" s="66"/>
      <c r="F655" s="66"/>
      <c r="G655" s="72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0.5" customHeight="1">
      <c r="A656" s="66"/>
      <c r="B656" s="66"/>
      <c r="C656" s="66"/>
      <c r="D656" s="66"/>
      <c r="E656" s="66"/>
      <c r="F656" s="66"/>
      <c r="G656" s="72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0.5" customHeight="1">
      <c r="A657" s="66"/>
      <c r="B657" s="66"/>
      <c r="C657" s="66"/>
      <c r="D657" s="66"/>
      <c r="E657" s="66"/>
      <c r="F657" s="66"/>
      <c r="G657" s="72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0.5" customHeight="1">
      <c r="A658" s="66"/>
      <c r="B658" s="66"/>
      <c r="C658" s="66"/>
      <c r="D658" s="66"/>
      <c r="E658" s="66"/>
      <c r="F658" s="66"/>
      <c r="G658" s="72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0.5" customHeight="1">
      <c r="A659" s="66"/>
      <c r="B659" s="66"/>
      <c r="C659" s="66"/>
      <c r="D659" s="66"/>
      <c r="E659" s="66"/>
      <c r="F659" s="66"/>
      <c r="G659" s="72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0.5" customHeight="1">
      <c r="A660" s="66"/>
      <c r="B660" s="66"/>
      <c r="C660" s="66"/>
      <c r="D660" s="66"/>
      <c r="E660" s="66"/>
      <c r="F660" s="66"/>
      <c r="G660" s="72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0.5" customHeight="1">
      <c r="A661" s="66"/>
      <c r="B661" s="66"/>
      <c r="C661" s="66"/>
      <c r="D661" s="66"/>
      <c r="E661" s="66"/>
      <c r="F661" s="66"/>
      <c r="G661" s="72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0.5" customHeight="1">
      <c r="A662" s="66"/>
      <c r="B662" s="66"/>
      <c r="C662" s="66"/>
      <c r="D662" s="66"/>
      <c r="E662" s="66"/>
      <c r="F662" s="66"/>
      <c r="G662" s="72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0.5" customHeight="1">
      <c r="A663" s="66"/>
      <c r="B663" s="66"/>
      <c r="C663" s="66"/>
      <c r="D663" s="66"/>
      <c r="E663" s="66"/>
      <c r="F663" s="66"/>
      <c r="G663" s="72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0.5" customHeight="1">
      <c r="A664" s="66"/>
      <c r="B664" s="66"/>
      <c r="C664" s="66"/>
      <c r="D664" s="66"/>
      <c r="E664" s="66"/>
      <c r="F664" s="66"/>
      <c r="G664" s="72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0.5" customHeight="1">
      <c r="A665" s="66"/>
      <c r="B665" s="66"/>
      <c r="C665" s="66"/>
      <c r="D665" s="66"/>
      <c r="E665" s="66"/>
      <c r="F665" s="66"/>
      <c r="G665" s="72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0.5" customHeight="1">
      <c r="A666" s="66"/>
      <c r="B666" s="66"/>
      <c r="C666" s="66"/>
      <c r="D666" s="66"/>
      <c r="E666" s="66"/>
      <c r="F666" s="66"/>
      <c r="G666" s="72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0.5" customHeight="1">
      <c r="A667" s="66"/>
      <c r="B667" s="66"/>
      <c r="C667" s="66"/>
      <c r="D667" s="66"/>
      <c r="E667" s="66"/>
      <c r="F667" s="66"/>
      <c r="G667" s="72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0.5" customHeight="1">
      <c r="A668" s="66"/>
      <c r="B668" s="66"/>
      <c r="C668" s="66"/>
      <c r="D668" s="66"/>
      <c r="E668" s="66"/>
      <c r="F668" s="66"/>
      <c r="G668" s="72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0.5" customHeight="1">
      <c r="A669" s="66"/>
      <c r="B669" s="66"/>
      <c r="C669" s="66"/>
      <c r="D669" s="66"/>
      <c r="E669" s="66"/>
      <c r="F669" s="66"/>
      <c r="G669" s="72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0.5" customHeight="1">
      <c r="A670" s="66"/>
      <c r="B670" s="66"/>
      <c r="C670" s="66"/>
      <c r="D670" s="66"/>
      <c r="E670" s="66"/>
      <c r="F670" s="66"/>
      <c r="G670" s="72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0.5" customHeight="1">
      <c r="A671" s="66"/>
      <c r="B671" s="66"/>
      <c r="C671" s="66"/>
      <c r="D671" s="66"/>
      <c r="E671" s="66"/>
      <c r="F671" s="66"/>
      <c r="G671" s="72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0.5" customHeight="1">
      <c r="A672" s="66"/>
      <c r="B672" s="66"/>
      <c r="C672" s="66"/>
      <c r="D672" s="66"/>
      <c r="E672" s="66"/>
      <c r="F672" s="66"/>
      <c r="G672" s="72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0.5" customHeight="1">
      <c r="A673" s="66"/>
      <c r="B673" s="66"/>
      <c r="C673" s="66"/>
      <c r="D673" s="66"/>
      <c r="E673" s="66"/>
      <c r="F673" s="66"/>
      <c r="G673" s="72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0.5" customHeight="1">
      <c r="A674" s="66"/>
      <c r="B674" s="66"/>
      <c r="C674" s="66"/>
      <c r="D674" s="66"/>
      <c r="E674" s="66"/>
      <c r="F674" s="66"/>
      <c r="G674" s="72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0.5" customHeight="1">
      <c r="A675" s="66"/>
      <c r="B675" s="66"/>
      <c r="C675" s="66"/>
      <c r="D675" s="66"/>
      <c r="E675" s="66"/>
      <c r="F675" s="66"/>
      <c r="G675" s="72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0.5" customHeight="1">
      <c r="A676" s="66"/>
      <c r="B676" s="66"/>
      <c r="C676" s="66"/>
      <c r="D676" s="66"/>
      <c r="E676" s="66"/>
      <c r="F676" s="66"/>
      <c r="G676" s="72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0.5" customHeight="1">
      <c r="A677" s="66"/>
      <c r="B677" s="66"/>
      <c r="C677" s="66"/>
      <c r="D677" s="66"/>
      <c r="E677" s="66"/>
      <c r="F677" s="66"/>
      <c r="G677" s="72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0.5" customHeight="1">
      <c r="A678" s="66"/>
      <c r="B678" s="66"/>
      <c r="C678" s="66"/>
      <c r="D678" s="66"/>
      <c r="E678" s="66"/>
      <c r="F678" s="66"/>
      <c r="G678" s="72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0.5" customHeight="1">
      <c r="A679" s="66"/>
      <c r="B679" s="66"/>
      <c r="C679" s="66"/>
      <c r="D679" s="66"/>
      <c r="E679" s="66"/>
      <c r="F679" s="66"/>
      <c r="G679" s="72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0.5" customHeight="1">
      <c r="A680" s="66"/>
      <c r="B680" s="66"/>
      <c r="C680" s="66"/>
      <c r="D680" s="66"/>
      <c r="E680" s="66"/>
      <c r="F680" s="66"/>
      <c r="G680" s="72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0.5" customHeight="1">
      <c r="A681" s="66"/>
      <c r="B681" s="66"/>
      <c r="C681" s="66"/>
      <c r="D681" s="66"/>
      <c r="E681" s="66"/>
      <c r="F681" s="66"/>
      <c r="G681" s="72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0.5" customHeight="1">
      <c r="A682" s="66"/>
      <c r="B682" s="66"/>
      <c r="C682" s="66"/>
      <c r="D682" s="66"/>
      <c r="E682" s="66"/>
      <c r="F682" s="66"/>
      <c r="G682" s="72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0.5" customHeight="1">
      <c r="A683" s="66"/>
      <c r="B683" s="66"/>
      <c r="C683" s="66"/>
      <c r="D683" s="66"/>
      <c r="E683" s="66"/>
      <c r="F683" s="66"/>
      <c r="G683" s="72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0.5" customHeight="1">
      <c r="A684" s="66"/>
      <c r="B684" s="66"/>
      <c r="C684" s="66"/>
      <c r="D684" s="66"/>
      <c r="E684" s="66"/>
      <c r="F684" s="66"/>
      <c r="G684" s="72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0.5" customHeight="1">
      <c r="A685" s="66"/>
      <c r="B685" s="66"/>
      <c r="C685" s="66"/>
      <c r="D685" s="66"/>
      <c r="E685" s="66"/>
      <c r="F685" s="66"/>
      <c r="G685" s="72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0.5" customHeight="1">
      <c r="A686" s="66"/>
      <c r="B686" s="66"/>
      <c r="C686" s="66"/>
      <c r="D686" s="66"/>
      <c r="E686" s="66"/>
      <c r="F686" s="66"/>
      <c r="G686" s="72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0.5" customHeight="1">
      <c r="A687" s="66"/>
      <c r="B687" s="66"/>
      <c r="C687" s="66"/>
      <c r="D687" s="66"/>
      <c r="E687" s="66"/>
      <c r="F687" s="66"/>
      <c r="G687" s="72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0.5" customHeight="1">
      <c r="A688" s="66"/>
      <c r="B688" s="66"/>
      <c r="C688" s="66"/>
      <c r="D688" s="66"/>
      <c r="E688" s="66"/>
      <c r="F688" s="66"/>
      <c r="G688" s="72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0.5" customHeight="1">
      <c r="A689" s="66"/>
      <c r="B689" s="66"/>
      <c r="C689" s="66"/>
      <c r="D689" s="66"/>
      <c r="E689" s="66"/>
      <c r="F689" s="66"/>
      <c r="G689" s="72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0.5" customHeight="1">
      <c r="A690" s="66"/>
      <c r="B690" s="66"/>
      <c r="C690" s="66"/>
      <c r="D690" s="66"/>
      <c r="E690" s="66"/>
      <c r="F690" s="66"/>
      <c r="G690" s="72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0.5" customHeight="1">
      <c r="A691" s="66"/>
      <c r="B691" s="66"/>
      <c r="C691" s="66"/>
      <c r="D691" s="66"/>
      <c r="E691" s="66"/>
      <c r="F691" s="66"/>
      <c r="G691" s="72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0.5" customHeight="1">
      <c r="A692" s="66"/>
      <c r="B692" s="66"/>
      <c r="C692" s="66"/>
      <c r="D692" s="66"/>
      <c r="E692" s="66"/>
      <c r="F692" s="66"/>
      <c r="G692" s="72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0.5" customHeight="1">
      <c r="A693" s="66"/>
      <c r="B693" s="66"/>
      <c r="C693" s="66"/>
      <c r="D693" s="66"/>
      <c r="E693" s="66"/>
      <c r="F693" s="66"/>
      <c r="G693" s="72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0.5" customHeight="1">
      <c r="A694" s="66"/>
      <c r="B694" s="66"/>
      <c r="C694" s="66"/>
      <c r="D694" s="66"/>
      <c r="E694" s="66"/>
      <c r="F694" s="66"/>
      <c r="G694" s="72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0.5" customHeight="1">
      <c r="A695" s="66"/>
      <c r="B695" s="66"/>
      <c r="C695" s="66"/>
      <c r="D695" s="66"/>
      <c r="E695" s="66"/>
      <c r="F695" s="66"/>
      <c r="G695" s="72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0.5" customHeight="1">
      <c r="A696" s="66"/>
      <c r="B696" s="66"/>
      <c r="C696" s="66"/>
      <c r="D696" s="66"/>
      <c r="E696" s="66"/>
      <c r="F696" s="66"/>
      <c r="G696" s="72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0.5" customHeight="1">
      <c r="A697" s="66"/>
      <c r="B697" s="66"/>
      <c r="C697" s="66"/>
      <c r="D697" s="66"/>
      <c r="E697" s="66"/>
      <c r="F697" s="66"/>
      <c r="G697" s="72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0.5" customHeight="1">
      <c r="A698" s="66"/>
      <c r="B698" s="66"/>
      <c r="C698" s="66"/>
      <c r="D698" s="66"/>
      <c r="E698" s="66"/>
      <c r="F698" s="66"/>
      <c r="G698" s="72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0.5" customHeight="1">
      <c r="A699" s="66"/>
      <c r="B699" s="66"/>
      <c r="C699" s="66"/>
      <c r="D699" s="66"/>
      <c r="E699" s="66"/>
      <c r="F699" s="66"/>
      <c r="G699" s="72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0.5" customHeight="1">
      <c r="A700" s="66"/>
      <c r="B700" s="66"/>
      <c r="C700" s="66"/>
      <c r="D700" s="66"/>
      <c r="E700" s="66"/>
      <c r="F700" s="66"/>
      <c r="G700" s="72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0.5" customHeight="1">
      <c r="A701" s="66"/>
      <c r="B701" s="66"/>
      <c r="C701" s="66"/>
      <c r="D701" s="66"/>
      <c r="E701" s="66"/>
      <c r="F701" s="66"/>
      <c r="G701" s="72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0.5" customHeight="1">
      <c r="A702" s="66"/>
      <c r="B702" s="66"/>
      <c r="C702" s="66"/>
      <c r="D702" s="66"/>
      <c r="E702" s="66"/>
      <c r="F702" s="66"/>
      <c r="G702" s="72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0.5" customHeight="1">
      <c r="A703" s="66"/>
      <c r="B703" s="66"/>
      <c r="C703" s="66"/>
      <c r="D703" s="66"/>
      <c r="E703" s="66"/>
      <c r="F703" s="66"/>
      <c r="G703" s="72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0.5" customHeight="1">
      <c r="A704" s="66"/>
      <c r="B704" s="66"/>
      <c r="C704" s="66"/>
      <c r="D704" s="66"/>
      <c r="E704" s="66"/>
      <c r="F704" s="66"/>
      <c r="G704" s="72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0.5" customHeight="1">
      <c r="A705" s="66"/>
      <c r="B705" s="66"/>
      <c r="C705" s="66"/>
      <c r="D705" s="66"/>
      <c r="E705" s="66"/>
      <c r="F705" s="66"/>
      <c r="G705" s="72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0.5" customHeight="1">
      <c r="A706" s="66"/>
      <c r="B706" s="66"/>
      <c r="C706" s="66"/>
      <c r="D706" s="66"/>
      <c r="E706" s="66"/>
      <c r="F706" s="66"/>
      <c r="G706" s="72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0.5" customHeight="1">
      <c r="A707" s="66"/>
      <c r="B707" s="66"/>
      <c r="C707" s="66"/>
      <c r="D707" s="66"/>
      <c r="E707" s="66"/>
      <c r="F707" s="66"/>
      <c r="G707" s="72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0.5" customHeight="1">
      <c r="A708" s="66"/>
      <c r="B708" s="66"/>
      <c r="C708" s="66"/>
      <c r="D708" s="66"/>
      <c r="E708" s="66"/>
      <c r="F708" s="66"/>
      <c r="G708" s="72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0.5" customHeight="1">
      <c r="A709" s="66"/>
      <c r="B709" s="66"/>
      <c r="C709" s="66"/>
      <c r="D709" s="66"/>
      <c r="E709" s="66"/>
      <c r="F709" s="66"/>
      <c r="G709" s="72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0.5" customHeight="1">
      <c r="A710" s="66"/>
      <c r="B710" s="66"/>
      <c r="C710" s="66"/>
      <c r="D710" s="66"/>
      <c r="E710" s="66"/>
      <c r="F710" s="66"/>
      <c r="G710" s="72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0.5" customHeight="1">
      <c r="A711" s="66"/>
      <c r="B711" s="66"/>
      <c r="C711" s="66"/>
      <c r="D711" s="66"/>
      <c r="E711" s="66"/>
      <c r="F711" s="66"/>
      <c r="G711" s="72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0.5" customHeight="1">
      <c r="A712" s="66"/>
      <c r="B712" s="66"/>
      <c r="C712" s="66"/>
      <c r="D712" s="66"/>
      <c r="E712" s="66"/>
      <c r="F712" s="66"/>
      <c r="G712" s="72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0.5" customHeight="1">
      <c r="A713" s="66"/>
      <c r="B713" s="66"/>
      <c r="C713" s="66"/>
      <c r="D713" s="66"/>
      <c r="E713" s="66"/>
      <c r="F713" s="66"/>
      <c r="G713" s="72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0.5" customHeight="1">
      <c r="A714" s="66"/>
      <c r="B714" s="66"/>
      <c r="C714" s="66"/>
      <c r="D714" s="66"/>
      <c r="E714" s="66"/>
      <c r="F714" s="66"/>
      <c r="G714" s="72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0.5" customHeight="1">
      <c r="A715" s="66"/>
      <c r="B715" s="66"/>
      <c r="C715" s="66"/>
      <c r="D715" s="66"/>
      <c r="E715" s="66"/>
      <c r="F715" s="66"/>
      <c r="G715" s="72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0.5" customHeight="1">
      <c r="A716" s="66"/>
      <c r="B716" s="66"/>
      <c r="C716" s="66"/>
      <c r="D716" s="66"/>
      <c r="E716" s="66"/>
      <c r="F716" s="66"/>
      <c r="G716" s="72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0.5" customHeight="1">
      <c r="A717" s="66"/>
      <c r="B717" s="66"/>
      <c r="C717" s="66"/>
      <c r="D717" s="66"/>
      <c r="E717" s="66"/>
      <c r="F717" s="66"/>
      <c r="G717" s="72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0.5" customHeight="1">
      <c r="A718" s="66"/>
      <c r="B718" s="66"/>
      <c r="C718" s="66"/>
      <c r="D718" s="66"/>
      <c r="E718" s="66"/>
      <c r="F718" s="66"/>
      <c r="G718" s="72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0.5" customHeight="1">
      <c r="A719" s="66"/>
      <c r="B719" s="66"/>
      <c r="C719" s="66"/>
      <c r="D719" s="66"/>
      <c r="E719" s="66"/>
      <c r="F719" s="66"/>
      <c r="G719" s="72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0.5" customHeight="1">
      <c r="A720" s="66"/>
      <c r="B720" s="66"/>
      <c r="C720" s="66"/>
      <c r="D720" s="66"/>
      <c r="E720" s="66"/>
      <c r="F720" s="66"/>
      <c r="G720" s="72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0.5" customHeight="1">
      <c r="A721" s="66"/>
      <c r="B721" s="66"/>
      <c r="C721" s="66"/>
      <c r="D721" s="66"/>
      <c r="E721" s="66"/>
      <c r="F721" s="66"/>
      <c r="G721" s="72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0.5" customHeight="1">
      <c r="A722" s="66"/>
      <c r="B722" s="66"/>
      <c r="C722" s="66"/>
      <c r="D722" s="66"/>
      <c r="E722" s="66"/>
      <c r="F722" s="66"/>
      <c r="G722" s="72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0.5" customHeight="1">
      <c r="A723" s="66"/>
      <c r="B723" s="66"/>
      <c r="C723" s="66"/>
      <c r="D723" s="66"/>
      <c r="E723" s="66"/>
      <c r="F723" s="66"/>
      <c r="G723" s="72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0.5" customHeight="1">
      <c r="A724" s="66"/>
      <c r="B724" s="66"/>
      <c r="C724" s="66"/>
      <c r="D724" s="66"/>
      <c r="E724" s="66"/>
      <c r="F724" s="66"/>
      <c r="G724" s="72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0.5" customHeight="1">
      <c r="A725" s="66"/>
      <c r="B725" s="66"/>
      <c r="C725" s="66"/>
      <c r="D725" s="66"/>
      <c r="E725" s="66"/>
      <c r="F725" s="66"/>
      <c r="G725" s="72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0.5" customHeight="1">
      <c r="A726" s="66"/>
      <c r="B726" s="66"/>
      <c r="C726" s="66"/>
      <c r="D726" s="66"/>
      <c r="E726" s="66"/>
      <c r="F726" s="66"/>
      <c r="G726" s="72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0.5" customHeight="1">
      <c r="A727" s="66"/>
      <c r="B727" s="66"/>
      <c r="C727" s="66"/>
      <c r="D727" s="66"/>
      <c r="E727" s="66"/>
      <c r="F727" s="66"/>
      <c r="G727" s="72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0.5" customHeight="1">
      <c r="A728" s="66"/>
      <c r="B728" s="66"/>
      <c r="C728" s="66"/>
      <c r="D728" s="66"/>
      <c r="E728" s="66"/>
      <c r="F728" s="66"/>
      <c r="G728" s="72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0.5" customHeight="1">
      <c r="A729" s="66"/>
      <c r="B729" s="66"/>
      <c r="C729" s="66"/>
      <c r="D729" s="66"/>
      <c r="E729" s="66"/>
      <c r="F729" s="66"/>
      <c r="G729" s="72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0.5" customHeight="1">
      <c r="A730" s="66"/>
      <c r="B730" s="66"/>
      <c r="C730" s="66"/>
      <c r="D730" s="66"/>
      <c r="E730" s="66"/>
      <c r="F730" s="66"/>
      <c r="G730" s="72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0.5" customHeight="1">
      <c r="A731" s="66"/>
      <c r="B731" s="66"/>
      <c r="C731" s="66"/>
      <c r="D731" s="66"/>
      <c r="E731" s="66"/>
      <c r="F731" s="66"/>
      <c r="G731" s="72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0.5" customHeight="1">
      <c r="A732" s="66"/>
      <c r="B732" s="66"/>
      <c r="C732" s="66"/>
      <c r="D732" s="66"/>
      <c r="E732" s="66"/>
      <c r="F732" s="66"/>
      <c r="G732" s="72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0.5" customHeight="1">
      <c r="A733" s="66"/>
      <c r="B733" s="66"/>
      <c r="C733" s="66"/>
      <c r="D733" s="66"/>
      <c r="E733" s="66"/>
      <c r="F733" s="66"/>
      <c r="G733" s="72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0.5" customHeight="1">
      <c r="A734" s="66"/>
      <c r="B734" s="66"/>
      <c r="C734" s="66"/>
      <c r="D734" s="66"/>
      <c r="E734" s="66"/>
      <c r="F734" s="66"/>
      <c r="G734" s="72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0.5" customHeight="1">
      <c r="A735" s="66"/>
      <c r="B735" s="66"/>
      <c r="C735" s="66"/>
      <c r="D735" s="66"/>
      <c r="E735" s="66"/>
      <c r="F735" s="66"/>
      <c r="G735" s="72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0.5" customHeight="1">
      <c r="A736" s="66"/>
      <c r="B736" s="66"/>
      <c r="C736" s="66"/>
      <c r="D736" s="66"/>
      <c r="E736" s="66"/>
      <c r="F736" s="66"/>
      <c r="G736" s="72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0.5" customHeight="1">
      <c r="A737" s="66"/>
      <c r="B737" s="66"/>
      <c r="C737" s="66"/>
      <c r="D737" s="66"/>
      <c r="E737" s="66"/>
      <c r="F737" s="66"/>
      <c r="G737" s="72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0.5" customHeight="1">
      <c r="A738" s="66"/>
      <c r="B738" s="66"/>
      <c r="C738" s="66"/>
      <c r="D738" s="66"/>
      <c r="E738" s="66"/>
      <c r="F738" s="66"/>
      <c r="G738" s="72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0.5" customHeight="1">
      <c r="A739" s="66"/>
      <c r="B739" s="66"/>
      <c r="C739" s="66"/>
      <c r="D739" s="66"/>
      <c r="E739" s="66"/>
      <c r="F739" s="66"/>
      <c r="G739" s="72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0.5" customHeight="1">
      <c r="A740" s="66"/>
      <c r="B740" s="66"/>
      <c r="C740" s="66"/>
      <c r="D740" s="66"/>
      <c r="E740" s="66"/>
      <c r="F740" s="66"/>
      <c r="G740" s="72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0.5" customHeight="1">
      <c r="A741" s="66"/>
      <c r="B741" s="66"/>
      <c r="C741" s="66"/>
      <c r="D741" s="66"/>
      <c r="E741" s="66"/>
      <c r="F741" s="66"/>
      <c r="G741" s="72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0.5" customHeight="1">
      <c r="A742" s="66"/>
      <c r="B742" s="66"/>
      <c r="C742" s="66"/>
      <c r="D742" s="66"/>
      <c r="E742" s="66"/>
      <c r="F742" s="66"/>
      <c r="G742" s="72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0.5" customHeight="1">
      <c r="A743" s="66"/>
      <c r="B743" s="66"/>
      <c r="C743" s="66"/>
      <c r="D743" s="66"/>
      <c r="E743" s="66"/>
      <c r="F743" s="66"/>
      <c r="G743" s="72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0.5" customHeight="1">
      <c r="A744" s="66"/>
      <c r="B744" s="66"/>
      <c r="C744" s="66"/>
      <c r="D744" s="66"/>
      <c r="E744" s="66"/>
      <c r="F744" s="66"/>
      <c r="G744" s="72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0.5" customHeight="1">
      <c r="A745" s="66"/>
      <c r="B745" s="66"/>
      <c r="C745" s="66"/>
      <c r="D745" s="66"/>
      <c r="E745" s="66"/>
      <c r="F745" s="66"/>
      <c r="G745" s="72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0.5" customHeight="1">
      <c r="A746" s="66"/>
      <c r="B746" s="66"/>
      <c r="C746" s="66"/>
      <c r="D746" s="66"/>
      <c r="E746" s="66"/>
      <c r="F746" s="66"/>
      <c r="G746" s="72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0.5" customHeight="1">
      <c r="A747" s="66"/>
      <c r="B747" s="66"/>
      <c r="C747" s="66"/>
      <c r="D747" s="66"/>
      <c r="E747" s="66"/>
      <c r="F747" s="66"/>
      <c r="G747" s="72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0.5" customHeight="1">
      <c r="A748" s="66"/>
      <c r="B748" s="66"/>
      <c r="C748" s="66"/>
      <c r="D748" s="66"/>
      <c r="E748" s="66"/>
      <c r="F748" s="66"/>
      <c r="G748" s="72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0.5" customHeight="1">
      <c r="A749" s="66"/>
      <c r="B749" s="66"/>
      <c r="C749" s="66"/>
      <c r="D749" s="66"/>
      <c r="E749" s="66"/>
      <c r="F749" s="66"/>
      <c r="G749" s="72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0.5" customHeight="1">
      <c r="A750" s="66"/>
      <c r="B750" s="66"/>
      <c r="C750" s="66"/>
      <c r="D750" s="66"/>
      <c r="E750" s="66"/>
      <c r="F750" s="66"/>
      <c r="G750" s="72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0.5" customHeight="1">
      <c r="A751" s="66"/>
      <c r="B751" s="66"/>
      <c r="C751" s="66"/>
      <c r="D751" s="66"/>
      <c r="E751" s="66"/>
      <c r="F751" s="66"/>
      <c r="G751" s="72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0.5" customHeight="1">
      <c r="A752" s="66"/>
      <c r="B752" s="66"/>
      <c r="C752" s="66"/>
      <c r="D752" s="66"/>
      <c r="E752" s="66"/>
      <c r="F752" s="66"/>
      <c r="G752" s="72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0.5" customHeight="1">
      <c r="A753" s="66"/>
      <c r="B753" s="66"/>
      <c r="C753" s="66"/>
      <c r="D753" s="66"/>
      <c r="E753" s="66"/>
      <c r="F753" s="66"/>
      <c r="G753" s="72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0.5" customHeight="1">
      <c r="A754" s="66"/>
      <c r="B754" s="66"/>
      <c r="C754" s="66"/>
      <c r="D754" s="66"/>
      <c r="E754" s="66"/>
      <c r="F754" s="66"/>
      <c r="G754" s="72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0.5" customHeight="1">
      <c r="A755" s="66"/>
      <c r="B755" s="66"/>
      <c r="C755" s="66"/>
      <c r="D755" s="66"/>
      <c r="E755" s="66"/>
      <c r="F755" s="66"/>
      <c r="G755" s="72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0.5" customHeight="1">
      <c r="A756" s="66"/>
      <c r="B756" s="66"/>
      <c r="C756" s="66"/>
      <c r="D756" s="66"/>
      <c r="E756" s="66"/>
      <c r="F756" s="66"/>
      <c r="G756" s="72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0.5" customHeight="1">
      <c r="A757" s="66"/>
      <c r="B757" s="66"/>
      <c r="C757" s="66"/>
      <c r="D757" s="66"/>
      <c r="E757" s="66"/>
      <c r="F757" s="66"/>
      <c r="G757" s="72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0.5" customHeight="1">
      <c r="A758" s="66"/>
      <c r="B758" s="66"/>
      <c r="C758" s="66"/>
      <c r="D758" s="66"/>
      <c r="E758" s="66"/>
      <c r="F758" s="66"/>
      <c r="G758" s="72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0.5" customHeight="1">
      <c r="A759" s="66"/>
      <c r="B759" s="66"/>
      <c r="C759" s="66"/>
      <c r="D759" s="66"/>
      <c r="E759" s="66"/>
      <c r="F759" s="66"/>
      <c r="G759" s="72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0.5" customHeight="1">
      <c r="A760" s="66"/>
      <c r="B760" s="66"/>
      <c r="C760" s="66"/>
      <c r="D760" s="66"/>
      <c r="E760" s="66"/>
      <c r="F760" s="66"/>
      <c r="G760" s="72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0.5" customHeight="1">
      <c r="A761" s="66"/>
      <c r="B761" s="66"/>
      <c r="C761" s="66"/>
      <c r="D761" s="66"/>
      <c r="E761" s="66"/>
      <c r="F761" s="66"/>
      <c r="G761" s="72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0.5" customHeight="1">
      <c r="A762" s="66"/>
      <c r="B762" s="66"/>
      <c r="C762" s="66"/>
      <c r="D762" s="66"/>
      <c r="E762" s="66"/>
      <c r="F762" s="66"/>
      <c r="G762" s="72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0.5" customHeight="1">
      <c r="A763" s="66"/>
      <c r="B763" s="66"/>
      <c r="C763" s="66"/>
      <c r="D763" s="66"/>
      <c r="E763" s="66"/>
      <c r="F763" s="66"/>
      <c r="G763" s="72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0.5" customHeight="1">
      <c r="A764" s="66"/>
      <c r="B764" s="66"/>
      <c r="C764" s="66"/>
      <c r="D764" s="66"/>
      <c r="E764" s="66"/>
      <c r="F764" s="66"/>
      <c r="G764" s="72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0.5" customHeight="1">
      <c r="A765" s="66"/>
      <c r="B765" s="66"/>
      <c r="C765" s="66"/>
      <c r="D765" s="66"/>
      <c r="E765" s="66"/>
      <c r="F765" s="66"/>
      <c r="G765" s="72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0.5" customHeight="1">
      <c r="A766" s="66"/>
      <c r="B766" s="66"/>
      <c r="C766" s="66"/>
      <c r="D766" s="66"/>
      <c r="E766" s="66"/>
      <c r="F766" s="66"/>
      <c r="G766" s="72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0.5" customHeight="1">
      <c r="A767" s="66"/>
      <c r="B767" s="66"/>
      <c r="C767" s="66"/>
      <c r="D767" s="66"/>
      <c r="E767" s="66"/>
      <c r="F767" s="66"/>
      <c r="G767" s="72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0.5" customHeight="1">
      <c r="A768" s="66"/>
      <c r="B768" s="66"/>
      <c r="C768" s="66"/>
      <c r="D768" s="66"/>
      <c r="E768" s="66"/>
      <c r="F768" s="66"/>
      <c r="G768" s="72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0.5" customHeight="1">
      <c r="A769" s="66"/>
      <c r="B769" s="66"/>
      <c r="C769" s="66"/>
      <c r="D769" s="66"/>
      <c r="E769" s="66"/>
      <c r="F769" s="66"/>
      <c r="G769" s="72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0.5" customHeight="1">
      <c r="A770" s="66"/>
      <c r="B770" s="66"/>
      <c r="C770" s="66"/>
      <c r="D770" s="66"/>
      <c r="E770" s="66"/>
      <c r="F770" s="66"/>
      <c r="G770" s="72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0.5" customHeight="1">
      <c r="A771" s="66"/>
      <c r="B771" s="66"/>
      <c r="C771" s="66"/>
      <c r="D771" s="66"/>
      <c r="E771" s="66"/>
      <c r="F771" s="66"/>
      <c r="G771" s="72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0.5" customHeight="1">
      <c r="A772" s="66"/>
      <c r="B772" s="66"/>
      <c r="C772" s="66"/>
      <c r="D772" s="66"/>
      <c r="E772" s="66"/>
      <c r="F772" s="66"/>
      <c r="G772" s="72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0.5" customHeight="1">
      <c r="A773" s="66"/>
      <c r="B773" s="66"/>
      <c r="C773" s="66"/>
      <c r="D773" s="66"/>
      <c r="E773" s="66"/>
      <c r="F773" s="66"/>
      <c r="G773" s="72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0.5" customHeight="1">
      <c r="A774" s="66"/>
      <c r="B774" s="66"/>
      <c r="C774" s="66"/>
      <c r="D774" s="66"/>
      <c r="E774" s="66"/>
      <c r="F774" s="66"/>
      <c r="G774" s="72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0.5" customHeight="1">
      <c r="A775" s="66"/>
      <c r="B775" s="66"/>
      <c r="C775" s="66"/>
      <c r="D775" s="66"/>
      <c r="E775" s="66"/>
      <c r="F775" s="66"/>
      <c r="G775" s="72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0.5" customHeight="1">
      <c r="A776" s="66"/>
      <c r="B776" s="66"/>
      <c r="C776" s="66"/>
      <c r="D776" s="66"/>
      <c r="E776" s="66"/>
      <c r="F776" s="66"/>
      <c r="G776" s="72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0.5" customHeight="1">
      <c r="A777" s="66"/>
      <c r="B777" s="66"/>
      <c r="C777" s="66"/>
      <c r="D777" s="66"/>
      <c r="E777" s="66"/>
      <c r="F777" s="66"/>
      <c r="G777" s="72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0.5" customHeight="1">
      <c r="A778" s="66"/>
      <c r="B778" s="66"/>
      <c r="C778" s="66"/>
      <c r="D778" s="66"/>
      <c r="E778" s="66"/>
      <c r="F778" s="66"/>
      <c r="G778" s="72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0.5" customHeight="1">
      <c r="A779" s="66"/>
      <c r="B779" s="66"/>
      <c r="C779" s="66"/>
      <c r="D779" s="66"/>
      <c r="E779" s="66"/>
      <c r="F779" s="66"/>
      <c r="G779" s="72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0.5" customHeight="1">
      <c r="A780" s="66"/>
      <c r="B780" s="66"/>
      <c r="C780" s="66"/>
      <c r="D780" s="66"/>
      <c r="E780" s="66"/>
      <c r="F780" s="66"/>
      <c r="G780" s="72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0.5" customHeight="1">
      <c r="A781" s="66"/>
      <c r="B781" s="66"/>
      <c r="C781" s="66"/>
      <c r="D781" s="66"/>
      <c r="E781" s="66"/>
      <c r="F781" s="66"/>
      <c r="G781" s="72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0.5" customHeight="1">
      <c r="A782" s="66"/>
      <c r="B782" s="66"/>
      <c r="C782" s="66"/>
      <c r="D782" s="66"/>
      <c r="E782" s="66"/>
      <c r="F782" s="66"/>
      <c r="G782" s="72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0.5" customHeight="1">
      <c r="A783" s="66"/>
      <c r="B783" s="66"/>
      <c r="C783" s="66"/>
      <c r="D783" s="66"/>
      <c r="E783" s="66"/>
      <c r="F783" s="66"/>
      <c r="G783" s="72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0.5" customHeight="1">
      <c r="A784" s="66"/>
      <c r="B784" s="66"/>
      <c r="C784" s="66"/>
      <c r="D784" s="66"/>
      <c r="E784" s="66"/>
      <c r="F784" s="66"/>
      <c r="G784" s="72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0.5" customHeight="1">
      <c r="A785" s="66"/>
      <c r="B785" s="66"/>
      <c r="C785" s="66"/>
      <c r="D785" s="66"/>
      <c r="E785" s="66"/>
      <c r="F785" s="66"/>
      <c r="G785" s="72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0.5" customHeight="1">
      <c r="A786" s="66"/>
      <c r="B786" s="66"/>
      <c r="C786" s="66"/>
      <c r="D786" s="66"/>
      <c r="E786" s="66"/>
      <c r="F786" s="66"/>
      <c r="G786" s="72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0.5" customHeight="1">
      <c r="A787" s="66"/>
      <c r="B787" s="66"/>
      <c r="C787" s="66"/>
      <c r="D787" s="66"/>
      <c r="E787" s="66"/>
      <c r="F787" s="66"/>
      <c r="G787" s="72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0.5" customHeight="1">
      <c r="A788" s="66"/>
      <c r="B788" s="66"/>
      <c r="C788" s="66"/>
      <c r="D788" s="66"/>
      <c r="E788" s="66"/>
      <c r="F788" s="66"/>
      <c r="G788" s="72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0.5" customHeight="1">
      <c r="A789" s="66"/>
      <c r="B789" s="66"/>
      <c r="C789" s="66"/>
      <c r="D789" s="66"/>
      <c r="E789" s="66"/>
      <c r="F789" s="66"/>
      <c r="G789" s="72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0.5" customHeight="1">
      <c r="A790" s="66"/>
      <c r="B790" s="66"/>
      <c r="C790" s="66"/>
      <c r="D790" s="66"/>
      <c r="E790" s="66"/>
      <c r="F790" s="66"/>
      <c r="G790" s="72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0.5" customHeight="1">
      <c r="A791" s="66"/>
      <c r="B791" s="66"/>
      <c r="C791" s="66"/>
      <c r="D791" s="66"/>
      <c r="E791" s="66"/>
      <c r="F791" s="66"/>
      <c r="G791" s="72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0.5" customHeight="1">
      <c r="A792" s="66"/>
      <c r="B792" s="66"/>
      <c r="C792" s="66"/>
      <c r="D792" s="66"/>
      <c r="E792" s="66"/>
      <c r="F792" s="66"/>
      <c r="G792" s="72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0.5" customHeight="1">
      <c r="A793" s="66"/>
      <c r="B793" s="66"/>
      <c r="C793" s="66"/>
      <c r="D793" s="66"/>
      <c r="E793" s="66"/>
      <c r="F793" s="66"/>
      <c r="G793" s="72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0.5" customHeight="1">
      <c r="A794" s="66"/>
      <c r="B794" s="66"/>
      <c r="C794" s="66"/>
      <c r="D794" s="66"/>
      <c r="E794" s="66"/>
      <c r="F794" s="66"/>
      <c r="G794" s="72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0.5" customHeight="1">
      <c r="A795" s="66"/>
      <c r="B795" s="66"/>
      <c r="C795" s="66"/>
      <c r="D795" s="66"/>
      <c r="E795" s="66"/>
      <c r="F795" s="66"/>
      <c r="G795" s="72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0.5" customHeight="1">
      <c r="A796" s="66"/>
      <c r="B796" s="66"/>
      <c r="C796" s="66"/>
      <c r="D796" s="66"/>
      <c r="E796" s="66"/>
      <c r="F796" s="66"/>
      <c r="G796" s="72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0.5" customHeight="1">
      <c r="A797" s="66"/>
      <c r="B797" s="66"/>
      <c r="C797" s="66"/>
      <c r="D797" s="66"/>
      <c r="E797" s="66"/>
      <c r="F797" s="66"/>
      <c r="G797" s="72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0.5" customHeight="1">
      <c r="A798" s="66"/>
      <c r="B798" s="66"/>
      <c r="C798" s="66"/>
      <c r="D798" s="66"/>
      <c r="E798" s="66"/>
      <c r="F798" s="66"/>
      <c r="G798" s="72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0.5" customHeight="1">
      <c r="A799" s="66"/>
      <c r="B799" s="66"/>
      <c r="C799" s="66"/>
      <c r="D799" s="66"/>
      <c r="E799" s="66"/>
      <c r="F799" s="66"/>
      <c r="G799" s="72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0.5" customHeight="1">
      <c r="A800" s="66"/>
      <c r="B800" s="66"/>
      <c r="C800" s="66"/>
      <c r="D800" s="66"/>
      <c r="E800" s="66"/>
      <c r="F800" s="66"/>
      <c r="G800" s="72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0.5" customHeight="1">
      <c r="A801" s="66"/>
      <c r="B801" s="66"/>
      <c r="C801" s="66"/>
      <c r="D801" s="66"/>
      <c r="E801" s="66"/>
      <c r="F801" s="66"/>
      <c r="G801" s="72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0.5" customHeight="1">
      <c r="A802" s="66"/>
      <c r="B802" s="66"/>
      <c r="C802" s="66"/>
      <c r="D802" s="66"/>
      <c r="E802" s="66"/>
      <c r="F802" s="66"/>
      <c r="G802" s="72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0.5" customHeight="1">
      <c r="A803" s="66"/>
      <c r="B803" s="66"/>
      <c r="C803" s="66"/>
      <c r="D803" s="66"/>
      <c r="E803" s="66"/>
      <c r="F803" s="66"/>
      <c r="G803" s="72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0.5" customHeight="1">
      <c r="A804" s="66"/>
      <c r="B804" s="66"/>
      <c r="C804" s="66"/>
      <c r="D804" s="66"/>
      <c r="E804" s="66"/>
      <c r="F804" s="66"/>
      <c r="G804" s="72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0.5" customHeight="1">
      <c r="A805" s="66"/>
      <c r="B805" s="66"/>
      <c r="C805" s="66"/>
      <c r="D805" s="66"/>
      <c r="E805" s="66"/>
      <c r="F805" s="66"/>
      <c r="G805" s="72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0.5" customHeight="1">
      <c r="A806" s="66"/>
      <c r="B806" s="66"/>
      <c r="C806" s="66"/>
      <c r="D806" s="66"/>
      <c r="E806" s="66"/>
      <c r="F806" s="66"/>
      <c r="G806" s="72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0.5" customHeight="1">
      <c r="A807" s="66"/>
      <c r="B807" s="66"/>
      <c r="C807" s="66"/>
      <c r="D807" s="66"/>
      <c r="E807" s="66"/>
      <c r="F807" s="66"/>
      <c r="G807" s="72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0.5" customHeight="1">
      <c r="A808" s="66"/>
      <c r="B808" s="66"/>
      <c r="C808" s="66"/>
      <c r="D808" s="66"/>
      <c r="E808" s="66"/>
      <c r="F808" s="66"/>
      <c r="G808" s="72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0.5" customHeight="1">
      <c r="A809" s="66"/>
      <c r="B809" s="66"/>
      <c r="C809" s="66"/>
      <c r="D809" s="66"/>
      <c r="E809" s="66"/>
      <c r="F809" s="66"/>
      <c r="G809" s="72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0.5" customHeight="1">
      <c r="A810" s="66"/>
      <c r="B810" s="66"/>
      <c r="C810" s="66"/>
      <c r="D810" s="66"/>
      <c r="E810" s="66"/>
      <c r="F810" s="66"/>
      <c r="G810" s="72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0.5" customHeight="1">
      <c r="A811" s="66"/>
      <c r="B811" s="66"/>
      <c r="C811" s="66"/>
      <c r="D811" s="66"/>
      <c r="E811" s="66"/>
      <c r="F811" s="66"/>
      <c r="G811" s="72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0.5" customHeight="1">
      <c r="A812" s="66"/>
      <c r="B812" s="66"/>
      <c r="C812" s="66"/>
      <c r="D812" s="66"/>
      <c r="E812" s="66"/>
      <c r="F812" s="66"/>
      <c r="G812" s="72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0.5" customHeight="1">
      <c r="A813" s="66"/>
      <c r="B813" s="66"/>
      <c r="C813" s="66"/>
      <c r="D813" s="66"/>
      <c r="E813" s="66"/>
      <c r="F813" s="66"/>
      <c r="G813" s="72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0.5" customHeight="1">
      <c r="A814" s="66"/>
      <c r="B814" s="66"/>
      <c r="C814" s="66"/>
      <c r="D814" s="66"/>
      <c r="E814" s="66"/>
      <c r="F814" s="66"/>
      <c r="G814" s="72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0.5" customHeight="1">
      <c r="A815" s="66"/>
      <c r="B815" s="66"/>
      <c r="C815" s="66"/>
      <c r="D815" s="66"/>
      <c r="E815" s="66"/>
      <c r="F815" s="66"/>
      <c r="G815" s="72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0.5" customHeight="1">
      <c r="A816" s="66"/>
      <c r="B816" s="66"/>
      <c r="C816" s="66"/>
      <c r="D816" s="66"/>
      <c r="E816" s="66"/>
      <c r="F816" s="66"/>
      <c r="G816" s="72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0.5" customHeight="1">
      <c r="A817" s="66"/>
      <c r="B817" s="66"/>
      <c r="C817" s="66"/>
      <c r="D817" s="66"/>
      <c r="E817" s="66"/>
      <c r="F817" s="66"/>
      <c r="G817" s="72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0.5" customHeight="1">
      <c r="A818" s="66"/>
      <c r="B818" s="66"/>
      <c r="C818" s="66"/>
      <c r="D818" s="66"/>
      <c r="E818" s="66"/>
      <c r="F818" s="66"/>
      <c r="G818" s="72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0.5" customHeight="1">
      <c r="A819" s="66"/>
      <c r="B819" s="66"/>
      <c r="C819" s="66"/>
      <c r="D819" s="66"/>
      <c r="E819" s="66"/>
      <c r="F819" s="66"/>
      <c r="G819" s="72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0.5" customHeight="1">
      <c r="A820" s="66"/>
      <c r="B820" s="66"/>
      <c r="C820" s="66"/>
      <c r="D820" s="66"/>
      <c r="E820" s="66"/>
      <c r="F820" s="66"/>
      <c r="G820" s="72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0.5" customHeight="1">
      <c r="A821" s="66"/>
      <c r="B821" s="66"/>
      <c r="C821" s="66"/>
      <c r="D821" s="66"/>
      <c r="E821" s="66"/>
      <c r="F821" s="66"/>
      <c r="G821" s="72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0.5" customHeight="1">
      <c r="A822" s="66"/>
      <c r="B822" s="66"/>
      <c r="C822" s="66"/>
      <c r="D822" s="66"/>
      <c r="E822" s="66"/>
      <c r="F822" s="66"/>
      <c r="G822" s="72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0.5" customHeight="1">
      <c r="A823" s="66"/>
      <c r="B823" s="66"/>
      <c r="C823" s="66"/>
      <c r="D823" s="66"/>
      <c r="E823" s="66"/>
      <c r="F823" s="66"/>
      <c r="G823" s="72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0.5" customHeight="1">
      <c r="A824" s="66"/>
      <c r="B824" s="66"/>
      <c r="C824" s="66"/>
      <c r="D824" s="66"/>
      <c r="E824" s="66"/>
      <c r="F824" s="66"/>
      <c r="G824" s="72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0.5" customHeight="1">
      <c r="A825" s="66"/>
      <c r="B825" s="66"/>
      <c r="C825" s="66"/>
      <c r="D825" s="66"/>
      <c r="E825" s="66"/>
      <c r="F825" s="66"/>
      <c r="G825" s="72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0.5" customHeight="1">
      <c r="A826" s="66"/>
      <c r="B826" s="66"/>
      <c r="C826" s="66"/>
      <c r="D826" s="66"/>
      <c r="E826" s="66"/>
      <c r="F826" s="66"/>
      <c r="G826" s="72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0.5" customHeight="1">
      <c r="A827" s="66"/>
      <c r="B827" s="66"/>
      <c r="C827" s="66"/>
      <c r="D827" s="66"/>
      <c r="E827" s="66"/>
      <c r="F827" s="66"/>
      <c r="G827" s="72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0.5" customHeight="1">
      <c r="A828" s="66"/>
      <c r="B828" s="66"/>
      <c r="C828" s="66"/>
      <c r="D828" s="66"/>
      <c r="E828" s="66"/>
      <c r="F828" s="66"/>
      <c r="G828" s="72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0.5" customHeight="1">
      <c r="A829" s="66"/>
      <c r="B829" s="66"/>
      <c r="C829" s="66"/>
      <c r="D829" s="66"/>
      <c r="E829" s="66"/>
      <c r="F829" s="66"/>
      <c r="G829" s="72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0.5" customHeight="1">
      <c r="A830" s="66"/>
      <c r="B830" s="66"/>
      <c r="C830" s="66"/>
      <c r="D830" s="66"/>
      <c r="E830" s="66"/>
      <c r="F830" s="66"/>
      <c r="G830" s="72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0.5" customHeight="1">
      <c r="A831" s="66"/>
      <c r="B831" s="66"/>
      <c r="C831" s="66"/>
      <c r="D831" s="66"/>
      <c r="E831" s="66"/>
      <c r="F831" s="66"/>
      <c r="G831" s="72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0.5" customHeight="1">
      <c r="A832" s="66"/>
      <c r="B832" s="66"/>
      <c r="C832" s="66"/>
      <c r="D832" s="66"/>
      <c r="E832" s="66"/>
      <c r="F832" s="66"/>
      <c r="G832" s="72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0.5" customHeight="1">
      <c r="A833" s="66"/>
      <c r="B833" s="66"/>
      <c r="C833" s="66"/>
      <c r="D833" s="66"/>
      <c r="E833" s="66"/>
      <c r="F833" s="66"/>
      <c r="G833" s="72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0.5" customHeight="1">
      <c r="A834" s="66"/>
      <c r="B834" s="66"/>
      <c r="C834" s="66"/>
      <c r="D834" s="66"/>
      <c r="E834" s="66"/>
      <c r="F834" s="66"/>
      <c r="G834" s="72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0.5" customHeight="1">
      <c r="A835" s="66"/>
      <c r="B835" s="66"/>
      <c r="C835" s="66"/>
      <c r="D835" s="66"/>
      <c r="E835" s="66"/>
      <c r="F835" s="66"/>
      <c r="G835" s="72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0.5" customHeight="1">
      <c r="A836" s="66"/>
      <c r="B836" s="66"/>
      <c r="C836" s="66"/>
      <c r="D836" s="66"/>
      <c r="E836" s="66"/>
      <c r="F836" s="66"/>
      <c r="G836" s="72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0.5" customHeight="1">
      <c r="A837" s="66"/>
      <c r="B837" s="66"/>
      <c r="C837" s="66"/>
      <c r="D837" s="66"/>
      <c r="E837" s="66"/>
      <c r="F837" s="66"/>
      <c r="G837" s="72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0.5" customHeight="1">
      <c r="A838" s="66"/>
      <c r="B838" s="66"/>
      <c r="C838" s="66"/>
      <c r="D838" s="66"/>
      <c r="E838" s="66"/>
      <c r="F838" s="66"/>
      <c r="G838" s="72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0.5" customHeight="1">
      <c r="A839" s="66"/>
      <c r="B839" s="66"/>
      <c r="C839" s="66"/>
      <c r="D839" s="66"/>
      <c r="E839" s="66"/>
      <c r="F839" s="66"/>
      <c r="G839" s="72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0.5" customHeight="1">
      <c r="A840" s="66"/>
      <c r="B840" s="66"/>
      <c r="C840" s="66"/>
      <c r="D840" s="66"/>
      <c r="E840" s="66"/>
      <c r="F840" s="66"/>
      <c r="G840" s="72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0.5" customHeight="1">
      <c r="A841" s="66"/>
      <c r="B841" s="66"/>
      <c r="C841" s="66"/>
      <c r="D841" s="66"/>
      <c r="E841" s="66"/>
      <c r="F841" s="66"/>
      <c r="G841" s="72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0.5" customHeight="1">
      <c r="A842" s="66"/>
      <c r="B842" s="66"/>
      <c r="C842" s="66"/>
      <c r="D842" s="66"/>
      <c r="E842" s="66"/>
      <c r="F842" s="66"/>
      <c r="G842" s="72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0.5" customHeight="1">
      <c r="A843" s="66"/>
      <c r="B843" s="66"/>
      <c r="C843" s="66"/>
      <c r="D843" s="66"/>
      <c r="E843" s="66"/>
      <c r="F843" s="66"/>
      <c r="G843" s="72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0.5" customHeight="1">
      <c r="A844" s="66"/>
      <c r="B844" s="66"/>
      <c r="C844" s="66"/>
      <c r="D844" s="66"/>
      <c r="E844" s="66"/>
      <c r="F844" s="66"/>
      <c r="G844" s="72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0.5" customHeight="1">
      <c r="A845" s="66"/>
      <c r="B845" s="66"/>
      <c r="C845" s="66"/>
      <c r="D845" s="66"/>
      <c r="E845" s="66"/>
      <c r="F845" s="66"/>
      <c r="G845" s="72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0.5" customHeight="1">
      <c r="A846" s="66"/>
      <c r="B846" s="66"/>
      <c r="C846" s="66"/>
      <c r="D846" s="66"/>
      <c r="E846" s="66"/>
      <c r="F846" s="66"/>
      <c r="G846" s="72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0.5" customHeight="1">
      <c r="A847" s="66"/>
      <c r="B847" s="66"/>
      <c r="C847" s="66"/>
      <c r="D847" s="66"/>
      <c r="E847" s="66"/>
      <c r="F847" s="66"/>
      <c r="G847" s="72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0.5" customHeight="1">
      <c r="A848" s="66"/>
      <c r="B848" s="66"/>
      <c r="C848" s="66"/>
      <c r="D848" s="66"/>
      <c r="E848" s="66"/>
      <c r="F848" s="66"/>
      <c r="G848" s="72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0.5" customHeight="1">
      <c r="A849" s="66"/>
      <c r="B849" s="66"/>
      <c r="C849" s="66"/>
      <c r="D849" s="66"/>
      <c r="E849" s="66"/>
      <c r="F849" s="66"/>
      <c r="G849" s="72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0.5" customHeight="1">
      <c r="A850" s="66"/>
      <c r="B850" s="66"/>
      <c r="C850" s="66"/>
      <c r="D850" s="66"/>
      <c r="E850" s="66"/>
      <c r="F850" s="66"/>
      <c r="G850" s="72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0.5" customHeight="1">
      <c r="A851" s="66"/>
      <c r="B851" s="66"/>
      <c r="C851" s="66"/>
      <c r="D851" s="66"/>
      <c r="E851" s="66"/>
      <c r="F851" s="66"/>
      <c r="G851" s="72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0.5" customHeight="1">
      <c r="A852" s="66"/>
      <c r="B852" s="66"/>
      <c r="C852" s="66"/>
      <c r="D852" s="66"/>
      <c r="E852" s="66"/>
      <c r="F852" s="66"/>
      <c r="G852" s="72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0.5" customHeight="1">
      <c r="A853" s="66"/>
      <c r="B853" s="66"/>
      <c r="C853" s="66"/>
      <c r="D853" s="66"/>
      <c r="E853" s="66"/>
      <c r="F853" s="66"/>
      <c r="G853" s="72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0.5" customHeight="1">
      <c r="A854" s="66"/>
      <c r="B854" s="66"/>
      <c r="C854" s="66"/>
      <c r="D854" s="66"/>
      <c r="E854" s="66"/>
      <c r="F854" s="66"/>
      <c r="G854" s="72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0.5" customHeight="1">
      <c r="A855" s="66"/>
      <c r="B855" s="66"/>
      <c r="C855" s="66"/>
      <c r="D855" s="66"/>
      <c r="E855" s="66"/>
      <c r="F855" s="66"/>
      <c r="G855" s="72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0.5" customHeight="1">
      <c r="A856" s="66"/>
      <c r="B856" s="66"/>
      <c r="C856" s="66"/>
      <c r="D856" s="66"/>
      <c r="E856" s="66"/>
      <c r="F856" s="66"/>
      <c r="G856" s="72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0.5" customHeight="1">
      <c r="A857" s="66"/>
      <c r="B857" s="66"/>
      <c r="C857" s="66"/>
      <c r="D857" s="66"/>
      <c r="E857" s="66"/>
      <c r="F857" s="66"/>
      <c r="G857" s="72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0.5" customHeight="1">
      <c r="A858" s="66"/>
      <c r="B858" s="66"/>
      <c r="C858" s="66"/>
      <c r="D858" s="66"/>
      <c r="E858" s="66"/>
      <c r="F858" s="66"/>
      <c r="G858" s="72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0.5" customHeight="1">
      <c r="A859" s="66"/>
      <c r="B859" s="66"/>
      <c r="C859" s="66"/>
      <c r="D859" s="66"/>
      <c r="E859" s="66"/>
      <c r="F859" s="66"/>
      <c r="G859" s="72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0.5" customHeight="1">
      <c r="A860" s="66"/>
      <c r="B860" s="66"/>
      <c r="C860" s="66"/>
      <c r="D860" s="66"/>
      <c r="E860" s="66"/>
      <c r="F860" s="66"/>
      <c r="G860" s="72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0.5" customHeight="1">
      <c r="A861" s="66"/>
      <c r="B861" s="66"/>
      <c r="C861" s="66"/>
      <c r="D861" s="66"/>
      <c r="E861" s="66"/>
      <c r="F861" s="66"/>
      <c r="G861" s="72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0.5" customHeight="1">
      <c r="A862" s="66"/>
      <c r="B862" s="66"/>
      <c r="C862" s="66"/>
      <c r="D862" s="66"/>
      <c r="E862" s="66"/>
      <c r="F862" s="66"/>
      <c r="G862" s="72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0.5" customHeight="1">
      <c r="A863" s="66"/>
      <c r="B863" s="66"/>
      <c r="C863" s="66"/>
      <c r="D863" s="66"/>
      <c r="E863" s="66"/>
      <c r="F863" s="66"/>
      <c r="G863" s="72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0.5" customHeight="1">
      <c r="A864" s="66"/>
      <c r="B864" s="66"/>
      <c r="C864" s="66"/>
      <c r="D864" s="66"/>
      <c r="E864" s="66"/>
      <c r="F864" s="66"/>
      <c r="G864" s="72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0.5" customHeight="1">
      <c r="A865" s="66"/>
      <c r="B865" s="66"/>
      <c r="C865" s="66"/>
      <c r="D865" s="66"/>
      <c r="E865" s="66"/>
      <c r="F865" s="66"/>
      <c r="G865" s="72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0.5" customHeight="1">
      <c r="A866" s="66"/>
      <c r="B866" s="66"/>
      <c r="C866" s="66"/>
      <c r="D866" s="66"/>
      <c r="E866" s="66"/>
      <c r="F866" s="66"/>
      <c r="G866" s="72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0.5" customHeight="1">
      <c r="A867" s="66"/>
      <c r="B867" s="66"/>
      <c r="C867" s="66"/>
      <c r="D867" s="66"/>
      <c r="E867" s="66"/>
      <c r="F867" s="66"/>
      <c r="G867" s="72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0.5" customHeight="1">
      <c r="A868" s="66"/>
      <c r="B868" s="66"/>
      <c r="C868" s="66"/>
      <c r="D868" s="66"/>
      <c r="E868" s="66"/>
      <c r="F868" s="66"/>
      <c r="G868" s="72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0.5" customHeight="1">
      <c r="A869" s="66"/>
      <c r="B869" s="66"/>
      <c r="C869" s="66"/>
      <c r="D869" s="66"/>
      <c r="E869" s="66"/>
      <c r="F869" s="66"/>
      <c r="G869" s="72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0.5" customHeight="1">
      <c r="A870" s="66"/>
      <c r="B870" s="66"/>
      <c r="C870" s="66"/>
      <c r="D870" s="66"/>
      <c r="E870" s="66"/>
      <c r="F870" s="66"/>
      <c r="G870" s="72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0.5" customHeight="1">
      <c r="A871" s="66"/>
      <c r="B871" s="66"/>
      <c r="C871" s="66"/>
      <c r="D871" s="66"/>
      <c r="E871" s="66"/>
      <c r="F871" s="66"/>
      <c r="G871" s="72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0.5" customHeight="1">
      <c r="A872" s="66"/>
      <c r="B872" s="66"/>
      <c r="C872" s="66"/>
      <c r="D872" s="66"/>
      <c r="E872" s="66"/>
      <c r="F872" s="66"/>
      <c r="G872" s="72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0.5" customHeight="1">
      <c r="A873" s="66"/>
      <c r="B873" s="66"/>
      <c r="C873" s="66"/>
      <c r="D873" s="66"/>
      <c r="E873" s="66"/>
      <c r="F873" s="66"/>
      <c r="G873" s="72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0.5" customHeight="1">
      <c r="A874" s="66"/>
      <c r="B874" s="66"/>
      <c r="C874" s="66"/>
      <c r="D874" s="66"/>
      <c r="E874" s="66"/>
      <c r="F874" s="66"/>
      <c r="G874" s="72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0.5" customHeight="1">
      <c r="A875" s="66"/>
      <c r="B875" s="66"/>
      <c r="C875" s="66"/>
      <c r="D875" s="66"/>
      <c r="E875" s="66"/>
      <c r="F875" s="66"/>
      <c r="G875" s="72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0.5" customHeight="1">
      <c r="A876" s="66"/>
      <c r="B876" s="66"/>
      <c r="C876" s="66"/>
      <c r="D876" s="66"/>
      <c r="E876" s="66"/>
      <c r="F876" s="66"/>
      <c r="G876" s="72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0.5" customHeight="1">
      <c r="A877" s="66"/>
      <c r="B877" s="66"/>
      <c r="C877" s="66"/>
      <c r="D877" s="66"/>
      <c r="E877" s="66"/>
      <c r="F877" s="66"/>
      <c r="G877" s="72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0.5" customHeight="1">
      <c r="A878" s="66"/>
      <c r="B878" s="66"/>
      <c r="C878" s="66"/>
      <c r="D878" s="66"/>
      <c r="E878" s="66"/>
      <c r="F878" s="66"/>
      <c r="G878" s="72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0.5" customHeight="1">
      <c r="A879" s="66"/>
      <c r="B879" s="66"/>
      <c r="C879" s="66"/>
      <c r="D879" s="66"/>
      <c r="E879" s="66"/>
      <c r="F879" s="66"/>
      <c r="G879" s="72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0.5" customHeight="1">
      <c r="A880" s="66"/>
      <c r="B880" s="66"/>
      <c r="C880" s="66"/>
      <c r="D880" s="66"/>
      <c r="E880" s="66"/>
      <c r="F880" s="66"/>
      <c r="G880" s="72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0.5" customHeight="1">
      <c r="A881" s="66"/>
      <c r="B881" s="66"/>
      <c r="C881" s="66"/>
      <c r="D881" s="66"/>
      <c r="E881" s="66"/>
      <c r="F881" s="66"/>
      <c r="G881" s="72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0.5" customHeight="1">
      <c r="A882" s="66"/>
      <c r="B882" s="66"/>
      <c r="C882" s="66"/>
      <c r="D882" s="66"/>
      <c r="E882" s="66"/>
      <c r="F882" s="66"/>
      <c r="G882" s="72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0.5" customHeight="1">
      <c r="A883" s="66"/>
      <c r="B883" s="66"/>
      <c r="C883" s="66"/>
      <c r="D883" s="66"/>
      <c r="E883" s="66"/>
      <c r="F883" s="66"/>
      <c r="G883" s="72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0.5" customHeight="1">
      <c r="A884" s="66"/>
      <c r="B884" s="66"/>
      <c r="C884" s="66"/>
      <c r="D884" s="66"/>
      <c r="E884" s="66"/>
      <c r="F884" s="66"/>
      <c r="G884" s="72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0.5" customHeight="1">
      <c r="A885" s="66"/>
      <c r="B885" s="66"/>
      <c r="C885" s="66"/>
      <c r="D885" s="66"/>
      <c r="E885" s="66"/>
      <c r="F885" s="66"/>
      <c r="G885" s="72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0.5" customHeight="1">
      <c r="A886" s="66"/>
      <c r="B886" s="66"/>
      <c r="C886" s="66"/>
      <c r="D886" s="66"/>
      <c r="E886" s="66"/>
      <c r="F886" s="66"/>
      <c r="G886" s="72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0.5" customHeight="1">
      <c r="A887" s="66"/>
      <c r="B887" s="66"/>
      <c r="C887" s="66"/>
      <c r="D887" s="66"/>
      <c r="E887" s="66"/>
      <c r="F887" s="66"/>
      <c r="G887" s="72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0.5" customHeight="1">
      <c r="A888" s="66"/>
      <c r="B888" s="66"/>
      <c r="C888" s="66"/>
      <c r="D888" s="66"/>
      <c r="E888" s="66"/>
      <c r="F888" s="66"/>
      <c r="G888" s="72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0.5" customHeight="1">
      <c r="A889" s="66"/>
      <c r="B889" s="66"/>
      <c r="C889" s="66"/>
      <c r="D889" s="66"/>
      <c r="E889" s="66"/>
      <c r="F889" s="66"/>
      <c r="G889" s="72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0.5" customHeight="1">
      <c r="A890" s="66"/>
      <c r="B890" s="66"/>
      <c r="C890" s="66"/>
      <c r="D890" s="66"/>
      <c r="E890" s="66"/>
      <c r="F890" s="66"/>
      <c r="G890" s="72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0.5" customHeight="1">
      <c r="A891" s="66"/>
      <c r="B891" s="66"/>
      <c r="C891" s="66"/>
      <c r="D891" s="66"/>
      <c r="E891" s="66"/>
      <c r="F891" s="66"/>
      <c r="G891" s="72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0.5" customHeight="1">
      <c r="A892" s="66"/>
      <c r="B892" s="66"/>
      <c r="C892" s="66"/>
      <c r="D892" s="66"/>
      <c r="E892" s="66"/>
      <c r="F892" s="66"/>
      <c r="G892" s="72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0.5" customHeight="1">
      <c r="A893" s="66"/>
      <c r="B893" s="66"/>
      <c r="C893" s="66"/>
      <c r="D893" s="66"/>
      <c r="E893" s="66"/>
      <c r="F893" s="66"/>
      <c r="G893" s="72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0.5" customHeight="1">
      <c r="A894" s="66"/>
      <c r="B894" s="66"/>
      <c r="C894" s="66"/>
      <c r="D894" s="66"/>
      <c r="E894" s="66"/>
      <c r="F894" s="66"/>
      <c r="G894" s="72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0.5" customHeight="1">
      <c r="A895" s="66"/>
      <c r="B895" s="66"/>
      <c r="C895" s="66"/>
      <c r="D895" s="66"/>
      <c r="E895" s="66"/>
      <c r="F895" s="66"/>
      <c r="G895" s="72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0.5" customHeight="1">
      <c r="A896" s="66"/>
      <c r="B896" s="66"/>
      <c r="C896" s="66"/>
      <c r="D896" s="66"/>
      <c r="E896" s="66"/>
      <c r="F896" s="66"/>
      <c r="G896" s="72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0.5" customHeight="1">
      <c r="A897" s="66"/>
      <c r="B897" s="66"/>
      <c r="C897" s="66"/>
      <c r="D897" s="66"/>
      <c r="E897" s="66"/>
      <c r="F897" s="66"/>
      <c r="G897" s="72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0.5" customHeight="1">
      <c r="A898" s="66"/>
      <c r="B898" s="66"/>
      <c r="C898" s="66"/>
      <c r="D898" s="66"/>
      <c r="E898" s="66"/>
      <c r="F898" s="66"/>
      <c r="G898" s="72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0.5" customHeight="1">
      <c r="A899" s="66"/>
      <c r="B899" s="66"/>
      <c r="C899" s="66"/>
      <c r="D899" s="66"/>
      <c r="E899" s="66"/>
      <c r="F899" s="66"/>
      <c r="G899" s="72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0.5" customHeight="1">
      <c r="A900" s="66"/>
      <c r="B900" s="66"/>
      <c r="C900" s="66"/>
      <c r="D900" s="66"/>
      <c r="E900" s="66"/>
      <c r="F900" s="66"/>
      <c r="G900" s="72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0.5" customHeight="1">
      <c r="A901" s="66"/>
      <c r="B901" s="66"/>
      <c r="C901" s="66"/>
      <c r="D901" s="66"/>
      <c r="E901" s="66"/>
      <c r="F901" s="66"/>
      <c r="G901" s="72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0.5" customHeight="1">
      <c r="A902" s="66"/>
      <c r="B902" s="66"/>
      <c r="C902" s="66"/>
      <c r="D902" s="66"/>
      <c r="E902" s="66"/>
      <c r="F902" s="66"/>
      <c r="G902" s="72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0.5" customHeight="1">
      <c r="A903" s="66"/>
      <c r="B903" s="66"/>
      <c r="C903" s="66"/>
      <c r="D903" s="66"/>
      <c r="E903" s="66"/>
      <c r="F903" s="66"/>
      <c r="G903" s="72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0.5" customHeight="1">
      <c r="A904" s="66"/>
      <c r="B904" s="66"/>
      <c r="C904" s="66"/>
      <c r="D904" s="66"/>
      <c r="E904" s="66"/>
      <c r="F904" s="66"/>
      <c r="G904" s="72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0.5" customHeight="1">
      <c r="A905" s="66"/>
      <c r="B905" s="66"/>
      <c r="C905" s="66"/>
      <c r="D905" s="66"/>
      <c r="E905" s="66"/>
      <c r="F905" s="66"/>
      <c r="G905" s="72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0.5" customHeight="1">
      <c r="A906" s="66"/>
      <c r="B906" s="66"/>
      <c r="C906" s="66"/>
      <c r="D906" s="66"/>
      <c r="E906" s="66"/>
      <c r="F906" s="66"/>
      <c r="G906" s="72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0.5" customHeight="1">
      <c r="A907" s="66"/>
      <c r="B907" s="66"/>
      <c r="C907" s="66"/>
      <c r="D907" s="66"/>
      <c r="E907" s="66"/>
      <c r="F907" s="66"/>
      <c r="G907" s="72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0.5" customHeight="1">
      <c r="A908" s="66"/>
      <c r="B908" s="66"/>
      <c r="C908" s="66"/>
      <c r="D908" s="66"/>
      <c r="E908" s="66"/>
      <c r="F908" s="66"/>
      <c r="G908" s="72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0.5" customHeight="1">
      <c r="A909" s="66"/>
      <c r="B909" s="66"/>
      <c r="C909" s="66"/>
      <c r="D909" s="66"/>
      <c r="E909" s="66"/>
      <c r="F909" s="66"/>
      <c r="G909" s="72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0.5" customHeight="1">
      <c r="A910" s="66"/>
      <c r="B910" s="66"/>
      <c r="C910" s="66"/>
      <c r="D910" s="66"/>
      <c r="E910" s="66"/>
      <c r="F910" s="66"/>
      <c r="G910" s="72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0.5" customHeight="1">
      <c r="A911" s="66"/>
      <c r="B911" s="66"/>
      <c r="C911" s="66"/>
      <c r="D911" s="66"/>
      <c r="E911" s="66"/>
      <c r="F911" s="66"/>
      <c r="G911" s="72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0.5" customHeight="1">
      <c r="A912" s="66"/>
      <c r="B912" s="66"/>
      <c r="C912" s="66"/>
      <c r="D912" s="66"/>
      <c r="E912" s="66"/>
      <c r="F912" s="66"/>
      <c r="G912" s="72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0.5" customHeight="1">
      <c r="A913" s="66"/>
      <c r="B913" s="66"/>
      <c r="C913" s="66"/>
      <c r="D913" s="66"/>
      <c r="E913" s="66"/>
      <c r="F913" s="66"/>
      <c r="G913" s="72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0.5" customHeight="1">
      <c r="A914" s="66"/>
      <c r="B914" s="66"/>
      <c r="C914" s="66"/>
      <c r="D914" s="66"/>
      <c r="E914" s="66"/>
      <c r="F914" s="66"/>
      <c r="G914" s="72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0.5" customHeight="1">
      <c r="A915" s="66"/>
      <c r="B915" s="66"/>
      <c r="C915" s="66"/>
      <c r="D915" s="66"/>
      <c r="E915" s="66"/>
      <c r="F915" s="66"/>
      <c r="G915" s="72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0.5" customHeight="1">
      <c r="A916" s="66"/>
      <c r="B916" s="66"/>
      <c r="C916" s="66"/>
      <c r="D916" s="66"/>
      <c r="E916" s="66"/>
      <c r="F916" s="66"/>
      <c r="G916" s="72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0.5" customHeight="1">
      <c r="A917" s="66"/>
      <c r="B917" s="66"/>
      <c r="C917" s="66"/>
      <c r="D917" s="66"/>
      <c r="E917" s="66"/>
      <c r="F917" s="66"/>
      <c r="G917" s="72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0.5" customHeight="1">
      <c r="A918" s="66"/>
      <c r="B918" s="66"/>
      <c r="C918" s="66"/>
      <c r="D918" s="66"/>
      <c r="E918" s="66"/>
      <c r="F918" s="66"/>
      <c r="G918" s="72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0.5" customHeight="1">
      <c r="A919" s="66"/>
      <c r="B919" s="66"/>
      <c r="C919" s="66"/>
      <c r="D919" s="66"/>
      <c r="E919" s="66"/>
      <c r="F919" s="66"/>
      <c r="G919" s="72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0.5" customHeight="1">
      <c r="A920" s="66"/>
      <c r="B920" s="66"/>
      <c r="C920" s="66"/>
      <c r="D920" s="66"/>
      <c r="E920" s="66"/>
      <c r="F920" s="66"/>
      <c r="G920" s="72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0.5" customHeight="1">
      <c r="A921" s="66"/>
      <c r="B921" s="66"/>
      <c r="C921" s="66"/>
      <c r="D921" s="66"/>
      <c r="E921" s="66"/>
      <c r="F921" s="66"/>
      <c r="G921" s="72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0.5" customHeight="1">
      <c r="A922" s="66"/>
      <c r="B922" s="66"/>
      <c r="C922" s="66"/>
      <c r="D922" s="66"/>
      <c r="E922" s="66"/>
      <c r="F922" s="66"/>
      <c r="G922" s="72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0.5" customHeight="1">
      <c r="A923" s="66"/>
      <c r="B923" s="66"/>
      <c r="C923" s="66"/>
      <c r="D923" s="66"/>
      <c r="E923" s="66"/>
      <c r="F923" s="66"/>
      <c r="G923" s="72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0.5" customHeight="1">
      <c r="A924" s="66"/>
      <c r="B924" s="66"/>
      <c r="C924" s="66"/>
      <c r="D924" s="66"/>
      <c r="E924" s="66"/>
      <c r="F924" s="66"/>
      <c r="G924" s="72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0.5" customHeight="1">
      <c r="A925" s="66"/>
      <c r="B925" s="66"/>
      <c r="C925" s="66"/>
      <c r="D925" s="66"/>
      <c r="E925" s="66"/>
      <c r="F925" s="66"/>
      <c r="G925" s="72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0.5" customHeight="1">
      <c r="A926" s="66"/>
      <c r="B926" s="66"/>
      <c r="C926" s="66"/>
      <c r="D926" s="66"/>
      <c r="E926" s="66"/>
      <c r="F926" s="66"/>
      <c r="G926" s="72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0.5" customHeight="1">
      <c r="A927" s="66"/>
      <c r="B927" s="66"/>
      <c r="C927" s="66"/>
      <c r="D927" s="66"/>
      <c r="E927" s="66"/>
      <c r="F927" s="66"/>
      <c r="G927" s="72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0.5" customHeight="1">
      <c r="A928" s="66"/>
      <c r="B928" s="66"/>
      <c r="C928" s="66"/>
      <c r="D928" s="66"/>
      <c r="E928" s="66"/>
      <c r="F928" s="66"/>
      <c r="G928" s="72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0.5" customHeight="1">
      <c r="A929" s="66"/>
      <c r="B929" s="66"/>
      <c r="C929" s="66"/>
      <c r="D929" s="66"/>
      <c r="E929" s="66"/>
      <c r="F929" s="66"/>
      <c r="G929" s="72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0.5" customHeight="1">
      <c r="A930" s="66"/>
      <c r="B930" s="66"/>
      <c r="C930" s="66"/>
      <c r="D930" s="66"/>
      <c r="E930" s="66"/>
      <c r="F930" s="66"/>
      <c r="G930" s="72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0.5" customHeight="1">
      <c r="A931" s="66"/>
      <c r="B931" s="66"/>
      <c r="C931" s="66"/>
      <c r="D931" s="66"/>
      <c r="E931" s="66"/>
      <c r="F931" s="66"/>
      <c r="G931" s="72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0.5" customHeight="1">
      <c r="A932" s="66"/>
      <c r="B932" s="66"/>
      <c r="C932" s="66"/>
      <c r="D932" s="66"/>
      <c r="E932" s="66"/>
      <c r="F932" s="66"/>
      <c r="G932" s="72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0.5" customHeight="1">
      <c r="A933" s="66"/>
      <c r="B933" s="66"/>
      <c r="C933" s="66"/>
      <c r="D933" s="66"/>
      <c r="E933" s="66"/>
      <c r="F933" s="66"/>
      <c r="G933" s="72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0.5" customHeight="1">
      <c r="A934" s="66"/>
      <c r="B934" s="66"/>
      <c r="C934" s="66"/>
      <c r="D934" s="66"/>
      <c r="E934" s="66"/>
      <c r="F934" s="66"/>
      <c r="G934" s="72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0.5" customHeight="1">
      <c r="A935" s="66"/>
      <c r="B935" s="66"/>
      <c r="C935" s="66"/>
      <c r="D935" s="66"/>
      <c r="E935" s="66"/>
      <c r="F935" s="66"/>
      <c r="G935" s="72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0.5" customHeight="1">
      <c r="A936" s="66"/>
      <c r="B936" s="66"/>
      <c r="C936" s="66"/>
      <c r="D936" s="66"/>
      <c r="E936" s="66"/>
      <c r="F936" s="66"/>
      <c r="G936" s="72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0.5" customHeight="1">
      <c r="A937" s="66"/>
      <c r="B937" s="66"/>
      <c r="C937" s="66"/>
      <c r="D937" s="66"/>
      <c r="E937" s="66"/>
      <c r="F937" s="66"/>
      <c r="G937" s="72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0.5" customHeight="1">
      <c r="A938" s="66"/>
      <c r="B938" s="66"/>
      <c r="C938" s="66"/>
      <c r="D938" s="66"/>
      <c r="E938" s="66"/>
      <c r="F938" s="66"/>
      <c r="G938" s="72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0.5" customHeight="1">
      <c r="A939" s="66"/>
      <c r="B939" s="66"/>
      <c r="C939" s="66"/>
      <c r="D939" s="66"/>
      <c r="E939" s="66"/>
      <c r="F939" s="66"/>
      <c r="G939" s="72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0.5" customHeight="1">
      <c r="A940" s="66"/>
      <c r="B940" s="66"/>
      <c r="C940" s="66"/>
      <c r="D940" s="66"/>
      <c r="E940" s="66"/>
      <c r="F940" s="66"/>
      <c r="G940" s="72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0.5" customHeight="1">
      <c r="A941" s="66"/>
      <c r="B941" s="66"/>
      <c r="C941" s="66"/>
      <c r="D941" s="66"/>
      <c r="E941" s="66"/>
      <c r="F941" s="66"/>
      <c r="G941" s="72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0.5" customHeight="1">
      <c r="A942" s="66"/>
      <c r="B942" s="66"/>
      <c r="C942" s="66"/>
      <c r="D942" s="66"/>
      <c r="E942" s="66"/>
      <c r="F942" s="66"/>
      <c r="G942" s="72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0.5" customHeight="1">
      <c r="A943" s="66"/>
      <c r="B943" s="66"/>
      <c r="C943" s="66"/>
      <c r="D943" s="66"/>
      <c r="E943" s="66"/>
      <c r="F943" s="66"/>
      <c r="G943" s="72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0.5" customHeight="1">
      <c r="A944" s="66"/>
      <c r="B944" s="66"/>
      <c r="C944" s="66"/>
      <c r="D944" s="66"/>
      <c r="E944" s="66"/>
      <c r="F944" s="66"/>
      <c r="G944" s="72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0.5" customHeight="1">
      <c r="A945" s="66"/>
      <c r="B945" s="66"/>
      <c r="C945" s="66"/>
      <c r="D945" s="66"/>
      <c r="E945" s="66"/>
      <c r="F945" s="66"/>
      <c r="G945" s="72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0.5" customHeight="1">
      <c r="A946" s="66"/>
      <c r="B946" s="66"/>
      <c r="C946" s="66"/>
      <c r="D946" s="66"/>
      <c r="E946" s="66"/>
      <c r="F946" s="66"/>
      <c r="G946" s="72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0.5" customHeight="1">
      <c r="A947" s="66"/>
      <c r="B947" s="66"/>
      <c r="C947" s="66"/>
      <c r="D947" s="66"/>
      <c r="E947" s="66"/>
      <c r="F947" s="66"/>
      <c r="G947" s="72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0.5" customHeight="1">
      <c r="A948" s="66"/>
      <c r="B948" s="66"/>
      <c r="C948" s="66"/>
      <c r="D948" s="66"/>
      <c r="E948" s="66"/>
      <c r="F948" s="66"/>
      <c r="G948" s="72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0.5" customHeight="1">
      <c r="A949" s="66"/>
      <c r="B949" s="66"/>
      <c r="C949" s="66"/>
      <c r="D949" s="66"/>
      <c r="E949" s="66"/>
      <c r="F949" s="66"/>
      <c r="G949" s="72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0.5" customHeight="1">
      <c r="A950" s="66"/>
      <c r="B950" s="66"/>
      <c r="C950" s="66"/>
      <c r="D950" s="66"/>
      <c r="E950" s="66"/>
      <c r="F950" s="66"/>
      <c r="G950" s="72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0.5" customHeight="1">
      <c r="A951" s="66"/>
      <c r="B951" s="66"/>
      <c r="C951" s="66"/>
      <c r="D951" s="66"/>
      <c r="E951" s="66"/>
      <c r="F951" s="66"/>
      <c r="G951" s="72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0.5" customHeight="1">
      <c r="A952" s="66"/>
      <c r="B952" s="66"/>
      <c r="C952" s="66"/>
      <c r="D952" s="66"/>
      <c r="E952" s="66"/>
      <c r="F952" s="66"/>
      <c r="G952" s="72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0.5" customHeight="1">
      <c r="A953" s="66"/>
      <c r="B953" s="66"/>
      <c r="C953" s="66"/>
      <c r="D953" s="66"/>
      <c r="E953" s="66"/>
      <c r="F953" s="66"/>
      <c r="G953" s="72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0.5" customHeight="1">
      <c r="A954" s="66"/>
      <c r="B954" s="66"/>
      <c r="C954" s="66"/>
      <c r="D954" s="66"/>
      <c r="E954" s="66"/>
      <c r="F954" s="66"/>
      <c r="G954" s="72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0.5" customHeight="1">
      <c r="A955" s="66"/>
      <c r="B955" s="66"/>
      <c r="C955" s="66"/>
      <c r="D955" s="66"/>
      <c r="E955" s="66"/>
      <c r="F955" s="66"/>
      <c r="G955" s="72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0.5" customHeight="1">
      <c r="A956" s="66"/>
      <c r="B956" s="66"/>
      <c r="C956" s="66"/>
      <c r="D956" s="66"/>
      <c r="E956" s="66"/>
      <c r="F956" s="66"/>
      <c r="G956" s="72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0.5" customHeight="1">
      <c r="A957" s="66"/>
      <c r="B957" s="66"/>
      <c r="C957" s="66"/>
      <c r="D957" s="66"/>
      <c r="E957" s="66"/>
      <c r="F957" s="66"/>
      <c r="G957" s="72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0.5" customHeight="1">
      <c r="A958" s="66"/>
      <c r="B958" s="66"/>
      <c r="C958" s="66"/>
      <c r="D958" s="66"/>
      <c r="E958" s="66"/>
      <c r="F958" s="66"/>
      <c r="G958" s="72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0.5" customHeight="1">
      <c r="A959" s="66"/>
      <c r="B959" s="66"/>
      <c r="C959" s="66"/>
      <c r="D959" s="66"/>
      <c r="E959" s="66"/>
      <c r="F959" s="66"/>
      <c r="G959" s="72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0.5" customHeight="1">
      <c r="A960" s="66"/>
      <c r="B960" s="66"/>
      <c r="C960" s="66"/>
      <c r="D960" s="66"/>
      <c r="E960" s="66"/>
      <c r="F960" s="66"/>
      <c r="G960" s="72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0.5" customHeight="1">
      <c r="A961" s="66"/>
      <c r="B961" s="66"/>
      <c r="C961" s="66"/>
      <c r="D961" s="66"/>
      <c r="E961" s="66"/>
      <c r="F961" s="66"/>
      <c r="G961" s="72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0.5" customHeight="1">
      <c r="A962" s="66"/>
      <c r="B962" s="66"/>
      <c r="C962" s="66"/>
      <c r="D962" s="66"/>
      <c r="E962" s="66"/>
      <c r="F962" s="66"/>
      <c r="G962" s="72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0.5" customHeight="1">
      <c r="A963" s="66"/>
      <c r="B963" s="66"/>
      <c r="C963" s="66"/>
      <c r="D963" s="66"/>
      <c r="E963" s="66"/>
      <c r="F963" s="66"/>
      <c r="G963" s="72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0.5" customHeight="1">
      <c r="A964" s="66"/>
      <c r="B964" s="66"/>
      <c r="C964" s="66"/>
      <c r="D964" s="66"/>
      <c r="E964" s="66"/>
      <c r="F964" s="66"/>
      <c r="G964" s="72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0.5" customHeight="1">
      <c r="A965" s="66"/>
      <c r="B965" s="66"/>
      <c r="C965" s="66"/>
      <c r="D965" s="66"/>
      <c r="E965" s="66"/>
      <c r="F965" s="66"/>
      <c r="G965" s="72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0.5" customHeight="1">
      <c r="A966" s="66"/>
      <c r="B966" s="66"/>
      <c r="C966" s="66"/>
      <c r="D966" s="66"/>
      <c r="E966" s="66"/>
      <c r="F966" s="66"/>
      <c r="G966" s="72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0.5" customHeight="1">
      <c r="A967" s="66"/>
      <c r="B967" s="66"/>
      <c r="C967" s="66"/>
      <c r="D967" s="66"/>
      <c r="E967" s="66"/>
      <c r="F967" s="66"/>
      <c r="G967" s="72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0.5" customHeight="1">
      <c r="A968" s="66"/>
      <c r="B968" s="66"/>
      <c r="C968" s="66"/>
      <c r="D968" s="66"/>
      <c r="E968" s="66"/>
      <c r="F968" s="66"/>
      <c r="G968" s="72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0.5" customHeight="1">
      <c r="A969" s="66"/>
      <c r="B969" s="66"/>
      <c r="C969" s="66"/>
      <c r="D969" s="66"/>
      <c r="E969" s="66"/>
      <c r="F969" s="66"/>
      <c r="G969" s="72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0.5" customHeight="1">
      <c r="A970" s="66"/>
      <c r="B970" s="66"/>
      <c r="C970" s="66"/>
      <c r="D970" s="66"/>
      <c r="E970" s="66"/>
      <c r="F970" s="66"/>
      <c r="G970" s="72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0.5" customHeight="1">
      <c r="A971" s="66"/>
      <c r="B971" s="66"/>
      <c r="C971" s="66"/>
      <c r="D971" s="66"/>
      <c r="E971" s="66"/>
      <c r="F971" s="66"/>
      <c r="G971" s="72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0.5" customHeight="1">
      <c r="A972" s="66"/>
      <c r="B972" s="66"/>
      <c r="C972" s="66"/>
      <c r="D972" s="66"/>
      <c r="E972" s="66"/>
      <c r="F972" s="66"/>
      <c r="G972" s="72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0.5" customHeight="1">
      <c r="A973" s="66"/>
      <c r="B973" s="66"/>
      <c r="C973" s="66"/>
      <c r="D973" s="66"/>
      <c r="E973" s="66"/>
      <c r="F973" s="66"/>
      <c r="G973" s="72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0.5" customHeight="1">
      <c r="A974" s="66"/>
      <c r="B974" s="66"/>
      <c r="C974" s="66"/>
      <c r="D974" s="66"/>
      <c r="E974" s="66"/>
      <c r="F974" s="66"/>
      <c r="G974" s="72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0.5" customHeight="1">
      <c r="A975" s="66"/>
      <c r="B975" s="66"/>
      <c r="C975" s="66"/>
      <c r="D975" s="66"/>
      <c r="E975" s="66"/>
      <c r="F975" s="66"/>
      <c r="G975" s="72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0.5" customHeight="1">
      <c r="A976" s="66"/>
      <c r="B976" s="66"/>
      <c r="C976" s="66"/>
      <c r="D976" s="66"/>
      <c r="E976" s="66"/>
      <c r="F976" s="66"/>
      <c r="G976" s="72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0.5" customHeight="1">
      <c r="A977" s="66"/>
      <c r="B977" s="66"/>
      <c r="C977" s="66"/>
      <c r="D977" s="66"/>
      <c r="E977" s="66"/>
      <c r="F977" s="66"/>
      <c r="G977" s="72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0.5" customHeight="1">
      <c r="A978" s="66"/>
      <c r="B978" s="66"/>
      <c r="C978" s="66"/>
      <c r="D978" s="66"/>
      <c r="E978" s="66"/>
      <c r="F978" s="66"/>
      <c r="G978" s="72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0.5" customHeight="1">
      <c r="A979" s="66"/>
      <c r="B979" s="66"/>
      <c r="C979" s="66"/>
      <c r="D979" s="66"/>
      <c r="E979" s="66"/>
      <c r="F979" s="66"/>
      <c r="G979" s="72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0.5" customHeight="1">
      <c r="A980" s="66"/>
      <c r="B980" s="66"/>
      <c r="C980" s="66"/>
      <c r="D980" s="66"/>
      <c r="E980" s="66"/>
      <c r="F980" s="66"/>
      <c r="G980" s="72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0.5" customHeight="1">
      <c r="A981" s="66"/>
      <c r="B981" s="66"/>
      <c r="C981" s="66"/>
      <c r="D981" s="66"/>
      <c r="E981" s="66"/>
      <c r="F981" s="66"/>
      <c r="G981" s="72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0.5" customHeight="1">
      <c r="A982" s="66"/>
      <c r="B982" s="66"/>
      <c r="C982" s="66"/>
      <c r="D982" s="66"/>
      <c r="E982" s="66"/>
      <c r="F982" s="66"/>
      <c r="G982" s="72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0.5" customHeight="1">
      <c r="A983" s="66"/>
      <c r="B983" s="66"/>
      <c r="C983" s="66"/>
      <c r="D983" s="66"/>
      <c r="E983" s="66"/>
      <c r="F983" s="66"/>
      <c r="G983" s="72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0.5" customHeight="1">
      <c r="A984" s="66"/>
      <c r="B984" s="66"/>
      <c r="C984" s="66"/>
      <c r="D984" s="66"/>
      <c r="E984" s="66"/>
      <c r="F984" s="66"/>
      <c r="G984" s="72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0.5" customHeight="1">
      <c r="A985" s="66"/>
      <c r="B985" s="66"/>
      <c r="C985" s="66"/>
      <c r="D985" s="66"/>
      <c r="E985" s="66"/>
      <c r="F985" s="66"/>
      <c r="G985" s="72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0.5" customHeight="1">
      <c r="A986" s="66"/>
      <c r="B986" s="66"/>
      <c r="C986" s="66"/>
      <c r="D986" s="66"/>
      <c r="E986" s="66"/>
      <c r="F986" s="66"/>
      <c r="G986" s="72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0.5" customHeight="1">
      <c r="A987" s="66"/>
      <c r="B987" s="66"/>
      <c r="C987" s="66"/>
      <c r="D987" s="66"/>
      <c r="E987" s="66"/>
      <c r="F987" s="66"/>
      <c r="G987" s="72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0.5" customHeight="1">
      <c r="A988" s="66"/>
      <c r="B988" s="66"/>
      <c r="C988" s="66"/>
      <c r="D988" s="66"/>
      <c r="E988" s="66"/>
      <c r="F988" s="66"/>
      <c r="G988" s="72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0.5" customHeight="1">
      <c r="A989" s="66"/>
      <c r="B989" s="66"/>
      <c r="C989" s="66"/>
      <c r="D989" s="66"/>
      <c r="E989" s="66"/>
      <c r="F989" s="66"/>
      <c r="G989" s="72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0.5" customHeight="1">
      <c r="A990" s="66"/>
      <c r="B990" s="66"/>
      <c r="C990" s="66"/>
      <c r="D990" s="66"/>
      <c r="E990" s="66"/>
      <c r="F990" s="66"/>
      <c r="G990" s="72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0.5" customHeight="1">
      <c r="A991" s="66"/>
      <c r="B991" s="66"/>
      <c r="C991" s="66"/>
      <c r="D991" s="66"/>
      <c r="E991" s="66"/>
      <c r="F991" s="66"/>
      <c r="G991" s="72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0.5" customHeight="1">
      <c r="A992" s="66"/>
      <c r="B992" s="66"/>
      <c r="C992" s="66"/>
      <c r="D992" s="66"/>
      <c r="E992" s="66"/>
      <c r="F992" s="66"/>
      <c r="G992" s="72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0.5" customHeight="1">
      <c r="A993" s="66"/>
      <c r="B993" s="66"/>
      <c r="C993" s="66"/>
      <c r="D993" s="66"/>
      <c r="E993" s="66"/>
      <c r="F993" s="66"/>
      <c r="G993" s="72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0.5" customHeight="1">
      <c r="A994" s="66"/>
      <c r="B994" s="66"/>
      <c r="C994" s="66"/>
      <c r="D994" s="66"/>
      <c r="E994" s="66"/>
      <c r="F994" s="66"/>
      <c r="G994" s="72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0.5" customHeight="1">
      <c r="A995" s="66"/>
      <c r="B995" s="66"/>
      <c r="C995" s="66"/>
      <c r="D995" s="66"/>
      <c r="E995" s="66"/>
      <c r="F995" s="66"/>
      <c r="G995" s="72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0.5" customHeight="1">
      <c r="A996" s="66"/>
      <c r="B996" s="66"/>
      <c r="C996" s="66"/>
      <c r="D996" s="66"/>
      <c r="E996" s="66"/>
      <c r="F996" s="66"/>
      <c r="G996" s="72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0.5" customHeight="1">
      <c r="A997" s="66"/>
      <c r="B997" s="66"/>
      <c r="C997" s="66"/>
      <c r="D997" s="66"/>
      <c r="E997" s="66"/>
      <c r="F997" s="66"/>
      <c r="G997" s="72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0.5" customHeight="1">
      <c r="A998" s="66"/>
      <c r="B998" s="66"/>
      <c r="C998" s="66"/>
      <c r="D998" s="66"/>
      <c r="E998" s="66"/>
      <c r="F998" s="66"/>
      <c r="G998" s="72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0.5" customHeight="1">
      <c r="A999" s="66"/>
      <c r="B999" s="66"/>
      <c r="C999" s="66"/>
      <c r="D999" s="66"/>
      <c r="E999" s="66"/>
      <c r="F999" s="66"/>
      <c r="G999" s="72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0.5" customHeight="1">
      <c r="A1000" s="66"/>
      <c r="B1000" s="66"/>
      <c r="C1000" s="66"/>
      <c r="D1000" s="66"/>
      <c r="E1000" s="66"/>
      <c r="F1000" s="66"/>
      <c r="G1000" s="72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7">
    <mergeCell ref="A1:P3"/>
    <mergeCell ref="A4:E4"/>
    <mergeCell ref="F4:H4"/>
    <mergeCell ref="I4:N4"/>
    <mergeCell ref="O4:P4"/>
    <mergeCell ref="A5:F5"/>
    <mergeCell ref="Q5:U5"/>
  </mergeCells>
  <conditionalFormatting sqref="I14 I19:I20 I25:I30 I37:I38">
    <cfRule type="cellIs" dxfId="0" priority="1" stopIfTrue="1" operator="equal">
      <formula>"I"</formula>
    </cfRule>
  </conditionalFormatting>
  <conditionalFormatting sqref="I14 I19:I20 I25:I30 I37:I38">
    <cfRule type="cellIs" dxfId="1" priority="2" stopIfTrue="1" operator="equal">
      <formula>"A"</formula>
    </cfRule>
  </conditionalFormatting>
  <conditionalFormatting sqref="I14 I19:I20 I25:I30 I37:I38">
    <cfRule type="cellIs" dxfId="2" priority="3" stopIfTrue="1" operator="equal">
      <formula>"E"</formula>
    </cfRule>
  </conditionalFormatting>
  <conditionalFormatting sqref="I31:I34">
    <cfRule type="cellIs" dxfId="0" priority="4" stopIfTrue="1" operator="equal">
      <formula>"I"</formula>
    </cfRule>
  </conditionalFormatting>
  <conditionalFormatting sqref="I31:I34">
    <cfRule type="cellIs" dxfId="1" priority="5" stopIfTrue="1" operator="equal">
      <formula>"A"</formula>
    </cfRule>
  </conditionalFormatting>
  <conditionalFormatting sqref="I31:I34">
    <cfRule type="cellIs" dxfId="2" priority="6" stopIfTrue="1" operator="equal">
      <formula>"E"</formula>
    </cfRule>
  </conditionalFormatting>
  <conditionalFormatting sqref="I35">
    <cfRule type="cellIs" dxfId="0" priority="7" stopIfTrue="1" operator="equal">
      <formula>"I"</formula>
    </cfRule>
  </conditionalFormatting>
  <conditionalFormatting sqref="I35">
    <cfRule type="cellIs" dxfId="1" priority="8" stopIfTrue="1" operator="equal">
      <formula>"A"</formula>
    </cfRule>
  </conditionalFormatting>
  <conditionalFormatting sqref="I35">
    <cfRule type="cellIs" dxfId="2" priority="9" stopIfTrue="1" operator="equal">
      <formula>"E"</formula>
    </cfRule>
  </conditionalFormatting>
  <conditionalFormatting sqref="I36">
    <cfRule type="cellIs" dxfId="0" priority="10" stopIfTrue="1" operator="equal">
      <formula>"I"</formula>
    </cfRule>
  </conditionalFormatting>
  <conditionalFormatting sqref="I36">
    <cfRule type="cellIs" dxfId="1" priority="11" stopIfTrue="1" operator="equal">
      <formula>"A"</formula>
    </cfRule>
  </conditionalFormatting>
  <conditionalFormatting sqref="I36">
    <cfRule type="cellIs" dxfId="2" priority="12" stopIfTrue="1" operator="equal">
      <formula>"E"</formula>
    </cfRule>
  </conditionalFormatting>
  <conditionalFormatting sqref="I9">
    <cfRule type="cellIs" dxfId="0" priority="13" stopIfTrue="1" operator="equal">
      <formula>"I"</formula>
    </cfRule>
  </conditionalFormatting>
  <conditionalFormatting sqref="I9">
    <cfRule type="cellIs" dxfId="1" priority="14" stopIfTrue="1" operator="equal">
      <formula>"A"</formula>
    </cfRule>
  </conditionalFormatting>
  <conditionalFormatting sqref="I9">
    <cfRule type="cellIs" dxfId="2" priority="15" stopIfTrue="1" operator="equal">
      <formula>"E"</formula>
    </cfRule>
  </conditionalFormatting>
  <conditionalFormatting sqref="I6">
    <cfRule type="cellIs" dxfId="0" priority="16" stopIfTrue="1" operator="equal">
      <formula>"I"</formula>
    </cfRule>
  </conditionalFormatting>
  <conditionalFormatting sqref="I6">
    <cfRule type="cellIs" dxfId="1" priority="17" stopIfTrue="1" operator="equal">
      <formula>"A"</formula>
    </cfRule>
  </conditionalFormatting>
  <conditionalFormatting sqref="I6">
    <cfRule type="cellIs" dxfId="2" priority="18" stopIfTrue="1" operator="equal">
      <formula>"E"</formula>
    </cfRule>
  </conditionalFormatting>
  <conditionalFormatting sqref="I10">
    <cfRule type="cellIs" dxfId="0" priority="19" stopIfTrue="1" operator="equal">
      <formula>"I"</formula>
    </cfRule>
  </conditionalFormatting>
  <conditionalFormatting sqref="I10">
    <cfRule type="cellIs" dxfId="1" priority="20" stopIfTrue="1" operator="equal">
      <formula>"A"</formula>
    </cfRule>
  </conditionalFormatting>
  <conditionalFormatting sqref="I10">
    <cfRule type="cellIs" dxfId="2" priority="21" stopIfTrue="1" operator="equal">
      <formula>"E"</formula>
    </cfRule>
  </conditionalFormatting>
  <conditionalFormatting sqref="I7:I8">
    <cfRule type="cellIs" dxfId="0" priority="22" stopIfTrue="1" operator="equal">
      <formula>"I"</formula>
    </cfRule>
  </conditionalFormatting>
  <conditionalFormatting sqref="I7:I8">
    <cfRule type="cellIs" dxfId="1" priority="23" stopIfTrue="1" operator="equal">
      <formula>"A"</formula>
    </cfRule>
  </conditionalFormatting>
  <conditionalFormatting sqref="I7:I8">
    <cfRule type="cellIs" dxfId="2" priority="24" stopIfTrue="1" operator="equal">
      <formula>"E"</formula>
    </cfRule>
  </conditionalFormatting>
  <conditionalFormatting sqref="I11:I13">
    <cfRule type="cellIs" dxfId="0" priority="25" stopIfTrue="1" operator="equal">
      <formula>"I"</formula>
    </cfRule>
  </conditionalFormatting>
  <conditionalFormatting sqref="I11:I13">
    <cfRule type="cellIs" dxfId="1" priority="26" stopIfTrue="1" operator="equal">
      <formula>"A"</formula>
    </cfRule>
  </conditionalFormatting>
  <conditionalFormatting sqref="I11:I13">
    <cfRule type="cellIs" dxfId="2" priority="27" stopIfTrue="1" operator="equal">
      <formula>"E"</formula>
    </cfRule>
  </conditionalFormatting>
  <conditionalFormatting sqref="I15">
    <cfRule type="cellIs" dxfId="0" priority="28" stopIfTrue="1" operator="equal">
      <formula>"I"</formula>
    </cfRule>
  </conditionalFormatting>
  <conditionalFormatting sqref="I15">
    <cfRule type="cellIs" dxfId="1" priority="29" stopIfTrue="1" operator="equal">
      <formula>"A"</formula>
    </cfRule>
  </conditionalFormatting>
  <conditionalFormatting sqref="I15">
    <cfRule type="cellIs" dxfId="2" priority="30" stopIfTrue="1" operator="equal">
      <formula>"E"</formula>
    </cfRule>
  </conditionalFormatting>
  <conditionalFormatting sqref="I16:I18">
    <cfRule type="cellIs" dxfId="0" priority="31" stopIfTrue="1" operator="equal">
      <formula>"I"</formula>
    </cfRule>
  </conditionalFormatting>
  <conditionalFormatting sqref="I16:I18">
    <cfRule type="cellIs" dxfId="1" priority="32" stopIfTrue="1" operator="equal">
      <formula>"A"</formula>
    </cfRule>
  </conditionalFormatting>
  <conditionalFormatting sqref="I16:I18">
    <cfRule type="cellIs" dxfId="2" priority="33" stopIfTrue="1" operator="equal">
      <formula>"E"</formula>
    </cfRule>
  </conditionalFormatting>
  <conditionalFormatting sqref="I21:I24">
    <cfRule type="cellIs" dxfId="0" priority="34" stopIfTrue="1" operator="equal">
      <formula>"I"</formula>
    </cfRule>
  </conditionalFormatting>
  <conditionalFormatting sqref="I21:I24">
    <cfRule type="cellIs" dxfId="1" priority="35" stopIfTrue="1" operator="equal">
      <formula>"A"</formula>
    </cfRule>
  </conditionalFormatting>
  <conditionalFormatting sqref="I21:I24">
    <cfRule type="cellIs" dxfId="2" priority="36" stopIfTrue="1" operator="equal">
      <formula>"E"</formula>
    </cfRule>
  </conditionalFormatting>
  <printOptions/>
  <pageMargins bottom="0.39375000000000004" footer="0.0" header="0.0" left="0.39375" right="0.31527777777777777" top="0.23611111111111113"/>
  <pageSetup paperSize="9" scale="73" orientation="landscape"/>
  <headerFooter>
    <oddFooter>&amp;L&amp;P/&amp;C&amp;D&amp;R  &amp;F - &amp;A         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8.25"/>
    <col customWidth="1" min="3" max="3" width="10.75"/>
    <col customWidth="1" min="4" max="4" width="2.25"/>
    <col customWidth="1" min="5" max="5" width="21.75"/>
    <col customWidth="1" min="6" max="6" width="5.0"/>
    <col customWidth="1" min="7" max="7" width="10.75"/>
    <col customWidth="1" min="8" max="8" width="4.75"/>
    <col customWidth="1" min="9" max="9" width="6.75"/>
    <col customWidth="1" min="10" max="10" width="4.75"/>
    <col customWidth="1" min="11" max="11" width="9.88"/>
    <col customWidth="1" min="12" max="12" width="7.25"/>
    <col customWidth="1" min="13" max="26" width="9.13"/>
  </cols>
  <sheetData>
    <row r="1" ht="12.0" customHeight="1">
      <c r="A1" s="73" t="s">
        <v>71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0" customHeight="1">
      <c r="A2" s="35"/>
      <c r="L2" s="76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2.0" customHeight="1">
      <c r="A3" s="77"/>
      <c r="B3" s="8"/>
      <c r="C3" s="8"/>
      <c r="D3" s="8"/>
      <c r="E3" s="8"/>
      <c r="F3" s="8"/>
      <c r="G3" s="8"/>
      <c r="H3" s="8"/>
      <c r="I3" s="8"/>
      <c r="J3" s="8"/>
      <c r="K3" s="8"/>
      <c r="L3" s="78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0" customHeight="1">
      <c r="A4" s="79" t="s">
        <v>1</v>
      </c>
      <c r="B4" s="80"/>
      <c r="C4" s="80"/>
      <c r="D4" s="81"/>
      <c r="E4" s="81"/>
      <c r="F4" s="82" t="str">
        <f>Contagem!R4&amp;" = "&amp;VALUE(Contagem!T4)</f>
        <v>R$/PF = 299,06</v>
      </c>
      <c r="G4" s="13"/>
      <c r="H4" s="82" t="str">
        <f>" Custo= "&amp;DOLLAR(Contagem!W4)</f>
        <v> Custo= R$ 19.737,96</v>
      </c>
      <c r="I4" s="11"/>
      <c r="J4" s="13"/>
      <c r="K4" s="83" t="str">
        <f>"PF  = "&amp;VALUE(Contagem!W5)</f>
        <v>PF  = 66</v>
      </c>
      <c r="L4" s="84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2.0" customHeight="1">
      <c r="A5" s="85" t="s">
        <v>72</v>
      </c>
      <c r="B5" s="86"/>
      <c r="C5" s="87" t="s">
        <v>73</v>
      </c>
      <c r="D5" s="2"/>
      <c r="E5" s="2"/>
      <c r="F5" s="86"/>
      <c r="G5" s="88" t="s">
        <v>74</v>
      </c>
      <c r="H5" s="88"/>
      <c r="I5" s="89" t="s">
        <v>75</v>
      </c>
      <c r="J5" s="90"/>
      <c r="K5" s="89"/>
      <c r="L5" s="90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2.0" customHeight="1">
      <c r="A6" s="77"/>
      <c r="B6" s="91"/>
      <c r="C6" s="92"/>
      <c r="D6" s="8"/>
      <c r="E6" s="8"/>
      <c r="F6" s="91"/>
      <c r="G6" s="93"/>
      <c r="H6" s="93"/>
      <c r="I6" s="92"/>
      <c r="J6" s="78"/>
      <c r="K6" s="92"/>
      <c r="L6" s="78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0" customHeight="1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2.0" customHeight="1">
      <c r="A8" s="97"/>
      <c r="B8" s="23" t="s">
        <v>46</v>
      </c>
      <c r="C8" s="98">
        <v>0.0</v>
      </c>
      <c r="D8" s="23"/>
      <c r="E8" s="99" t="s">
        <v>76</v>
      </c>
      <c r="F8" s="99" t="s">
        <v>77</v>
      </c>
      <c r="G8" s="98">
        <f>C8*3</f>
        <v>0</v>
      </c>
      <c r="H8" s="23"/>
      <c r="I8" s="100"/>
      <c r="J8" s="23"/>
      <c r="K8" s="23"/>
      <c r="L8" s="101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0" customHeight="1">
      <c r="A9" s="97"/>
      <c r="B9" s="23"/>
      <c r="C9" s="98">
        <v>0.0</v>
      </c>
      <c r="D9" s="23"/>
      <c r="E9" s="99" t="s">
        <v>78</v>
      </c>
      <c r="F9" s="99" t="s">
        <v>79</v>
      </c>
      <c r="G9" s="98">
        <f>C9*4</f>
        <v>0</v>
      </c>
      <c r="H9" s="23"/>
      <c r="I9" s="100"/>
      <c r="J9" s="23"/>
      <c r="K9" s="23"/>
      <c r="L9" s="101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2.0" customHeight="1">
      <c r="A10" s="97"/>
      <c r="B10" s="23"/>
      <c r="C10" s="98">
        <f>COUNTIF(CF,"EEH")</f>
        <v>0</v>
      </c>
      <c r="D10" s="23"/>
      <c r="E10" s="99" t="s">
        <v>80</v>
      </c>
      <c r="F10" s="99" t="s">
        <v>81</v>
      </c>
      <c r="G10" s="98">
        <f>C10*6</f>
        <v>0</v>
      </c>
      <c r="H10" s="23"/>
      <c r="I10" s="100"/>
      <c r="J10" s="23"/>
      <c r="K10" s="23"/>
      <c r="L10" s="10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.75" customHeight="1">
      <c r="A11" s="97"/>
      <c r="B11" s="23"/>
      <c r="C11" s="95"/>
      <c r="D11" s="23"/>
      <c r="E11" s="23"/>
      <c r="F11" s="23"/>
      <c r="G11" s="95"/>
      <c r="H11" s="23"/>
      <c r="I11" s="23"/>
      <c r="J11" s="23"/>
      <c r="K11" s="23"/>
      <c r="L11" s="101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0" customHeight="1">
      <c r="A12" s="97"/>
      <c r="B12" s="103" t="s">
        <v>82</v>
      </c>
      <c r="C12" s="98">
        <f>SUM(C8:C10)</f>
        <v>0</v>
      </c>
      <c r="D12" s="23"/>
      <c r="E12" s="23"/>
      <c r="F12" s="103" t="s">
        <v>82</v>
      </c>
      <c r="G12" s="98">
        <f>SUM(G8:G10)</f>
        <v>0</v>
      </c>
      <c r="H12" s="23"/>
      <c r="I12" s="104">
        <f>IF($G$43&lt;&gt;0,G12/$G$43,"")</f>
        <v>0</v>
      </c>
      <c r="J12" s="23"/>
      <c r="K12" s="23"/>
      <c r="L12" s="101"/>
      <c r="M12" s="23"/>
      <c r="N12" s="23"/>
      <c r="O12" s="105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.0" customHeight="1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107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0" customHeight="1">
      <c r="A14" s="9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01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97"/>
      <c r="B15" s="23" t="s">
        <v>62</v>
      </c>
      <c r="C15" s="98">
        <f>COUNTIF(CF,"SEL")</f>
        <v>2</v>
      </c>
      <c r="D15" s="23"/>
      <c r="E15" s="99" t="s">
        <v>76</v>
      </c>
      <c r="F15" s="99" t="s">
        <v>79</v>
      </c>
      <c r="G15" s="98">
        <f>C15*4</f>
        <v>8</v>
      </c>
      <c r="H15" s="23"/>
      <c r="I15" s="23"/>
      <c r="J15" s="23"/>
      <c r="K15" s="23"/>
      <c r="L15" s="101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0" customHeight="1">
      <c r="A16" s="97"/>
      <c r="B16" s="23"/>
      <c r="C16" s="98">
        <v>0.0</v>
      </c>
      <c r="D16" s="23"/>
      <c r="E16" s="99" t="s">
        <v>78</v>
      </c>
      <c r="F16" s="99" t="s">
        <v>83</v>
      </c>
      <c r="G16" s="98">
        <f>C16*5</f>
        <v>0</v>
      </c>
      <c r="H16" s="23"/>
      <c r="I16" s="23"/>
      <c r="J16" s="23"/>
      <c r="K16" s="23"/>
      <c r="L16" s="101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0" customHeight="1">
      <c r="A17" s="97"/>
      <c r="B17" s="23"/>
      <c r="C17" s="98">
        <v>0.0</v>
      </c>
      <c r="D17" s="23"/>
      <c r="E17" s="99" t="s">
        <v>80</v>
      </c>
      <c r="F17" s="99" t="s">
        <v>84</v>
      </c>
      <c r="G17" s="98">
        <f>C17*7</f>
        <v>0</v>
      </c>
      <c r="H17" s="23"/>
      <c r="I17" s="23"/>
      <c r="J17" s="23"/>
      <c r="K17" s="23"/>
      <c r="L17" s="10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6.75" customHeight="1">
      <c r="A18" s="97"/>
      <c r="B18" s="23"/>
      <c r="C18" s="95"/>
      <c r="D18" s="23"/>
      <c r="E18" s="23"/>
      <c r="F18" s="23"/>
      <c r="G18" s="95"/>
      <c r="H18" s="23"/>
      <c r="I18" s="23"/>
      <c r="J18" s="23"/>
      <c r="K18" s="23"/>
      <c r="L18" s="101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0" customHeight="1">
      <c r="A19" s="97"/>
      <c r="B19" s="103" t="s">
        <v>82</v>
      </c>
      <c r="C19" s="98">
        <f>SUM(C15:C17)</f>
        <v>2</v>
      </c>
      <c r="D19" s="23"/>
      <c r="E19" s="23"/>
      <c r="F19" s="103" t="s">
        <v>82</v>
      </c>
      <c r="G19" s="98">
        <f>SUM(G15:G17)</f>
        <v>8</v>
      </c>
      <c r="H19" s="23"/>
      <c r="I19" s="108">
        <f>IF($G$43&lt;&gt;0,G19/$G$43,"")</f>
        <v>0.2580645161</v>
      </c>
      <c r="J19" s="23"/>
      <c r="K19" s="23"/>
      <c r="L19" s="101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6.0" customHeight="1">
      <c r="A20" s="106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107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0" customHeight="1">
      <c r="A21" s="94"/>
      <c r="B21" s="95"/>
      <c r="C21" s="23"/>
      <c r="D21" s="95"/>
      <c r="E21" s="95"/>
      <c r="F21" s="95"/>
      <c r="G21" s="23"/>
      <c r="H21" s="95"/>
      <c r="I21" s="95"/>
      <c r="J21" s="95"/>
      <c r="K21" s="95"/>
      <c r="L21" s="96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0" customHeight="1">
      <c r="A22" s="97"/>
      <c r="B22" s="23" t="s">
        <v>53</v>
      </c>
      <c r="C22" s="98">
        <f>COUNTIF(CF,"CEL")</f>
        <v>3</v>
      </c>
      <c r="D22" s="23"/>
      <c r="E22" s="99" t="s">
        <v>76</v>
      </c>
      <c r="F22" s="99" t="s">
        <v>77</v>
      </c>
      <c r="G22" s="98">
        <f>C22*3</f>
        <v>9</v>
      </c>
      <c r="H22" s="23"/>
      <c r="I22" s="23"/>
      <c r="J22" s="23"/>
      <c r="K22" s="23"/>
      <c r="L22" s="101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0" customHeight="1">
      <c r="A23" s="97"/>
      <c r="B23" s="23"/>
      <c r="C23" s="98">
        <f>COUNTIF(CF,"CEA")</f>
        <v>1</v>
      </c>
      <c r="D23" s="23"/>
      <c r="E23" s="99" t="s">
        <v>78</v>
      </c>
      <c r="F23" s="99" t="s">
        <v>79</v>
      </c>
      <c r="G23" s="98">
        <f>C23*4</f>
        <v>4</v>
      </c>
      <c r="H23" s="23"/>
      <c r="I23" s="23"/>
      <c r="J23" s="23"/>
      <c r="K23" s="23"/>
      <c r="L23" s="101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0" customHeight="1">
      <c r="A24" s="97"/>
      <c r="B24" s="23"/>
      <c r="C24" s="98">
        <f>COUNTIF(CF,"CEH")</f>
        <v>0</v>
      </c>
      <c r="D24" s="23"/>
      <c r="E24" s="99" t="s">
        <v>80</v>
      </c>
      <c r="F24" s="99" t="s">
        <v>81</v>
      </c>
      <c r="G24" s="98">
        <f>C24*6</f>
        <v>0</v>
      </c>
      <c r="H24" s="23"/>
      <c r="I24" s="23"/>
      <c r="J24" s="23"/>
      <c r="K24" s="23"/>
      <c r="L24" s="10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6.75" customHeight="1">
      <c r="A25" s="97"/>
      <c r="B25" s="23"/>
      <c r="C25" s="95"/>
      <c r="D25" s="23"/>
      <c r="E25" s="23"/>
      <c r="F25" s="23"/>
      <c r="G25" s="95"/>
      <c r="H25" s="23"/>
      <c r="I25" s="23"/>
      <c r="J25" s="23"/>
      <c r="K25" s="23"/>
      <c r="L25" s="101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0" customHeight="1">
      <c r="A26" s="97"/>
      <c r="B26" s="103" t="s">
        <v>82</v>
      </c>
      <c r="C26" s="98">
        <f>SUM(C22:C24)</f>
        <v>4</v>
      </c>
      <c r="D26" s="23"/>
      <c r="E26" s="23"/>
      <c r="F26" s="103" t="s">
        <v>82</v>
      </c>
      <c r="G26" s="98">
        <f>SUM(G22:G24)</f>
        <v>13</v>
      </c>
      <c r="H26" s="23"/>
      <c r="I26" s="109">
        <f>IF($G$43&lt;&gt;0,G26/$G$43,"")</f>
        <v>0.4193548387</v>
      </c>
      <c r="J26" s="23"/>
      <c r="K26" s="23"/>
      <c r="L26" s="101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6.0" customHeight="1">
      <c r="A27" s="106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107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0" customHeight="1">
      <c r="A28" s="94"/>
      <c r="B28" s="95"/>
      <c r="C28" s="23"/>
      <c r="D28" s="95"/>
      <c r="E28" s="95"/>
      <c r="F28" s="95"/>
      <c r="G28" s="23"/>
      <c r="H28" s="95"/>
      <c r="I28" s="95"/>
      <c r="J28" s="95"/>
      <c r="K28" s="95"/>
      <c r="L28" s="96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0" customHeight="1">
      <c r="A29" s="97"/>
      <c r="B29" s="23" t="s">
        <v>50</v>
      </c>
      <c r="C29" s="98">
        <v>0.0</v>
      </c>
      <c r="D29" s="23"/>
      <c r="E29" s="23" t="s">
        <v>76</v>
      </c>
      <c r="F29" s="23" t="s">
        <v>84</v>
      </c>
      <c r="G29" s="98">
        <f>C29*7</f>
        <v>0</v>
      </c>
      <c r="H29" s="23"/>
      <c r="I29" s="23"/>
      <c r="J29" s="23"/>
      <c r="K29" s="23"/>
      <c r="L29" s="101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0" customHeight="1">
      <c r="A30" s="97"/>
      <c r="B30" s="23"/>
      <c r="C30" s="98">
        <v>0.0</v>
      </c>
      <c r="D30" s="23"/>
      <c r="E30" s="23" t="s">
        <v>78</v>
      </c>
      <c r="F30" s="23" t="s">
        <v>85</v>
      </c>
      <c r="G30" s="98">
        <f>C30*10</f>
        <v>0</v>
      </c>
      <c r="H30" s="23"/>
      <c r="I30" s="23"/>
      <c r="J30" s="23"/>
      <c r="K30" s="23"/>
      <c r="L30" s="101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0" customHeight="1">
      <c r="A31" s="97"/>
      <c r="B31" s="23"/>
      <c r="C31" s="98">
        <f>COUNTIF(CF,"ALIH")</f>
        <v>0</v>
      </c>
      <c r="D31" s="23"/>
      <c r="E31" s="23" t="s">
        <v>80</v>
      </c>
      <c r="F31" s="23" t="s">
        <v>86</v>
      </c>
      <c r="G31" s="98">
        <f>C31*15</f>
        <v>0</v>
      </c>
      <c r="H31" s="23"/>
      <c r="I31" s="23"/>
      <c r="J31" s="23"/>
      <c r="K31" s="23"/>
      <c r="L31" s="102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6.75" customHeight="1">
      <c r="A32" s="97"/>
      <c r="B32" s="23"/>
      <c r="C32" s="95"/>
      <c r="D32" s="23"/>
      <c r="E32" s="23"/>
      <c r="F32" s="23"/>
      <c r="G32" s="95"/>
      <c r="H32" s="23"/>
      <c r="I32" s="23"/>
      <c r="J32" s="23"/>
      <c r="K32" s="23"/>
      <c r="L32" s="101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0" customHeight="1">
      <c r="A33" s="97"/>
      <c r="B33" s="103" t="s">
        <v>82</v>
      </c>
      <c r="C33" s="98">
        <f>SUM(C29:C31)</f>
        <v>0</v>
      </c>
      <c r="D33" s="23"/>
      <c r="E33" s="23"/>
      <c r="F33" s="103" t="s">
        <v>82</v>
      </c>
      <c r="G33" s="98">
        <f>SUM(G29:G31)</f>
        <v>0</v>
      </c>
      <c r="H33" s="23"/>
      <c r="I33" s="110">
        <f>IF($G$43&lt;&gt;0,G33/$G$43,"")</f>
        <v>0</v>
      </c>
      <c r="J33" s="23"/>
      <c r="K33" s="23"/>
      <c r="L33" s="101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6.0" customHeight="1">
      <c r="A34" s="106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107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0" customHeight="1">
      <c r="A35" s="94"/>
      <c r="B35" s="95"/>
      <c r="C35" s="23"/>
      <c r="D35" s="95"/>
      <c r="E35" s="95"/>
      <c r="F35" s="95"/>
      <c r="G35" s="23"/>
      <c r="H35" s="95"/>
      <c r="I35" s="95"/>
      <c r="J35" s="95"/>
      <c r="K35" s="95"/>
      <c r="L35" s="96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0" customHeight="1">
      <c r="A36" s="97"/>
      <c r="B36" s="23" t="s">
        <v>40</v>
      </c>
      <c r="C36" s="98">
        <f>COUNTIF(CF,"AIEL")</f>
        <v>2</v>
      </c>
      <c r="D36" s="23"/>
      <c r="E36" s="23" t="s">
        <v>76</v>
      </c>
      <c r="F36" s="23" t="s">
        <v>83</v>
      </c>
      <c r="G36" s="98">
        <f>C36*5</f>
        <v>10</v>
      </c>
      <c r="H36" s="23"/>
      <c r="I36" s="23"/>
      <c r="J36" s="23"/>
      <c r="K36" s="23"/>
      <c r="L36" s="101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0" customHeight="1">
      <c r="A37" s="97"/>
      <c r="B37" s="23"/>
      <c r="C37" s="98">
        <f>COUNTIF(CF,"AIEA")</f>
        <v>0</v>
      </c>
      <c r="D37" s="23"/>
      <c r="E37" s="23" t="s">
        <v>78</v>
      </c>
      <c r="F37" s="23" t="s">
        <v>84</v>
      </c>
      <c r="G37" s="98">
        <f>C37*7</f>
        <v>0</v>
      </c>
      <c r="H37" s="23"/>
      <c r="I37" s="23"/>
      <c r="J37" s="23"/>
      <c r="K37" s="23"/>
      <c r="L37" s="101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0" customHeight="1">
      <c r="A38" s="97"/>
      <c r="B38" s="23"/>
      <c r="C38" s="98">
        <v>0.0</v>
      </c>
      <c r="D38" s="23"/>
      <c r="E38" s="23" t="s">
        <v>80</v>
      </c>
      <c r="F38" s="23" t="s">
        <v>85</v>
      </c>
      <c r="G38" s="98">
        <f>C38*10</f>
        <v>0</v>
      </c>
      <c r="H38" s="23"/>
      <c r="I38" s="23"/>
      <c r="J38" s="23"/>
      <c r="K38" s="23"/>
      <c r="L38" s="10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6.75" customHeight="1">
      <c r="A39" s="97"/>
      <c r="B39" s="23"/>
      <c r="C39" s="95"/>
      <c r="D39" s="23"/>
      <c r="E39" s="23"/>
      <c r="F39" s="23"/>
      <c r="G39" s="95"/>
      <c r="H39" s="23"/>
      <c r="I39" s="23"/>
      <c r="J39" s="23"/>
      <c r="K39" s="23"/>
      <c r="L39" s="101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0" customHeight="1">
      <c r="A40" s="97"/>
      <c r="B40" s="103" t="s">
        <v>82</v>
      </c>
      <c r="C40" s="98">
        <f>SUM(C36:C38)</f>
        <v>2</v>
      </c>
      <c r="D40" s="23"/>
      <c r="E40" s="23"/>
      <c r="F40" s="103" t="s">
        <v>82</v>
      </c>
      <c r="G40" s="98">
        <f>SUM(G36:G38)</f>
        <v>10</v>
      </c>
      <c r="H40" s="23"/>
      <c r="I40" s="111">
        <f>IF($G$43&lt;&gt;0,G40/$G$43,"")</f>
        <v>0.3225806452</v>
      </c>
      <c r="J40" s="23"/>
      <c r="K40" s="23"/>
      <c r="L40" s="101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6.0" customHeight="1">
      <c r="A41" s="106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107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0" customHeight="1">
      <c r="A42" s="97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101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0" customHeight="1">
      <c r="A43" s="97"/>
      <c r="B43" s="23" t="s">
        <v>87</v>
      </c>
      <c r="C43" s="23"/>
      <c r="D43" s="23"/>
      <c r="E43" s="23"/>
      <c r="F43" s="23"/>
      <c r="G43" s="98">
        <f>SUM(G12+G19+G26+G33+G40)</f>
        <v>31</v>
      </c>
      <c r="H43" s="23"/>
      <c r="I43" s="23"/>
      <c r="J43" s="23"/>
      <c r="K43" s="23"/>
      <c r="L43" s="101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0" customHeight="1">
      <c r="A44" s="97"/>
      <c r="B44" s="23" t="s">
        <v>88</v>
      </c>
      <c r="C44" s="23"/>
      <c r="D44" s="23"/>
      <c r="E44" s="23"/>
      <c r="F44" s="23"/>
      <c r="G44" s="98">
        <f>(C8+C9+C10)*4+(C15+C16+C17)*5+(C22+C23+C24)*4+(C29+C30+C31)*7+(C36+C37+C38)*5</f>
        <v>36</v>
      </c>
      <c r="H44" s="23"/>
      <c r="I44" s="23"/>
      <c r="J44" s="23"/>
      <c r="K44" s="23"/>
      <c r="L44" s="101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0" customHeight="1">
      <c r="A45" s="97"/>
      <c r="B45" s="23" t="s">
        <v>89</v>
      </c>
      <c r="C45" s="23"/>
      <c r="D45" s="23"/>
      <c r="E45" s="23"/>
      <c r="F45" s="23"/>
      <c r="G45" s="98">
        <f>(C29+C30+C31)*35+(C36+C37+C38)*15</f>
        <v>30</v>
      </c>
      <c r="H45" s="23"/>
      <c r="I45" s="23"/>
      <c r="J45" s="23"/>
      <c r="K45" s="23"/>
      <c r="L45" s="101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0" customHeight="1">
      <c r="A46" s="97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101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0" customHeight="1">
      <c r="A47" s="97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101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0" customHeight="1">
      <c r="A48" s="97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101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3.5" customHeight="1">
      <c r="A49" s="97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101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0" customHeight="1">
      <c r="A50" s="94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6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0" customHeight="1">
      <c r="A51" s="97"/>
      <c r="B51" s="23" t="s">
        <v>90</v>
      </c>
      <c r="C51" s="23"/>
      <c r="D51" s="23"/>
      <c r="E51" s="23"/>
      <c r="F51" s="23"/>
      <c r="G51" s="23"/>
      <c r="H51" s="23"/>
      <c r="I51" s="23"/>
      <c r="J51" s="23"/>
      <c r="K51" s="23"/>
      <c r="L51" s="101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0" customHeight="1">
      <c r="A52" s="97"/>
      <c r="B52" s="23"/>
      <c r="C52" s="23"/>
      <c r="D52" s="23"/>
      <c r="E52" s="112" t="s">
        <v>7</v>
      </c>
      <c r="F52" s="112" t="s">
        <v>91</v>
      </c>
      <c r="G52" s="112" t="s">
        <v>92</v>
      </c>
      <c r="H52" s="23"/>
      <c r="I52" s="23"/>
      <c r="J52" s="23"/>
      <c r="K52" s="23"/>
      <c r="L52" s="101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0" customHeight="1">
      <c r="A53" s="97"/>
      <c r="B53" s="113" t="s">
        <v>93</v>
      </c>
      <c r="C53" s="11"/>
      <c r="D53" s="13"/>
      <c r="E53" s="114">
        <f>SUMIF('Funções'!$I$6:$I$38,"I",'Funções'!$O$6:$O$38)</f>
        <v>40</v>
      </c>
      <c r="F53" s="114">
        <f>Contagem!U7</f>
        <v>1</v>
      </c>
      <c r="G53" s="114">
        <f t="shared" ref="G53:G56" si="1">F53*E53</f>
        <v>40</v>
      </c>
      <c r="H53" s="115"/>
      <c r="I53" s="115"/>
      <c r="J53" s="115"/>
      <c r="K53" s="116" t="s">
        <v>94</v>
      </c>
      <c r="L53" s="101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0" customHeight="1">
      <c r="A54" s="97"/>
      <c r="B54" s="113" t="s">
        <v>95</v>
      </c>
      <c r="C54" s="11"/>
      <c r="D54" s="13"/>
      <c r="E54" s="114">
        <f>SUMIF('Funções'!$I$6:$I$38,"A",'Funções'!$O$6:$O$38)</f>
        <v>13</v>
      </c>
      <c r="F54" s="114">
        <f>Contagem!U8</f>
        <v>1</v>
      </c>
      <c r="G54" s="114">
        <f t="shared" si="1"/>
        <v>13</v>
      </c>
      <c r="H54" s="115"/>
      <c r="I54" s="115"/>
      <c r="J54" s="115"/>
      <c r="K54" s="117">
        <f>Contagem!W5</f>
        <v>66</v>
      </c>
      <c r="L54" s="101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0" customHeight="1">
      <c r="A55" s="97"/>
      <c r="B55" s="113" t="s">
        <v>96</v>
      </c>
      <c r="C55" s="11"/>
      <c r="D55" s="13"/>
      <c r="E55" s="114">
        <f>SUMIF('Funções'!$I$6:$I$38,"E",'Funções'!$O$6:$O$38)</f>
        <v>13</v>
      </c>
      <c r="F55" s="114">
        <f>Contagem!U9</f>
        <v>1</v>
      </c>
      <c r="G55" s="114">
        <f t="shared" si="1"/>
        <v>13</v>
      </c>
      <c r="H55" s="115"/>
      <c r="I55" s="115"/>
      <c r="J55" s="115"/>
      <c r="K55" s="23"/>
      <c r="L55" s="101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0" customHeight="1">
      <c r="A56" s="97"/>
      <c r="B56" s="113" t="s">
        <v>97</v>
      </c>
      <c r="C56" s="11"/>
      <c r="D56" s="13"/>
      <c r="E56" s="114">
        <f>SUMIF('Funções'!$I$6:$I$38,"T",'Funções'!$O$6:$O$38)</f>
        <v>0</v>
      </c>
      <c r="F56" s="114">
        <f>Contagem!U10</f>
        <v>1</v>
      </c>
      <c r="G56" s="114">
        <f t="shared" si="1"/>
        <v>0</v>
      </c>
      <c r="H56" s="115"/>
      <c r="I56" s="115"/>
      <c r="J56" s="115"/>
      <c r="K56" s="23"/>
      <c r="L56" s="101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0" customHeight="1">
      <c r="A57" s="118"/>
      <c r="B57" s="119"/>
      <c r="C57" s="120"/>
      <c r="D57" s="121"/>
      <c r="E57" s="122"/>
      <c r="F57" s="121"/>
      <c r="G57" s="122"/>
      <c r="H57" s="123"/>
      <c r="I57" s="123"/>
      <c r="J57" s="123"/>
      <c r="K57" s="124"/>
      <c r="L57" s="125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0" customHeight="1">
      <c r="A58" s="23"/>
      <c r="B58" s="126"/>
      <c r="C58" s="127"/>
      <c r="D58" s="23"/>
      <c r="E58" s="128"/>
      <c r="F58" s="23"/>
      <c r="G58" s="128"/>
      <c r="H58" s="115"/>
      <c r="I58" s="115"/>
      <c r="J58" s="115"/>
      <c r="K58" s="129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0" customHeight="1">
      <c r="A59" s="23"/>
      <c r="B59" s="126"/>
      <c r="C59" s="127"/>
      <c r="D59" s="23"/>
      <c r="E59" s="128"/>
      <c r="F59" s="23"/>
      <c r="G59" s="128"/>
      <c r="H59" s="115"/>
      <c r="I59" s="115"/>
      <c r="J59" s="115"/>
      <c r="K59" s="129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0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0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0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0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0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0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0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0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0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0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0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0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0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0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0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0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0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0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0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0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0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0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0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0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0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0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0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0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0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0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0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0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0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0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0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0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0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0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0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0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0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0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0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0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0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0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0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0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0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0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0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0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0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0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0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0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0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0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0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0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0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0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0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0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0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0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0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0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0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0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0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0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0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0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0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0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0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0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0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0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0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0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0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0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0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0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0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0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0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0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0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0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0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0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0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0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0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0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0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0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0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0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0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0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0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0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0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0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0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0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0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0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0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0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0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0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0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0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0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0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0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0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0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0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0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0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0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0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0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0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0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0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0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0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0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0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0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0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0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0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0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0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0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0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0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0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0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0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0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0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0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0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0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0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0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0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0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0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0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0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0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0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0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0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0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0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0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0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0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0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0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0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0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0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0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0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0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0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0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0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0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0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0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0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0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0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0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0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0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0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0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0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0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0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0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0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0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0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0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0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0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0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0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0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0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0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0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0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0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0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0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0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0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0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0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0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0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0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0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0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0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0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0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0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0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0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0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0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0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0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0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0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0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0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0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0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0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0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0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0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0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0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0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0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0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0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0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0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0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0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0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0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0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0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0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0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0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0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0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0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0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0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0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0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0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0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0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0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0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0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0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0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0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0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0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0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0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0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0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0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0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0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0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0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0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0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0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0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0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0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0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0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0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0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0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0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0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0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0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0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0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0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0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0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0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0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0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0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0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0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0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0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0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0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0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0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2.0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0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0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0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2.0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0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0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0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0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0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0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0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0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0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0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0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0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0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0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0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0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0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0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0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0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0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0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0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0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0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0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0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0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0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0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0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0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0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0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0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0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0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0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0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0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0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0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0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0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0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0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0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0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0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0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0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0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0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0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0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0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0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0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0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2.0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0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0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0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0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0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0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0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2.0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0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0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0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0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0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0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0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2.0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0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0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0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2.0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0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0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0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0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0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0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0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0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0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0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0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0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0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0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0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0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0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0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0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0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0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0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0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0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0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0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0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0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0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0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0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0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0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0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0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0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0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0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0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0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0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0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0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0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0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0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0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0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0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0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0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0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0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0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0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0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0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0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0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0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0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0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0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0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0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0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0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0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0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0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0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0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0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0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0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0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0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0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0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0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0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0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0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0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0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0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0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0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0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0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0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0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0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0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0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0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0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0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0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0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0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0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0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0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0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0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0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0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0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0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0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0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0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0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0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0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0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0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0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0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0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0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0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0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0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0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0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0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0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0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0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0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0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0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0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0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0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0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0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0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0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0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0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2.0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0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0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0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0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0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0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0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0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0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0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0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0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0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0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0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0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0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0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0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0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0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0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0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0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0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0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0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0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0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0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0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0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0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0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0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0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0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0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0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0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0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0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0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0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0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0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0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0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0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0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0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0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0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0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0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0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0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0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0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0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0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0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0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0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0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0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0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0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0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0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0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0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0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0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0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0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0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0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0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0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0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0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0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0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0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0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0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0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0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0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0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0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0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0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0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0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0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0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0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0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0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0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0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0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0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0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0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0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0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0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0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0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0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0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0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0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0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0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0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0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0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0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0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0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0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0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0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0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0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0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0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0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0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0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0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0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0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0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0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0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0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0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0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0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0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0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0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0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0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0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0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0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0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0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0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0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0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0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0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0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0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0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0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0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0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0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0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0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0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0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0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0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0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0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0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0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0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0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0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0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0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0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0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0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0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0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0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0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0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0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0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0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0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0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0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0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0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0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0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0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0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0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0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0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0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0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0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0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0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0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0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0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0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0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0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0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0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0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0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0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0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0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0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0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0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0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0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0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0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0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0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0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0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0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0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0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0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0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0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0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0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0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0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0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0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0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0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0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0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0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0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0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0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0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0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0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0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0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0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0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0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0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0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0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0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0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0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0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0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0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0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0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0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0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0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0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0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0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0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0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0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0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0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0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0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0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0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0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0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0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0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0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0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0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0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0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0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0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0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0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0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0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0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0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0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0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0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0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0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0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0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0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0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0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0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0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0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0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0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0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0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0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0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0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0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0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0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0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0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0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0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0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0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0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0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0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0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0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0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0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0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0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0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0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0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0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0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0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0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0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0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0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0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0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0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0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0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0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0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0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0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0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0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0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0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0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0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0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0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0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0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0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0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0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0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0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0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0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0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0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0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0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0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0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0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0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0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0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0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0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0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0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0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0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0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0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4">
    <mergeCell ref="H5:H6"/>
    <mergeCell ref="I5:J6"/>
    <mergeCell ref="B53:D53"/>
    <mergeCell ref="B54:D54"/>
    <mergeCell ref="B55:D55"/>
    <mergeCell ref="B56:D56"/>
    <mergeCell ref="A1:L3"/>
    <mergeCell ref="F4:G4"/>
    <mergeCell ref="H4:J4"/>
    <mergeCell ref="K4:L4"/>
    <mergeCell ref="A5:B6"/>
    <mergeCell ref="C5:F6"/>
    <mergeCell ref="G5:G6"/>
    <mergeCell ref="K5:L6"/>
  </mergeCells>
  <printOptions/>
  <pageMargins bottom="0.9840277777777778" footer="0.0" header="0.0" left="0.7479166666666667" right="0.7479166666666667" top="1.3097222222222222"/>
  <pageSetup paperSize="9" orientation="portrait"/>
  <headerFooter>
    <oddFooter>&amp;R&amp;F - &amp;A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7" width="8.88"/>
    <col customWidth="1" min="8" max="26" width="8.63"/>
  </cols>
  <sheetData>
    <row r="1" ht="12.75" customHeight="1">
      <c r="A1" s="130" t="s">
        <v>98</v>
      </c>
      <c r="B1" s="131">
        <v>0.0</v>
      </c>
      <c r="C1" s="131">
        <v>1.0</v>
      </c>
      <c r="D1" s="131">
        <v>2.0</v>
      </c>
      <c r="E1" s="131">
        <v>3.0</v>
      </c>
      <c r="F1" s="131">
        <v>4.0</v>
      </c>
      <c r="G1" s="131">
        <v>5.0</v>
      </c>
    </row>
    <row r="2" ht="12.75" customHeight="1">
      <c r="A2" s="130" t="s">
        <v>99</v>
      </c>
      <c r="B2" s="132"/>
      <c r="C2" s="131"/>
      <c r="D2" s="133">
        <v>2.0</v>
      </c>
      <c r="E2" s="131"/>
      <c r="F2" s="131"/>
      <c r="G2" s="131"/>
    </row>
    <row r="3" ht="12.75" customHeight="1">
      <c r="A3" s="130" t="s">
        <v>100</v>
      </c>
      <c r="B3" s="132"/>
      <c r="C3" s="131"/>
      <c r="D3" s="131">
        <v>2.0</v>
      </c>
      <c r="E3" s="131"/>
      <c r="F3" s="131"/>
      <c r="G3" s="131"/>
    </row>
    <row r="4" ht="12.75" customHeight="1">
      <c r="A4" s="130" t="s">
        <v>101</v>
      </c>
      <c r="B4" s="132"/>
      <c r="C4" s="131"/>
      <c r="D4" s="131"/>
      <c r="E4" s="131"/>
      <c r="F4" s="131"/>
      <c r="G4" s="131">
        <v>5.0</v>
      </c>
    </row>
    <row r="5" ht="12.75" customHeight="1">
      <c r="A5" s="130" t="s">
        <v>102</v>
      </c>
      <c r="B5" s="132"/>
      <c r="C5" s="131"/>
      <c r="D5" s="131"/>
      <c r="E5" s="131">
        <v>3.0</v>
      </c>
      <c r="F5" s="131"/>
      <c r="G5" s="131"/>
    </row>
    <row r="6" ht="12.75" customHeight="1">
      <c r="A6" s="130" t="s">
        <v>103</v>
      </c>
      <c r="B6" s="132"/>
      <c r="C6" s="131"/>
      <c r="D6" s="131"/>
      <c r="E6" s="131"/>
      <c r="F6" s="131">
        <v>4.0</v>
      </c>
      <c r="G6" s="131"/>
    </row>
    <row r="7" ht="12.75" customHeight="1">
      <c r="A7" s="130" t="s">
        <v>104</v>
      </c>
      <c r="B7" s="132"/>
      <c r="C7" s="131">
        <v>1.0</v>
      </c>
      <c r="D7" s="131"/>
      <c r="E7" s="131"/>
      <c r="F7" s="131"/>
      <c r="G7" s="131"/>
    </row>
    <row r="8" ht="12.75" customHeight="1">
      <c r="A8" s="130" t="s">
        <v>105</v>
      </c>
      <c r="B8" s="132"/>
      <c r="C8" s="131"/>
      <c r="D8" s="131"/>
      <c r="E8" s="133">
        <v>3.0</v>
      </c>
      <c r="F8" s="131"/>
      <c r="G8" s="131"/>
    </row>
    <row r="9" ht="12.75" customHeight="1">
      <c r="A9" s="130" t="s">
        <v>106</v>
      </c>
      <c r="B9" s="132"/>
      <c r="C9" s="131"/>
      <c r="D9" s="131"/>
      <c r="E9" s="133">
        <v>3.0</v>
      </c>
      <c r="F9" s="131"/>
      <c r="G9" s="131"/>
    </row>
    <row r="10" ht="12.75" customHeight="1">
      <c r="A10" s="130" t="s">
        <v>107</v>
      </c>
      <c r="B10" s="132"/>
      <c r="C10" s="131"/>
      <c r="D10" s="131">
        <v>2.0</v>
      </c>
      <c r="E10" s="131"/>
      <c r="F10" s="131"/>
      <c r="G10" s="131"/>
    </row>
    <row r="11" ht="12.75" customHeight="1">
      <c r="A11" s="130" t="s">
        <v>108</v>
      </c>
      <c r="B11" s="132"/>
      <c r="C11" s="131"/>
      <c r="D11" s="131"/>
      <c r="E11" s="131"/>
      <c r="F11" s="133">
        <v>4.0</v>
      </c>
      <c r="G11" s="131"/>
    </row>
    <row r="12" ht="12.75" customHeight="1">
      <c r="A12" s="130" t="s">
        <v>109</v>
      </c>
      <c r="B12" s="132"/>
      <c r="C12" s="131"/>
      <c r="D12" s="131"/>
      <c r="E12" s="131">
        <v>3.0</v>
      </c>
      <c r="F12" s="131"/>
      <c r="G12" s="131"/>
    </row>
    <row r="13" ht="12.75" customHeight="1">
      <c r="A13" s="130" t="s">
        <v>110</v>
      </c>
      <c r="B13" s="132"/>
      <c r="C13" s="131"/>
      <c r="D13" s="131"/>
      <c r="E13" s="131"/>
      <c r="F13" s="131">
        <v>4.0</v>
      </c>
      <c r="G13" s="131"/>
    </row>
    <row r="14" ht="12.75" customHeight="1">
      <c r="A14" s="130" t="s">
        <v>111</v>
      </c>
      <c r="B14" s="132"/>
      <c r="C14" s="131"/>
      <c r="D14" s="131"/>
      <c r="E14" s="131"/>
      <c r="F14" s="131">
        <v>4.0</v>
      </c>
      <c r="G14" s="131"/>
    </row>
    <row r="15" ht="12.75" customHeight="1">
      <c r="A15" s="130" t="s">
        <v>112</v>
      </c>
      <c r="B15" s="132"/>
      <c r="C15" s="131"/>
      <c r="D15" s="131"/>
      <c r="E15" s="131"/>
      <c r="F15" s="131"/>
      <c r="G15" s="131">
        <v>5.0</v>
      </c>
    </row>
    <row r="16" ht="12.75" customHeight="1">
      <c r="A16" s="130"/>
      <c r="B16" s="132">
        <f t="shared" ref="B16:G16" si="1">SUM(B2:B15)</f>
        <v>0</v>
      </c>
      <c r="C16" s="132">
        <f t="shared" si="1"/>
        <v>1</v>
      </c>
      <c r="D16" s="132">
        <f t="shared" si="1"/>
        <v>6</v>
      </c>
      <c r="E16" s="132">
        <f t="shared" si="1"/>
        <v>12</v>
      </c>
      <c r="F16" s="132">
        <f t="shared" si="1"/>
        <v>16</v>
      </c>
      <c r="G16" s="132">
        <f t="shared" si="1"/>
        <v>10</v>
      </c>
      <c r="H16" s="134">
        <f>SUM(B16:G16)</f>
        <v>45</v>
      </c>
    </row>
    <row r="17" ht="12.75" customHeight="1">
      <c r="B17" s="135"/>
      <c r="C17" s="135"/>
      <c r="D17" s="135"/>
      <c r="E17" s="135"/>
      <c r="F17" s="135"/>
      <c r="G17" s="135"/>
    </row>
    <row r="18" ht="12.75" customHeight="1">
      <c r="B18" s="135"/>
      <c r="C18" s="135"/>
      <c r="D18" s="135"/>
      <c r="E18" s="135"/>
      <c r="F18" s="135"/>
      <c r="G18" s="135"/>
    </row>
    <row r="19" ht="12.75" customHeight="1">
      <c r="B19" s="135"/>
      <c r="C19" s="135"/>
      <c r="D19" s="135"/>
      <c r="E19" s="135"/>
      <c r="F19" s="135"/>
      <c r="G19" s="135"/>
    </row>
    <row r="20" ht="12.75" customHeight="1">
      <c r="B20" s="136" t="s">
        <v>113</v>
      </c>
      <c r="C20" s="136">
        <f>0.65 + (H16*0.01)</f>
        <v>1.1</v>
      </c>
      <c r="D20" s="135"/>
      <c r="E20" s="135"/>
      <c r="F20" s="135"/>
      <c r="G20" s="135"/>
    </row>
    <row r="21" ht="12.75" customHeight="1">
      <c r="B21" s="135"/>
      <c r="C21" s="135"/>
      <c r="D21" s="135"/>
      <c r="E21" s="135"/>
      <c r="F21" s="135"/>
      <c r="G21" s="135"/>
    </row>
    <row r="22" ht="12.75" customHeight="1">
      <c r="B22" s="135"/>
      <c r="C22" s="135"/>
      <c r="D22" s="135"/>
      <c r="E22" s="135"/>
      <c r="F22" s="135"/>
      <c r="G22" s="135"/>
    </row>
    <row r="23" ht="12.75" customHeight="1">
      <c r="B23" s="135"/>
      <c r="C23" s="135"/>
      <c r="D23" s="135"/>
      <c r="E23" s="135"/>
      <c r="F23" s="135"/>
      <c r="G23" s="135"/>
    </row>
    <row r="24" ht="12.75" customHeight="1">
      <c r="B24" s="135"/>
      <c r="C24" s="135"/>
      <c r="D24" s="135"/>
      <c r="E24" s="135"/>
      <c r="F24" s="135"/>
      <c r="G24" s="135"/>
    </row>
    <row r="25" ht="12.75" customHeight="1">
      <c r="B25" s="135"/>
      <c r="C25" s="135"/>
      <c r="D25" s="135"/>
      <c r="E25" s="135"/>
      <c r="F25" s="135"/>
      <c r="G25" s="135"/>
    </row>
    <row r="26" ht="12.75" customHeight="1">
      <c r="B26" s="135"/>
      <c r="C26" s="135"/>
      <c r="D26" s="135"/>
      <c r="E26" s="135"/>
      <c r="F26" s="135"/>
      <c r="G26" s="135"/>
    </row>
    <row r="27" ht="12.75" customHeight="1">
      <c r="B27" s="135"/>
      <c r="C27" s="135"/>
      <c r="D27" s="135"/>
      <c r="E27" s="135"/>
      <c r="F27" s="135"/>
      <c r="G27" s="135"/>
    </row>
    <row r="28" ht="12.75" customHeight="1">
      <c r="B28" s="135"/>
      <c r="C28" s="135"/>
      <c r="D28" s="135"/>
      <c r="E28" s="135"/>
      <c r="F28" s="135"/>
      <c r="G28" s="135"/>
    </row>
    <row r="29" ht="12.75" customHeight="1">
      <c r="B29" s="135"/>
      <c r="C29" s="135"/>
      <c r="D29" s="135"/>
      <c r="E29" s="135"/>
      <c r="F29" s="135"/>
      <c r="G29" s="135"/>
    </row>
    <row r="30" ht="12.75" customHeight="1">
      <c r="B30" s="135"/>
      <c r="C30" s="135"/>
      <c r="D30" s="135"/>
      <c r="E30" s="135"/>
      <c r="F30" s="135"/>
      <c r="G30" s="135"/>
    </row>
    <row r="31" ht="12.75" customHeight="1">
      <c r="B31" s="135"/>
      <c r="C31" s="135"/>
      <c r="D31" s="135"/>
      <c r="E31" s="135"/>
      <c r="F31" s="135"/>
      <c r="G31" s="135"/>
    </row>
    <row r="32" ht="12.75" customHeight="1">
      <c r="B32" s="135"/>
      <c r="C32" s="135"/>
      <c r="D32" s="135"/>
      <c r="E32" s="135"/>
      <c r="F32" s="135"/>
      <c r="G32" s="135"/>
    </row>
    <row r="33" ht="12.75" customHeight="1">
      <c r="B33" s="135"/>
      <c r="C33" s="135"/>
      <c r="D33" s="135"/>
      <c r="E33" s="135"/>
      <c r="F33" s="135"/>
      <c r="G33" s="135"/>
    </row>
    <row r="34" ht="12.75" customHeight="1">
      <c r="B34" s="135"/>
      <c r="C34" s="135"/>
      <c r="D34" s="135"/>
      <c r="E34" s="135"/>
      <c r="F34" s="135"/>
      <c r="G34" s="135"/>
    </row>
    <row r="35" ht="12.75" customHeight="1">
      <c r="B35" s="135"/>
      <c r="C35" s="135"/>
      <c r="D35" s="135"/>
      <c r="E35" s="135"/>
      <c r="F35" s="135"/>
      <c r="G35" s="135"/>
    </row>
    <row r="36" ht="12.75" customHeight="1">
      <c r="B36" s="135"/>
      <c r="C36" s="135"/>
      <c r="D36" s="135"/>
      <c r="E36" s="135"/>
      <c r="F36" s="135"/>
      <c r="G36" s="135"/>
    </row>
    <row r="37" ht="12.75" customHeight="1">
      <c r="B37" s="135"/>
      <c r="C37" s="135"/>
      <c r="D37" s="135"/>
      <c r="E37" s="135"/>
      <c r="F37" s="135"/>
      <c r="G37" s="135"/>
    </row>
    <row r="38" ht="12.75" customHeight="1">
      <c r="B38" s="135"/>
      <c r="C38" s="135"/>
      <c r="D38" s="135"/>
      <c r="E38" s="135"/>
      <c r="F38" s="135"/>
      <c r="G38" s="135"/>
    </row>
    <row r="39" ht="12.75" customHeight="1">
      <c r="B39" s="135"/>
      <c r="C39" s="135"/>
      <c r="D39" s="135"/>
      <c r="E39" s="135"/>
      <c r="F39" s="135"/>
      <c r="G39" s="135"/>
    </row>
    <row r="40" ht="12.75" customHeight="1">
      <c r="B40" s="135"/>
      <c r="C40" s="135"/>
      <c r="D40" s="135"/>
      <c r="E40" s="135"/>
      <c r="F40" s="135"/>
      <c r="G40" s="135"/>
    </row>
    <row r="41" ht="12.75" customHeight="1">
      <c r="B41" s="135"/>
      <c r="C41" s="135"/>
      <c r="D41" s="135"/>
      <c r="E41" s="135"/>
      <c r="F41" s="135"/>
      <c r="G41" s="135"/>
    </row>
    <row r="42" ht="12.75" customHeight="1">
      <c r="B42" s="135"/>
      <c r="C42" s="135"/>
      <c r="D42" s="135"/>
      <c r="E42" s="135"/>
      <c r="F42" s="135"/>
      <c r="G42" s="135"/>
    </row>
    <row r="43" ht="12.75" customHeight="1">
      <c r="B43" s="135"/>
      <c r="C43" s="135"/>
      <c r="D43" s="135"/>
      <c r="E43" s="135"/>
      <c r="F43" s="135"/>
      <c r="G43" s="135"/>
    </row>
    <row r="44" ht="12.75" customHeight="1">
      <c r="B44" s="135"/>
      <c r="C44" s="135"/>
      <c r="D44" s="135"/>
      <c r="E44" s="135"/>
      <c r="F44" s="135"/>
      <c r="G44" s="135"/>
    </row>
    <row r="45" ht="12.75" customHeight="1">
      <c r="B45" s="135"/>
      <c r="C45" s="135"/>
      <c r="D45" s="135"/>
      <c r="E45" s="135"/>
      <c r="F45" s="135"/>
      <c r="G45" s="135"/>
    </row>
    <row r="46" ht="12.75" customHeight="1">
      <c r="B46" s="135"/>
      <c r="C46" s="135"/>
      <c r="D46" s="135"/>
      <c r="E46" s="135"/>
      <c r="F46" s="135"/>
      <c r="G46" s="135"/>
    </row>
    <row r="47" ht="12.75" customHeight="1">
      <c r="B47" s="135"/>
      <c r="C47" s="135"/>
      <c r="D47" s="135"/>
      <c r="E47" s="135"/>
      <c r="F47" s="135"/>
      <c r="G47" s="135"/>
    </row>
    <row r="48" ht="12.75" customHeight="1">
      <c r="B48" s="135"/>
      <c r="C48" s="135"/>
      <c r="D48" s="135"/>
      <c r="E48" s="135"/>
      <c r="F48" s="135"/>
      <c r="G48" s="135"/>
    </row>
    <row r="49" ht="12.75" customHeight="1">
      <c r="B49" s="135"/>
      <c r="C49" s="135"/>
      <c r="D49" s="135"/>
      <c r="E49" s="135"/>
      <c r="F49" s="135"/>
      <c r="G49" s="135"/>
    </row>
    <row r="50" ht="12.75" customHeight="1">
      <c r="B50" s="135"/>
      <c r="C50" s="135"/>
      <c r="D50" s="135"/>
      <c r="E50" s="135"/>
      <c r="F50" s="135"/>
      <c r="G50" s="135"/>
    </row>
    <row r="51" ht="12.75" customHeight="1">
      <c r="B51" s="135"/>
      <c r="C51" s="135"/>
      <c r="D51" s="135"/>
      <c r="E51" s="135"/>
      <c r="F51" s="135"/>
      <c r="G51" s="135"/>
    </row>
    <row r="52" ht="12.75" customHeight="1">
      <c r="B52" s="135"/>
      <c r="C52" s="135"/>
      <c r="D52" s="135"/>
      <c r="E52" s="135"/>
      <c r="F52" s="135"/>
      <c r="G52" s="135"/>
    </row>
    <row r="53" ht="12.75" customHeight="1">
      <c r="B53" s="135"/>
      <c r="C53" s="135"/>
      <c r="D53" s="135"/>
      <c r="E53" s="135"/>
      <c r="F53" s="135"/>
      <c r="G53" s="135"/>
    </row>
    <row r="54" ht="12.75" customHeight="1">
      <c r="B54" s="135"/>
      <c r="C54" s="135"/>
      <c r="D54" s="135"/>
      <c r="E54" s="135"/>
      <c r="F54" s="135"/>
      <c r="G54" s="135"/>
    </row>
    <row r="55" ht="12.75" customHeight="1">
      <c r="B55" s="135"/>
      <c r="C55" s="135"/>
      <c r="D55" s="135"/>
      <c r="E55" s="135"/>
      <c r="F55" s="135"/>
      <c r="G55" s="135"/>
    </row>
    <row r="56" ht="12.75" customHeight="1">
      <c r="B56" s="135"/>
      <c r="C56" s="135"/>
      <c r="D56" s="135"/>
      <c r="E56" s="135"/>
      <c r="F56" s="135"/>
      <c r="G56" s="135"/>
    </row>
    <row r="57" ht="12.75" customHeight="1">
      <c r="B57" s="135"/>
      <c r="C57" s="135"/>
      <c r="D57" s="135"/>
      <c r="E57" s="135"/>
      <c r="F57" s="135"/>
      <c r="G57" s="135"/>
    </row>
    <row r="58" ht="12.75" customHeight="1">
      <c r="B58" s="135"/>
      <c r="C58" s="135"/>
      <c r="D58" s="135"/>
      <c r="E58" s="135"/>
      <c r="F58" s="135"/>
      <c r="G58" s="135"/>
    </row>
    <row r="59" ht="12.75" customHeight="1">
      <c r="B59" s="135"/>
      <c r="C59" s="135"/>
      <c r="D59" s="135"/>
      <c r="E59" s="135"/>
      <c r="F59" s="135"/>
      <c r="G59" s="135"/>
    </row>
    <row r="60" ht="12.75" customHeight="1">
      <c r="B60" s="135"/>
      <c r="C60" s="135"/>
      <c r="D60" s="135"/>
      <c r="E60" s="135"/>
      <c r="F60" s="135"/>
      <c r="G60" s="135"/>
    </row>
    <row r="61" ht="12.75" customHeight="1">
      <c r="B61" s="135"/>
      <c r="C61" s="135"/>
      <c r="D61" s="135"/>
      <c r="E61" s="135"/>
      <c r="F61" s="135"/>
      <c r="G61" s="135"/>
    </row>
    <row r="62" ht="12.75" customHeight="1">
      <c r="B62" s="135"/>
      <c r="C62" s="135"/>
      <c r="D62" s="135"/>
      <c r="E62" s="135"/>
      <c r="F62" s="135"/>
      <c r="G62" s="135"/>
    </row>
    <row r="63" ht="12.75" customHeight="1">
      <c r="B63" s="135"/>
      <c r="C63" s="135"/>
      <c r="D63" s="135"/>
      <c r="E63" s="135"/>
      <c r="F63" s="135"/>
      <c r="G63" s="135"/>
    </row>
    <row r="64" ht="12.75" customHeight="1">
      <c r="B64" s="135"/>
      <c r="C64" s="135"/>
      <c r="D64" s="135"/>
      <c r="E64" s="135"/>
      <c r="F64" s="135"/>
      <c r="G64" s="135"/>
    </row>
    <row r="65" ht="12.75" customHeight="1">
      <c r="B65" s="135"/>
      <c r="C65" s="135"/>
      <c r="D65" s="135"/>
      <c r="E65" s="135"/>
      <c r="F65" s="135"/>
      <c r="G65" s="135"/>
    </row>
    <row r="66" ht="12.75" customHeight="1">
      <c r="B66" s="135"/>
      <c r="C66" s="135"/>
      <c r="D66" s="135"/>
      <c r="E66" s="135"/>
      <c r="F66" s="135"/>
      <c r="G66" s="135"/>
    </row>
    <row r="67" ht="12.75" customHeight="1">
      <c r="B67" s="135"/>
      <c r="C67" s="135"/>
      <c r="D67" s="135"/>
      <c r="E67" s="135"/>
      <c r="F67" s="135"/>
      <c r="G67" s="135"/>
    </row>
    <row r="68" ht="12.75" customHeight="1">
      <c r="B68" s="135"/>
      <c r="C68" s="135"/>
      <c r="D68" s="135"/>
      <c r="E68" s="135"/>
      <c r="F68" s="135"/>
      <c r="G68" s="135"/>
    </row>
    <row r="69" ht="12.75" customHeight="1">
      <c r="B69" s="135"/>
      <c r="C69" s="135"/>
      <c r="D69" s="135"/>
      <c r="E69" s="135"/>
      <c r="F69" s="135"/>
      <c r="G69" s="135"/>
    </row>
    <row r="70" ht="12.75" customHeight="1">
      <c r="B70" s="135"/>
      <c r="C70" s="135"/>
      <c r="D70" s="135"/>
      <c r="E70" s="135"/>
      <c r="F70" s="135"/>
      <c r="G70" s="135"/>
    </row>
    <row r="71" ht="12.75" customHeight="1">
      <c r="B71" s="135"/>
      <c r="C71" s="135"/>
      <c r="D71" s="135"/>
      <c r="E71" s="135"/>
      <c r="F71" s="135"/>
      <c r="G71" s="135"/>
    </row>
    <row r="72" ht="12.75" customHeight="1">
      <c r="B72" s="135"/>
      <c r="C72" s="135"/>
      <c r="D72" s="135"/>
      <c r="E72" s="135"/>
      <c r="F72" s="135"/>
      <c r="G72" s="135"/>
    </row>
    <row r="73" ht="12.75" customHeight="1">
      <c r="B73" s="135"/>
      <c r="C73" s="135"/>
      <c r="D73" s="135"/>
      <c r="E73" s="135"/>
      <c r="F73" s="135"/>
      <c r="G73" s="135"/>
    </row>
    <row r="74" ht="12.75" customHeight="1">
      <c r="B74" s="135"/>
      <c r="C74" s="135"/>
      <c r="D74" s="135"/>
      <c r="E74" s="135"/>
      <c r="F74" s="135"/>
      <c r="G74" s="135"/>
    </row>
    <row r="75" ht="12.75" customHeight="1">
      <c r="B75" s="135"/>
      <c r="C75" s="135"/>
      <c r="D75" s="135"/>
      <c r="E75" s="135"/>
      <c r="F75" s="135"/>
      <c r="G75" s="135"/>
    </row>
    <row r="76" ht="12.75" customHeight="1">
      <c r="B76" s="135"/>
      <c r="C76" s="135"/>
      <c r="D76" s="135"/>
      <c r="E76" s="135"/>
      <c r="F76" s="135"/>
      <c r="G76" s="135"/>
    </row>
    <row r="77" ht="12.75" customHeight="1">
      <c r="B77" s="135"/>
      <c r="C77" s="135"/>
      <c r="D77" s="135"/>
      <c r="E77" s="135"/>
      <c r="F77" s="135"/>
      <c r="G77" s="135"/>
    </row>
    <row r="78" ht="12.75" customHeight="1">
      <c r="B78" s="135"/>
      <c r="C78" s="135"/>
      <c r="D78" s="135"/>
      <c r="E78" s="135"/>
      <c r="F78" s="135"/>
      <c r="G78" s="135"/>
    </row>
    <row r="79" ht="12.75" customHeight="1">
      <c r="B79" s="135"/>
      <c r="C79" s="135"/>
      <c r="D79" s="135"/>
      <c r="E79" s="135"/>
      <c r="F79" s="135"/>
      <c r="G79" s="135"/>
    </row>
    <row r="80" ht="12.75" customHeight="1">
      <c r="B80" s="135"/>
      <c r="C80" s="135"/>
      <c r="D80" s="135"/>
      <c r="E80" s="135"/>
      <c r="F80" s="135"/>
      <c r="G80" s="135"/>
    </row>
    <row r="81" ht="12.75" customHeight="1">
      <c r="B81" s="135"/>
      <c r="C81" s="135"/>
      <c r="D81" s="135"/>
      <c r="E81" s="135"/>
      <c r="F81" s="135"/>
      <c r="G81" s="135"/>
    </row>
    <row r="82" ht="12.75" customHeight="1">
      <c r="B82" s="135"/>
      <c r="C82" s="135"/>
      <c r="D82" s="135"/>
      <c r="E82" s="135"/>
      <c r="F82" s="135"/>
      <c r="G82" s="135"/>
    </row>
    <row r="83" ht="12.75" customHeight="1">
      <c r="B83" s="135"/>
      <c r="C83" s="135"/>
      <c r="D83" s="135"/>
      <c r="E83" s="135"/>
      <c r="F83" s="135"/>
      <c r="G83" s="135"/>
    </row>
    <row r="84" ht="12.75" customHeight="1">
      <c r="B84" s="135"/>
      <c r="C84" s="135"/>
      <c r="D84" s="135"/>
      <c r="E84" s="135"/>
      <c r="F84" s="135"/>
      <c r="G84" s="135"/>
    </row>
    <row r="85" ht="12.75" customHeight="1">
      <c r="B85" s="135"/>
      <c r="C85" s="135"/>
      <c r="D85" s="135"/>
      <c r="E85" s="135"/>
      <c r="F85" s="135"/>
      <c r="G85" s="135"/>
    </row>
    <row r="86" ht="12.75" customHeight="1">
      <c r="B86" s="135"/>
      <c r="C86" s="135"/>
      <c r="D86" s="135"/>
      <c r="E86" s="135"/>
      <c r="F86" s="135"/>
      <c r="G86" s="135"/>
    </row>
    <row r="87" ht="12.75" customHeight="1">
      <c r="B87" s="135"/>
      <c r="C87" s="135"/>
      <c r="D87" s="135"/>
      <c r="E87" s="135"/>
      <c r="F87" s="135"/>
      <c r="G87" s="135"/>
    </row>
    <row r="88" ht="12.75" customHeight="1">
      <c r="B88" s="135"/>
      <c r="C88" s="135"/>
      <c r="D88" s="135"/>
      <c r="E88" s="135"/>
      <c r="F88" s="135"/>
      <c r="G88" s="135"/>
    </row>
    <row r="89" ht="12.75" customHeight="1">
      <c r="B89" s="135"/>
      <c r="C89" s="135"/>
      <c r="D89" s="135"/>
      <c r="E89" s="135"/>
      <c r="F89" s="135"/>
      <c r="G89" s="135"/>
    </row>
    <row r="90" ht="12.75" customHeight="1">
      <c r="B90" s="135"/>
      <c r="C90" s="135"/>
      <c r="D90" s="135"/>
      <c r="E90" s="135"/>
      <c r="F90" s="135"/>
      <c r="G90" s="135"/>
    </row>
    <row r="91" ht="12.75" customHeight="1">
      <c r="B91" s="135"/>
      <c r="C91" s="135"/>
      <c r="D91" s="135"/>
      <c r="E91" s="135"/>
      <c r="F91" s="135"/>
      <c r="G91" s="135"/>
    </row>
    <row r="92" ht="12.75" customHeight="1">
      <c r="B92" s="135"/>
      <c r="C92" s="135"/>
      <c r="D92" s="135"/>
      <c r="E92" s="135"/>
      <c r="F92" s="135"/>
      <c r="G92" s="135"/>
    </row>
    <row r="93" ht="12.75" customHeight="1">
      <c r="B93" s="135"/>
      <c r="C93" s="135"/>
      <c r="D93" s="135"/>
      <c r="E93" s="135"/>
      <c r="F93" s="135"/>
      <c r="G93" s="135"/>
    </row>
    <row r="94" ht="12.75" customHeight="1">
      <c r="B94" s="135"/>
      <c r="C94" s="135"/>
      <c r="D94" s="135"/>
      <c r="E94" s="135"/>
      <c r="F94" s="135"/>
      <c r="G94" s="135"/>
    </row>
    <row r="95" ht="12.75" customHeight="1">
      <c r="B95" s="135"/>
      <c r="C95" s="135"/>
      <c r="D95" s="135"/>
      <c r="E95" s="135"/>
      <c r="F95" s="135"/>
      <c r="G95" s="135"/>
    </row>
    <row r="96" ht="12.75" customHeight="1">
      <c r="B96" s="135"/>
      <c r="C96" s="135"/>
      <c r="D96" s="135"/>
      <c r="E96" s="135"/>
      <c r="F96" s="135"/>
      <c r="G96" s="135"/>
    </row>
    <row r="97" ht="12.75" customHeight="1">
      <c r="B97" s="135"/>
      <c r="C97" s="135"/>
      <c r="D97" s="135"/>
      <c r="E97" s="135"/>
      <c r="F97" s="135"/>
      <c r="G97" s="135"/>
    </row>
    <row r="98" ht="12.75" customHeight="1">
      <c r="B98" s="135"/>
      <c r="C98" s="135"/>
      <c r="D98" s="135"/>
      <c r="E98" s="135"/>
      <c r="F98" s="135"/>
      <c r="G98" s="135"/>
    </row>
    <row r="99" ht="12.75" customHeight="1">
      <c r="B99" s="135"/>
      <c r="C99" s="135"/>
      <c r="D99" s="135"/>
      <c r="E99" s="135"/>
      <c r="F99" s="135"/>
      <c r="G99" s="135"/>
    </row>
    <row r="100" ht="12.75" customHeight="1">
      <c r="B100" s="135"/>
      <c r="C100" s="135"/>
      <c r="D100" s="135"/>
      <c r="E100" s="135"/>
      <c r="F100" s="135"/>
      <c r="G100" s="135"/>
    </row>
    <row r="101" ht="12.75" customHeight="1">
      <c r="B101" s="135"/>
      <c r="C101" s="135"/>
      <c r="D101" s="135"/>
      <c r="E101" s="135"/>
      <c r="F101" s="135"/>
      <c r="G101" s="135"/>
    </row>
    <row r="102" ht="12.75" customHeight="1">
      <c r="B102" s="135"/>
      <c r="C102" s="135"/>
      <c r="D102" s="135"/>
      <c r="E102" s="135"/>
      <c r="F102" s="135"/>
      <c r="G102" s="135"/>
    </row>
    <row r="103" ht="12.75" customHeight="1">
      <c r="B103" s="135"/>
      <c r="C103" s="135"/>
      <c r="D103" s="135"/>
      <c r="E103" s="135"/>
      <c r="F103" s="135"/>
      <c r="G103" s="135"/>
    </row>
    <row r="104" ht="12.75" customHeight="1">
      <c r="B104" s="135"/>
      <c r="C104" s="135"/>
      <c r="D104" s="135"/>
      <c r="E104" s="135"/>
      <c r="F104" s="135"/>
      <c r="G104" s="135"/>
    </row>
    <row r="105" ht="12.75" customHeight="1">
      <c r="B105" s="135"/>
      <c r="C105" s="135"/>
      <c r="D105" s="135"/>
      <c r="E105" s="135"/>
      <c r="F105" s="135"/>
      <c r="G105" s="135"/>
    </row>
    <row r="106" ht="12.75" customHeight="1">
      <c r="B106" s="135"/>
      <c r="C106" s="135"/>
      <c r="D106" s="135"/>
      <c r="E106" s="135"/>
      <c r="F106" s="135"/>
      <c r="G106" s="135"/>
    </row>
    <row r="107" ht="12.75" customHeight="1">
      <c r="B107" s="135"/>
      <c r="C107" s="135"/>
      <c r="D107" s="135"/>
      <c r="E107" s="135"/>
      <c r="F107" s="135"/>
      <c r="G107" s="135"/>
    </row>
    <row r="108" ht="12.75" customHeight="1">
      <c r="B108" s="135"/>
      <c r="C108" s="135"/>
      <c r="D108" s="135"/>
      <c r="E108" s="135"/>
      <c r="F108" s="135"/>
      <c r="G108" s="135"/>
    </row>
    <row r="109" ht="12.75" customHeight="1">
      <c r="B109" s="135"/>
      <c r="C109" s="135"/>
      <c r="D109" s="135"/>
      <c r="E109" s="135"/>
      <c r="F109" s="135"/>
      <c r="G109" s="135"/>
    </row>
    <row r="110" ht="12.75" customHeight="1">
      <c r="B110" s="135"/>
      <c r="C110" s="135"/>
      <c r="D110" s="135"/>
      <c r="E110" s="135"/>
      <c r="F110" s="135"/>
      <c r="G110" s="135"/>
    </row>
    <row r="111" ht="12.75" customHeight="1">
      <c r="B111" s="135"/>
      <c r="C111" s="135"/>
      <c r="D111" s="135"/>
      <c r="E111" s="135"/>
      <c r="F111" s="135"/>
      <c r="G111" s="135"/>
    </row>
    <row r="112" ht="12.75" customHeight="1">
      <c r="B112" s="135"/>
      <c r="C112" s="135"/>
      <c r="D112" s="135"/>
      <c r="E112" s="135"/>
      <c r="F112" s="135"/>
      <c r="G112" s="135"/>
    </row>
    <row r="113" ht="12.75" customHeight="1">
      <c r="B113" s="135"/>
      <c r="C113" s="135"/>
      <c r="D113" s="135"/>
      <c r="E113" s="135"/>
      <c r="F113" s="135"/>
      <c r="G113" s="135"/>
    </row>
    <row r="114" ht="12.75" customHeight="1">
      <c r="B114" s="135"/>
      <c r="C114" s="135"/>
      <c r="D114" s="135"/>
      <c r="E114" s="135"/>
      <c r="F114" s="135"/>
      <c r="G114" s="135"/>
    </row>
    <row r="115" ht="12.75" customHeight="1">
      <c r="B115" s="135"/>
      <c r="C115" s="135"/>
      <c r="D115" s="135"/>
      <c r="E115" s="135"/>
      <c r="F115" s="135"/>
      <c r="G115" s="135"/>
    </row>
    <row r="116" ht="12.75" customHeight="1">
      <c r="B116" s="135"/>
      <c r="C116" s="135"/>
      <c r="D116" s="135"/>
      <c r="E116" s="135"/>
      <c r="F116" s="135"/>
      <c r="G116" s="135"/>
    </row>
    <row r="117" ht="12.75" customHeight="1">
      <c r="B117" s="135"/>
      <c r="C117" s="135"/>
      <c r="D117" s="135"/>
      <c r="E117" s="135"/>
      <c r="F117" s="135"/>
      <c r="G117" s="135"/>
    </row>
    <row r="118" ht="12.75" customHeight="1">
      <c r="B118" s="135"/>
      <c r="C118" s="135"/>
      <c r="D118" s="135"/>
      <c r="E118" s="135"/>
      <c r="F118" s="135"/>
      <c r="G118" s="135"/>
    </row>
    <row r="119" ht="12.75" customHeight="1">
      <c r="B119" s="135"/>
      <c r="C119" s="135"/>
      <c r="D119" s="135"/>
      <c r="E119" s="135"/>
      <c r="F119" s="135"/>
      <c r="G119" s="135"/>
    </row>
    <row r="120" ht="12.75" customHeight="1">
      <c r="B120" s="135"/>
      <c r="C120" s="135"/>
      <c r="D120" s="135"/>
      <c r="E120" s="135"/>
      <c r="F120" s="135"/>
      <c r="G120" s="135"/>
    </row>
    <row r="121" ht="12.75" customHeight="1">
      <c r="B121" s="135"/>
      <c r="C121" s="135"/>
      <c r="D121" s="135"/>
      <c r="E121" s="135"/>
      <c r="F121" s="135"/>
      <c r="G121" s="135"/>
    </row>
    <row r="122" ht="12.75" customHeight="1">
      <c r="B122" s="135"/>
      <c r="C122" s="135"/>
      <c r="D122" s="135"/>
      <c r="E122" s="135"/>
      <c r="F122" s="135"/>
      <c r="G122" s="135"/>
    </row>
    <row r="123" ht="12.75" customHeight="1">
      <c r="B123" s="135"/>
      <c r="C123" s="135"/>
      <c r="D123" s="135"/>
      <c r="E123" s="135"/>
      <c r="F123" s="135"/>
      <c r="G123" s="135"/>
    </row>
    <row r="124" ht="12.75" customHeight="1">
      <c r="B124" s="135"/>
      <c r="C124" s="135"/>
      <c r="D124" s="135"/>
      <c r="E124" s="135"/>
      <c r="F124" s="135"/>
      <c r="G124" s="135"/>
    </row>
    <row r="125" ht="12.75" customHeight="1">
      <c r="B125" s="135"/>
      <c r="C125" s="135"/>
      <c r="D125" s="135"/>
      <c r="E125" s="135"/>
      <c r="F125" s="135"/>
      <c r="G125" s="135"/>
    </row>
    <row r="126" ht="12.75" customHeight="1">
      <c r="B126" s="135"/>
      <c r="C126" s="135"/>
      <c r="D126" s="135"/>
      <c r="E126" s="135"/>
      <c r="F126" s="135"/>
      <c r="G126" s="135"/>
    </row>
    <row r="127" ht="12.75" customHeight="1">
      <c r="B127" s="135"/>
      <c r="C127" s="135"/>
      <c r="D127" s="135"/>
      <c r="E127" s="135"/>
      <c r="F127" s="135"/>
      <c r="G127" s="135"/>
    </row>
    <row r="128" ht="12.75" customHeight="1">
      <c r="B128" s="135"/>
      <c r="C128" s="135"/>
      <c r="D128" s="135"/>
      <c r="E128" s="135"/>
      <c r="F128" s="135"/>
      <c r="G128" s="135"/>
    </row>
    <row r="129" ht="12.75" customHeight="1">
      <c r="B129" s="135"/>
      <c r="C129" s="135"/>
      <c r="D129" s="135"/>
      <c r="E129" s="135"/>
      <c r="F129" s="135"/>
      <c r="G129" s="135"/>
    </row>
    <row r="130" ht="12.75" customHeight="1">
      <c r="B130" s="135"/>
      <c r="C130" s="135"/>
      <c r="D130" s="135"/>
      <c r="E130" s="135"/>
      <c r="F130" s="135"/>
      <c r="G130" s="135"/>
    </row>
    <row r="131" ht="12.75" customHeight="1">
      <c r="B131" s="135"/>
      <c r="C131" s="135"/>
      <c r="D131" s="135"/>
      <c r="E131" s="135"/>
      <c r="F131" s="135"/>
      <c r="G131" s="135"/>
    </row>
    <row r="132" ht="12.75" customHeight="1">
      <c r="B132" s="135"/>
      <c r="C132" s="135"/>
      <c r="D132" s="135"/>
      <c r="E132" s="135"/>
      <c r="F132" s="135"/>
      <c r="G132" s="135"/>
    </row>
    <row r="133" ht="12.75" customHeight="1">
      <c r="B133" s="135"/>
      <c r="C133" s="135"/>
      <c r="D133" s="135"/>
      <c r="E133" s="135"/>
      <c r="F133" s="135"/>
      <c r="G133" s="135"/>
    </row>
    <row r="134" ht="12.75" customHeight="1">
      <c r="B134" s="135"/>
      <c r="C134" s="135"/>
      <c r="D134" s="135"/>
      <c r="E134" s="135"/>
      <c r="F134" s="135"/>
      <c r="G134" s="135"/>
    </row>
    <row r="135" ht="12.75" customHeight="1">
      <c r="B135" s="135"/>
      <c r="C135" s="135"/>
      <c r="D135" s="135"/>
      <c r="E135" s="135"/>
      <c r="F135" s="135"/>
      <c r="G135" s="135"/>
    </row>
    <row r="136" ht="12.75" customHeight="1">
      <c r="B136" s="135"/>
      <c r="C136" s="135"/>
      <c r="D136" s="135"/>
      <c r="E136" s="135"/>
      <c r="F136" s="135"/>
      <c r="G136" s="135"/>
    </row>
    <row r="137" ht="12.75" customHeight="1">
      <c r="B137" s="135"/>
      <c r="C137" s="135"/>
      <c r="D137" s="135"/>
      <c r="E137" s="135"/>
      <c r="F137" s="135"/>
      <c r="G137" s="135"/>
    </row>
    <row r="138" ht="12.75" customHeight="1">
      <c r="B138" s="135"/>
      <c r="C138" s="135"/>
      <c r="D138" s="135"/>
      <c r="E138" s="135"/>
      <c r="F138" s="135"/>
      <c r="G138" s="135"/>
    </row>
    <row r="139" ht="12.75" customHeight="1">
      <c r="B139" s="135"/>
      <c r="C139" s="135"/>
      <c r="D139" s="135"/>
      <c r="E139" s="135"/>
      <c r="F139" s="135"/>
      <c r="G139" s="135"/>
    </row>
    <row r="140" ht="12.75" customHeight="1">
      <c r="B140" s="135"/>
      <c r="C140" s="135"/>
      <c r="D140" s="135"/>
      <c r="E140" s="135"/>
      <c r="F140" s="135"/>
      <c r="G140" s="135"/>
    </row>
    <row r="141" ht="12.75" customHeight="1">
      <c r="B141" s="135"/>
      <c r="C141" s="135"/>
      <c r="D141" s="135"/>
      <c r="E141" s="135"/>
      <c r="F141" s="135"/>
      <c r="G141" s="135"/>
    </row>
    <row r="142" ht="12.75" customHeight="1">
      <c r="B142" s="135"/>
      <c r="C142" s="135"/>
      <c r="D142" s="135"/>
      <c r="E142" s="135"/>
      <c r="F142" s="135"/>
      <c r="G142" s="135"/>
    </row>
    <row r="143" ht="12.75" customHeight="1">
      <c r="B143" s="135"/>
      <c r="C143" s="135"/>
      <c r="D143" s="135"/>
      <c r="E143" s="135"/>
      <c r="F143" s="135"/>
      <c r="G143" s="135"/>
    </row>
    <row r="144" ht="12.75" customHeight="1">
      <c r="B144" s="135"/>
      <c r="C144" s="135"/>
      <c r="D144" s="135"/>
      <c r="E144" s="135"/>
      <c r="F144" s="135"/>
      <c r="G144" s="135"/>
    </row>
    <row r="145" ht="12.75" customHeight="1">
      <c r="B145" s="135"/>
      <c r="C145" s="135"/>
      <c r="D145" s="135"/>
      <c r="E145" s="135"/>
      <c r="F145" s="135"/>
      <c r="G145" s="135"/>
    </row>
    <row r="146" ht="12.75" customHeight="1">
      <c r="B146" s="135"/>
      <c r="C146" s="135"/>
      <c r="D146" s="135"/>
      <c r="E146" s="135"/>
      <c r="F146" s="135"/>
      <c r="G146" s="135"/>
    </row>
    <row r="147" ht="12.75" customHeight="1">
      <c r="B147" s="135"/>
      <c r="C147" s="135"/>
      <c r="D147" s="135"/>
      <c r="E147" s="135"/>
      <c r="F147" s="135"/>
      <c r="G147" s="135"/>
    </row>
    <row r="148" ht="12.75" customHeight="1">
      <c r="B148" s="135"/>
      <c r="C148" s="135"/>
      <c r="D148" s="135"/>
      <c r="E148" s="135"/>
      <c r="F148" s="135"/>
      <c r="G148" s="135"/>
    </row>
    <row r="149" ht="12.75" customHeight="1">
      <c r="B149" s="135"/>
      <c r="C149" s="135"/>
      <c r="D149" s="135"/>
      <c r="E149" s="135"/>
      <c r="F149" s="135"/>
      <c r="G149" s="135"/>
    </row>
    <row r="150" ht="12.75" customHeight="1">
      <c r="B150" s="135"/>
      <c r="C150" s="135"/>
      <c r="D150" s="135"/>
      <c r="E150" s="135"/>
      <c r="F150" s="135"/>
      <c r="G150" s="135"/>
    </row>
    <row r="151" ht="12.75" customHeight="1">
      <c r="B151" s="135"/>
      <c r="C151" s="135"/>
      <c r="D151" s="135"/>
      <c r="E151" s="135"/>
      <c r="F151" s="135"/>
      <c r="G151" s="135"/>
    </row>
    <row r="152" ht="12.75" customHeight="1">
      <c r="B152" s="135"/>
      <c r="C152" s="135"/>
      <c r="D152" s="135"/>
      <c r="E152" s="135"/>
      <c r="F152" s="135"/>
      <c r="G152" s="135"/>
    </row>
    <row r="153" ht="12.75" customHeight="1">
      <c r="B153" s="135"/>
      <c r="C153" s="135"/>
      <c r="D153" s="135"/>
      <c r="E153" s="135"/>
      <c r="F153" s="135"/>
      <c r="G153" s="135"/>
    </row>
    <row r="154" ht="12.75" customHeight="1">
      <c r="B154" s="135"/>
      <c r="C154" s="135"/>
      <c r="D154" s="135"/>
      <c r="E154" s="135"/>
      <c r="F154" s="135"/>
      <c r="G154" s="135"/>
    </row>
    <row r="155" ht="12.75" customHeight="1">
      <c r="B155" s="135"/>
      <c r="C155" s="135"/>
      <c r="D155" s="135"/>
      <c r="E155" s="135"/>
      <c r="F155" s="135"/>
      <c r="G155" s="135"/>
    </row>
    <row r="156" ht="12.75" customHeight="1">
      <c r="B156" s="135"/>
      <c r="C156" s="135"/>
      <c r="D156" s="135"/>
      <c r="E156" s="135"/>
      <c r="F156" s="135"/>
      <c r="G156" s="135"/>
    </row>
    <row r="157" ht="12.75" customHeight="1">
      <c r="B157" s="135"/>
      <c r="C157" s="135"/>
      <c r="D157" s="135"/>
      <c r="E157" s="135"/>
      <c r="F157" s="135"/>
      <c r="G157" s="135"/>
    </row>
    <row r="158" ht="12.75" customHeight="1">
      <c r="B158" s="135"/>
      <c r="C158" s="135"/>
      <c r="D158" s="135"/>
      <c r="E158" s="135"/>
      <c r="F158" s="135"/>
      <c r="G158" s="135"/>
    </row>
    <row r="159" ht="12.75" customHeight="1">
      <c r="B159" s="135"/>
      <c r="C159" s="135"/>
      <c r="D159" s="135"/>
      <c r="E159" s="135"/>
      <c r="F159" s="135"/>
      <c r="G159" s="135"/>
    </row>
    <row r="160" ht="12.75" customHeight="1">
      <c r="B160" s="135"/>
      <c r="C160" s="135"/>
      <c r="D160" s="135"/>
      <c r="E160" s="135"/>
      <c r="F160" s="135"/>
      <c r="G160" s="135"/>
    </row>
    <row r="161" ht="12.75" customHeight="1">
      <c r="B161" s="135"/>
      <c r="C161" s="135"/>
      <c r="D161" s="135"/>
      <c r="E161" s="135"/>
      <c r="F161" s="135"/>
      <c r="G161" s="135"/>
    </row>
    <row r="162" ht="12.75" customHeight="1">
      <c r="B162" s="135"/>
      <c r="C162" s="135"/>
      <c r="D162" s="135"/>
      <c r="E162" s="135"/>
      <c r="F162" s="135"/>
      <c r="G162" s="135"/>
    </row>
    <row r="163" ht="12.75" customHeight="1">
      <c r="B163" s="135"/>
      <c r="C163" s="135"/>
      <c r="D163" s="135"/>
      <c r="E163" s="135"/>
      <c r="F163" s="135"/>
      <c r="G163" s="135"/>
    </row>
    <row r="164" ht="12.75" customHeight="1">
      <c r="B164" s="135"/>
      <c r="C164" s="135"/>
      <c r="D164" s="135"/>
      <c r="E164" s="135"/>
      <c r="F164" s="135"/>
      <c r="G164" s="135"/>
    </row>
    <row r="165" ht="12.75" customHeight="1">
      <c r="B165" s="135"/>
      <c r="C165" s="135"/>
      <c r="D165" s="135"/>
      <c r="E165" s="135"/>
      <c r="F165" s="135"/>
      <c r="G165" s="135"/>
    </row>
    <row r="166" ht="12.75" customHeight="1">
      <c r="B166" s="135"/>
      <c r="C166" s="135"/>
      <c r="D166" s="135"/>
      <c r="E166" s="135"/>
      <c r="F166" s="135"/>
      <c r="G166" s="135"/>
    </row>
    <row r="167" ht="12.75" customHeight="1">
      <c r="B167" s="135"/>
      <c r="C167" s="135"/>
      <c r="D167" s="135"/>
      <c r="E167" s="135"/>
      <c r="F167" s="135"/>
      <c r="G167" s="135"/>
    </row>
    <row r="168" ht="12.75" customHeight="1">
      <c r="B168" s="135"/>
      <c r="C168" s="135"/>
      <c r="D168" s="135"/>
      <c r="E168" s="135"/>
      <c r="F168" s="135"/>
      <c r="G168" s="135"/>
    </row>
    <row r="169" ht="12.75" customHeight="1">
      <c r="B169" s="135"/>
      <c r="C169" s="135"/>
      <c r="D169" s="135"/>
      <c r="E169" s="135"/>
      <c r="F169" s="135"/>
      <c r="G169" s="135"/>
    </row>
    <row r="170" ht="12.75" customHeight="1">
      <c r="B170" s="135"/>
      <c r="C170" s="135"/>
      <c r="D170" s="135"/>
      <c r="E170" s="135"/>
      <c r="F170" s="135"/>
      <c r="G170" s="135"/>
    </row>
    <row r="171" ht="12.75" customHeight="1">
      <c r="B171" s="135"/>
      <c r="C171" s="135"/>
      <c r="D171" s="135"/>
      <c r="E171" s="135"/>
      <c r="F171" s="135"/>
      <c r="G171" s="135"/>
    </row>
    <row r="172" ht="12.75" customHeight="1">
      <c r="B172" s="135"/>
      <c r="C172" s="135"/>
      <c r="D172" s="135"/>
      <c r="E172" s="135"/>
      <c r="F172" s="135"/>
      <c r="G172" s="135"/>
    </row>
    <row r="173" ht="12.75" customHeight="1">
      <c r="B173" s="135"/>
      <c r="C173" s="135"/>
      <c r="D173" s="135"/>
      <c r="E173" s="135"/>
      <c r="F173" s="135"/>
      <c r="G173" s="135"/>
    </row>
    <row r="174" ht="12.75" customHeight="1">
      <c r="B174" s="135"/>
      <c r="C174" s="135"/>
      <c r="D174" s="135"/>
      <c r="E174" s="135"/>
      <c r="F174" s="135"/>
      <c r="G174" s="135"/>
    </row>
    <row r="175" ht="12.75" customHeight="1">
      <c r="B175" s="135"/>
      <c r="C175" s="135"/>
      <c r="D175" s="135"/>
      <c r="E175" s="135"/>
      <c r="F175" s="135"/>
      <c r="G175" s="135"/>
    </row>
    <row r="176" ht="12.75" customHeight="1">
      <c r="B176" s="135"/>
      <c r="C176" s="135"/>
      <c r="D176" s="135"/>
      <c r="E176" s="135"/>
      <c r="F176" s="135"/>
      <c r="G176" s="135"/>
    </row>
    <row r="177" ht="12.75" customHeight="1">
      <c r="B177" s="135"/>
      <c r="C177" s="135"/>
      <c r="D177" s="135"/>
      <c r="E177" s="135"/>
      <c r="F177" s="135"/>
      <c r="G177" s="135"/>
    </row>
    <row r="178" ht="12.75" customHeight="1">
      <c r="B178" s="135"/>
      <c r="C178" s="135"/>
      <c r="D178" s="135"/>
      <c r="E178" s="135"/>
      <c r="F178" s="135"/>
      <c r="G178" s="135"/>
    </row>
    <row r="179" ht="12.75" customHeight="1">
      <c r="B179" s="135"/>
      <c r="C179" s="135"/>
      <c r="D179" s="135"/>
      <c r="E179" s="135"/>
      <c r="F179" s="135"/>
      <c r="G179" s="135"/>
    </row>
    <row r="180" ht="12.75" customHeight="1">
      <c r="B180" s="135"/>
      <c r="C180" s="135"/>
      <c r="D180" s="135"/>
      <c r="E180" s="135"/>
      <c r="F180" s="135"/>
      <c r="G180" s="135"/>
    </row>
    <row r="181" ht="12.75" customHeight="1">
      <c r="B181" s="135"/>
      <c r="C181" s="135"/>
      <c r="D181" s="135"/>
      <c r="E181" s="135"/>
      <c r="F181" s="135"/>
      <c r="G181" s="135"/>
    </row>
    <row r="182" ht="12.75" customHeight="1">
      <c r="B182" s="135"/>
      <c r="C182" s="135"/>
      <c r="D182" s="135"/>
      <c r="E182" s="135"/>
      <c r="F182" s="135"/>
      <c r="G182" s="135"/>
    </row>
    <row r="183" ht="12.75" customHeight="1">
      <c r="B183" s="135"/>
      <c r="C183" s="135"/>
      <c r="D183" s="135"/>
      <c r="E183" s="135"/>
      <c r="F183" s="135"/>
      <c r="G183" s="135"/>
    </row>
    <row r="184" ht="12.75" customHeight="1">
      <c r="B184" s="135"/>
      <c r="C184" s="135"/>
      <c r="D184" s="135"/>
      <c r="E184" s="135"/>
      <c r="F184" s="135"/>
      <c r="G184" s="135"/>
    </row>
    <row r="185" ht="12.75" customHeight="1">
      <c r="B185" s="135"/>
      <c r="C185" s="135"/>
      <c r="D185" s="135"/>
      <c r="E185" s="135"/>
      <c r="F185" s="135"/>
      <c r="G185" s="135"/>
    </row>
    <row r="186" ht="12.75" customHeight="1">
      <c r="B186" s="135"/>
      <c r="C186" s="135"/>
      <c r="D186" s="135"/>
      <c r="E186" s="135"/>
      <c r="F186" s="135"/>
      <c r="G186" s="135"/>
    </row>
    <row r="187" ht="12.75" customHeight="1">
      <c r="B187" s="135"/>
      <c r="C187" s="135"/>
      <c r="D187" s="135"/>
      <c r="E187" s="135"/>
      <c r="F187" s="135"/>
      <c r="G187" s="135"/>
    </row>
    <row r="188" ht="12.75" customHeight="1">
      <c r="B188" s="135"/>
      <c r="C188" s="135"/>
      <c r="D188" s="135"/>
      <c r="E188" s="135"/>
      <c r="F188" s="135"/>
      <c r="G188" s="135"/>
    </row>
    <row r="189" ht="12.75" customHeight="1">
      <c r="B189" s="135"/>
      <c r="C189" s="135"/>
      <c r="D189" s="135"/>
      <c r="E189" s="135"/>
      <c r="F189" s="135"/>
      <c r="G189" s="135"/>
    </row>
    <row r="190" ht="12.75" customHeight="1">
      <c r="B190" s="135"/>
      <c r="C190" s="135"/>
      <c r="D190" s="135"/>
      <c r="E190" s="135"/>
      <c r="F190" s="135"/>
      <c r="G190" s="135"/>
    </row>
    <row r="191" ht="12.75" customHeight="1">
      <c r="B191" s="135"/>
      <c r="C191" s="135"/>
      <c r="D191" s="135"/>
      <c r="E191" s="135"/>
      <c r="F191" s="135"/>
      <c r="G191" s="135"/>
    </row>
    <row r="192" ht="12.75" customHeight="1">
      <c r="B192" s="135"/>
      <c r="C192" s="135"/>
      <c r="D192" s="135"/>
      <c r="E192" s="135"/>
      <c r="F192" s="135"/>
      <c r="G192" s="135"/>
    </row>
    <row r="193" ht="12.75" customHeight="1">
      <c r="B193" s="135"/>
      <c r="C193" s="135"/>
      <c r="D193" s="135"/>
      <c r="E193" s="135"/>
      <c r="F193" s="135"/>
      <c r="G193" s="135"/>
    </row>
    <row r="194" ht="12.75" customHeight="1">
      <c r="B194" s="135"/>
      <c r="C194" s="135"/>
      <c r="D194" s="135"/>
      <c r="E194" s="135"/>
      <c r="F194" s="135"/>
      <c r="G194" s="135"/>
    </row>
    <row r="195" ht="12.75" customHeight="1">
      <c r="B195" s="135"/>
      <c r="C195" s="135"/>
      <c r="D195" s="135"/>
      <c r="E195" s="135"/>
      <c r="F195" s="135"/>
      <c r="G195" s="135"/>
    </row>
    <row r="196" ht="12.75" customHeight="1">
      <c r="B196" s="135"/>
      <c r="C196" s="135"/>
      <c r="D196" s="135"/>
      <c r="E196" s="135"/>
      <c r="F196" s="135"/>
      <c r="G196" s="135"/>
    </row>
    <row r="197" ht="12.75" customHeight="1">
      <c r="B197" s="135"/>
      <c r="C197" s="135"/>
      <c r="D197" s="135"/>
      <c r="E197" s="135"/>
      <c r="F197" s="135"/>
      <c r="G197" s="135"/>
    </row>
    <row r="198" ht="12.75" customHeight="1">
      <c r="B198" s="135"/>
      <c r="C198" s="135"/>
      <c r="D198" s="135"/>
      <c r="E198" s="135"/>
      <c r="F198" s="135"/>
      <c r="G198" s="135"/>
    </row>
    <row r="199" ht="12.75" customHeight="1">
      <c r="B199" s="135"/>
      <c r="C199" s="135"/>
      <c r="D199" s="135"/>
      <c r="E199" s="135"/>
      <c r="F199" s="135"/>
      <c r="G199" s="135"/>
    </row>
    <row r="200" ht="12.75" customHeight="1">
      <c r="B200" s="135"/>
      <c r="C200" s="135"/>
      <c r="D200" s="135"/>
      <c r="E200" s="135"/>
      <c r="F200" s="135"/>
      <c r="G200" s="135"/>
    </row>
    <row r="201" ht="12.75" customHeight="1">
      <c r="B201" s="135"/>
      <c r="C201" s="135"/>
      <c r="D201" s="135"/>
      <c r="E201" s="135"/>
      <c r="F201" s="135"/>
      <c r="G201" s="135"/>
    </row>
    <row r="202" ht="12.75" customHeight="1">
      <c r="B202" s="135"/>
      <c r="C202" s="135"/>
      <c r="D202" s="135"/>
      <c r="E202" s="135"/>
      <c r="F202" s="135"/>
      <c r="G202" s="135"/>
    </row>
    <row r="203" ht="12.75" customHeight="1">
      <c r="B203" s="135"/>
      <c r="C203" s="135"/>
      <c r="D203" s="135"/>
      <c r="E203" s="135"/>
      <c r="F203" s="135"/>
      <c r="G203" s="135"/>
    </row>
    <row r="204" ht="12.75" customHeight="1">
      <c r="B204" s="135"/>
      <c r="C204" s="135"/>
      <c r="D204" s="135"/>
      <c r="E204" s="135"/>
      <c r="F204" s="135"/>
      <c r="G204" s="135"/>
    </row>
    <row r="205" ht="12.75" customHeight="1">
      <c r="B205" s="135"/>
      <c r="C205" s="135"/>
      <c r="D205" s="135"/>
      <c r="E205" s="135"/>
      <c r="F205" s="135"/>
      <c r="G205" s="135"/>
    </row>
    <row r="206" ht="12.75" customHeight="1">
      <c r="B206" s="135"/>
      <c r="C206" s="135"/>
      <c r="D206" s="135"/>
      <c r="E206" s="135"/>
      <c r="F206" s="135"/>
      <c r="G206" s="135"/>
    </row>
    <row r="207" ht="12.75" customHeight="1">
      <c r="B207" s="135"/>
      <c r="C207" s="135"/>
      <c r="D207" s="135"/>
      <c r="E207" s="135"/>
      <c r="F207" s="135"/>
      <c r="G207" s="135"/>
    </row>
    <row r="208" ht="12.75" customHeight="1">
      <c r="B208" s="135"/>
      <c r="C208" s="135"/>
      <c r="D208" s="135"/>
      <c r="E208" s="135"/>
      <c r="F208" s="135"/>
      <c r="G208" s="135"/>
    </row>
    <row r="209" ht="12.75" customHeight="1">
      <c r="B209" s="135"/>
      <c r="C209" s="135"/>
      <c r="D209" s="135"/>
      <c r="E209" s="135"/>
      <c r="F209" s="135"/>
      <c r="G209" s="135"/>
    </row>
    <row r="210" ht="12.75" customHeight="1">
      <c r="B210" s="135"/>
      <c r="C210" s="135"/>
      <c r="D210" s="135"/>
      <c r="E210" s="135"/>
      <c r="F210" s="135"/>
      <c r="G210" s="135"/>
    </row>
    <row r="211" ht="12.75" customHeight="1">
      <c r="B211" s="135"/>
      <c r="C211" s="135"/>
      <c r="D211" s="135"/>
      <c r="E211" s="135"/>
      <c r="F211" s="135"/>
      <c r="G211" s="135"/>
    </row>
    <row r="212" ht="12.75" customHeight="1">
      <c r="B212" s="135"/>
      <c r="C212" s="135"/>
      <c r="D212" s="135"/>
      <c r="E212" s="135"/>
      <c r="F212" s="135"/>
      <c r="G212" s="135"/>
    </row>
    <row r="213" ht="12.75" customHeight="1">
      <c r="B213" s="135"/>
      <c r="C213" s="135"/>
      <c r="D213" s="135"/>
      <c r="E213" s="135"/>
      <c r="F213" s="135"/>
      <c r="G213" s="135"/>
    </row>
    <row r="214" ht="12.75" customHeight="1">
      <c r="B214" s="135"/>
      <c r="C214" s="135"/>
      <c r="D214" s="135"/>
      <c r="E214" s="135"/>
      <c r="F214" s="135"/>
      <c r="G214" s="135"/>
    </row>
    <row r="215" ht="12.75" customHeight="1">
      <c r="B215" s="135"/>
      <c r="C215" s="135"/>
      <c r="D215" s="135"/>
      <c r="E215" s="135"/>
      <c r="F215" s="135"/>
      <c r="G215" s="135"/>
    </row>
    <row r="216" ht="12.75" customHeight="1">
      <c r="B216" s="135"/>
      <c r="C216" s="135"/>
      <c r="D216" s="135"/>
      <c r="E216" s="135"/>
      <c r="F216" s="135"/>
      <c r="G216" s="135"/>
    </row>
    <row r="217" ht="12.75" customHeight="1">
      <c r="B217" s="135"/>
      <c r="C217" s="135"/>
      <c r="D217" s="135"/>
      <c r="E217" s="135"/>
      <c r="F217" s="135"/>
      <c r="G217" s="135"/>
    </row>
    <row r="218" ht="12.75" customHeight="1">
      <c r="B218" s="135"/>
      <c r="C218" s="135"/>
      <c r="D218" s="135"/>
      <c r="E218" s="135"/>
      <c r="F218" s="135"/>
      <c r="G218" s="135"/>
    </row>
    <row r="219" ht="12.75" customHeight="1">
      <c r="B219" s="135"/>
      <c r="C219" s="135"/>
      <c r="D219" s="135"/>
      <c r="E219" s="135"/>
      <c r="F219" s="135"/>
      <c r="G219" s="135"/>
    </row>
    <row r="220" ht="12.75" customHeight="1">
      <c r="B220" s="135"/>
      <c r="C220" s="135"/>
      <c r="D220" s="135"/>
      <c r="E220" s="135"/>
      <c r="F220" s="135"/>
      <c r="G220" s="135"/>
    </row>
    <row r="221" ht="12.75" customHeight="1">
      <c r="B221" s="135"/>
      <c r="C221" s="135"/>
      <c r="D221" s="135"/>
      <c r="E221" s="135"/>
      <c r="F221" s="135"/>
      <c r="G221" s="135"/>
    </row>
    <row r="222" ht="12.75" customHeight="1">
      <c r="B222" s="135"/>
      <c r="C222" s="135"/>
      <c r="D222" s="135"/>
      <c r="E222" s="135"/>
      <c r="F222" s="135"/>
      <c r="G222" s="135"/>
    </row>
    <row r="223" ht="12.75" customHeight="1">
      <c r="B223" s="135"/>
      <c r="C223" s="135"/>
      <c r="D223" s="135"/>
      <c r="E223" s="135"/>
      <c r="F223" s="135"/>
      <c r="G223" s="135"/>
    </row>
    <row r="224" ht="12.75" customHeight="1">
      <c r="B224" s="135"/>
      <c r="C224" s="135"/>
      <c r="D224" s="135"/>
      <c r="E224" s="135"/>
      <c r="F224" s="135"/>
      <c r="G224" s="135"/>
    </row>
    <row r="225" ht="12.75" customHeight="1">
      <c r="B225" s="135"/>
      <c r="C225" s="135"/>
      <c r="D225" s="135"/>
      <c r="E225" s="135"/>
      <c r="F225" s="135"/>
      <c r="G225" s="135"/>
    </row>
    <row r="226" ht="12.75" customHeight="1">
      <c r="B226" s="135"/>
      <c r="C226" s="135"/>
      <c r="D226" s="135"/>
      <c r="E226" s="135"/>
      <c r="F226" s="135"/>
      <c r="G226" s="135"/>
    </row>
    <row r="227" ht="12.75" customHeight="1">
      <c r="B227" s="135"/>
      <c r="C227" s="135"/>
      <c r="D227" s="135"/>
      <c r="E227" s="135"/>
      <c r="F227" s="135"/>
      <c r="G227" s="135"/>
    </row>
    <row r="228" ht="12.75" customHeight="1">
      <c r="B228" s="135"/>
      <c r="C228" s="135"/>
      <c r="D228" s="135"/>
      <c r="E228" s="135"/>
      <c r="F228" s="135"/>
      <c r="G228" s="135"/>
    </row>
    <row r="229" ht="12.75" customHeight="1">
      <c r="B229" s="135"/>
      <c r="C229" s="135"/>
      <c r="D229" s="135"/>
      <c r="E229" s="135"/>
      <c r="F229" s="135"/>
      <c r="G229" s="135"/>
    </row>
    <row r="230" ht="12.75" customHeight="1">
      <c r="B230" s="135"/>
      <c r="C230" s="135"/>
      <c r="D230" s="135"/>
      <c r="E230" s="135"/>
      <c r="F230" s="135"/>
      <c r="G230" s="135"/>
    </row>
    <row r="231" ht="12.75" customHeight="1">
      <c r="B231" s="135"/>
      <c r="C231" s="135"/>
      <c r="D231" s="135"/>
      <c r="E231" s="135"/>
      <c r="F231" s="135"/>
      <c r="G231" s="135"/>
    </row>
    <row r="232" ht="12.75" customHeight="1">
      <c r="B232" s="135"/>
      <c r="C232" s="135"/>
      <c r="D232" s="135"/>
      <c r="E232" s="135"/>
      <c r="F232" s="135"/>
      <c r="G232" s="135"/>
    </row>
    <row r="233" ht="12.75" customHeight="1">
      <c r="B233" s="135"/>
      <c r="C233" s="135"/>
      <c r="D233" s="135"/>
      <c r="E233" s="135"/>
      <c r="F233" s="135"/>
      <c r="G233" s="135"/>
    </row>
    <row r="234" ht="12.75" customHeight="1">
      <c r="B234" s="135"/>
      <c r="C234" s="135"/>
      <c r="D234" s="135"/>
      <c r="E234" s="135"/>
      <c r="F234" s="135"/>
      <c r="G234" s="135"/>
    </row>
    <row r="235" ht="12.75" customHeight="1">
      <c r="B235" s="135"/>
      <c r="C235" s="135"/>
      <c r="D235" s="135"/>
      <c r="E235" s="135"/>
      <c r="F235" s="135"/>
      <c r="G235" s="135"/>
    </row>
    <row r="236" ht="12.75" customHeight="1">
      <c r="B236" s="135"/>
      <c r="C236" s="135"/>
      <c r="D236" s="135"/>
      <c r="E236" s="135"/>
      <c r="F236" s="135"/>
      <c r="G236" s="135"/>
    </row>
    <row r="237" ht="12.75" customHeight="1">
      <c r="B237" s="135"/>
      <c r="C237" s="135"/>
      <c r="D237" s="135"/>
      <c r="E237" s="135"/>
      <c r="F237" s="135"/>
      <c r="G237" s="135"/>
    </row>
    <row r="238" ht="12.75" customHeight="1">
      <c r="B238" s="135"/>
      <c r="C238" s="135"/>
      <c r="D238" s="135"/>
      <c r="E238" s="135"/>
      <c r="F238" s="135"/>
      <c r="G238" s="135"/>
    </row>
    <row r="239" ht="12.75" customHeight="1">
      <c r="B239" s="135"/>
      <c r="C239" s="135"/>
      <c r="D239" s="135"/>
      <c r="E239" s="135"/>
      <c r="F239" s="135"/>
      <c r="G239" s="135"/>
    </row>
    <row r="240" ht="12.75" customHeight="1">
      <c r="B240" s="135"/>
      <c r="C240" s="135"/>
      <c r="D240" s="135"/>
      <c r="E240" s="135"/>
      <c r="F240" s="135"/>
      <c r="G240" s="135"/>
    </row>
    <row r="241" ht="12.75" customHeight="1">
      <c r="B241" s="135"/>
      <c r="C241" s="135"/>
      <c r="D241" s="135"/>
      <c r="E241" s="135"/>
      <c r="F241" s="135"/>
      <c r="G241" s="135"/>
    </row>
    <row r="242" ht="12.75" customHeight="1">
      <c r="B242" s="135"/>
      <c r="C242" s="135"/>
      <c r="D242" s="135"/>
      <c r="E242" s="135"/>
      <c r="F242" s="135"/>
      <c r="G242" s="135"/>
    </row>
    <row r="243" ht="12.75" customHeight="1">
      <c r="B243" s="135"/>
      <c r="C243" s="135"/>
      <c r="D243" s="135"/>
      <c r="E243" s="135"/>
      <c r="F243" s="135"/>
      <c r="G243" s="135"/>
    </row>
    <row r="244" ht="12.75" customHeight="1">
      <c r="B244" s="135"/>
      <c r="C244" s="135"/>
      <c r="D244" s="135"/>
      <c r="E244" s="135"/>
      <c r="F244" s="135"/>
      <c r="G244" s="135"/>
    </row>
    <row r="245" ht="12.75" customHeight="1">
      <c r="B245" s="135"/>
      <c r="C245" s="135"/>
      <c r="D245" s="135"/>
      <c r="E245" s="135"/>
      <c r="F245" s="135"/>
      <c r="G245" s="135"/>
    </row>
    <row r="246" ht="12.75" customHeight="1">
      <c r="B246" s="135"/>
      <c r="C246" s="135"/>
      <c r="D246" s="135"/>
      <c r="E246" s="135"/>
      <c r="F246" s="135"/>
      <c r="G246" s="135"/>
    </row>
    <row r="247" ht="12.75" customHeight="1">
      <c r="B247" s="135"/>
      <c r="C247" s="135"/>
      <c r="D247" s="135"/>
      <c r="E247" s="135"/>
      <c r="F247" s="135"/>
      <c r="G247" s="135"/>
    </row>
    <row r="248" ht="12.75" customHeight="1">
      <c r="B248" s="135"/>
      <c r="C248" s="135"/>
      <c r="D248" s="135"/>
      <c r="E248" s="135"/>
      <c r="F248" s="135"/>
      <c r="G248" s="135"/>
    </row>
    <row r="249" ht="12.75" customHeight="1">
      <c r="B249" s="135"/>
      <c r="C249" s="135"/>
      <c r="D249" s="135"/>
      <c r="E249" s="135"/>
      <c r="F249" s="135"/>
      <c r="G249" s="135"/>
    </row>
    <row r="250" ht="12.75" customHeight="1">
      <c r="B250" s="135"/>
      <c r="C250" s="135"/>
      <c r="D250" s="135"/>
      <c r="E250" s="135"/>
      <c r="F250" s="135"/>
      <c r="G250" s="135"/>
    </row>
    <row r="251" ht="12.75" customHeight="1">
      <c r="B251" s="135"/>
      <c r="C251" s="135"/>
      <c r="D251" s="135"/>
      <c r="E251" s="135"/>
      <c r="F251" s="135"/>
      <c r="G251" s="135"/>
    </row>
    <row r="252" ht="12.75" customHeight="1">
      <c r="B252" s="135"/>
      <c r="C252" s="135"/>
      <c r="D252" s="135"/>
      <c r="E252" s="135"/>
      <c r="F252" s="135"/>
      <c r="G252" s="135"/>
    </row>
    <row r="253" ht="12.75" customHeight="1">
      <c r="B253" s="135"/>
      <c r="C253" s="135"/>
      <c r="D253" s="135"/>
      <c r="E253" s="135"/>
      <c r="F253" s="135"/>
      <c r="G253" s="135"/>
    </row>
    <row r="254" ht="12.75" customHeight="1">
      <c r="B254" s="135"/>
      <c r="C254" s="135"/>
      <c r="D254" s="135"/>
      <c r="E254" s="135"/>
      <c r="F254" s="135"/>
      <c r="G254" s="135"/>
    </row>
    <row r="255" ht="12.75" customHeight="1">
      <c r="B255" s="135"/>
      <c r="C255" s="135"/>
      <c r="D255" s="135"/>
      <c r="E255" s="135"/>
      <c r="F255" s="135"/>
      <c r="G255" s="135"/>
    </row>
    <row r="256" ht="12.75" customHeight="1">
      <c r="B256" s="135"/>
      <c r="C256" s="135"/>
      <c r="D256" s="135"/>
      <c r="E256" s="135"/>
      <c r="F256" s="135"/>
      <c r="G256" s="135"/>
    </row>
    <row r="257" ht="12.75" customHeight="1">
      <c r="B257" s="135"/>
      <c r="C257" s="135"/>
      <c r="D257" s="135"/>
      <c r="E257" s="135"/>
      <c r="F257" s="135"/>
      <c r="G257" s="135"/>
    </row>
    <row r="258" ht="12.75" customHeight="1">
      <c r="B258" s="135"/>
      <c r="C258" s="135"/>
      <c r="D258" s="135"/>
      <c r="E258" s="135"/>
      <c r="F258" s="135"/>
      <c r="G258" s="135"/>
    </row>
    <row r="259" ht="12.75" customHeight="1">
      <c r="B259" s="135"/>
      <c r="C259" s="135"/>
      <c r="D259" s="135"/>
      <c r="E259" s="135"/>
      <c r="F259" s="135"/>
      <c r="G259" s="135"/>
    </row>
    <row r="260" ht="12.75" customHeight="1">
      <c r="B260" s="135"/>
      <c r="C260" s="135"/>
      <c r="D260" s="135"/>
      <c r="E260" s="135"/>
      <c r="F260" s="135"/>
      <c r="G260" s="135"/>
    </row>
    <row r="261" ht="12.75" customHeight="1">
      <c r="B261" s="135"/>
      <c r="C261" s="135"/>
      <c r="D261" s="135"/>
      <c r="E261" s="135"/>
      <c r="F261" s="135"/>
      <c r="G261" s="135"/>
    </row>
    <row r="262" ht="12.75" customHeight="1">
      <c r="B262" s="135"/>
      <c r="C262" s="135"/>
      <c r="D262" s="135"/>
      <c r="E262" s="135"/>
      <c r="F262" s="135"/>
      <c r="G262" s="135"/>
    </row>
    <row r="263" ht="12.75" customHeight="1">
      <c r="B263" s="135"/>
      <c r="C263" s="135"/>
      <c r="D263" s="135"/>
      <c r="E263" s="135"/>
      <c r="F263" s="135"/>
      <c r="G263" s="135"/>
    </row>
    <row r="264" ht="12.75" customHeight="1">
      <c r="B264" s="135"/>
      <c r="C264" s="135"/>
      <c r="D264" s="135"/>
      <c r="E264" s="135"/>
      <c r="F264" s="135"/>
      <c r="G264" s="135"/>
    </row>
    <row r="265" ht="12.75" customHeight="1">
      <c r="B265" s="135"/>
      <c r="C265" s="135"/>
      <c r="D265" s="135"/>
      <c r="E265" s="135"/>
      <c r="F265" s="135"/>
      <c r="G265" s="135"/>
    </row>
    <row r="266" ht="12.75" customHeight="1">
      <c r="B266" s="135"/>
      <c r="C266" s="135"/>
      <c r="D266" s="135"/>
      <c r="E266" s="135"/>
      <c r="F266" s="135"/>
      <c r="G266" s="135"/>
    </row>
    <row r="267" ht="12.75" customHeight="1">
      <c r="B267" s="135"/>
      <c r="C267" s="135"/>
      <c r="D267" s="135"/>
      <c r="E267" s="135"/>
      <c r="F267" s="135"/>
      <c r="G267" s="135"/>
    </row>
    <row r="268" ht="12.75" customHeight="1">
      <c r="B268" s="135"/>
      <c r="C268" s="135"/>
      <c r="D268" s="135"/>
      <c r="E268" s="135"/>
      <c r="F268" s="135"/>
      <c r="G268" s="135"/>
    </row>
    <row r="269" ht="12.75" customHeight="1">
      <c r="B269" s="135"/>
      <c r="C269" s="135"/>
      <c r="D269" s="135"/>
      <c r="E269" s="135"/>
      <c r="F269" s="135"/>
      <c r="G269" s="135"/>
    </row>
    <row r="270" ht="12.75" customHeight="1">
      <c r="B270" s="135"/>
      <c r="C270" s="135"/>
      <c r="D270" s="135"/>
      <c r="E270" s="135"/>
      <c r="F270" s="135"/>
      <c r="G270" s="135"/>
    </row>
    <row r="271" ht="12.75" customHeight="1">
      <c r="B271" s="135"/>
      <c r="C271" s="135"/>
      <c r="D271" s="135"/>
      <c r="E271" s="135"/>
      <c r="F271" s="135"/>
      <c r="G271" s="135"/>
    </row>
    <row r="272" ht="12.75" customHeight="1">
      <c r="B272" s="135"/>
      <c r="C272" s="135"/>
      <c r="D272" s="135"/>
      <c r="E272" s="135"/>
      <c r="F272" s="135"/>
      <c r="G272" s="135"/>
    </row>
    <row r="273" ht="12.75" customHeight="1">
      <c r="B273" s="135"/>
      <c r="C273" s="135"/>
      <c r="D273" s="135"/>
      <c r="E273" s="135"/>
      <c r="F273" s="135"/>
      <c r="G273" s="135"/>
    </row>
    <row r="274" ht="12.75" customHeight="1">
      <c r="B274" s="135"/>
      <c r="C274" s="135"/>
      <c r="D274" s="135"/>
      <c r="E274" s="135"/>
      <c r="F274" s="135"/>
      <c r="G274" s="135"/>
    </row>
    <row r="275" ht="12.75" customHeight="1">
      <c r="B275" s="135"/>
      <c r="C275" s="135"/>
      <c r="D275" s="135"/>
      <c r="E275" s="135"/>
      <c r="F275" s="135"/>
      <c r="G275" s="135"/>
    </row>
    <row r="276" ht="12.75" customHeight="1">
      <c r="B276" s="135"/>
      <c r="C276" s="135"/>
      <c r="D276" s="135"/>
      <c r="E276" s="135"/>
      <c r="F276" s="135"/>
      <c r="G276" s="135"/>
    </row>
    <row r="277" ht="12.75" customHeight="1">
      <c r="B277" s="135"/>
      <c r="C277" s="135"/>
      <c r="D277" s="135"/>
      <c r="E277" s="135"/>
      <c r="F277" s="135"/>
      <c r="G277" s="135"/>
    </row>
    <row r="278" ht="12.75" customHeight="1">
      <c r="B278" s="135"/>
      <c r="C278" s="135"/>
      <c r="D278" s="135"/>
      <c r="E278" s="135"/>
      <c r="F278" s="135"/>
      <c r="G278" s="135"/>
    </row>
    <row r="279" ht="12.75" customHeight="1">
      <c r="B279" s="135"/>
      <c r="C279" s="135"/>
      <c r="D279" s="135"/>
      <c r="E279" s="135"/>
      <c r="F279" s="135"/>
      <c r="G279" s="135"/>
    </row>
    <row r="280" ht="12.75" customHeight="1">
      <c r="B280" s="135"/>
      <c r="C280" s="135"/>
      <c r="D280" s="135"/>
      <c r="E280" s="135"/>
      <c r="F280" s="135"/>
      <c r="G280" s="135"/>
    </row>
    <row r="281" ht="12.75" customHeight="1">
      <c r="B281" s="135"/>
      <c r="C281" s="135"/>
      <c r="D281" s="135"/>
      <c r="E281" s="135"/>
      <c r="F281" s="135"/>
      <c r="G281" s="135"/>
    </row>
    <row r="282" ht="12.75" customHeight="1">
      <c r="B282" s="135"/>
      <c r="C282" s="135"/>
      <c r="D282" s="135"/>
      <c r="E282" s="135"/>
      <c r="F282" s="135"/>
      <c r="G282" s="135"/>
    </row>
    <row r="283" ht="12.75" customHeight="1">
      <c r="B283" s="135"/>
      <c r="C283" s="135"/>
      <c r="D283" s="135"/>
      <c r="E283" s="135"/>
      <c r="F283" s="135"/>
      <c r="G283" s="135"/>
    </row>
    <row r="284" ht="12.75" customHeight="1">
      <c r="B284" s="135"/>
      <c r="C284" s="135"/>
      <c r="D284" s="135"/>
      <c r="E284" s="135"/>
      <c r="F284" s="135"/>
      <c r="G284" s="135"/>
    </row>
    <row r="285" ht="12.75" customHeight="1">
      <c r="B285" s="135"/>
      <c r="C285" s="135"/>
      <c r="D285" s="135"/>
      <c r="E285" s="135"/>
      <c r="F285" s="135"/>
      <c r="G285" s="135"/>
    </row>
    <row r="286" ht="12.75" customHeight="1">
      <c r="B286" s="135"/>
      <c r="C286" s="135"/>
      <c r="D286" s="135"/>
      <c r="E286" s="135"/>
      <c r="F286" s="135"/>
      <c r="G286" s="135"/>
    </row>
    <row r="287" ht="12.75" customHeight="1">
      <c r="B287" s="135"/>
      <c r="C287" s="135"/>
      <c r="D287" s="135"/>
      <c r="E287" s="135"/>
      <c r="F287" s="135"/>
      <c r="G287" s="135"/>
    </row>
    <row r="288" ht="12.75" customHeight="1">
      <c r="B288" s="135"/>
      <c r="C288" s="135"/>
      <c r="D288" s="135"/>
      <c r="E288" s="135"/>
      <c r="F288" s="135"/>
      <c r="G288" s="135"/>
    </row>
    <row r="289" ht="12.75" customHeight="1">
      <c r="B289" s="135"/>
      <c r="C289" s="135"/>
      <c r="D289" s="135"/>
      <c r="E289" s="135"/>
      <c r="F289" s="135"/>
      <c r="G289" s="135"/>
    </row>
    <row r="290" ht="12.75" customHeight="1">
      <c r="B290" s="135"/>
      <c r="C290" s="135"/>
      <c r="D290" s="135"/>
      <c r="E290" s="135"/>
      <c r="F290" s="135"/>
      <c r="G290" s="135"/>
    </row>
    <row r="291" ht="12.75" customHeight="1">
      <c r="B291" s="135"/>
      <c r="C291" s="135"/>
      <c r="D291" s="135"/>
      <c r="E291" s="135"/>
      <c r="F291" s="135"/>
      <c r="G291" s="135"/>
    </row>
    <row r="292" ht="12.75" customHeight="1">
      <c r="B292" s="135"/>
      <c r="C292" s="135"/>
      <c r="D292" s="135"/>
      <c r="E292" s="135"/>
      <c r="F292" s="135"/>
      <c r="G292" s="135"/>
    </row>
    <row r="293" ht="12.75" customHeight="1">
      <c r="B293" s="135"/>
      <c r="C293" s="135"/>
      <c r="D293" s="135"/>
      <c r="E293" s="135"/>
      <c r="F293" s="135"/>
      <c r="G293" s="135"/>
    </row>
    <row r="294" ht="12.75" customHeight="1">
      <c r="B294" s="135"/>
      <c r="C294" s="135"/>
      <c r="D294" s="135"/>
      <c r="E294" s="135"/>
      <c r="F294" s="135"/>
      <c r="G294" s="135"/>
    </row>
    <row r="295" ht="12.75" customHeight="1">
      <c r="B295" s="135"/>
      <c r="C295" s="135"/>
      <c r="D295" s="135"/>
      <c r="E295" s="135"/>
      <c r="F295" s="135"/>
      <c r="G295" s="135"/>
    </row>
    <row r="296" ht="12.75" customHeight="1">
      <c r="B296" s="135"/>
      <c r="C296" s="135"/>
      <c r="D296" s="135"/>
      <c r="E296" s="135"/>
      <c r="F296" s="135"/>
      <c r="G296" s="135"/>
    </row>
    <row r="297" ht="12.75" customHeight="1">
      <c r="B297" s="135"/>
      <c r="C297" s="135"/>
      <c r="D297" s="135"/>
      <c r="E297" s="135"/>
      <c r="F297" s="135"/>
      <c r="G297" s="135"/>
    </row>
    <row r="298" ht="12.75" customHeight="1">
      <c r="B298" s="135"/>
      <c r="C298" s="135"/>
      <c r="D298" s="135"/>
      <c r="E298" s="135"/>
      <c r="F298" s="135"/>
      <c r="G298" s="135"/>
    </row>
    <row r="299" ht="12.75" customHeight="1">
      <c r="B299" s="135"/>
      <c r="C299" s="135"/>
      <c r="D299" s="135"/>
      <c r="E299" s="135"/>
      <c r="F299" s="135"/>
      <c r="G299" s="135"/>
    </row>
    <row r="300" ht="12.75" customHeight="1">
      <c r="B300" s="135"/>
      <c r="C300" s="135"/>
      <c r="D300" s="135"/>
      <c r="E300" s="135"/>
      <c r="F300" s="135"/>
      <c r="G300" s="135"/>
    </row>
    <row r="301" ht="12.75" customHeight="1">
      <c r="B301" s="135"/>
      <c r="C301" s="135"/>
      <c r="D301" s="135"/>
      <c r="E301" s="135"/>
      <c r="F301" s="135"/>
      <c r="G301" s="135"/>
    </row>
    <row r="302" ht="12.75" customHeight="1">
      <c r="B302" s="135"/>
      <c r="C302" s="135"/>
      <c r="D302" s="135"/>
      <c r="E302" s="135"/>
      <c r="F302" s="135"/>
      <c r="G302" s="135"/>
    </row>
    <row r="303" ht="12.75" customHeight="1">
      <c r="B303" s="135"/>
      <c r="C303" s="135"/>
      <c r="D303" s="135"/>
      <c r="E303" s="135"/>
      <c r="F303" s="135"/>
      <c r="G303" s="135"/>
    </row>
    <row r="304" ht="12.75" customHeight="1">
      <c r="B304" s="135"/>
      <c r="C304" s="135"/>
      <c r="D304" s="135"/>
      <c r="E304" s="135"/>
      <c r="F304" s="135"/>
      <c r="G304" s="135"/>
    </row>
    <row r="305" ht="12.75" customHeight="1">
      <c r="B305" s="135"/>
      <c r="C305" s="135"/>
      <c r="D305" s="135"/>
      <c r="E305" s="135"/>
      <c r="F305" s="135"/>
      <c r="G305" s="135"/>
    </row>
    <row r="306" ht="12.75" customHeight="1">
      <c r="B306" s="135"/>
      <c r="C306" s="135"/>
      <c r="D306" s="135"/>
      <c r="E306" s="135"/>
      <c r="F306" s="135"/>
      <c r="G306" s="135"/>
    </row>
    <row r="307" ht="12.75" customHeight="1">
      <c r="B307" s="135"/>
      <c r="C307" s="135"/>
      <c r="D307" s="135"/>
      <c r="E307" s="135"/>
      <c r="F307" s="135"/>
      <c r="G307" s="135"/>
    </row>
    <row r="308" ht="12.75" customHeight="1">
      <c r="B308" s="135"/>
      <c r="C308" s="135"/>
      <c r="D308" s="135"/>
      <c r="E308" s="135"/>
      <c r="F308" s="135"/>
      <c r="G308" s="135"/>
    </row>
    <row r="309" ht="12.75" customHeight="1">
      <c r="B309" s="135"/>
      <c r="C309" s="135"/>
      <c r="D309" s="135"/>
      <c r="E309" s="135"/>
      <c r="F309" s="135"/>
      <c r="G309" s="135"/>
    </row>
    <row r="310" ht="12.75" customHeight="1">
      <c r="B310" s="135"/>
      <c r="C310" s="135"/>
      <c r="D310" s="135"/>
      <c r="E310" s="135"/>
      <c r="F310" s="135"/>
      <c r="G310" s="135"/>
    </row>
    <row r="311" ht="12.75" customHeight="1">
      <c r="B311" s="135"/>
      <c r="C311" s="135"/>
      <c r="D311" s="135"/>
      <c r="E311" s="135"/>
      <c r="F311" s="135"/>
      <c r="G311" s="135"/>
    </row>
    <row r="312" ht="12.75" customHeight="1">
      <c r="B312" s="135"/>
      <c r="C312" s="135"/>
      <c r="D312" s="135"/>
      <c r="E312" s="135"/>
      <c r="F312" s="135"/>
      <c r="G312" s="135"/>
    </row>
    <row r="313" ht="12.75" customHeight="1">
      <c r="B313" s="135"/>
      <c r="C313" s="135"/>
      <c r="D313" s="135"/>
      <c r="E313" s="135"/>
      <c r="F313" s="135"/>
      <c r="G313" s="135"/>
    </row>
    <row r="314" ht="12.75" customHeight="1">
      <c r="B314" s="135"/>
      <c r="C314" s="135"/>
      <c r="D314" s="135"/>
      <c r="E314" s="135"/>
      <c r="F314" s="135"/>
      <c r="G314" s="135"/>
    </row>
    <row r="315" ht="12.75" customHeight="1">
      <c r="B315" s="135"/>
      <c r="C315" s="135"/>
      <c r="D315" s="135"/>
      <c r="E315" s="135"/>
      <c r="F315" s="135"/>
      <c r="G315" s="135"/>
    </row>
    <row r="316" ht="12.75" customHeight="1">
      <c r="B316" s="135"/>
      <c r="C316" s="135"/>
      <c r="D316" s="135"/>
      <c r="E316" s="135"/>
      <c r="F316" s="135"/>
      <c r="G316" s="135"/>
    </row>
    <row r="317" ht="12.75" customHeight="1">
      <c r="B317" s="135"/>
      <c r="C317" s="135"/>
      <c r="D317" s="135"/>
      <c r="E317" s="135"/>
      <c r="F317" s="135"/>
      <c r="G317" s="135"/>
    </row>
    <row r="318" ht="12.75" customHeight="1">
      <c r="B318" s="135"/>
      <c r="C318" s="135"/>
      <c r="D318" s="135"/>
      <c r="E318" s="135"/>
      <c r="F318" s="135"/>
      <c r="G318" s="135"/>
    </row>
    <row r="319" ht="12.75" customHeight="1">
      <c r="B319" s="135"/>
      <c r="C319" s="135"/>
      <c r="D319" s="135"/>
      <c r="E319" s="135"/>
      <c r="F319" s="135"/>
      <c r="G319" s="135"/>
    </row>
    <row r="320" ht="12.75" customHeight="1">
      <c r="B320" s="135"/>
      <c r="C320" s="135"/>
      <c r="D320" s="135"/>
      <c r="E320" s="135"/>
      <c r="F320" s="135"/>
      <c r="G320" s="135"/>
    </row>
    <row r="321" ht="12.75" customHeight="1">
      <c r="B321" s="135"/>
      <c r="C321" s="135"/>
      <c r="D321" s="135"/>
      <c r="E321" s="135"/>
      <c r="F321" s="135"/>
      <c r="G321" s="135"/>
    </row>
    <row r="322" ht="12.75" customHeight="1">
      <c r="B322" s="135"/>
      <c r="C322" s="135"/>
      <c r="D322" s="135"/>
      <c r="E322" s="135"/>
      <c r="F322" s="135"/>
      <c r="G322" s="135"/>
    </row>
    <row r="323" ht="12.75" customHeight="1">
      <c r="B323" s="135"/>
      <c r="C323" s="135"/>
      <c r="D323" s="135"/>
      <c r="E323" s="135"/>
      <c r="F323" s="135"/>
      <c r="G323" s="135"/>
    </row>
    <row r="324" ht="12.75" customHeight="1">
      <c r="B324" s="135"/>
      <c r="C324" s="135"/>
      <c r="D324" s="135"/>
      <c r="E324" s="135"/>
      <c r="F324" s="135"/>
      <c r="G324" s="135"/>
    </row>
    <row r="325" ht="12.75" customHeight="1">
      <c r="B325" s="135"/>
      <c r="C325" s="135"/>
      <c r="D325" s="135"/>
      <c r="E325" s="135"/>
      <c r="F325" s="135"/>
      <c r="G325" s="135"/>
    </row>
    <row r="326" ht="12.75" customHeight="1">
      <c r="B326" s="135"/>
      <c r="C326" s="135"/>
      <c r="D326" s="135"/>
      <c r="E326" s="135"/>
      <c r="F326" s="135"/>
      <c r="G326" s="135"/>
    </row>
    <row r="327" ht="12.75" customHeight="1">
      <c r="B327" s="135"/>
      <c r="C327" s="135"/>
      <c r="D327" s="135"/>
      <c r="E327" s="135"/>
      <c r="F327" s="135"/>
      <c r="G327" s="135"/>
    </row>
    <row r="328" ht="12.75" customHeight="1">
      <c r="B328" s="135"/>
      <c r="C328" s="135"/>
      <c r="D328" s="135"/>
      <c r="E328" s="135"/>
      <c r="F328" s="135"/>
      <c r="G328" s="135"/>
    </row>
    <row r="329" ht="12.75" customHeight="1">
      <c r="B329" s="135"/>
      <c r="C329" s="135"/>
      <c r="D329" s="135"/>
      <c r="E329" s="135"/>
      <c r="F329" s="135"/>
      <c r="G329" s="135"/>
    </row>
    <row r="330" ht="12.75" customHeight="1">
      <c r="B330" s="135"/>
      <c r="C330" s="135"/>
      <c r="D330" s="135"/>
      <c r="E330" s="135"/>
      <c r="F330" s="135"/>
      <c r="G330" s="135"/>
    </row>
    <row r="331" ht="12.75" customHeight="1">
      <c r="B331" s="135"/>
      <c r="C331" s="135"/>
      <c r="D331" s="135"/>
      <c r="E331" s="135"/>
      <c r="F331" s="135"/>
      <c r="G331" s="135"/>
    </row>
    <row r="332" ht="12.75" customHeight="1">
      <c r="B332" s="135"/>
      <c r="C332" s="135"/>
      <c r="D332" s="135"/>
      <c r="E332" s="135"/>
      <c r="F332" s="135"/>
      <c r="G332" s="135"/>
    </row>
    <row r="333" ht="12.75" customHeight="1">
      <c r="B333" s="135"/>
      <c r="C333" s="135"/>
      <c r="D333" s="135"/>
      <c r="E333" s="135"/>
      <c r="F333" s="135"/>
      <c r="G333" s="135"/>
    </row>
    <row r="334" ht="12.75" customHeight="1">
      <c r="B334" s="135"/>
      <c r="C334" s="135"/>
      <c r="D334" s="135"/>
      <c r="E334" s="135"/>
      <c r="F334" s="135"/>
      <c r="G334" s="135"/>
    </row>
    <row r="335" ht="12.75" customHeight="1">
      <c r="B335" s="135"/>
      <c r="C335" s="135"/>
      <c r="D335" s="135"/>
      <c r="E335" s="135"/>
      <c r="F335" s="135"/>
      <c r="G335" s="135"/>
    </row>
    <row r="336" ht="12.75" customHeight="1">
      <c r="B336" s="135"/>
      <c r="C336" s="135"/>
      <c r="D336" s="135"/>
      <c r="E336" s="135"/>
      <c r="F336" s="135"/>
      <c r="G336" s="135"/>
    </row>
    <row r="337" ht="12.75" customHeight="1">
      <c r="B337" s="135"/>
      <c r="C337" s="135"/>
      <c r="D337" s="135"/>
      <c r="E337" s="135"/>
      <c r="F337" s="135"/>
      <c r="G337" s="135"/>
    </row>
    <row r="338" ht="12.75" customHeight="1">
      <c r="B338" s="135"/>
      <c r="C338" s="135"/>
      <c r="D338" s="135"/>
      <c r="E338" s="135"/>
      <c r="F338" s="135"/>
      <c r="G338" s="135"/>
    </row>
    <row r="339" ht="12.75" customHeight="1">
      <c r="B339" s="135"/>
      <c r="C339" s="135"/>
      <c r="D339" s="135"/>
      <c r="E339" s="135"/>
      <c r="F339" s="135"/>
      <c r="G339" s="135"/>
    </row>
    <row r="340" ht="12.75" customHeight="1">
      <c r="B340" s="135"/>
      <c r="C340" s="135"/>
      <c r="D340" s="135"/>
      <c r="E340" s="135"/>
      <c r="F340" s="135"/>
      <c r="G340" s="135"/>
    </row>
    <row r="341" ht="12.75" customHeight="1">
      <c r="B341" s="135"/>
      <c r="C341" s="135"/>
      <c r="D341" s="135"/>
      <c r="E341" s="135"/>
      <c r="F341" s="135"/>
      <c r="G341" s="135"/>
    </row>
    <row r="342" ht="12.75" customHeight="1">
      <c r="B342" s="135"/>
      <c r="C342" s="135"/>
      <c r="D342" s="135"/>
      <c r="E342" s="135"/>
      <c r="F342" s="135"/>
      <c r="G342" s="135"/>
    </row>
    <row r="343" ht="12.75" customHeight="1">
      <c r="B343" s="135"/>
      <c r="C343" s="135"/>
      <c r="D343" s="135"/>
      <c r="E343" s="135"/>
      <c r="F343" s="135"/>
      <c r="G343" s="135"/>
    </row>
    <row r="344" ht="12.75" customHeight="1">
      <c r="B344" s="135"/>
      <c r="C344" s="135"/>
      <c r="D344" s="135"/>
      <c r="E344" s="135"/>
      <c r="F344" s="135"/>
      <c r="G344" s="135"/>
    </row>
    <row r="345" ht="12.75" customHeight="1">
      <c r="B345" s="135"/>
      <c r="C345" s="135"/>
      <c r="D345" s="135"/>
      <c r="E345" s="135"/>
      <c r="F345" s="135"/>
      <c r="G345" s="135"/>
    </row>
    <row r="346" ht="12.75" customHeight="1">
      <c r="B346" s="135"/>
      <c r="C346" s="135"/>
      <c r="D346" s="135"/>
      <c r="E346" s="135"/>
      <c r="F346" s="135"/>
      <c r="G346" s="135"/>
    </row>
    <row r="347" ht="12.75" customHeight="1">
      <c r="B347" s="135"/>
      <c r="C347" s="135"/>
      <c r="D347" s="135"/>
      <c r="E347" s="135"/>
      <c r="F347" s="135"/>
      <c r="G347" s="135"/>
    </row>
    <row r="348" ht="12.75" customHeight="1">
      <c r="B348" s="135"/>
      <c r="C348" s="135"/>
      <c r="D348" s="135"/>
      <c r="E348" s="135"/>
      <c r="F348" s="135"/>
      <c r="G348" s="135"/>
    </row>
    <row r="349" ht="12.75" customHeight="1">
      <c r="B349" s="135"/>
      <c r="C349" s="135"/>
      <c r="D349" s="135"/>
      <c r="E349" s="135"/>
      <c r="F349" s="135"/>
      <c r="G349" s="135"/>
    </row>
    <row r="350" ht="12.75" customHeight="1">
      <c r="B350" s="135"/>
      <c r="C350" s="135"/>
      <c r="D350" s="135"/>
      <c r="E350" s="135"/>
      <c r="F350" s="135"/>
      <c r="G350" s="135"/>
    </row>
    <row r="351" ht="12.75" customHeight="1">
      <c r="B351" s="135"/>
      <c r="C351" s="135"/>
      <c r="D351" s="135"/>
      <c r="E351" s="135"/>
      <c r="F351" s="135"/>
      <c r="G351" s="135"/>
    </row>
    <row r="352" ht="12.75" customHeight="1">
      <c r="B352" s="135"/>
      <c r="C352" s="135"/>
      <c r="D352" s="135"/>
      <c r="E352" s="135"/>
      <c r="F352" s="135"/>
      <c r="G352" s="135"/>
    </row>
    <row r="353" ht="12.75" customHeight="1">
      <c r="B353" s="135"/>
      <c r="C353" s="135"/>
      <c r="D353" s="135"/>
      <c r="E353" s="135"/>
      <c r="F353" s="135"/>
      <c r="G353" s="135"/>
    </row>
    <row r="354" ht="12.75" customHeight="1">
      <c r="B354" s="135"/>
      <c r="C354" s="135"/>
      <c r="D354" s="135"/>
      <c r="E354" s="135"/>
      <c r="F354" s="135"/>
      <c r="G354" s="135"/>
    </row>
    <row r="355" ht="12.75" customHeight="1">
      <c r="B355" s="135"/>
      <c r="C355" s="135"/>
      <c r="D355" s="135"/>
      <c r="E355" s="135"/>
      <c r="F355" s="135"/>
      <c r="G355" s="135"/>
    </row>
    <row r="356" ht="12.75" customHeight="1">
      <c r="B356" s="135"/>
      <c r="C356" s="135"/>
      <c r="D356" s="135"/>
      <c r="E356" s="135"/>
      <c r="F356" s="135"/>
      <c r="G356" s="135"/>
    </row>
    <row r="357" ht="12.75" customHeight="1">
      <c r="B357" s="135"/>
      <c r="C357" s="135"/>
      <c r="D357" s="135"/>
      <c r="E357" s="135"/>
      <c r="F357" s="135"/>
      <c r="G357" s="135"/>
    </row>
    <row r="358" ht="12.75" customHeight="1">
      <c r="B358" s="135"/>
      <c r="C358" s="135"/>
      <c r="D358" s="135"/>
      <c r="E358" s="135"/>
      <c r="F358" s="135"/>
      <c r="G358" s="135"/>
    </row>
    <row r="359" ht="12.75" customHeight="1">
      <c r="B359" s="135"/>
      <c r="C359" s="135"/>
      <c r="D359" s="135"/>
      <c r="E359" s="135"/>
      <c r="F359" s="135"/>
      <c r="G359" s="135"/>
    </row>
    <row r="360" ht="12.75" customHeight="1">
      <c r="B360" s="135"/>
      <c r="C360" s="135"/>
      <c r="D360" s="135"/>
      <c r="E360" s="135"/>
      <c r="F360" s="135"/>
      <c r="G360" s="135"/>
    </row>
    <row r="361" ht="12.75" customHeight="1">
      <c r="B361" s="135"/>
      <c r="C361" s="135"/>
      <c r="D361" s="135"/>
      <c r="E361" s="135"/>
      <c r="F361" s="135"/>
      <c r="G361" s="135"/>
    </row>
    <row r="362" ht="12.75" customHeight="1">
      <c r="B362" s="135"/>
      <c r="C362" s="135"/>
      <c r="D362" s="135"/>
      <c r="E362" s="135"/>
      <c r="F362" s="135"/>
      <c r="G362" s="135"/>
    </row>
    <row r="363" ht="12.75" customHeight="1">
      <c r="B363" s="135"/>
      <c r="C363" s="135"/>
      <c r="D363" s="135"/>
      <c r="E363" s="135"/>
      <c r="F363" s="135"/>
      <c r="G363" s="135"/>
    </row>
    <row r="364" ht="12.75" customHeight="1">
      <c r="B364" s="135"/>
      <c r="C364" s="135"/>
      <c r="D364" s="135"/>
      <c r="E364" s="135"/>
      <c r="F364" s="135"/>
      <c r="G364" s="135"/>
    </row>
    <row r="365" ht="12.75" customHeight="1">
      <c r="B365" s="135"/>
      <c r="C365" s="135"/>
      <c r="D365" s="135"/>
      <c r="E365" s="135"/>
      <c r="F365" s="135"/>
      <c r="G365" s="135"/>
    </row>
    <row r="366" ht="12.75" customHeight="1">
      <c r="B366" s="135"/>
      <c r="C366" s="135"/>
      <c r="D366" s="135"/>
      <c r="E366" s="135"/>
      <c r="F366" s="135"/>
      <c r="G366" s="135"/>
    </row>
    <row r="367" ht="12.75" customHeight="1">
      <c r="B367" s="135"/>
      <c r="C367" s="135"/>
      <c r="D367" s="135"/>
      <c r="E367" s="135"/>
      <c r="F367" s="135"/>
      <c r="G367" s="135"/>
    </row>
    <row r="368" ht="12.75" customHeight="1">
      <c r="B368" s="135"/>
      <c r="C368" s="135"/>
      <c r="D368" s="135"/>
      <c r="E368" s="135"/>
      <c r="F368" s="135"/>
      <c r="G368" s="135"/>
    </row>
    <row r="369" ht="12.75" customHeight="1">
      <c r="B369" s="135"/>
      <c r="C369" s="135"/>
      <c r="D369" s="135"/>
      <c r="E369" s="135"/>
      <c r="F369" s="135"/>
      <c r="G369" s="135"/>
    </row>
    <row r="370" ht="12.75" customHeight="1">
      <c r="B370" s="135"/>
      <c r="C370" s="135"/>
      <c r="D370" s="135"/>
      <c r="E370" s="135"/>
      <c r="F370" s="135"/>
      <c r="G370" s="135"/>
    </row>
    <row r="371" ht="12.75" customHeight="1">
      <c r="B371" s="135"/>
      <c r="C371" s="135"/>
      <c r="D371" s="135"/>
      <c r="E371" s="135"/>
      <c r="F371" s="135"/>
      <c r="G371" s="135"/>
    </row>
    <row r="372" ht="12.75" customHeight="1">
      <c r="B372" s="135"/>
      <c r="C372" s="135"/>
      <c r="D372" s="135"/>
      <c r="E372" s="135"/>
      <c r="F372" s="135"/>
      <c r="G372" s="135"/>
    </row>
    <row r="373" ht="12.75" customHeight="1">
      <c r="B373" s="135"/>
      <c r="C373" s="135"/>
      <c r="D373" s="135"/>
      <c r="E373" s="135"/>
      <c r="F373" s="135"/>
      <c r="G373" s="135"/>
    </row>
    <row r="374" ht="12.75" customHeight="1">
      <c r="B374" s="135"/>
      <c r="C374" s="135"/>
      <c r="D374" s="135"/>
      <c r="E374" s="135"/>
      <c r="F374" s="135"/>
      <c r="G374" s="135"/>
    </row>
    <row r="375" ht="12.75" customHeight="1">
      <c r="B375" s="135"/>
      <c r="C375" s="135"/>
      <c r="D375" s="135"/>
      <c r="E375" s="135"/>
      <c r="F375" s="135"/>
      <c r="G375" s="135"/>
    </row>
    <row r="376" ht="12.75" customHeight="1">
      <c r="B376" s="135"/>
      <c r="C376" s="135"/>
      <c r="D376" s="135"/>
      <c r="E376" s="135"/>
      <c r="F376" s="135"/>
      <c r="G376" s="135"/>
    </row>
    <row r="377" ht="12.75" customHeight="1">
      <c r="B377" s="135"/>
      <c r="C377" s="135"/>
      <c r="D377" s="135"/>
      <c r="E377" s="135"/>
      <c r="F377" s="135"/>
      <c r="G377" s="135"/>
    </row>
    <row r="378" ht="12.75" customHeight="1">
      <c r="B378" s="135"/>
      <c r="C378" s="135"/>
      <c r="D378" s="135"/>
      <c r="E378" s="135"/>
      <c r="F378" s="135"/>
      <c r="G378" s="135"/>
    </row>
    <row r="379" ht="12.75" customHeight="1">
      <c r="B379" s="135"/>
      <c r="C379" s="135"/>
      <c r="D379" s="135"/>
      <c r="E379" s="135"/>
      <c r="F379" s="135"/>
      <c r="G379" s="135"/>
    </row>
    <row r="380" ht="12.75" customHeight="1">
      <c r="B380" s="135"/>
      <c r="C380" s="135"/>
      <c r="D380" s="135"/>
      <c r="E380" s="135"/>
      <c r="F380" s="135"/>
      <c r="G380" s="135"/>
    </row>
    <row r="381" ht="12.75" customHeight="1">
      <c r="B381" s="135"/>
      <c r="C381" s="135"/>
      <c r="D381" s="135"/>
      <c r="E381" s="135"/>
      <c r="F381" s="135"/>
      <c r="G381" s="135"/>
    </row>
    <row r="382" ht="12.75" customHeight="1">
      <c r="B382" s="135"/>
      <c r="C382" s="135"/>
      <c r="D382" s="135"/>
      <c r="E382" s="135"/>
      <c r="F382" s="135"/>
      <c r="G382" s="135"/>
    </row>
    <row r="383" ht="12.75" customHeight="1">
      <c r="B383" s="135"/>
      <c r="C383" s="135"/>
      <c r="D383" s="135"/>
      <c r="E383" s="135"/>
      <c r="F383" s="135"/>
      <c r="G383" s="135"/>
    </row>
    <row r="384" ht="12.75" customHeight="1">
      <c r="B384" s="135"/>
      <c r="C384" s="135"/>
      <c r="D384" s="135"/>
      <c r="E384" s="135"/>
      <c r="F384" s="135"/>
      <c r="G384" s="135"/>
    </row>
    <row r="385" ht="12.75" customHeight="1">
      <c r="B385" s="135"/>
      <c r="C385" s="135"/>
      <c r="D385" s="135"/>
      <c r="E385" s="135"/>
      <c r="F385" s="135"/>
      <c r="G385" s="135"/>
    </row>
    <row r="386" ht="12.75" customHeight="1">
      <c r="B386" s="135"/>
      <c r="C386" s="135"/>
      <c r="D386" s="135"/>
      <c r="E386" s="135"/>
      <c r="F386" s="135"/>
      <c r="G386" s="135"/>
    </row>
    <row r="387" ht="12.75" customHeight="1">
      <c r="B387" s="135"/>
      <c r="C387" s="135"/>
      <c r="D387" s="135"/>
      <c r="E387" s="135"/>
      <c r="F387" s="135"/>
      <c r="G387" s="135"/>
    </row>
    <row r="388" ht="12.75" customHeight="1">
      <c r="B388" s="135"/>
      <c r="C388" s="135"/>
      <c r="D388" s="135"/>
      <c r="E388" s="135"/>
      <c r="F388" s="135"/>
      <c r="G388" s="135"/>
    </row>
    <row r="389" ht="12.75" customHeight="1">
      <c r="B389" s="135"/>
      <c r="C389" s="135"/>
      <c r="D389" s="135"/>
      <c r="E389" s="135"/>
      <c r="F389" s="135"/>
      <c r="G389" s="135"/>
    </row>
    <row r="390" ht="12.75" customHeight="1">
      <c r="B390" s="135"/>
      <c r="C390" s="135"/>
      <c r="D390" s="135"/>
      <c r="E390" s="135"/>
      <c r="F390" s="135"/>
      <c r="G390" s="135"/>
    </row>
    <row r="391" ht="12.75" customHeight="1">
      <c r="B391" s="135"/>
      <c r="C391" s="135"/>
      <c r="D391" s="135"/>
      <c r="E391" s="135"/>
      <c r="F391" s="135"/>
      <c r="G391" s="135"/>
    </row>
    <row r="392" ht="12.75" customHeight="1">
      <c r="B392" s="135"/>
      <c r="C392" s="135"/>
      <c r="D392" s="135"/>
      <c r="E392" s="135"/>
      <c r="F392" s="135"/>
      <c r="G392" s="135"/>
    </row>
    <row r="393" ht="12.75" customHeight="1">
      <c r="B393" s="135"/>
      <c r="C393" s="135"/>
      <c r="D393" s="135"/>
      <c r="E393" s="135"/>
      <c r="F393" s="135"/>
      <c r="G393" s="135"/>
    </row>
    <row r="394" ht="12.75" customHeight="1">
      <c r="B394" s="135"/>
      <c r="C394" s="135"/>
      <c r="D394" s="135"/>
      <c r="E394" s="135"/>
      <c r="F394" s="135"/>
      <c r="G394" s="135"/>
    </row>
    <row r="395" ht="12.75" customHeight="1">
      <c r="B395" s="135"/>
      <c r="C395" s="135"/>
      <c r="D395" s="135"/>
      <c r="E395" s="135"/>
      <c r="F395" s="135"/>
      <c r="G395" s="135"/>
    </row>
    <row r="396" ht="12.75" customHeight="1">
      <c r="B396" s="135"/>
      <c r="C396" s="135"/>
      <c r="D396" s="135"/>
      <c r="E396" s="135"/>
      <c r="F396" s="135"/>
      <c r="G396" s="135"/>
    </row>
    <row r="397" ht="12.75" customHeight="1">
      <c r="B397" s="135"/>
      <c r="C397" s="135"/>
      <c r="D397" s="135"/>
      <c r="E397" s="135"/>
      <c r="F397" s="135"/>
      <c r="G397" s="135"/>
    </row>
    <row r="398" ht="12.75" customHeight="1">
      <c r="B398" s="135"/>
      <c r="C398" s="135"/>
      <c r="D398" s="135"/>
      <c r="E398" s="135"/>
      <c r="F398" s="135"/>
      <c r="G398" s="135"/>
    </row>
    <row r="399" ht="12.75" customHeight="1">
      <c r="B399" s="135"/>
      <c r="C399" s="135"/>
      <c r="D399" s="135"/>
      <c r="E399" s="135"/>
      <c r="F399" s="135"/>
      <c r="G399" s="135"/>
    </row>
    <row r="400" ht="12.75" customHeight="1">
      <c r="B400" s="135"/>
      <c r="C400" s="135"/>
      <c r="D400" s="135"/>
      <c r="E400" s="135"/>
      <c r="F400" s="135"/>
      <c r="G400" s="135"/>
    </row>
    <row r="401" ht="12.75" customHeight="1">
      <c r="B401" s="135"/>
      <c r="C401" s="135"/>
      <c r="D401" s="135"/>
      <c r="E401" s="135"/>
      <c r="F401" s="135"/>
      <c r="G401" s="135"/>
    </row>
    <row r="402" ht="12.75" customHeight="1">
      <c r="B402" s="135"/>
      <c r="C402" s="135"/>
      <c r="D402" s="135"/>
      <c r="E402" s="135"/>
      <c r="F402" s="135"/>
      <c r="G402" s="135"/>
    </row>
    <row r="403" ht="12.75" customHeight="1">
      <c r="B403" s="135"/>
      <c r="C403" s="135"/>
      <c r="D403" s="135"/>
      <c r="E403" s="135"/>
      <c r="F403" s="135"/>
      <c r="G403" s="135"/>
    </row>
    <row r="404" ht="12.75" customHeight="1">
      <c r="B404" s="135"/>
      <c r="C404" s="135"/>
      <c r="D404" s="135"/>
      <c r="E404" s="135"/>
      <c r="F404" s="135"/>
      <c r="G404" s="135"/>
    </row>
    <row r="405" ht="12.75" customHeight="1">
      <c r="B405" s="135"/>
      <c r="C405" s="135"/>
      <c r="D405" s="135"/>
      <c r="E405" s="135"/>
      <c r="F405" s="135"/>
      <c r="G405" s="135"/>
    </row>
    <row r="406" ht="12.75" customHeight="1">
      <c r="B406" s="135"/>
      <c r="C406" s="135"/>
      <c r="D406" s="135"/>
      <c r="E406" s="135"/>
      <c r="F406" s="135"/>
      <c r="G406" s="135"/>
    </row>
    <row r="407" ht="12.75" customHeight="1">
      <c r="B407" s="135"/>
      <c r="C407" s="135"/>
      <c r="D407" s="135"/>
      <c r="E407" s="135"/>
      <c r="F407" s="135"/>
      <c r="G407" s="135"/>
    </row>
    <row r="408" ht="12.75" customHeight="1">
      <c r="B408" s="135"/>
      <c r="C408" s="135"/>
      <c r="D408" s="135"/>
      <c r="E408" s="135"/>
      <c r="F408" s="135"/>
      <c r="G408" s="135"/>
    </row>
    <row r="409" ht="12.75" customHeight="1">
      <c r="B409" s="135"/>
      <c r="C409" s="135"/>
      <c r="D409" s="135"/>
      <c r="E409" s="135"/>
      <c r="F409" s="135"/>
      <c r="G409" s="135"/>
    </row>
    <row r="410" ht="12.75" customHeight="1">
      <c r="B410" s="135"/>
      <c r="C410" s="135"/>
      <c r="D410" s="135"/>
      <c r="E410" s="135"/>
      <c r="F410" s="135"/>
      <c r="G410" s="135"/>
    </row>
    <row r="411" ht="12.75" customHeight="1">
      <c r="B411" s="135"/>
      <c r="C411" s="135"/>
      <c r="D411" s="135"/>
      <c r="E411" s="135"/>
      <c r="F411" s="135"/>
      <c r="G411" s="135"/>
    </row>
    <row r="412" ht="12.75" customHeight="1">
      <c r="B412" s="135"/>
      <c r="C412" s="135"/>
      <c r="D412" s="135"/>
      <c r="E412" s="135"/>
      <c r="F412" s="135"/>
      <c r="G412" s="135"/>
    </row>
    <row r="413" ht="12.75" customHeight="1">
      <c r="B413" s="135"/>
      <c r="C413" s="135"/>
      <c r="D413" s="135"/>
      <c r="E413" s="135"/>
      <c r="F413" s="135"/>
      <c r="G413" s="135"/>
    </row>
    <row r="414" ht="12.75" customHeight="1">
      <c r="B414" s="135"/>
      <c r="C414" s="135"/>
      <c r="D414" s="135"/>
      <c r="E414" s="135"/>
      <c r="F414" s="135"/>
      <c r="G414" s="135"/>
    </row>
    <row r="415" ht="12.75" customHeight="1">
      <c r="B415" s="135"/>
      <c r="C415" s="135"/>
      <c r="D415" s="135"/>
      <c r="E415" s="135"/>
      <c r="F415" s="135"/>
      <c r="G415" s="135"/>
    </row>
    <row r="416" ht="12.75" customHeight="1">
      <c r="B416" s="135"/>
      <c r="C416" s="135"/>
      <c r="D416" s="135"/>
      <c r="E416" s="135"/>
      <c r="F416" s="135"/>
      <c r="G416" s="135"/>
    </row>
    <row r="417" ht="12.75" customHeight="1">
      <c r="B417" s="135"/>
      <c r="C417" s="135"/>
      <c r="D417" s="135"/>
      <c r="E417" s="135"/>
      <c r="F417" s="135"/>
      <c r="G417" s="135"/>
    </row>
    <row r="418" ht="12.75" customHeight="1">
      <c r="B418" s="135"/>
      <c r="C418" s="135"/>
      <c r="D418" s="135"/>
      <c r="E418" s="135"/>
      <c r="F418" s="135"/>
      <c r="G418" s="135"/>
    </row>
    <row r="419" ht="12.75" customHeight="1">
      <c r="B419" s="135"/>
      <c r="C419" s="135"/>
      <c r="D419" s="135"/>
      <c r="E419" s="135"/>
      <c r="F419" s="135"/>
      <c r="G419" s="135"/>
    </row>
    <row r="420" ht="12.75" customHeight="1">
      <c r="B420" s="135"/>
      <c r="C420" s="135"/>
      <c r="D420" s="135"/>
      <c r="E420" s="135"/>
      <c r="F420" s="135"/>
      <c r="G420" s="135"/>
    </row>
    <row r="421" ht="12.75" customHeight="1">
      <c r="B421" s="135"/>
      <c r="C421" s="135"/>
      <c r="D421" s="135"/>
      <c r="E421" s="135"/>
      <c r="F421" s="135"/>
      <c r="G421" s="135"/>
    </row>
    <row r="422" ht="12.75" customHeight="1">
      <c r="B422" s="135"/>
      <c r="C422" s="135"/>
      <c r="D422" s="135"/>
      <c r="E422" s="135"/>
      <c r="F422" s="135"/>
      <c r="G422" s="135"/>
    </row>
    <row r="423" ht="12.75" customHeight="1">
      <c r="B423" s="135"/>
      <c r="C423" s="135"/>
      <c r="D423" s="135"/>
      <c r="E423" s="135"/>
      <c r="F423" s="135"/>
      <c r="G423" s="135"/>
    </row>
    <row r="424" ht="12.75" customHeight="1">
      <c r="B424" s="135"/>
      <c r="C424" s="135"/>
      <c r="D424" s="135"/>
      <c r="E424" s="135"/>
      <c r="F424" s="135"/>
      <c r="G424" s="135"/>
    </row>
    <row r="425" ht="12.75" customHeight="1">
      <c r="B425" s="135"/>
      <c r="C425" s="135"/>
      <c r="D425" s="135"/>
      <c r="E425" s="135"/>
      <c r="F425" s="135"/>
      <c r="G425" s="135"/>
    </row>
    <row r="426" ht="12.75" customHeight="1">
      <c r="B426" s="135"/>
      <c r="C426" s="135"/>
      <c r="D426" s="135"/>
      <c r="E426" s="135"/>
      <c r="F426" s="135"/>
      <c r="G426" s="135"/>
    </row>
    <row r="427" ht="12.75" customHeight="1">
      <c r="B427" s="135"/>
      <c r="C427" s="135"/>
      <c r="D427" s="135"/>
      <c r="E427" s="135"/>
      <c r="F427" s="135"/>
      <c r="G427" s="135"/>
    </row>
    <row r="428" ht="12.75" customHeight="1">
      <c r="B428" s="135"/>
      <c r="C428" s="135"/>
      <c r="D428" s="135"/>
      <c r="E428" s="135"/>
      <c r="F428" s="135"/>
      <c r="G428" s="135"/>
    </row>
    <row r="429" ht="12.75" customHeight="1">
      <c r="B429" s="135"/>
      <c r="C429" s="135"/>
      <c r="D429" s="135"/>
      <c r="E429" s="135"/>
      <c r="F429" s="135"/>
      <c r="G429" s="135"/>
    </row>
    <row r="430" ht="12.75" customHeight="1">
      <c r="B430" s="135"/>
      <c r="C430" s="135"/>
      <c r="D430" s="135"/>
      <c r="E430" s="135"/>
      <c r="F430" s="135"/>
      <c r="G430" s="135"/>
    </row>
    <row r="431" ht="12.75" customHeight="1">
      <c r="B431" s="135"/>
      <c r="C431" s="135"/>
      <c r="D431" s="135"/>
      <c r="E431" s="135"/>
      <c r="F431" s="135"/>
      <c r="G431" s="135"/>
    </row>
    <row r="432" ht="12.75" customHeight="1">
      <c r="B432" s="135"/>
      <c r="C432" s="135"/>
      <c r="D432" s="135"/>
      <c r="E432" s="135"/>
      <c r="F432" s="135"/>
      <c r="G432" s="135"/>
    </row>
    <row r="433" ht="12.75" customHeight="1">
      <c r="B433" s="135"/>
      <c r="C433" s="135"/>
      <c r="D433" s="135"/>
      <c r="E433" s="135"/>
      <c r="F433" s="135"/>
      <c r="G433" s="135"/>
    </row>
    <row r="434" ht="12.75" customHeight="1">
      <c r="B434" s="135"/>
      <c r="C434" s="135"/>
      <c r="D434" s="135"/>
      <c r="E434" s="135"/>
      <c r="F434" s="135"/>
      <c r="G434" s="135"/>
    </row>
    <row r="435" ht="12.75" customHeight="1">
      <c r="B435" s="135"/>
      <c r="C435" s="135"/>
      <c r="D435" s="135"/>
      <c r="E435" s="135"/>
      <c r="F435" s="135"/>
      <c r="G435" s="135"/>
    </row>
    <row r="436" ht="12.75" customHeight="1">
      <c r="B436" s="135"/>
      <c r="C436" s="135"/>
      <c r="D436" s="135"/>
      <c r="E436" s="135"/>
      <c r="F436" s="135"/>
      <c r="G436" s="135"/>
    </row>
    <row r="437" ht="12.75" customHeight="1">
      <c r="B437" s="135"/>
      <c r="C437" s="135"/>
      <c r="D437" s="135"/>
      <c r="E437" s="135"/>
      <c r="F437" s="135"/>
      <c r="G437" s="135"/>
    </row>
    <row r="438" ht="12.75" customHeight="1">
      <c r="B438" s="135"/>
      <c r="C438" s="135"/>
      <c r="D438" s="135"/>
      <c r="E438" s="135"/>
      <c r="F438" s="135"/>
      <c r="G438" s="135"/>
    </row>
    <row r="439" ht="12.75" customHeight="1">
      <c r="B439" s="135"/>
      <c r="C439" s="135"/>
      <c r="D439" s="135"/>
      <c r="E439" s="135"/>
      <c r="F439" s="135"/>
      <c r="G439" s="135"/>
    </row>
    <row r="440" ht="12.75" customHeight="1">
      <c r="B440" s="135"/>
      <c r="C440" s="135"/>
      <c r="D440" s="135"/>
      <c r="E440" s="135"/>
      <c r="F440" s="135"/>
      <c r="G440" s="135"/>
    </row>
    <row r="441" ht="12.75" customHeight="1">
      <c r="B441" s="135"/>
      <c r="C441" s="135"/>
      <c r="D441" s="135"/>
      <c r="E441" s="135"/>
      <c r="F441" s="135"/>
      <c r="G441" s="135"/>
    </row>
    <row r="442" ht="12.75" customHeight="1">
      <c r="B442" s="135"/>
      <c r="C442" s="135"/>
      <c r="D442" s="135"/>
      <c r="E442" s="135"/>
      <c r="F442" s="135"/>
      <c r="G442" s="135"/>
    </row>
    <row r="443" ht="12.75" customHeight="1">
      <c r="B443" s="135"/>
      <c r="C443" s="135"/>
      <c r="D443" s="135"/>
      <c r="E443" s="135"/>
      <c r="F443" s="135"/>
      <c r="G443" s="135"/>
    </row>
    <row r="444" ht="12.75" customHeight="1">
      <c r="B444" s="135"/>
      <c r="C444" s="135"/>
      <c r="D444" s="135"/>
      <c r="E444" s="135"/>
      <c r="F444" s="135"/>
      <c r="G444" s="135"/>
    </row>
    <row r="445" ht="12.75" customHeight="1">
      <c r="B445" s="135"/>
      <c r="C445" s="135"/>
      <c r="D445" s="135"/>
      <c r="E445" s="135"/>
      <c r="F445" s="135"/>
      <c r="G445" s="135"/>
    </row>
    <row r="446" ht="12.75" customHeight="1">
      <c r="B446" s="135"/>
      <c r="C446" s="135"/>
      <c r="D446" s="135"/>
      <c r="E446" s="135"/>
      <c r="F446" s="135"/>
      <c r="G446" s="135"/>
    </row>
    <row r="447" ht="12.75" customHeight="1">
      <c r="B447" s="135"/>
      <c r="C447" s="135"/>
      <c r="D447" s="135"/>
      <c r="E447" s="135"/>
      <c r="F447" s="135"/>
      <c r="G447" s="135"/>
    </row>
    <row r="448" ht="12.75" customHeight="1">
      <c r="B448" s="135"/>
      <c r="C448" s="135"/>
      <c r="D448" s="135"/>
      <c r="E448" s="135"/>
      <c r="F448" s="135"/>
      <c r="G448" s="135"/>
    </row>
    <row r="449" ht="12.75" customHeight="1">
      <c r="B449" s="135"/>
      <c r="C449" s="135"/>
      <c r="D449" s="135"/>
      <c r="E449" s="135"/>
      <c r="F449" s="135"/>
      <c r="G449" s="135"/>
    </row>
    <row r="450" ht="12.75" customHeight="1">
      <c r="B450" s="135"/>
      <c r="C450" s="135"/>
      <c r="D450" s="135"/>
      <c r="E450" s="135"/>
      <c r="F450" s="135"/>
      <c r="G450" s="135"/>
    </row>
    <row r="451" ht="12.75" customHeight="1">
      <c r="B451" s="135"/>
      <c r="C451" s="135"/>
      <c r="D451" s="135"/>
      <c r="E451" s="135"/>
      <c r="F451" s="135"/>
      <c r="G451" s="135"/>
    </row>
    <row r="452" ht="12.75" customHeight="1">
      <c r="B452" s="135"/>
      <c r="C452" s="135"/>
      <c r="D452" s="135"/>
      <c r="E452" s="135"/>
      <c r="F452" s="135"/>
      <c r="G452" s="135"/>
    </row>
    <row r="453" ht="12.75" customHeight="1">
      <c r="B453" s="135"/>
      <c r="C453" s="135"/>
      <c r="D453" s="135"/>
      <c r="E453" s="135"/>
      <c r="F453" s="135"/>
      <c r="G453" s="135"/>
    </row>
    <row r="454" ht="12.75" customHeight="1">
      <c r="B454" s="135"/>
      <c r="C454" s="135"/>
      <c r="D454" s="135"/>
      <c r="E454" s="135"/>
      <c r="F454" s="135"/>
      <c r="G454" s="135"/>
    </row>
    <row r="455" ht="12.75" customHeight="1">
      <c r="B455" s="135"/>
      <c r="C455" s="135"/>
      <c r="D455" s="135"/>
      <c r="E455" s="135"/>
      <c r="F455" s="135"/>
      <c r="G455" s="135"/>
    </row>
    <row r="456" ht="12.75" customHeight="1">
      <c r="B456" s="135"/>
      <c r="C456" s="135"/>
      <c r="D456" s="135"/>
      <c r="E456" s="135"/>
      <c r="F456" s="135"/>
      <c r="G456" s="135"/>
    </row>
    <row r="457" ht="12.75" customHeight="1">
      <c r="B457" s="135"/>
      <c r="C457" s="135"/>
      <c r="D457" s="135"/>
      <c r="E457" s="135"/>
      <c r="F457" s="135"/>
      <c r="G457" s="135"/>
    </row>
    <row r="458" ht="12.75" customHeight="1">
      <c r="B458" s="135"/>
      <c r="C458" s="135"/>
      <c r="D458" s="135"/>
      <c r="E458" s="135"/>
      <c r="F458" s="135"/>
      <c r="G458" s="135"/>
    </row>
    <row r="459" ht="12.75" customHeight="1">
      <c r="B459" s="135"/>
      <c r="C459" s="135"/>
      <c r="D459" s="135"/>
      <c r="E459" s="135"/>
      <c r="F459" s="135"/>
      <c r="G459" s="135"/>
    </row>
    <row r="460" ht="12.75" customHeight="1">
      <c r="B460" s="135"/>
      <c r="C460" s="135"/>
      <c r="D460" s="135"/>
      <c r="E460" s="135"/>
      <c r="F460" s="135"/>
      <c r="G460" s="135"/>
    </row>
    <row r="461" ht="12.75" customHeight="1">
      <c r="B461" s="135"/>
      <c r="C461" s="135"/>
      <c r="D461" s="135"/>
      <c r="E461" s="135"/>
      <c r="F461" s="135"/>
      <c r="G461" s="135"/>
    </row>
    <row r="462" ht="12.75" customHeight="1">
      <c r="B462" s="135"/>
      <c r="C462" s="135"/>
      <c r="D462" s="135"/>
      <c r="E462" s="135"/>
      <c r="F462" s="135"/>
      <c r="G462" s="135"/>
    </row>
    <row r="463" ht="12.75" customHeight="1">
      <c r="B463" s="135"/>
      <c r="C463" s="135"/>
      <c r="D463" s="135"/>
      <c r="E463" s="135"/>
      <c r="F463" s="135"/>
      <c r="G463" s="135"/>
    </row>
    <row r="464" ht="12.75" customHeight="1">
      <c r="B464" s="135"/>
      <c r="C464" s="135"/>
      <c r="D464" s="135"/>
      <c r="E464" s="135"/>
      <c r="F464" s="135"/>
      <c r="G464" s="135"/>
    </row>
    <row r="465" ht="12.75" customHeight="1">
      <c r="B465" s="135"/>
      <c r="C465" s="135"/>
      <c r="D465" s="135"/>
      <c r="E465" s="135"/>
      <c r="F465" s="135"/>
      <c r="G465" s="135"/>
    </row>
    <row r="466" ht="12.75" customHeight="1">
      <c r="B466" s="135"/>
      <c r="C466" s="135"/>
      <c r="D466" s="135"/>
      <c r="E466" s="135"/>
      <c r="F466" s="135"/>
      <c r="G466" s="135"/>
    </row>
    <row r="467" ht="12.75" customHeight="1">
      <c r="B467" s="135"/>
      <c r="C467" s="135"/>
      <c r="D467" s="135"/>
      <c r="E467" s="135"/>
      <c r="F467" s="135"/>
      <c r="G467" s="135"/>
    </row>
    <row r="468" ht="12.75" customHeight="1">
      <c r="B468" s="135"/>
      <c r="C468" s="135"/>
      <c r="D468" s="135"/>
      <c r="E468" s="135"/>
      <c r="F468" s="135"/>
      <c r="G468" s="135"/>
    </row>
    <row r="469" ht="12.75" customHeight="1">
      <c r="B469" s="135"/>
      <c r="C469" s="135"/>
      <c r="D469" s="135"/>
      <c r="E469" s="135"/>
      <c r="F469" s="135"/>
      <c r="G469" s="135"/>
    </row>
    <row r="470" ht="12.75" customHeight="1">
      <c r="B470" s="135"/>
      <c r="C470" s="135"/>
      <c r="D470" s="135"/>
      <c r="E470" s="135"/>
      <c r="F470" s="135"/>
      <c r="G470" s="135"/>
    </row>
    <row r="471" ht="12.75" customHeight="1">
      <c r="B471" s="135"/>
      <c r="C471" s="135"/>
      <c r="D471" s="135"/>
      <c r="E471" s="135"/>
      <c r="F471" s="135"/>
      <c r="G471" s="135"/>
    </row>
    <row r="472" ht="12.75" customHeight="1">
      <c r="B472" s="135"/>
      <c r="C472" s="135"/>
      <c r="D472" s="135"/>
      <c r="E472" s="135"/>
      <c r="F472" s="135"/>
      <c r="G472" s="135"/>
    </row>
    <row r="473" ht="12.75" customHeight="1">
      <c r="B473" s="135"/>
      <c r="C473" s="135"/>
      <c r="D473" s="135"/>
      <c r="E473" s="135"/>
      <c r="F473" s="135"/>
      <c r="G473" s="135"/>
    </row>
    <row r="474" ht="12.75" customHeight="1">
      <c r="B474" s="135"/>
      <c r="C474" s="135"/>
      <c r="D474" s="135"/>
      <c r="E474" s="135"/>
      <c r="F474" s="135"/>
      <c r="G474" s="135"/>
    </row>
    <row r="475" ht="12.75" customHeight="1">
      <c r="B475" s="135"/>
      <c r="C475" s="135"/>
      <c r="D475" s="135"/>
      <c r="E475" s="135"/>
      <c r="F475" s="135"/>
      <c r="G475" s="135"/>
    </row>
    <row r="476" ht="12.75" customHeight="1">
      <c r="B476" s="135"/>
      <c r="C476" s="135"/>
      <c r="D476" s="135"/>
      <c r="E476" s="135"/>
      <c r="F476" s="135"/>
      <c r="G476" s="135"/>
    </row>
    <row r="477" ht="12.75" customHeight="1">
      <c r="B477" s="135"/>
      <c r="C477" s="135"/>
      <c r="D477" s="135"/>
      <c r="E477" s="135"/>
      <c r="F477" s="135"/>
      <c r="G477" s="135"/>
    </row>
    <row r="478" ht="12.75" customHeight="1">
      <c r="B478" s="135"/>
      <c r="C478" s="135"/>
      <c r="D478" s="135"/>
      <c r="E478" s="135"/>
      <c r="F478" s="135"/>
      <c r="G478" s="135"/>
    </row>
    <row r="479" ht="12.75" customHeight="1">
      <c r="B479" s="135"/>
      <c r="C479" s="135"/>
      <c r="D479" s="135"/>
      <c r="E479" s="135"/>
      <c r="F479" s="135"/>
      <c r="G479" s="135"/>
    </row>
    <row r="480" ht="12.75" customHeight="1">
      <c r="B480" s="135"/>
      <c r="C480" s="135"/>
      <c r="D480" s="135"/>
      <c r="E480" s="135"/>
      <c r="F480" s="135"/>
      <c r="G480" s="135"/>
    </row>
    <row r="481" ht="12.75" customHeight="1">
      <c r="B481" s="135"/>
      <c r="C481" s="135"/>
      <c r="D481" s="135"/>
      <c r="E481" s="135"/>
      <c r="F481" s="135"/>
      <c r="G481" s="135"/>
    </row>
    <row r="482" ht="12.75" customHeight="1">
      <c r="B482" s="135"/>
      <c r="C482" s="135"/>
      <c r="D482" s="135"/>
      <c r="E482" s="135"/>
      <c r="F482" s="135"/>
      <c r="G482" s="135"/>
    </row>
    <row r="483" ht="12.75" customHeight="1">
      <c r="B483" s="135"/>
      <c r="C483" s="135"/>
      <c r="D483" s="135"/>
      <c r="E483" s="135"/>
      <c r="F483" s="135"/>
      <c r="G483" s="135"/>
    </row>
    <row r="484" ht="12.75" customHeight="1">
      <c r="B484" s="135"/>
      <c r="C484" s="135"/>
      <c r="D484" s="135"/>
      <c r="E484" s="135"/>
      <c r="F484" s="135"/>
      <c r="G484" s="135"/>
    </row>
    <row r="485" ht="12.75" customHeight="1">
      <c r="B485" s="135"/>
      <c r="C485" s="135"/>
      <c r="D485" s="135"/>
      <c r="E485" s="135"/>
      <c r="F485" s="135"/>
      <c r="G485" s="135"/>
    </row>
    <row r="486" ht="12.75" customHeight="1">
      <c r="B486" s="135"/>
      <c r="C486" s="135"/>
      <c r="D486" s="135"/>
      <c r="E486" s="135"/>
      <c r="F486" s="135"/>
      <c r="G486" s="135"/>
    </row>
    <row r="487" ht="12.75" customHeight="1">
      <c r="B487" s="135"/>
      <c r="C487" s="135"/>
      <c r="D487" s="135"/>
      <c r="E487" s="135"/>
      <c r="F487" s="135"/>
      <c r="G487" s="135"/>
    </row>
    <row r="488" ht="12.75" customHeight="1">
      <c r="B488" s="135"/>
      <c r="C488" s="135"/>
      <c r="D488" s="135"/>
      <c r="E488" s="135"/>
      <c r="F488" s="135"/>
      <c r="G488" s="135"/>
    </row>
    <row r="489" ht="12.75" customHeight="1">
      <c r="B489" s="135"/>
      <c r="C489" s="135"/>
      <c r="D489" s="135"/>
      <c r="E489" s="135"/>
      <c r="F489" s="135"/>
      <c r="G489" s="135"/>
    </row>
    <row r="490" ht="12.75" customHeight="1">
      <c r="B490" s="135"/>
      <c r="C490" s="135"/>
      <c r="D490" s="135"/>
      <c r="E490" s="135"/>
      <c r="F490" s="135"/>
      <c r="G490" s="135"/>
    </row>
    <row r="491" ht="12.75" customHeight="1">
      <c r="B491" s="135"/>
      <c r="C491" s="135"/>
      <c r="D491" s="135"/>
      <c r="E491" s="135"/>
      <c r="F491" s="135"/>
      <c r="G491" s="135"/>
    </row>
    <row r="492" ht="12.75" customHeight="1">
      <c r="B492" s="135"/>
      <c r="C492" s="135"/>
      <c r="D492" s="135"/>
      <c r="E492" s="135"/>
      <c r="F492" s="135"/>
      <c r="G492" s="135"/>
    </row>
    <row r="493" ht="12.75" customHeight="1">
      <c r="B493" s="135"/>
      <c r="C493" s="135"/>
      <c r="D493" s="135"/>
      <c r="E493" s="135"/>
      <c r="F493" s="135"/>
      <c r="G493" s="135"/>
    </row>
    <row r="494" ht="12.75" customHeight="1">
      <c r="B494" s="135"/>
      <c r="C494" s="135"/>
      <c r="D494" s="135"/>
      <c r="E494" s="135"/>
      <c r="F494" s="135"/>
      <c r="G494" s="135"/>
    </row>
    <row r="495" ht="12.75" customHeight="1">
      <c r="B495" s="135"/>
      <c r="C495" s="135"/>
      <c r="D495" s="135"/>
      <c r="E495" s="135"/>
      <c r="F495" s="135"/>
      <c r="G495" s="135"/>
    </row>
    <row r="496" ht="12.75" customHeight="1">
      <c r="B496" s="135"/>
      <c r="C496" s="135"/>
      <c r="D496" s="135"/>
      <c r="E496" s="135"/>
      <c r="F496" s="135"/>
      <c r="G496" s="135"/>
    </row>
    <row r="497" ht="12.75" customHeight="1">
      <c r="B497" s="135"/>
      <c r="C497" s="135"/>
      <c r="D497" s="135"/>
      <c r="E497" s="135"/>
      <c r="F497" s="135"/>
      <c r="G497" s="135"/>
    </row>
    <row r="498" ht="12.75" customHeight="1">
      <c r="B498" s="135"/>
      <c r="C498" s="135"/>
      <c r="D498" s="135"/>
      <c r="E498" s="135"/>
      <c r="F498" s="135"/>
      <c r="G498" s="135"/>
    </row>
    <row r="499" ht="12.75" customHeight="1">
      <c r="B499" s="135"/>
      <c r="C499" s="135"/>
      <c r="D499" s="135"/>
      <c r="E499" s="135"/>
      <c r="F499" s="135"/>
      <c r="G499" s="135"/>
    </row>
    <row r="500" ht="12.75" customHeight="1">
      <c r="B500" s="135"/>
      <c r="C500" s="135"/>
      <c r="D500" s="135"/>
      <c r="E500" s="135"/>
      <c r="F500" s="135"/>
      <c r="G500" s="135"/>
    </row>
    <row r="501" ht="12.75" customHeight="1">
      <c r="B501" s="135"/>
      <c r="C501" s="135"/>
      <c r="D501" s="135"/>
      <c r="E501" s="135"/>
      <c r="F501" s="135"/>
      <c r="G501" s="135"/>
    </row>
    <row r="502" ht="12.75" customHeight="1">
      <c r="B502" s="135"/>
      <c r="C502" s="135"/>
      <c r="D502" s="135"/>
      <c r="E502" s="135"/>
      <c r="F502" s="135"/>
      <c r="G502" s="135"/>
    </row>
    <row r="503" ht="12.75" customHeight="1">
      <c r="B503" s="135"/>
      <c r="C503" s="135"/>
      <c r="D503" s="135"/>
      <c r="E503" s="135"/>
      <c r="F503" s="135"/>
      <c r="G503" s="135"/>
    </row>
    <row r="504" ht="12.75" customHeight="1">
      <c r="B504" s="135"/>
      <c r="C504" s="135"/>
      <c r="D504" s="135"/>
      <c r="E504" s="135"/>
      <c r="F504" s="135"/>
      <c r="G504" s="135"/>
    </row>
    <row r="505" ht="12.75" customHeight="1">
      <c r="B505" s="135"/>
      <c r="C505" s="135"/>
      <c r="D505" s="135"/>
      <c r="E505" s="135"/>
      <c r="F505" s="135"/>
      <c r="G505" s="135"/>
    </row>
    <row r="506" ht="12.75" customHeight="1">
      <c r="B506" s="135"/>
      <c r="C506" s="135"/>
      <c r="D506" s="135"/>
      <c r="E506" s="135"/>
      <c r="F506" s="135"/>
      <c r="G506" s="135"/>
    </row>
    <row r="507" ht="12.75" customHeight="1">
      <c r="B507" s="135"/>
      <c r="C507" s="135"/>
      <c r="D507" s="135"/>
      <c r="E507" s="135"/>
      <c r="F507" s="135"/>
      <c r="G507" s="135"/>
    </row>
    <row r="508" ht="12.75" customHeight="1">
      <c r="B508" s="135"/>
      <c r="C508" s="135"/>
      <c r="D508" s="135"/>
      <c r="E508" s="135"/>
      <c r="F508" s="135"/>
      <c r="G508" s="135"/>
    </row>
    <row r="509" ht="12.75" customHeight="1">
      <c r="B509" s="135"/>
      <c r="C509" s="135"/>
      <c r="D509" s="135"/>
      <c r="E509" s="135"/>
      <c r="F509" s="135"/>
      <c r="G509" s="135"/>
    </row>
    <row r="510" ht="12.75" customHeight="1">
      <c r="B510" s="135"/>
      <c r="C510" s="135"/>
      <c r="D510" s="135"/>
      <c r="E510" s="135"/>
      <c r="F510" s="135"/>
      <c r="G510" s="135"/>
    </row>
    <row r="511" ht="12.75" customHeight="1">
      <c r="B511" s="135"/>
      <c r="C511" s="135"/>
      <c r="D511" s="135"/>
      <c r="E511" s="135"/>
      <c r="F511" s="135"/>
      <c r="G511" s="135"/>
    </row>
    <row r="512" ht="12.75" customHeight="1">
      <c r="B512" s="135"/>
      <c r="C512" s="135"/>
      <c r="D512" s="135"/>
      <c r="E512" s="135"/>
      <c r="F512" s="135"/>
      <c r="G512" s="135"/>
    </row>
    <row r="513" ht="12.75" customHeight="1">
      <c r="B513" s="135"/>
      <c r="C513" s="135"/>
      <c r="D513" s="135"/>
      <c r="E513" s="135"/>
      <c r="F513" s="135"/>
      <c r="G513" s="135"/>
    </row>
    <row r="514" ht="12.75" customHeight="1">
      <c r="B514" s="135"/>
      <c r="C514" s="135"/>
      <c r="D514" s="135"/>
      <c r="E514" s="135"/>
      <c r="F514" s="135"/>
      <c r="G514" s="135"/>
    </row>
    <row r="515" ht="12.75" customHeight="1">
      <c r="B515" s="135"/>
      <c r="C515" s="135"/>
      <c r="D515" s="135"/>
      <c r="E515" s="135"/>
      <c r="F515" s="135"/>
      <c r="G515" s="135"/>
    </row>
    <row r="516" ht="12.75" customHeight="1">
      <c r="B516" s="135"/>
      <c r="C516" s="135"/>
      <c r="D516" s="135"/>
      <c r="E516" s="135"/>
      <c r="F516" s="135"/>
      <c r="G516" s="135"/>
    </row>
    <row r="517" ht="12.75" customHeight="1">
      <c r="B517" s="135"/>
      <c r="C517" s="135"/>
      <c r="D517" s="135"/>
      <c r="E517" s="135"/>
      <c r="F517" s="135"/>
      <c r="G517" s="135"/>
    </row>
    <row r="518" ht="12.75" customHeight="1">
      <c r="B518" s="135"/>
      <c r="C518" s="135"/>
      <c r="D518" s="135"/>
      <c r="E518" s="135"/>
      <c r="F518" s="135"/>
      <c r="G518" s="135"/>
    </row>
    <row r="519" ht="12.75" customHeight="1">
      <c r="B519" s="135"/>
      <c r="C519" s="135"/>
      <c r="D519" s="135"/>
      <c r="E519" s="135"/>
      <c r="F519" s="135"/>
      <c r="G519" s="135"/>
    </row>
    <row r="520" ht="12.75" customHeight="1">
      <c r="B520" s="135"/>
      <c r="C520" s="135"/>
      <c r="D520" s="135"/>
      <c r="E520" s="135"/>
      <c r="F520" s="135"/>
      <c r="G520" s="135"/>
    </row>
    <row r="521" ht="12.75" customHeight="1">
      <c r="B521" s="135"/>
      <c r="C521" s="135"/>
      <c r="D521" s="135"/>
      <c r="E521" s="135"/>
      <c r="F521" s="135"/>
      <c r="G521" s="135"/>
    </row>
    <row r="522" ht="12.75" customHeight="1">
      <c r="B522" s="135"/>
      <c r="C522" s="135"/>
      <c r="D522" s="135"/>
      <c r="E522" s="135"/>
      <c r="F522" s="135"/>
      <c r="G522" s="135"/>
    </row>
    <row r="523" ht="12.75" customHeight="1">
      <c r="B523" s="135"/>
      <c r="C523" s="135"/>
      <c r="D523" s="135"/>
      <c r="E523" s="135"/>
      <c r="F523" s="135"/>
      <c r="G523" s="135"/>
    </row>
    <row r="524" ht="12.75" customHeight="1">
      <c r="B524" s="135"/>
      <c r="C524" s="135"/>
      <c r="D524" s="135"/>
      <c r="E524" s="135"/>
      <c r="F524" s="135"/>
      <c r="G524" s="135"/>
    </row>
    <row r="525" ht="12.75" customHeight="1">
      <c r="B525" s="135"/>
      <c r="C525" s="135"/>
      <c r="D525" s="135"/>
      <c r="E525" s="135"/>
      <c r="F525" s="135"/>
      <c r="G525" s="135"/>
    </row>
    <row r="526" ht="12.75" customHeight="1">
      <c r="B526" s="135"/>
      <c r="C526" s="135"/>
      <c r="D526" s="135"/>
      <c r="E526" s="135"/>
      <c r="F526" s="135"/>
      <c r="G526" s="135"/>
    </row>
    <row r="527" ht="12.75" customHeight="1">
      <c r="B527" s="135"/>
      <c r="C527" s="135"/>
      <c r="D527" s="135"/>
      <c r="E527" s="135"/>
      <c r="F527" s="135"/>
      <c r="G527" s="135"/>
    </row>
    <row r="528" ht="12.75" customHeight="1">
      <c r="B528" s="135"/>
      <c r="C528" s="135"/>
      <c r="D528" s="135"/>
      <c r="E528" s="135"/>
      <c r="F528" s="135"/>
      <c r="G528" s="135"/>
    </row>
    <row r="529" ht="12.75" customHeight="1">
      <c r="B529" s="135"/>
      <c r="C529" s="135"/>
      <c r="D529" s="135"/>
      <c r="E529" s="135"/>
      <c r="F529" s="135"/>
      <c r="G529" s="135"/>
    </row>
    <row r="530" ht="12.75" customHeight="1">
      <c r="B530" s="135"/>
      <c r="C530" s="135"/>
      <c r="D530" s="135"/>
      <c r="E530" s="135"/>
      <c r="F530" s="135"/>
      <c r="G530" s="135"/>
    </row>
    <row r="531" ht="12.75" customHeight="1">
      <c r="B531" s="135"/>
      <c r="C531" s="135"/>
      <c r="D531" s="135"/>
      <c r="E531" s="135"/>
      <c r="F531" s="135"/>
      <c r="G531" s="135"/>
    </row>
    <row r="532" ht="12.75" customHeight="1">
      <c r="B532" s="135"/>
      <c r="C532" s="135"/>
      <c r="D532" s="135"/>
      <c r="E532" s="135"/>
      <c r="F532" s="135"/>
      <c r="G532" s="135"/>
    </row>
    <row r="533" ht="12.75" customHeight="1">
      <c r="B533" s="135"/>
      <c r="C533" s="135"/>
      <c r="D533" s="135"/>
      <c r="E533" s="135"/>
      <c r="F533" s="135"/>
      <c r="G533" s="135"/>
    </row>
    <row r="534" ht="12.75" customHeight="1">
      <c r="B534" s="135"/>
      <c r="C534" s="135"/>
      <c r="D534" s="135"/>
      <c r="E534" s="135"/>
      <c r="F534" s="135"/>
      <c r="G534" s="135"/>
    </row>
    <row r="535" ht="12.75" customHeight="1">
      <c r="B535" s="135"/>
      <c r="C535" s="135"/>
      <c r="D535" s="135"/>
      <c r="E535" s="135"/>
      <c r="F535" s="135"/>
      <c r="G535" s="135"/>
    </row>
    <row r="536" ht="12.75" customHeight="1">
      <c r="B536" s="135"/>
      <c r="C536" s="135"/>
      <c r="D536" s="135"/>
      <c r="E536" s="135"/>
      <c r="F536" s="135"/>
      <c r="G536" s="135"/>
    </row>
    <row r="537" ht="12.75" customHeight="1">
      <c r="B537" s="135"/>
      <c r="C537" s="135"/>
      <c r="D537" s="135"/>
      <c r="E537" s="135"/>
      <c r="F537" s="135"/>
      <c r="G537" s="135"/>
    </row>
    <row r="538" ht="12.75" customHeight="1">
      <c r="B538" s="135"/>
      <c r="C538" s="135"/>
      <c r="D538" s="135"/>
      <c r="E538" s="135"/>
      <c r="F538" s="135"/>
      <c r="G538" s="135"/>
    </row>
    <row r="539" ht="12.75" customHeight="1">
      <c r="B539" s="135"/>
      <c r="C539" s="135"/>
      <c r="D539" s="135"/>
      <c r="E539" s="135"/>
      <c r="F539" s="135"/>
      <c r="G539" s="135"/>
    </row>
    <row r="540" ht="12.75" customHeight="1">
      <c r="B540" s="135"/>
      <c r="C540" s="135"/>
      <c r="D540" s="135"/>
      <c r="E540" s="135"/>
      <c r="F540" s="135"/>
      <c r="G540" s="135"/>
    </row>
    <row r="541" ht="12.75" customHeight="1">
      <c r="B541" s="135"/>
      <c r="C541" s="135"/>
      <c r="D541" s="135"/>
      <c r="E541" s="135"/>
      <c r="F541" s="135"/>
      <c r="G541" s="135"/>
    </row>
    <row r="542" ht="12.75" customHeight="1">
      <c r="B542" s="135"/>
      <c r="C542" s="135"/>
      <c r="D542" s="135"/>
      <c r="E542" s="135"/>
      <c r="F542" s="135"/>
      <c r="G542" s="135"/>
    </row>
    <row r="543" ht="12.75" customHeight="1">
      <c r="B543" s="135"/>
      <c r="C543" s="135"/>
      <c r="D543" s="135"/>
      <c r="E543" s="135"/>
      <c r="F543" s="135"/>
      <c r="G543" s="135"/>
    </row>
    <row r="544" ht="12.75" customHeight="1">
      <c r="B544" s="135"/>
      <c r="C544" s="135"/>
      <c r="D544" s="135"/>
      <c r="E544" s="135"/>
      <c r="F544" s="135"/>
      <c r="G544" s="135"/>
    </row>
    <row r="545" ht="12.75" customHeight="1">
      <c r="B545" s="135"/>
      <c r="C545" s="135"/>
      <c r="D545" s="135"/>
      <c r="E545" s="135"/>
      <c r="F545" s="135"/>
      <c r="G545" s="135"/>
    </row>
    <row r="546" ht="12.75" customHeight="1">
      <c r="B546" s="135"/>
      <c r="C546" s="135"/>
      <c r="D546" s="135"/>
      <c r="E546" s="135"/>
      <c r="F546" s="135"/>
      <c r="G546" s="135"/>
    </row>
    <row r="547" ht="12.75" customHeight="1">
      <c r="B547" s="135"/>
      <c r="C547" s="135"/>
      <c r="D547" s="135"/>
      <c r="E547" s="135"/>
      <c r="F547" s="135"/>
      <c r="G547" s="135"/>
    </row>
    <row r="548" ht="12.75" customHeight="1">
      <c r="B548" s="135"/>
      <c r="C548" s="135"/>
      <c r="D548" s="135"/>
      <c r="E548" s="135"/>
      <c r="F548" s="135"/>
      <c r="G548" s="135"/>
    </row>
    <row r="549" ht="12.75" customHeight="1">
      <c r="B549" s="135"/>
      <c r="C549" s="135"/>
      <c r="D549" s="135"/>
      <c r="E549" s="135"/>
      <c r="F549" s="135"/>
      <c r="G549" s="135"/>
    </row>
    <row r="550" ht="12.75" customHeight="1">
      <c r="B550" s="135"/>
      <c r="C550" s="135"/>
      <c r="D550" s="135"/>
      <c r="E550" s="135"/>
      <c r="F550" s="135"/>
      <c r="G550" s="135"/>
    </row>
    <row r="551" ht="12.75" customHeight="1">
      <c r="B551" s="135"/>
      <c r="C551" s="135"/>
      <c r="D551" s="135"/>
      <c r="E551" s="135"/>
      <c r="F551" s="135"/>
      <c r="G551" s="135"/>
    </row>
    <row r="552" ht="12.75" customHeight="1">
      <c r="B552" s="135"/>
      <c r="C552" s="135"/>
      <c r="D552" s="135"/>
      <c r="E552" s="135"/>
      <c r="F552" s="135"/>
      <c r="G552" s="135"/>
    </row>
    <row r="553" ht="12.75" customHeight="1">
      <c r="B553" s="135"/>
      <c r="C553" s="135"/>
      <c r="D553" s="135"/>
      <c r="E553" s="135"/>
      <c r="F553" s="135"/>
      <c r="G553" s="135"/>
    </row>
    <row r="554" ht="12.75" customHeight="1">
      <c r="B554" s="135"/>
      <c r="C554" s="135"/>
      <c r="D554" s="135"/>
      <c r="E554" s="135"/>
      <c r="F554" s="135"/>
      <c r="G554" s="135"/>
    </row>
    <row r="555" ht="12.75" customHeight="1">
      <c r="B555" s="135"/>
      <c r="C555" s="135"/>
      <c r="D555" s="135"/>
      <c r="E555" s="135"/>
      <c r="F555" s="135"/>
      <c r="G555" s="135"/>
    </row>
    <row r="556" ht="12.75" customHeight="1">
      <c r="B556" s="135"/>
      <c r="C556" s="135"/>
      <c r="D556" s="135"/>
      <c r="E556" s="135"/>
      <c r="F556" s="135"/>
      <c r="G556" s="135"/>
    </row>
    <row r="557" ht="12.75" customHeight="1">
      <c r="B557" s="135"/>
      <c r="C557" s="135"/>
      <c r="D557" s="135"/>
      <c r="E557" s="135"/>
      <c r="F557" s="135"/>
      <c r="G557" s="135"/>
    </row>
    <row r="558" ht="12.75" customHeight="1">
      <c r="B558" s="135"/>
      <c r="C558" s="135"/>
      <c r="D558" s="135"/>
      <c r="E558" s="135"/>
      <c r="F558" s="135"/>
      <c r="G558" s="135"/>
    </row>
    <row r="559" ht="12.75" customHeight="1">
      <c r="B559" s="135"/>
      <c r="C559" s="135"/>
      <c r="D559" s="135"/>
      <c r="E559" s="135"/>
      <c r="F559" s="135"/>
      <c r="G559" s="135"/>
    </row>
    <row r="560" ht="12.75" customHeight="1">
      <c r="B560" s="135"/>
      <c r="C560" s="135"/>
      <c r="D560" s="135"/>
      <c r="E560" s="135"/>
      <c r="F560" s="135"/>
      <c r="G560" s="135"/>
    </row>
    <row r="561" ht="12.75" customHeight="1">
      <c r="B561" s="135"/>
      <c r="C561" s="135"/>
      <c r="D561" s="135"/>
      <c r="E561" s="135"/>
      <c r="F561" s="135"/>
      <c r="G561" s="135"/>
    </row>
    <row r="562" ht="12.75" customHeight="1">
      <c r="B562" s="135"/>
      <c r="C562" s="135"/>
      <c r="D562" s="135"/>
      <c r="E562" s="135"/>
      <c r="F562" s="135"/>
      <c r="G562" s="135"/>
    </row>
    <row r="563" ht="12.75" customHeight="1">
      <c r="B563" s="135"/>
      <c r="C563" s="135"/>
      <c r="D563" s="135"/>
      <c r="E563" s="135"/>
      <c r="F563" s="135"/>
      <c r="G563" s="135"/>
    </row>
    <row r="564" ht="12.75" customHeight="1">
      <c r="B564" s="135"/>
      <c r="C564" s="135"/>
      <c r="D564" s="135"/>
      <c r="E564" s="135"/>
      <c r="F564" s="135"/>
      <c r="G564" s="135"/>
    </row>
    <row r="565" ht="12.75" customHeight="1">
      <c r="B565" s="135"/>
      <c r="C565" s="135"/>
      <c r="D565" s="135"/>
      <c r="E565" s="135"/>
      <c r="F565" s="135"/>
      <c r="G565" s="135"/>
    </row>
    <row r="566" ht="12.75" customHeight="1">
      <c r="B566" s="135"/>
      <c r="C566" s="135"/>
      <c r="D566" s="135"/>
      <c r="E566" s="135"/>
      <c r="F566" s="135"/>
      <c r="G566" s="135"/>
    </row>
    <row r="567" ht="12.75" customHeight="1">
      <c r="B567" s="135"/>
      <c r="C567" s="135"/>
      <c r="D567" s="135"/>
      <c r="E567" s="135"/>
      <c r="F567" s="135"/>
      <c r="G567" s="135"/>
    </row>
    <row r="568" ht="12.75" customHeight="1">
      <c r="B568" s="135"/>
      <c r="C568" s="135"/>
      <c r="D568" s="135"/>
      <c r="E568" s="135"/>
      <c r="F568" s="135"/>
      <c r="G568" s="135"/>
    </row>
    <row r="569" ht="12.75" customHeight="1">
      <c r="B569" s="135"/>
      <c r="C569" s="135"/>
      <c r="D569" s="135"/>
      <c r="E569" s="135"/>
      <c r="F569" s="135"/>
      <c r="G569" s="135"/>
    </row>
    <row r="570" ht="12.75" customHeight="1">
      <c r="B570" s="135"/>
      <c r="C570" s="135"/>
      <c r="D570" s="135"/>
      <c r="E570" s="135"/>
      <c r="F570" s="135"/>
      <c r="G570" s="135"/>
    </row>
    <row r="571" ht="12.75" customHeight="1">
      <c r="B571" s="135"/>
      <c r="C571" s="135"/>
      <c r="D571" s="135"/>
      <c r="E571" s="135"/>
      <c r="F571" s="135"/>
      <c r="G571" s="135"/>
    </row>
    <row r="572" ht="12.75" customHeight="1">
      <c r="B572" s="135"/>
      <c r="C572" s="135"/>
      <c r="D572" s="135"/>
      <c r="E572" s="135"/>
      <c r="F572" s="135"/>
      <c r="G572" s="135"/>
    </row>
    <row r="573" ht="12.75" customHeight="1">
      <c r="B573" s="135"/>
      <c r="C573" s="135"/>
      <c r="D573" s="135"/>
      <c r="E573" s="135"/>
      <c r="F573" s="135"/>
      <c r="G573" s="135"/>
    </row>
    <row r="574" ht="12.75" customHeight="1">
      <c r="B574" s="135"/>
      <c r="C574" s="135"/>
      <c r="D574" s="135"/>
      <c r="E574" s="135"/>
      <c r="F574" s="135"/>
      <c r="G574" s="135"/>
    </row>
    <row r="575" ht="12.75" customHeight="1">
      <c r="B575" s="135"/>
      <c r="C575" s="135"/>
      <c r="D575" s="135"/>
      <c r="E575" s="135"/>
      <c r="F575" s="135"/>
      <c r="G575" s="135"/>
    </row>
    <row r="576" ht="12.75" customHeight="1">
      <c r="B576" s="135"/>
      <c r="C576" s="135"/>
      <c r="D576" s="135"/>
      <c r="E576" s="135"/>
      <c r="F576" s="135"/>
      <c r="G576" s="135"/>
    </row>
    <row r="577" ht="12.75" customHeight="1">
      <c r="B577" s="135"/>
      <c r="C577" s="135"/>
      <c r="D577" s="135"/>
      <c r="E577" s="135"/>
      <c r="F577" s="135"/>
      <c r="G577" s="135"/>
    </row>
    <row r="578" ht="12.75" customHeight="1">
      <c r="B578" s="135"/>
      <c r="C578" s="135"/>
      <c r="D578" s="135"/>
      <c r="E578" s="135"/>
      <c r="F578" s="135"/>
      <c r="G578" s="135"/>
    </row>
    <row r="579" ht="12.75" customHeight="1">
      <c r="B579" s="135"/>
      <c r="C579" s="135"/>
      <c r="D579" s="135"/>
      <c r="E579" s="135"/>
      <c r="F579" s="135"/>
      <c r="G579" s="135"/>
    </row>
    <row r="580" ht="12.75" customHeight="1">
      <c r="B580" s="135"/>
      <c r="C580" s="135"/>
      <c r="D580" s="135"/>
      <c r="E580" s="135"/>
      <c r="F580" s="135"/>
      <c r="G580" s="135"/>
    </row>
    <row r="581" ht="12.75" customHeight="1">
      <c r="B581" s="135"/>
      <c r="C581" s="135"/>
      <c r="D581" s="135"/>
      <c r="E581" s="135"/>
      <c r="F581" s="135"/>
      <c r="G581" s="135"/>
    </row>
    <row r="582" ht="12.75" customHeight="1">
      <c r="B582" s="135"/>
      <c r="C582" s="135"/>
      <c r="D582" s="135"/>
      <c r="E582" s="135"/>
      <c r="F582" s="135"/>
      <c r="G582" s="135"/>
    </row>
    <row r="583" ht="12.75" customHeight="1">
      <c r="B583" s="135"/>
      <c r="C583" s="135"/>
      <c r="D583" s="135"/>
      <c r="E583" s="135"/>
      <c r="F583" s="135"/>
      <c r="G583" s="135"/>
    </row>
    <row r="584" ht="12.75" customHeight="1">
      <c r="B584" s="135"/>
      <c r="C584" s="135"/>
      <c r="D584" s="135"/>
      <c r="E584" s="135"/>
      <c r="F584" s="135"/>
      <c r="G584" s="135"/>
    </row>
    <row r="585" ht="12.75" customHeight="1">
      <c r="B585" s="135"/>
      <c r="C585" s="135"/>
      <c r="D585" s="135"/>
      <c r="E585" s="135"/>
      <c r="F585" s="135"/>
      <c r="G585" s="135"/>
    </row>
    <row r="586" ht="12.75" customHeight="1">
      <c r="B586" s="135"/>
      <c r="C586" s="135"/>
      <c r="D586" s="135"/>
      <c r="E586" s="135"/>
      <c r="F586" s="135"/>
      <c r="G586" s="135"/>
    </row>
    <row r="587" ht="12.75" customHeight="1">
      <c r="B587" s="135"/>
      <c r="C587" s="135"/>
      <c r="D587" s="135"/>
      <c r="E587" s="135"/>
      <c r="F587" s="135"/>
      <c r="G587" s="135"/>
    </row>
    <row r="588" ht="12.75" customHeight="1">
      <c r="B588" s="135"/>
      <c r="C588" s="135"/>
      <c r="D588" s="135"/>
      <c r="E588" s="135"/>
      <c r="F588" s="135"/>
      <c r="G588" s="135"/>
    </row>
    <row r="589" ht="12.75" customHeight="1">
      <c r="B589" s="135"/>
      <c r="C589" s="135"/>
      <c r="D589" s="135"/>
      <c r="E589" s="135"/>
      <c r="F589" s="135"/>
      <c r="G589" s="135"/>
    </row>
    <row r="590" ht="12.75" customHeight="1">
      <c r="B590" s="135"/>
      <c r="C590" s="135"/>
      <c r="D590" s="135"/>
      <c r="E590" s="135"/>
      <c r="F590" s="135"/>
      <c r="G590" s="135"/>
    </row>
    <row r="591" ht="12.75" customHeight="1">
      <c r="B591" s="135"/>
      <c r="C591" s="135"/>
      <c r="D591" s="135"/>
      <c r="E591" s="135"/>
      <c r="F591" s="135"/>
      <c r="G591" s="135"/>
    </row>
    <row r="592" ht="12.75" customHeight="1">
      <c r="B592" s="135"/>
      <c r="C592" s="135"/>
      <c r="D592" s="135"/>
      <c r="E592" s="135"/>
      <c r="F592" s="135"/>
      <c r="G592" s="135"/>
    </row>
    <row r="593" ht="12.75" customHeight="1">
      <c r="B593" s="135"/>
      <c r="C593" s="135"/>
      <c r="D593" s="135"/>
      <c r="E593" s="135"/>
      <c r="F593" s="135"/>
      <c r="G593" s="135"/>
    </row>
    <row r="594" ht="12.75" customHeight="1">
      <c r="B594" s="135"/>
      <c r="C594" s="135"/>
      <c r="D594" s="135"/>
      <c r="E594" s="135"/>
      <c r="F594" s="135"/>
      <c r="G594" s="135"/>
    </row>
    <row r="595" ht="12.75" customHeight="1">
      <c r="B595" s="135"/>
      <c r="C595" s="135"/>
      <c r="D595" s="135"/>
      <c r="E595" s="135"/>
      <c r="F595" s="135"/>
      <c r="G595" s="135"/>
    </row>
    <row r="596" ht="12.75" customHeight="1">
      <c r="B596" s="135"/>
      <c r="C596" s="135"/>
      <c r="D596" s="135"/>
      <c r="E596" s="135"/>
      <c r="F596" s="135"/>
      <c r="G596" s="135"/>
    </row>
    <row r="597" ht="12.75" customHeight="1">
      <c r="B597" s="135"/>
      <c r="C597" s="135"/>
      <c r="D597" s="135"/>
      <c r="E597" s="135"/>
      <c r="F597" s="135"/>
      <c r="G597" s="135"/>
    </row>
    <row r="598" ht="12.75" customHeight="1">
      <c r="B598" s="135"/>
      <c r="C598" s="135"/>
      <c r="D598" s="135"/>
      <c r="E598" s="135"/>
      <c r="F598" s="135"/>
      <c r="G598" s="135"/>
    </row>
    <row r="599" ht="12.75" customHeight="1">
      <c r="B599" s="135"/>
      <c r="C599" s="135"/>
      <c r="D599" s="135"/>
      <c r="E599" s="135"/>
      <c r="F599" s="135"/>
      <c r="G599" s="135"/>
    </row>
    <row r="600" ht="12.75" customHeight="1">
      <c r="B600" s="135"/>
      <c r="C600" s="135"/>
      <c r="D600" s="135"/>
      <c r="E600" s="135"/>
      <c r="F600" s="135"/>
      <c r="G600" s="135"/>
    </row>
    <row r="601" ht="12.75" customHeight="1">
      <c r="B601" s="135"/>
      <c r="C601" s="135"/>
      <c r="D601" s="135"/>
      <c r="E601" s="135"/>
      <c r="F601" s="135"/>
      <c r="G601" s="135"/>
    </row>
    <row r="602" ht="12.75" customHeight="1">
      <c r="B602" s="135"/>
      <c r="C602" s="135"/>
      <c r="D602" s="135"/>
      <c r="E602" s="135"/>
      <c r="F602" s="135"/>
      <c r="G602" s="135"/>
    </row>
    <row r="603" ht="12.75" customHeight="1">
      <c r="B603" s="135"/>
      <c r="C603" s="135"/>
      <c r="D603" s="135"/>
      <c r="E603" s="135"/>
      <c r="F603" s="135"/>
      <c r="G603" s="135"/>
    </row>
    <row r="604" ht="12.75" customHeight="1">
      <c r="B604" s="135"/>
      <c r="C604" s="135"/>
      <c r="D604" s="135"/>
      <c r="E604" s="135"/>
      <c r="F604" s="135"/>
      <c r="G604" s="135"/>
    </row>
    <row r="605" ht="12.75" customHeight="1">
      <c r="B605" s="135"/>
      <c r="C605" s="135"/>
      <c r="D605" s="135"/>
      <c r="E605" s="135"/>
      <c r="F605" s="135"/>
      <c r="G605" s="135"/>
    </row>
    <row r="606" ht="12.75" customHeight="1">
      <c r="B606" s="135"/>
      <c r="C606" s="135"/>
      <c r="D606" s="135"/>
      <c r="E606" s="135"/>
      <c r="F606" s="135"/>
      <c r="G606" s="135"/>
    </row>
    <row r="607" ht="12.75" customHeight="1">
      <c r="B607" s="135"/>
      <c r="C607" s="135"/>
      <c r="D607" s="135"/>
      <c r="E607" s="135"/>
      <c r="F607" s="135"/>
      <c r="G607" s="135"/>
    </row>
    <row r="608" ht="12.75" customHeight="1">
      <c r="B608" s="135"/>
      <c r="C608" s="135"/>
      <c r="D608" s="135"/>
      <c r="E608" s="135"/>
      <c r="F608" s="135"/>
      <c r="G608" s="135"/>
    </row>
    <row r="609" ht="12.75" customHeight="1">
      <c r="B609" s="135"/>
      <c r="C609" s="135"/>
      <c r="D609" s="135"/>
      <c r="E609" s="135"/>
      <c r="F609" s="135"/>
      <c r="G609" s="135"/>
    </row>
    <row r="610" ht="12.75" customHeight="1">
      <c r="B610" s="135"/>
      <c r="C610" s="135"/>
      <c r="D610" s="135"/>
      <c r="E610" s="135"/>
      <c r="F610" s="135"/>
      <c r="G610" s="135"/>
    </row>
    <row r="611" ht="12.75" customHeight="1">
      <c r="B611" s="135"/>
      <c r="C611" s="135"/>
      <c r="D611" s="135"/>
      <c r="E611" s="135"/>
      <c r="F611" s="135"/>
      <c r="G611" s="135"/>
    </row>
    <row r="612" ht="12.75" customHeight="1">
      <c r="B612" s="135"/>
      <c r="C612" s="135"/>
      <c r="D612" s="135"/>
      <c r="E612" s="135"/>
      <c r="F612" s="135"/>
      <c r="G612" s="135"/>
    </row>
    <row r="613" ht="12.75" customHeight="1">
      <c r="B613" s="135"/>
      <c r="C613" s="135"/>
      <c r="D613" s="135"/>
      <c r="E613" s="135"/>
      <c r="F613" s="135"/>
      <c r="G613" s="135"/>
    </row>
    <row r="614" ht="12.75" customHeight="1">
      <c r="B614" s="135"/>
      <c r="C614" s="135"/>
      <c r="D614" s="135"/>
      <c r="E614" s="135"/>
      <c r="F614" s="135"/>
      <c r="G614" s="135"/>
    </row>
    <row r="615" ht="12.75" customHeight="1">
      <c r="B615" s="135"/>
      <c r="C615" s="135"/>
      <c r="D615" s="135"/>
      <c r="E615" s="135"/>
      <c r="F615" s="135"/>
      <c r="G615" s="135"/>
    </row>
    <row r="616" ht="12.75" customHeight="1">
      <c r="B616" s="135"/>
      <c r="C616" s="135"/>
      <c r="D616" s="135"/>
      <c r="E616" s="135"/>
      <c r="F616" s="135"/>
      <c r="G616" s="135"/>
    </row>
    <row r="617" ht="12.75" customHeight="1">
      <c r="B617" s="135"/>
      <c r="C617" s="135"/>
      <c r="D617" s="135"/>
      <c r="E617" s="135"/>
      <c r="F617" s="135"/>
      <c r="G617" s="135"/>
    </row>
    <row r="618" ht="12.75" customHeight="1">
      <c r="B618" s="135"/>
      <c r="C618" s="135"/>
      <c r="D618" s="135"/>
      <c r="E618" s="135"/>
      <c r="F618" s="135"/>
      <c r="G618" s="135"/>
    </row>
    <row r="619" ht="12.75" customHeight="1">
      <c r="B619" s="135"/>
      <c r="C619" s="135"/>
      <c r="D619" s="135"/>
      <c r="E619" s="135"/>
      <c r="F619" s="135"/>
      <c r="G619" s="135"/>
    </row>
    <row r="620" ht="12.75" customHeight="1">
      <c r="B620" s="135"/>
      <c r="C620" s="135"/>
      <c r="D620" s="135"/>
      <c r="E620" s="135"/>
      <c r="F620" s="135"/>
      <c r="G620" s="135"/>
    </row>
    <row r="621" ht="12.75" customHeight="1">
      <c r="B621" s="135"/>
      <c r="C621" s="135"/>
      <c r="D621" s="135"/>
      <c r="E621" s="135"/>
      <c r="F621" s="135"/>
      <c r="G621" s="135"/>
    </row>
    <row r="622" ht="12.75" customHeight="1">
      <c r="B622" s="135"/>
      <c r="C622" s="135"/>
      <c r="D622" s="135"/>
      <c r="E622" s="135"/>
      <c r="F622" s="135"/>
      <c r="G622" s="135"/>
    </row>
    <row r="623" ht="12.75" customHeight="1">
      <c r="B623" s="135"/>
      <c r="C623" s="135"/>
      <c r="D623" s="135"/>
      <c r="E623" s="135"/>
      <c r="F623" s="135"/>
      <c r="G623" s="135"/>
    </row>
    <row r="624" ht="12.75" customHeight="1">
      <c r="B624" s="135"/>
      <c r="C624" s="135"/>
      <c r="D624" s="135"/>
      <c r="E624" s="135"/>
      <c r="F624" s="135"/>
      <c r="G624" s="135"/>
    </row>
    <row r="625" ht="12.75" customHeight="1">
      <c r="B625" s="135"/>
      <c r="C625" s="135"/>
      <c r="D625" s="135"/>
      <c r="E625" s="135"/>
      <c r="F625" s="135"/>
      <c r="G625" s="135"/>
    </row>
    <row r="626" ht="12.75" customHeight="1">
      <c r="B626" s="135"/>
      <c r="C626" s="135"/>
      <c r="D626" s="135"/>
      <c r="E626" s="135"/>
      <c r="F626" s="135"/>
      <c r="G626" s="135"/>
    </row>
    <row r="627" ht="12.75" customHeight="1">
      <c r="B627" s="135"/>
      <c r="C627" s="135"/>
      <c r="D627" s="135"/>
      <c r="E627" s="135"/>
      <c r="F627" s="135"/>
      <c r="G627" s="135"/>
    </row>
    <row r="628" ht="12.75" customHeight="1">
      <c r="B628" s="135"/>
      <c r="C628" s="135"/>
      <c r="D628" s="135"/>
      <c r="E628" s="135"/>
      <c r="F628" s="135"/>
      <c r="G628" s="135"/>
    </row>
    <row r="629" ht="12.75" customHeight="1">
      <c r="B629" s="135"/>
      <c r="C629" s="135"/>
      <c r="D629" s="135"/>
      <c r="E629" s="135"/>
      <c r="F629" s="135"/>
      <c r="G629" s="135"/>
    </row>
    <row r="630" ht="12.75" customHeight="1">
      <c r="B630" s="135"/>
      <c r="C630" s="135"/>
      <c r="D630" s="135"/>
      <c r="E630" s="135"/>
      <c r="F630" s="135"/>
      <c r="G630" s="135"/>
    </row>
    <row r="631" ht="12.75" customHeight="1">
      <c r="B631" s="135"/>
      <c r="C631" s="135"/>
      <c r="D631" s="135"/>
      <c r="E631" s="135"/>
      <c r="F631" s="135"/>
      <c r="G631" s="135"/>
    </row>
    <row r="632" ht="12.75" customHeight="1">
      <c r="B632" s="135"/>
      <c r="C632" s="135"/>
      <c r="D632" s="135"/>
      <c r="E632" s="135"/>
      <c r="F632" s="135"/>
      <c r="G632" s="135"/>
    </row>
    <row r="633" ht="12.75" customHeight="1">
      <c r="B633" s="135"/>
      <c r="C633" s="135"/>
      <c r="D633" s="135"/>
      <c r="E633" s="135"/>
      <c r="F633" s="135"/>
      <c r="G633" s="135"/>
    </row>
    <row r="634" ht="12.75" customHeight="1">
      <c r="B634" s="135"/>
      <c r="C634" s="135"/>
      <c r="D634" s="135"/>
      <c r="E634" s="135"/>
      <c r="F634" s="135"/>
      <c r="G634" s="135"/>
    </row>
    <row r="635" ht="12.75" customHeight="1">
      <c r="B635" s="135"/>
      <c r="C635" s="135"/>
      <c r="D635" s="135"/>
      <c r="E635" s="135"/>
      <c r="F635" s="135"/>
      <c r="G635" s="135"/>
    </row>
    <row r="636" ht="12.75" customHeight="1">
      <c r="B636" s="135"/>
      <c r="C636" s="135"/>
      <c r="D636" s="135"/>
      <c r="E636" s="135"/>
      <c r="F636" s="135"/>
      <c r="G636" s="135"/>
    </row>
    <row r="637" ht="12.75" customHeight="1">
      <c r="B637" s="135"/>
      <c r="C637" s="135"/>
      <c r="D637" s="135"/>
      <c r="E637" s="135"/>
      <c r="F637" s="135"/>
      <c r="G637" s="135"/>
    </row>
    <row r="638" ht="12.75" customHeight="1">
      <c r="B638" s="135"/>
      <c r="C638" s="135"/>
      <c r="D638" s="135"/>
      <c r="E638" s="135"/>
      <c r="F638" s="135"/>
      <c r="G638" s="135"/>
    </row>
    <row r="639" ht="12.75" customHeight="1">
      <c r="B639" s="135"/>
      <c r="C639" s="135"/>
      <c r="D639" s="135"/>
      <c r="E639" s="135"/>
      <c r="F639" s="135"/>
      <c r="G639" s="135"/>
    </row>
    <row r="640" ht="12.75" customHeight="1">
      <c r="B640" s="135"/>
      <c r="C640" s="135"/>
      <c r="D640" s="135"/>
      <c r="E640" s="135"/>
      <c r="F640" s="135"/>
      <c r="G640" s="135"/>
    </row>
    <row r="641" ht="12.75" customHeight="1">
      <c r="B641" s="135"/>
      <c r="C641" s="135"/>
      <c r="D641" s="135"/>
      <c r="E641" s="135"/>
      <c r="F641" s="135"/>
      <c r="G641" s="135"/>
    </row>
    <row r="642" ht="12.75" customHeight="1">
      <c r="B642" s="135"/>
      <c r="C642" s="135"/>
      <c r="D642" s="135"/>
      <c r="E642" s="135"/>
      <c r="F642" s="135"/>
      <c r="G642" s="135"/>
    </row>
    <row r="643" ht="12.75" customHeight="1">
      <c r="B643" s="135"/>
      <c r="C643" s="135"/>
      <c r="D643" s="135"/>
      <c r="E643" s="135"/>
      <c r="F643" s="135"/>
      <c r="G643" s="135"/>
    </row>
    <row r="644" ht="12.75" customHeight="1">
      <c r="B644" s="135"/>
      <c r="C644" s="135"/>
      <c r="D644" s="135"/>
      <c r="E644" s="135"/>
      <c r="F644" s="135"/>
      <c r="G644" s="135"/>
    </row>
    <row r="645" ht="12.75" customHeight="1">
      <c r="B645" s="135"/>
      <c r="C645" s="135"/>
      <c r="D645" s="135"/>
      <c r="E645" s="135"/>
      <c r="F645" s="135"/>
      <c r="G645" s="135"/>
    </row>
    <row r="646" ht="12.75" customHeight="1">
      <c r="B646" s="135"/>
      <c r="C646" s="135"/>
      <c r="D646" s="135"/>
      <c r="E646" s="135"/>
      <c r="F646" s="135"/>
      <c r="G646" s="135"/>
    </row>
    <row r="647" ht="12.75" customHeight="1">
      <c r="B647" s="135"/>
      <c r="C647" s="135"/>
      <c r="D647" s="135"/>
      <c r="E647" s="135"/>
      <c r="F647" s="135"/>
      <c r="G647" s="135"/>
    </row>
    <row r="648" ht="12.75" customHeight="1">
      <c r="B648" s="135"/>
      <c r="C648" s="135"/>
      <c r="D648" s="135"/>
      <c r="E648" s="135"/>
      <c r="F648" s="135"/>
      <c r="G648" s="135"/>
    </row>
    <row r="649" ht="12.75" customHeight="1">
      <c r="B649" s="135"/>
      <c r="C649" s="135"/>
      <c r="D649" s="135"/>
      <c r="E649" s="135"/>
      <c r="F649" s="135"/>
      <c r="G649" s="135"/>
    </row>
    <row r="650" ht="12.75" customHeight="1">
      <c r="B650" s="135"/>
      <c r="C650" s="135"/>
      <c r="D650" s="135"/>
      <c r="E650" s="135"/>
      <c r="F650" s="135"/>
      <c r="G650" s="135"/>
    </row>
    <row r="651" ht="12.75" customHeight="1">
      <c r="B651" s="135"/>
      <c r="C651" s="135"/>
      <c r="D651" s="135"/>
      <c r="E651" s="135"/>
      <c r="F651" s="135"/>
      <c r="G651" s="135"/>
    </row>
    <row r="652" ht="12.75" customHeight="1">
      <c r="B652" s="135"/>
      <c r="C652" s="135"/>
      <c r="D652" s="135"/>
      <c r="E652" s="135"/>
      <c r="F652" s="135"/>
      <c r="G652" s="135"/>
    </row>
    <row r="653" ht="12.75" customHeight="1">
      <c r="B653" s="135"/>
      <c r="C653" s="135"/>
      <c r="D653" s="135"/>
      <c r="E653" s="135"/>
      <c r="F653" s="135"/>
      <c r="G653" s="135"/>
    </row>
    <row r="654" ht="12.75" customHeight="1">
      <c r="B654" s="135"/>
      <c r="C654" s="135"/>
      <c r="D654" s="135"/>
      <c r="E654" s="135"/>
      <c r="F654" s="135"/>
      <c r="G654" s="135"/>
    </row>
    <row r="655" ht="12.75" customHeight="1">
      <c r="B655" s="135"/>
      <c r="C655" s="135"/>
      <c r="D655" s="135"/>
      <c r="E655" s="135"/>
      <c r="F655" s="135"/>
      <c r="G655" s="135"/>
    </row>
    <row r="656" ht="12.75" customHeight="1">
      <c r="B656" s="135"/>
      <c r="C656" s="135"/>
      <c r="D656" s="135"/>
      <c r="E656" s="135"/>
      <c r="F656" s="135"/>
      <c r="G656" s="135"/>
    </row>
    <row r="657" ht="12.75" customHeight="1">
      <c r="B657" s="135"/>
      <c r="C657" s="135"/>
      <c r="D657" s="135"/>
      <c r="E657" s="135"/>
      <c r="F657" s="135"/>
      <c r="G657" s="135"/>
    </row>
    <row r="658" ht="12.75" customHeight="1">
      <c r="B658" s="135"/>
      <c r="C658" s="135"/>
      <c r="D658" s="135"/>
      <c r="E658" s="135"/>
      <c r="F658" s="135"/>
      <c r="G658" s="135"/>
    </row>
    <row r="659" ht="12.75" customHeight="1">
      <c r="B659" s="135"/>
      <c r="C659" s="135"/>
      <c r="D659" s="135"/>
      <c r="E659" s="135"/>
      <c r="F659" s="135"/>
      <c r="G659" s="135"/>
    </row>
    <row r="660" ht="12.75" customHeight="1">
      <c r="B660" s="135"/>
      <c r="C660" s="135"/>
      <c r="D660" s="135"/>
      <c r="E660" s="135"/>
      <c r="F660" s="135"/>
      <c r="G660" s="135"/>
    </row>
    <row r="661" ht="12.75" customHeight="1">
      <c r="B661" s="135"/>
      <c r="C661" s="135"/>
      <c r="D661" s="135"/>
      <c r="E661" s="135"/>
      <c r="F661" s="135"/>
      <c r="G661" s="135"/>
    </row>
    <row r="662" ht="12.75" customHeight="1">
      <c r="B662" s="135"/>
      <c r="C662" s="135"/>
      <c r="D662" s="135"/>
      <c r="E662" s="135"/>
      <c r="F662" s="135"/>
      <c r="G662" s="135"/>
    </row>
    <row r="663" ht="12.75" customHeight="1">
      <c r="B663" s="135"/>
      <c r="C663" s="135"/>
      <c r="D663" s="135"/>
      <c r="E663" s="135"/>
      <c r="F663" s="135"/>
      <c r="G663" s="135"/>
    </row>
    <row r="664" ht="12.75" customHeight="1">
      <c r="B664" s="135"/>
      <c r="C664" s="135"/>
      <c r="D664" s="135"/>
      <c r="E664" s="135"/>
      <c r="F664" s="135"/>
      <c r="G664" s="135"/>
    </row>
    <row r="665" ht="12.75" customHeight="1">
      <c r="B665" s="135"/>
      <c r="C665" s="135"/>
      <c r="D665" s="135"/>
      <c r="E665" s="135"/>
      <c r="F665" s="135"/>
      <c r="G665" s="135"/>
    </row>
    <row r="666" ht="12.75" customHeight="1">
      <c r="B666" s="135"/>
      <c r="C666" s="135"/>
      <c r="D666" s="135"/>
      <c r="E666" s="135"/>
      <c r="F666" s="135"/>
      <c r="G666" s="135"/>
    </row>
    <row r="667" ht="12.75" customHeight="1">
      <c r="B667" s="135"/>
      <c r="C667" s="135"/>
      <c r="D667" s="135"/>
      <c r="E667" s="135"/>
      <c r="F667" s="135"/>
      <c r="G667" s="135"/>
    </row>
    <row r="668" ht="12.75" customHeight="1">
      <c r="B668" s="135"/>
      <c r="C668" s="135"/>
      <c r="D668" s="135"/>
      <c r="E668" s="135"/>
      <c r="F668" s="135"/>
      <c r="G668" s="135"/>
    </row>
    <row r="669" ht="12.75" customHeight="1">
      <c r="B669" s="135"/>
      <c r="C669" s="135"/>
      <c r="D669" s="135"/>
      <c r="E669" s="135"/>
      <c r="F669" s="135"/>
      <c r="G669" s="135"/>
    </row>
    <row r="670" ht="12.75" customHeight="1">
      <c r="B670" s="135"/>
      <c r="C670" s="135"/>
      <c r="D670" s="135"/>
      <c r="E670" s="135"/>
      <c r="F670" s="135"/>
      <c r="G670" s="135"/>
    </row>
    <row r="671" ht="12.75" customHeight="1">
      <c r="B671" s="135"/>
      <c r="C671" s="135"/>
      <c r="D671" s="135"/>
      <c r="E671" s="135"/>
      <c r="F671" s="135"/>
      <c r="G671" s="135"/>
    </row>
    <row r="672" ht="12.75" customHeight="1">
      <c r="B672" s="135"/>
      <c r="C672" s="135"/>
      <c r="D672" s="135"/>
      <c r="E672" s="135"/>
      <c r="F672" s="135"/>
      <c r="G672" s="135"/>
    </row>
    <row r="673" ht="12.75" customHeight="1">
      <c r="B673" s="135"/>
      <c r="C673" s="135"/>
      <c r="D673" s="135"/>
      <c r="E673" s="135"/>
      <c r="F673" s="135"/>
      <c r="G673" s="135"/>
    </row>
    <row r="674" ht="12.75" customHeight="1">
      <c r="B674" s="135"/>
      <c r="C674" s="135"/>
      <c r="D674" s="135"/>
      <c r="E674" s="135"/>
      <c r="F674" s="135"/>
      <c r="G674" s="135"/>
    </row>
    <row r="675" ht="12.75" customHeight="1">
      <c r="B675" s="135"/>
      <c r="C675" s="135"/>
      <c r="D675" s="135"/>
      <c r="E675" s="135"/>
      <c r="F675" s="135"/>
      <c r="G675" s="135"/>
    </row>
    <row r="676" ht="12.75" customHeight="1">
      <c r="B676" s="135"/>
      <c r="C676" s="135"/>
      <c r="D676" s="135"/>
      <c r="E676" s="135"/>
      <c r="F676" s="135"/>
      <c r="G676" s="135"/>
    </row>
    <row r="677" ht="12.75" customHeight="1">
      <c r="B677" s="135"/>
      <c r="C677" s="135"/>
      <c r="D677" s="135"/>
      <c r="E677" s="135"/>
      <c r="F677" s="135"/>
      <c r="G677" s="135"/>
    </row>
    <row r="678" ht="12.75" customHeight="1">
      <c r="B678" s="135"/>
      <c r="C678" s="135"/>
      <c r="D678" s="135"/>
      <c r="E678" s="135"/>
      <c r="F678" s="135"/>
      <c r="G678" s="135"/>
    </row>
    <row r="679" ht="12.75" customHeight="1">
      <c r="B679" s="135"/>
      <c r="C679" s="135"/>
      <c r="D679" s="135"/>
      <c r="E679" s="135"/>
      <c r="F679" s="135"/>
      <c r="G679" s="135"/>
    </row>
    <row r="680" ht="12.75" customHeight="1">
      <c r="B680" s="135"/>
      <c r="C680" s="135"/>
      <c r="D680" s="135"/>
      <c r="E680" s="135"/>
      <c r="F680" s="135"/>
      <c r="G680" s="135"/>
    </row>
    <row r="681" ht="12.75" customHeight="1">
      <c r="B681" s="135"/>
      <c r="C681" s="135"/>
      <c r="D681" s="135"/>
      <c r="E681" s="135"/>
      <c r="F681" s="135"/>
      <c r="G681" s="135"/>
    </row>
    <row r="682" ht="12.75" customHeight="1">
      <c r="B682" s="135"/>
      <c r="C682" s="135"/>
      <c r="D682" s="135"/>
      <c r="E682" s="135"/>
      <c r="F682" s="135"/>
      <c r="G682" s="135"/>
    </row>
    <row r="683" ht="12.75" customHeight="1">
      <c r="B683" s="135"/>
      <c r="C683" s="135"/>
      <c r="D683" s="135"/>
      <c r="E683" s="135"/>
      <c r="F683" s="135"/>
      <c r="G683" s="135"/>
    </row>
    <row r="684" ht="12.75" customHeight="1">
      <c r="B684" s="135"/>
      <c r="C684" s="135"/>
      <c r="D684" s="135"/>
      <c r="E684" s="135"/>
      <c r="F684" s="135"/>
      <c r="G684" s="135"/>
    </row>
    <row r="685" ht="12.75" customHeight="1">
      <c r="B685" s="135"/>
      <c r="C685" s="135"/>
      <c r="D685" s="135"/>
      <c r="E685" s="135"/>
      <c r="F685" s="135"/>
      <c r="G685" s="135"/>
    </row>
    <row r="686" ht="12.75" customHeight="1">
      <c r="B686" s="135"/>
      <c r="C686" s="135"/>
      <c r="D686" s="135"/>
      <c r="E686" s="135"/>
      <c r="F686" s="135"/>
      <c r="G686" s="135"/>
    </row>
    <row r="687" ht="12.75" customHeight="1">
      <c r="B687" s="135"/>
      <c r="C687" s="135"/>
      <c r="D687" s="135"/>
      <c r="E687" s="135"/>
      <c r="F687" s="135"/>
      <c r="G687" s="135"/>
    </row>
    <row r="688" ht="12.75" customHeight="1">
      <c r="B688" s="135"/>
      <c r="C688" s="135"/>
      <c r="D688" s="135"/>
      <c r="E688" s="135"/>
      <c r="F688" s="135"/>
      <c r="G688" s="135"/>
    </row>
    <row r="689" ht="12.75" customHeight="1">
      <c r="B689" s="135"/>
      <c r="C689" s="135"/>
      <c r="D689" s="135"/>
      <c r="E689" s="135"/>
      <c r="F689" s="135"/>
      <c r="G689" s="135"/>
    </row>
    <row r="690" ht="12.75" customHeight="1">
      <c r="B690" s="135"/>
      <c r="C690" s="135"/>
      <c r="D690" s="135"/>
      <c r="E690" s="135"/>
      <c r="F690" s="135"/>
      <c r="G690" s="135"/>
    </row>
    <row r="691" ht="12.75" customHeight="1">
      <c r="B691" s="135"/>
      <c r="C691" s="135"/>
      <c r="D691" s="135"/>
      <c r="E691" s="135"/>
      <c r="F691" s="135"/>
      <c r="G691" s="135"/>
    </row>
    <row r="692" ht="12.75" customHeight="1">
      <c r="B692" s="135"/>
      <c r="C692" s="135"/>
      <c r="D692" s="135"/>
      <c r="E692" s="135"/>
      <c r="F692" s="135"/>
      <c r="G692" s="135"/>
    </row>
    <row r="693" ht="12.75" customHeight="1">
      <c r="B693" s="135"/>
      <c r="C693" s="135"/>
      <c r="D693" s="135"/>
      <c r="E693" s="135"/>
      <c r="F693" s="135"/>
      <c r="G693" s="135"/>
    </row>
    <row r="694" ht="12.75" customHeight="1">
      <c r="B694" s="135"/>
      <c r="C694" s="135"/>
      <c r="D694" s="135"/>
      <c r="E694" s="135"/>
      <c r="F694" s="135"/>
      <c r="G694" s="135"/>
    </row>
    <row r="695" ht="12.75" customHeight="1">
      <c r="B695" s="135"/>
      <c r="C695" s="135"/>
      <c r="D695" s="135"/>
      <c r="E695" s="135"/>
      <c r="F695" s="135"/>
      <c r="G695" s="135"/>
    </row>
    <row r="696" ht="12.75" customHeight="1">
      <c r="B696" s="135"/>
      <c r="C696" s="135"/>
      <c r="D696" s="135"/>
      <c r="E696" s="135"/>
      <c r="F696" s="135"/>
      <c r="G696" s="135"/>
    </row>
    <row r="697" ht="12.75" customHeight="1">
      <c r="B697" s="135"/>
      <c r="C697" s="135"/>
      <c r="D697" s="135"/>
      <c r="E697" s="135"/>
      <c r="F697" s="135"/>
      <c r="G697" s="135"/>
    </row>
    <row r="698" ht="12.75" customHeight="1">
      <c r="B698" s="135"/>
      <c r="C698" s="135"/>
      <c r="D698" s="135"/>
      <c r="E698" s="135"/>
      <c r="F698" s="135"/>
      <c r="G698" s="135"/>
    </row>
    <row r="699" ht="12.75" customHeight="1">
      <c r="B699" s="135"/>
      <c r="C699" s="135"/>
      <c r="D699" s="135"/>
      <c r="E699" s="135"/>
      <c r="F699" s="135"/>
      <c r="G699" s="135"/>
    </row>
    <row r="700" ht="12.75" customHeight="1">
      <c r="B700" s="135"/>
      <c r="C700" s="135"/>
      <c r="D700" s="135"/>
      <c r="E700" s="135"/>
      <c r="F700" s="135"/>
      <c r="G700" s="135"/>
    </row>
    <row r="701" ht="12.75" customHeight="1">
      <c r="B701" s="135"/>
      <c r="C701" s="135"/>
      <c r="D701" s="135"/>
      <c r="E701" s="135"/>
      <c r="F701" s="135"/>
      <c r="G701" s="135"/>
    </row>
    <row r="702" ht="12.75" customHeight="1">
      <c r="B702" s="135"/>
      <c r="C702" s="135"/>
      <c r="D702" s="135"/>
      <c r="E702" s="135"/>
      <c r="F702" s="135"/>
      <c r="G702" s="135"/>
    </row>
    <row r="703" ht="12.75" customHeight="1">
      <c r="B703" s="135"/>
      <c r="C703" s="135"/>
      <c r="D703" s="135"/>
      <c r="E703" s="135"/>
      <c r="F703" s="135"/>
      <c r="G703" s="135"/>
    </row>
    <row r="704" ht="12.75" customHeight="1">
      <c r="B704" s="135"/>
      <c r="C704" s="135"/>
      <c r="D704" s="135"/>
      <c r="E704" s="135"/>
      <c r="F704" s="135"/>
      <c r="G704" s="135"/>
    </row>
    <row r="705" ht="12.75" customHeight="1">
      <c r="B705" s="135"/>
      <c r="C705" s="135"/>
      <c r="D705" s="135"/>
      <c r="E705" s="135"/>
      <c r="F705" s="135"/>
      <c r="G705" s="135"/>
    </row>
    <row r="706" ht="12.75" customHeight="1">
      <c r="B706" s="135"/>
      <c r="C706" s="135"/>
      <c r="D706" s="135"/>
      <c r="E706" s="135"/>
      <c r="F706" s="135"/>
      <c r="G706" s="135"/>
    </row>
    <row r="707" ht="12.75" customHeight="1">
      <c r="B707" s="135"/>
      <c r="C707" s="135"/>
      <c r="D707" s="135"/>
      <c r="E707" s="135"/>
      <c r="F707" s="135"/>
      <c r="G707" s="135"/>
    </row>
    <row r="708" ht="12.75" customHeight="1">
      <c r="B708" s="135"/>
      <c r="C708" s="135"/>
      <c r="D708" s="135"/>
      <c r="E708" s="135"/>
      <c r="F708" s="135"/>
      <c r="G708" s="135"/>
    </row>
    <row r="709" ht="12.75" customHeight="1">
      <c r="B709" s="135"/>
      <c r="C709" s="135"/>
      <c r="D709" s="135"/>
      <c r="E709" s="135"/>
      <c r="F709" s="135"/>
      <c r="G709" s="135"/>
    </row>
    <row r="710" ht="12.75" customHeight="1">
      <c r="B710" s="135"/>
      <c r="C710" s="135"/>
      <c r="D710" s="135"/>
      <c r="E710" s="135"/>
      <c r="F710" s="135"/>
      <c r="G710" s="135"/>
    </row>
    <row r="711" ht="12.75" customHeight="1">
      <c r="B711" s="135"/>
      <c r="C711" s="135"/>
      <c r="D711" s="135"/>
      <c r="E711" s="135"/>
      <c r="F711" s="135"/>
      <c r="G711" s="135"/>
    </row>
    <row r="712" ht="12.75" customHeight="1">
      <c r="B712" s="135"/>
      <c r="C712" s="135"/>
      <c r="D712" s="135"/>
      <c r="E712" s="135"/>
      <c r="F712" s="135"/>
      <c r="G712" s="135"/>
    </row>
    <row r="713" ht="12.75" customHeight="1">
      <c r="B713" s="135"/>
      <c r="C713" s="135"/>
      <c r="D713" s="135"/>
      <c r="E713" s="135"/>
      <c r="F713" s="135"/>
      <c r="G713" s="135"/>
    </row>
    <row r="714" ht="12.75" customHeight="1">
      <c r="B714" s="135"/>
      <c r="C714" s="135"/>
      <c r="D714" s="135"/>
      <c r="E714" s="135"/>
      <c r="F714" s="135"/>
      <c r="G714" s="135"/>
    </row>
    <row r="715" ht="12.75" customHeight="1">
      <c r="B715" s="135"/>
      <c r="C715" s="135"/>
      <c r="D715" s="135"/>
      <c r="E715" s="135"/>
      <c r="F715" s="135"/>
      <c r="G715" s="135"/>
    </row>
    <row r="716" ht="12.75" customHeight="1">
      <c r="B716" s="135"/>
      <c r="C716" s="135"/>
      <c r="D716" s="135"/>
      <c r="E716" s="135"/>
      <c r="F716" s="135"/>
      <c r="G716" s="135"/>
    </row>
    <row r="717" ht="12.75" customHeight="1">
      <c r="B717" s="135"/>
      <c r="C717" s="135"/>
      <c r="D717" s="135"/>
      <c r="E717" s="135"/>
      <c r="F717" s="135"/>
      <c r="G717" s="135"/>
    </row>
    <row r="718" ht="12.75" customHeight="1">
      <c r="B718" s="135"/>
      <c r="C718" s="135"/>
      <c r="D718" s="135"/>
      <c r="E718" s="135"/>
      <c r="F718" s="135"/>
      <c r="G718" s="135"/>
    </row>
    <row r="719" ht="12.75" customHeight="1">
      <c r="B719" s="135"/>
      <c r="C719" s="135"/>
      <c r="D719" s="135"/>
      <c r="E719" s="135"/>
      <c r="F719" s="135"/>
      <c r="G719" s="135"/>
    </row>
    <row r="720" ht="12.75" customHeight="1">
      <c r="B720" s="135"/>
      <c r="C720" s="135"/>
      <c r="D720" s="135"/>
      <c r="E720" s="135"/>
      <c r="F720" s="135"/>
      <c r="G720" s="135"/>
    </row>
    <row r="721" ht="12.75" customHeight="1">
      <c r="B721" s="135"/>
      <c r="C721" s="135"/>
      <c r="D721" s="135"/>
      <c r="E721" s="135"/>
      <c r="F721" s="135"/>
      <c r="G721" s="135"/>
    </row>
    <row r="722" ht="12.75" customHeight="1">
      <c r="B722" s="135"/>
      <c r="C722" s="135"/>
      <c r="D722" s="135"/>
      <c r="E722" s="135"/>
      <c r="F722" s="135"/>
      <c r="G722" s="135"/>
    </row>
    <row r="723" ht="12.75" customHeight="1">
      <c r="B723" s="135"/>
      <c r="C723" s="135"/>
      <c r="D723" s="135"/>
      <c r="E723" s="135"/>
      <c r="F723" s="135"/>
      <c r="G723" s="135"/>
    </row>
    <row r="724" ht="12.75" customHeight="1">
      <c r="B724" s="135"/>
      <c r="C724" s="135"/>
      <c r="D724" s="135"/>
      <c r="E724" s="135"/>
      <c r="F724" s="135"/>
      <c r="G724" s="135"/>
    </row>
    <row r="725" ht="12.75" customHeight="1">
      <c r="B725" s="135"/>
      <c r="C725" s="135"/>
      <c r="D725" s="135"/>
      <c r="E725" s="135"/>
      <c r="F725" s="135"/>
      <c r="G725" s="135"/>
    </row>
    <row r="726" ht="12.75" customHeight="1">
      <c r="B726" s="135"/>
      <c r="C726" s="135"/>
      <c r="D726" s="135"/>
      <c r="E726" s="135"/>
      <c r="F726" s="135"/>
      <c r="G726" s="135"/>
    </row>
    <row r="727" ht="12.75" customHeight="1">
      <c r="B727" s="135"/>
      <c r="C727" s="135"/>
      <c r="D727" s="135"/>
      <c r="E727" s="135"/>
      <c r="F727" s="135"/>
      <c r="G727" s="135"/>
    </row>
    <row r="728" ht="12.75" customHeight="1">
      <c r="B728" s="135"/>
      <c r="C728" s="135"/>
      <c r="D728" s="135"/>
      <c r="E728" s="135"/>
      <c r="F728" s="135"/>
      <c r="G728" s="135"/>
    </row>
    <row r="729" ht="12.75" customHeight="1">
      <c r="B729" s="135"/>
      <c r="C729" s="135"/>
      <c r="D729" s="135"/>
      <c r="E729" s="135"/>
      <c r="F729" s="135"/>
      <c r="G729" s="135"/>
    </row>
    <row r="730" ht="12.75" customHeight="1">
      <c r="B730" s="135"/>
      <c r="C730" s="135"/>
      <c r="D730" s="135"/>
      <c r="E730" s="135"/>
      <c r="F730" s="135"/>
      <c r="G730" s="135"/>
    </row>
    <row r="731" ht="12.75" customHeight="1">
      <c r="B731" s="135"/>
      <c r="C731" s="135"/>
      <c r="D731" s="135"/>
      <c r="E731" s="135"/>
      <c r="F731" s="135"/>
      <c r="G731" s="135"/>
    </row>
    <row r="732" ht="12.75" customHeight="1">
      <c r="B732" s="135"/>
      <c r="C732" s="135"/>
      <c r="D732" s="135"/>
      <c r="E732" s="135"/>
      <c r="F732" s="135"/>
      <c r="G732" s="135"/>
    </row>
    <row r="733" ht="12.75" customHeight="1">
      <c r="B733" s="135"/>
      <c r="C733" s="135"/>
      <c r="D733" s="135"/>
      <c r="E733" s="135"/>
      <c r="F733" s="135"/>
      <c r="G733" s="135"/>
    </row>
    <row r="734" ht="12.75" customHeight="1">
      <c r="B734" s="135"/>
      <c r="C734" s="135"/>
      <c r="D734" s="135"/>
      <c r="E734" s="135"/>
      <c r="F734" s="135"/>
      <c r="G734" s="135"/>
    </row>
    <row r="735" ht="12.75" customHeight="1">
      <c r="B735" s="135"/>
      <c r="C735" s="135"/>
      <c r="D735" s="135"/>
      <c r="E735" s="135"/>
      <c r="F735" s="135"/>
      <c r="G735" s="135"/>
    </row>
    <row r="736" ht="12.75" customHeight="1">
      <c r="B736" s="135"/>
      <c r="C736" s="135"/>
      <c r="D736" s="135"/>
      <c r="E736" s="135"/>
      <c r="F736" s="135"/>
      <c r="G736" s="135"/>
    </row>
    <row r="737" ht="12.75" customHeight="1">
      <c r="B737" s="135"/>
      <c r="C737" s="135"/>
      <c r="D737" s="135"/>
      <c r="E737" s="135"/>
      <c r="F737" s="135"/>
      <c r="G737" s="135"/>
    </row>
    <row r="738" ht="12.75" customHeight="1">
      <c r="B738" s="135"/>
      <c r="C738" s="135"/>
      <c r="D738" s="135"/>
      <c r="E738" s="135"/>
      <c r="F738" s="135"/>
      <c r="G738" s="135"/>
    </row>
    <row r="739" ht="12.75" customHeight="1">
      <c r="B739" s="135"/>
      <c r="C739" s="135"/>
      <c r="D739" s="135"/>
      <c r="E739" s="135"/>
      <c r="F739" s="135"/>
      <c r="G739" s="135"/>
    </row>
    <row r="740" ht="12.75" customHeight="1">
      <c r="B740" s="135"/>
      <c r="C740" s="135"/>
      <c r="D740" s="135"/>
      <c r="E740" s="135"/>
      <c r="F740" s="135"/>
      <c r="G740" s="135"/>
    </row>
    <row r="741" ht="12.75" customHeight="1">
      <c r="B741" s="135"/>
      <c r="C741" s="135"/>
      <c r="D741" s="135"/>
      <c r="E741" s="135"/>
      <c r="F741" s="135"/>
      <c r="G741" s="135"/>
    </row>
    <row r="742" ht="12.75" customHeight="1">
      <c r="B742" s="135"/>
      <c r="C742" s="135"/>
      <c r="D742" s="135"/>
      <c r="E742" s="135"/>
      <c r="F742" s="135"/>
      <c r="G742" s="135"/>
    </row>
    <row r="743" ht="12.75" customHeight="1">
      <c r="B743" s="135"/>
      <c r="C743" s="135"/>
      <c r="D743" s="135"/>
      <c r="E743" s="135"/>
      <c r="F743" s="135"/>
      <c r="G743" s="135"/>
    </row>
    <row r="744" ht="12.75" customHeight="1">
      <c r="B744" s="135"/>
      <c r="C744" s="135"/>
      <c r="D744" s="135"/>
      <c r="E744" s="135"/>
      <c r="F744" s="135"/>
      <c r="G744" s="135"/>
    </row>
    <row r="745" ht="12.75" customHeight="1">
      <c r="B745" s="135"/>
      <c r="C745" s="135"/>
      <c r="D745" s="135"/>
      <c r="E745" s="135"/>
      <c r="F745" s="135"/>
      <c r="G745" s="135"/>
    </row>
    <row r="746" ht="12.75" customHeight="1">
      <c r="B746" s="135"/>
      <c r="C746" s="135"/>
      <c r="D746" s="135"/>
      <c r="E746" s="135"/>
      <c r="F746" s="135"/>
      <c r="G746" s="135"/>
    </row>
    <row r="747" ht="12.75" customHeight="1">
      <c r="B747" s="135"/>
      <c r="C747" s="135"/>
      <c r="D747" s="135"/>
      <c r="E747" s="135"/>
      <c r="F747" s="135"/>
      <c r="G747" s="135"/>
    </row>
    <row r="748" ht="12.75" customHeight="1">
      <c r="B748" s="135"/>
      <c r="C748" s="135"/>
      <c r="D748" s="135"/>
      <c r="E748" s="135"/>
      <c r="F748" s="135"/>
      <c r="G748" s="135"/>
    </row>
    <row r="749" ht="12.75" customHeight="1">
      <c r="B749" s="135"/>
      <c r="C749" s="135"/>
      <c r="D749" s="135"/>
      <c r="E749" s="135"/>
      <c r="F749" s="135"/>
      <c r="G749" s="135"/>
    </row>
    <row r="750" ht="12.75" customHeight="1">
      <c r="B750" s="135"/>
      <c r="C750" s="135"/>
      <c r="D750" s="135"/>
      <c r="E750" s="135"/>
      <c r="F750" s="135"/>
      <c r="G750" s="135"/>
    </row>
    <row r="751" ht="12.75" customHeight="1">
      <c r="B751" s="135"/>
      <c r="C751" s="135"/>
      <c r="D751" s="135"/>
      <c r="E751" s="135"/>
      <c r="F751" s="135"/>
      <c r="G751" s="135"/>
    </row>
    <row r="752" ht="12.75" customHeight="1">
      <c r="B752" s="135"/>
      <c r="C752" s="135"/>
      <c r="D752" s="135"/>
      <c r="E752" s="135"/>
      <c r="F752" s="135"/>
      <c r="G752" s="135"/>
    </row>
    <row r="753" ht="12.75" customHeight="1">
      <c r="B753" s="135"/>
      <c r="C753" s="135"/>
      <c r="D753" s="135"/>
      <c r="E753" s="135"/>
      <c r="F753" s="135"/>
      <c r="G753" s="135"/>
    </row>
    <row r="754" ht="12.75" customHeight="1">
      <c r="B754" s="135"/>
      <c r="C754" s="135"/>
      <c r="D754" s="135"/>
      <c r="E754" s="135"/>
      <c r="F754" s="135"/>
      <c r="G754" s="135"/>
    </row>
    <row r="755" ht="12.75" customHeight="1">
      <c r="B755" s="135"/>
      <c r="C755" s="135"/>
      <c r="D755" s="135"/>
      <c r="E755" s="135"/>
      <c r="F755" s="135"/>
      <c r="G755" s="135"/>
    </row>
    <row r="756" ht="12.75" customHeight="1">
      <c r="B756" s="135"/>
      <c r="C756" s="135"/>
      <c r="D756" s="135"/>
      <c r="E756" s="135"/>
      <c r="F756" s="135"/>
      <c r="G756" s="135"/>
    </row>
    <row r="757" ht="12.75" customHeight="1">
      <c r="B757" s="135"/>
      <c r="C757" s="135"/>
      <c r="D757" s="135"/>
      <c r="E757" s="135"/>
      <c r="F757" s="135"/>
      <c r="G757" s="135"/>
    </row>
    <row r="758" ht="12.75" customHeight="1">
      <c r="B758" s="135"/>
      <c r="C758" s="135"/>
      <c r="D758" s="135"/>
      <c r="E758" s="135"/>
      <c r="F758" s="135"/>
      <c r="G758" s="135"/>
    </row>
    <row r="759" ht="12.75" customHeight="1">
      <c r="B759" s="135"/>
      <c r="C759" s="135"/>
      <c r="D759" s="135"/>
      <c r="E759" s="135"/>
      <c r="F759" s="135"/>
      <c r="G759" s="135"/>
    </row>
    <row r="760" ht="12.75" customHeight="1">
      <c r="B760" s="135"/>
      <c r="C760" s="135"/>
      <c r="D760" s="135"/>
      <c r="E760" s="135"/>
      <c r="F760" s="135"/>
      <c r="G760" s="135"/>
    </row>
    <row r="761" ht="12.75" customHeight="1">
      <c r="B761" s="135"/>
      <c r="C761" s="135"/>
      <c r="D761" s="135"/>
      <c r="E761" s="135"/>
      <c r="F761" s="135"/>
      <c r="G761" s="135"/>
    </row>
    <row r="762" ht="12.75" customHeight="1">
      <c r="B762" s="135"/>
      <c r="C762" s="135"/>
      <c r="D762" s="135"/>
      <c r="E762" s="135"/>
      <c r="F762" s="135"/>
      <c r="G762" s="135"/>
    </row>
    <row r="763" ht="12.75" customHeight="1">
      <c r="B763" s="135"/>
      <c r="C763" s="135"/>
      <c r="D763" s="135"/>
      <c r="E763" s="135"/>
      <c r="F763" s="135"/>
      <c r="G763" s="135"/>
    </row>
    <row r="764" ht="12.75" customHeight="1">
      <c r="B764" s="135"/>
      <c r="C764" s="135"/>
      <c r="D764" s="135"/>
      <c r="E764" s="135"/>
      <c r="F764" s="135"/>
      <c r="G764" s="135"/>
    </row>
    <row r="765" ht="12.75" customHeight="1">
      <c r="B765" s="135"/>
      <c r="C765" s="135"/>
      <c r="D765" s="135"/>
      <c r="E765" s="135"/>
      <c r="F765" s="135"/>
      <c r="G765" s="135"/>
    </row>
    <row r="766" ht="12.75" customHeight="1">
      <c r="B766" s="135"/>
      <c r="C766" s="135"/>
      <c r="D766" s="135"/>
      <c r="E766" s="135"/>
      <c r="F766" s="135"/>
      <c r="G766" s="135"/>
    </row>
    <row r="767" ht="12.75" customHeight="1">
      <c r="B767" s="135"/>
      <c r="C767" s="135"/>
      <c r="D767" s="135"/>
      <c r="E767" s="135"/>
      <c r="F767" s="135"/>
      <c r="G767" s="135"/>
    </row>
    <row r="768" ht="12.75" customHeight="1">
      <c r="B768" s="135"/>
      <c r="C768" s="135"/>
      <c r="D768" s="135"/>
      <c r="E768" s="135"/>
      <c r="F768" s="135"/>
      <c r="G768" s="135"/>
    </row>
    <row r="769" ht="12.75" customHeight="1">
      <c r="B769" s="135"/>
      <c r="C769" s="135"/>
      <c r="D769" s="135"/>
      <c r="E769" s="135"/>
      <c r="F769" s="135"/>
      <c r="G769" s="135"/>
    </row>
    <row r="770" ht="12.75" customHeight="1">
      <c r="B770" s="135"/>
      <c r="C770" s="135"/>
      <c r="D770" s="135"/>
      <c r="E770" s="135"/>
      <c r="F770" s="135"/>
      <c r="G770" s="135"/>
    </row>
    <row r="771" ht="12.75" customHeight="1">
      <c r="B771" s="135"/>
      <c r="C771" s="135"/>
      <c r="D771" s="135"/>
      <c r="E771" s="135"/>
      <c r="F771" s="135"/>
      <c r="G771" s="135"/>
    </row>
    <row r="772" ht="12.75" customHeight="1">
      <c r="B772" s="135"/>
      <c r="C772" s="135"/>
      <c r="D772" s="135"/>
      <c r="E772" s="135"/>
      <c r="F772" s="135"/>
      <c r="G772" s="135"/>
    </row>
    <row r="773" ht="12.75" customHeight="1">
      <c r="B773" s="135"/>
      <c r="C773" s="135"/>
      <c r="D773" s="135"/>
      <c r="E773" s="135"/>
      <c r="F773" s="135"/>
      <c r="G773" s="135"/>
    </row>
    <row r="774" ht="12.75" customHeight="1">
      <c r="B774" s="135"/>
      <c r="C774" s="135"/>
      <c r="D774" s="135"/>
      <c r="E774" s="135"/>
      <c r="F774" s="135"/>
      <c r="G774" s="135"/>
    </row>
    <row r="775" ht="12.75" customHeight="1">
      <c r="B775" s="135"/>
      <c r="C775" s="135"/>
      <c r="D775" s="135"/>
      <c r="E775" s="135"/>
      <c r="F775" s="135"/>
      <c r="G775" s="135"/>
    </row>
    <row r="776" ht="12.75" customHeight="1">
      <c r="B776" s="135"/>
      <c r="C776" s="135"/>
      <c r="D776" s="135"/>
      <c r="E776" s="135"/>
      <c r="F776" s="135"/>
      <c r="G776" s="135"/>
    </row>
    <row r="777" ht="12.75" customHeight="1">
      <c r="B777" s="135"/>
      <c r="C777" s="135"/>
      <c r="D777" s="135"/>
      <c r="E777" s="135"/>
      <c r="F777" s="135"/>
      <c r="G777" s="135"/>
    </row>
    <row r="778" ht="12.75" customHeight="1">
      <c r="B778" s="135"/>
      <c r="C778" s="135"/>
      <c r="D778" s="135"/>
      <c r="E778" s="135"/>
      <c r="F778" s="135"/>
      <c r="G778" s="135"/>
    </row>
    <row r="779" ht="12.75" customHeight="1">
      <c r="B779" s="135"/>
      <c r="C779" s="135"/>
      <c r="D779" s="135"/>
      <c r="E779" s="135"/>
      <c r="F779" s="135"/>
      <c r="G779" s="135"/>
    </row>
    <row r="780" ht="12.75" customHeight="1">
      <c r="B780" s="135"/>
      <c r="C780" s="135"/>
      <c r="D780" s="135"/>
      <c r="E780" s="135"/>
      <c r="F780" s="135"/>
      <c r="G780" s="135"/>
    </row>
    <row r="781" ht="12.75" customHeight="1">
      <c r="B781" s="135"/>
      <c r="C781" s="135"/>
      <c r="D781" s="135"/>
      <c r="E781" s="135"/>
      <c r="F781" s="135"/>
      <c r="G781" s="135"/>
    </row>
    <row r="782" ht="12.75" customHeight="1">
      <c r="B782" s="135"/>
      <c r="C782" s="135"/>
      <c r="D782" s="135"/>
      <c r="E782" s="135"/>
      <c r="F782" s="135"/>
      <c r="G782" s="135"/>
    </row>
    <row r="783" ht="12.75" customHeight="1">
      <c r="B783" s="135"/>
      <c r="C783" s="135"/>
      <c r="D783" s="135"/>
      <c r="E783" s="135"/>
      <c r="F783" s="135"/>
      <c r="G783" s="135"/>
    </row>
    <row r="784" ht="12.75" customHeight="1">
      <c r="B784" s="135"/>
      <c r="C784" s="135"/>
      <c r="D784" s="135"/>
      <c r="E784" s="135"/>
      <c r="F784" s="135"/>
      <c r="G784" s="135"/>
    </row>
    <row r="785" ht="12.75" customHeight="1">
      <c r="B785" s="135"/>
      <c r="C785" s="135"/>
      <c r="D785" s="135"/>
      <c r="E785" s="135"/>
      <c r="F785" s="135"/>
      <c r="G785" s="135"/>
    </row>
    <row r="786" ht="12.75" customHeight="1">
      <c r="B786" s="135"/>
      <c r="C786" s="135"/>
      <c r="D786" s="135"/>
      <c r="E786" s="135"/>
      <c r="F786" s="135"/>
      <c r="G786" s="135"/>
    </row>
    <row r="787" ht="12.75" customHeight="1">
      <c r="B787" s="135"/>
      <c r="C787" s="135"/>
      <c r="D787" s="135"/>
      <c r="E787" s="135"/>
      <c r="F787" s="135"/>
      <c r="G787" s="135"/>
    </row>
    <row r="788" ht="12.75" customHeight="1">
      <c r="B788" s="135"/>
      <c r="C788" s="135"/>
      <c r="D788" s="135"/>
      <c r="E788" s="135"/>
      <c r="F788" s="135"/>
      <c r="G788" s="135"/>
    </row>
    <row r="789" ht="12.75" customHeight="1">
      <c r="B789" s="135"/>
      <c r="C789" s="135"/>
      <c r="D789" s="135"/>
      <c r="E789" s="135"/>
      <c r="F789" s="135"/>
      <c r="G789" s="135"/>
    </row>
    <row r="790" ht="12.75" customHeight="1">
      <c r="B790" s="135"/>
      <c r="C790" s="135"/>
      <c r="D790" s="135"/>
      <c r="E790" s="135"/>
      <c r="F790" s="135"/>
      <c r="G790" s="135"/>
    </row>
    <row r="791" ht="12.75" customHeight="1">
      <c r="B791" s="135"/>
      <c r="C791" s="135"/>
      <c r="D791" s="135"/>
      <c r="E791" s="135"/>
      <c r="F791" s="135"/>
      <c r="G791" s="135"/>
    </row>
    <row r="792" ht="12.75" customHeight="1">
      <c r="B792" s="135"/>
      <c r="C792" s="135"/>
      <c r="D792" s="135"/>
      <c r="E792" s="135"/>
      <c r="F792" s="135"/>
      <c r="G792" s="135"/>
    </row>
    <row r="793" ht="12.75" customHeight="1">
      <c r="B793" s="135"/>
      <c r="C793" s="135"/>
      <c r="D793" s="135"/>
      <c r="E793" s="135"/>
      <c r="F793" s="135"/>
      <c r="G793" s="135"/>
    </row>
    <row r="794" ht="12.75" customHeight="1">
      <c r="B794" s="135"/>
      <c r="C794" s="135"/>
      <c r="D794" s="135"/>
      <c r="E794" s="135"/>
      <c r="F794" s="135"/>
      <c r="G794" s="135"/>
    </row>
    <row r="795" ht="12.75" customHeight="1">
      <c r="B795" s="135"/>
      <c r="C795" s="135"/>
      <c r="D795" s="135"/>
      <c r="E795" s="135"/>
      <c r="F795" s="135"/>
      <c r="G795" s="135"/>
    </row>
    <row r="796" ht="12.75" customHeight="1">
      <c r="B796" s="135"/>
      <c r="C796" s="135"/>
      <c r="D796" s="135"/>
      <c r="E796" s="135"/>
      <c r="F796" s="135"/>
      <c r="G796" s="135"/>
    </row>
    <row r="797" ht="12.75" customHeight="1">
      <c r="B797" s="135"/>
      <c r="C797" s="135"/>
      <c r="D797" s="135"/>
      <c r="E797" s="135"/>
      <c r="F797" s="135"/>
      <c r="G797" s="135"/>
    </row>
    <row r="798" ht="12.75" customHeight="1">
      <c r="B798" s="135"/>
      <c r="C798" s="135"/>
      <c r="D798" s="135"/>
      <c r="E798" s="135"/>
      <c r="F798" s="135"/>
      <c r="G798" s="135"/>
    </row>
    <row r="799" ht="12.75" customHeight="1">
      <c r="B799" s="135"/>
      <c r="C799" s="135"/>
      <c r="D799" s="135"/>
      <c r="E799" s="135"/>
      <c r="F799" s="135"/>
      <c r="G799" s="135"/>
    </row>
    <row r="800" ht="12.75" customHeight="1">
      <c r="B800" s="135"/>
      <c r="C800" s="135"/>
      <c r="D800" s="135"/>
      <c r="E800" s="135"/>
      <c r="F800" s="135"/>
      <c r="G800" s="135"/>
    </row>
    <row r="801" ht="12.75" customHeight="1">
      <c r="B801" s="135"/>
      <c r="C801" s="135"/>
      <c r="D801" s="135"/>
      <c r="E801" s="135"/>
      <c r="F801" s="135"/>
      <c r="G801" s="135"/>
    </row>
    <row r="802" ht="12.75" customHeight="1">
      <c r="B802" s="135"/>
      <c r="C802" s="135"/>
      <c r="D802" s="135"/>
      <c r="E802" s="135"/>
      <c r="F802" s="135"/>
      <c r="G802" s="135"/>
    </row>
    <row r="803" ht="12.75" customHeight="1">
      <c r="B803" s="135"/>
      <c r="C803" s="135"/>
      <c r="D803" s="135"/>
      <c r="E803" s="135"/>
      <c r="F803" s="135"/>
      <c r="G803" s="135"/>
    </row>
    <row r="804" ht="12.75" customHeight="1">
      <c r="B804" s="135"/>
      <c r="C804" s="135"/>
      <c r="D804" s="135"/>
      <c r="E804" s="135"/>
      <c r="F804" s="135"/>
      <c r="G804" s="135"/>
    </row>
    <row r="805" ht="12.75" customHeight="1">
      <c r="B805" s="135"/>
      <c r="C805" s="135"/>
      <c r="D805" s="135"/>
      <c r="E805" s="135"/>
      <c r="F805" s="135"/>
      <c r="G805" s="135"/>
    </row>
    <row r="806" ht="12.75" customHeight="1">
      <c r="B806" s="135"/>
      <c r="C806" s="135"/>
      <c r="D806" s="135"/>
      <c r="E806" s="135"/>
      <c r="F806" s="135"/>
      <c r="G806" s="135"/>
    </row>
    <row r="807" ht="12.75" customHeight="1">
      <c r="B807" s="135"/>
      <c r="C807" s="135"/>
      <c r="D807" s="135"/>
      <c r="E807" s="135"/>
      <c r="F807" s="135"/>
      <c r="G807" s="135"/>
    </row>
    <row r="808" ht="12.75" customHeight="1">
      <c r="B808" s="135"/>
      <c r="C808" s="135"/>
      <c r="D808" s="135"/>
      <c r="E808" s="135"/>
      <c r="F808" s="135"/>
      <c r="G808" s="135"/>
    </row>
    <row r="809" ht="12.75" customHeight="1">
      <c r="B809" s="135"/>
      <c r="C809" s="135"/>
      <c r="D809" s="135"/>
      <c r="E809" s="135"/>
      <c r="F809" s="135"/>
      <c r="G809" s="135"/>
    </row>
    <row r="810" ht="12.75" customHeight="1">
      <c r="B810" s="135"/>
      <c r="C810" s="135"/>
      <c r="D810" s="135"/>
      <c r="E810" s="135"/>
      <c r="F810" s="135"/>
      <c r="G810" s="135"/>
    </row>
    <row r="811" ht="12.75" customHeight="1">
      <c r="B811" s="135"/>
      <c r="C811" s="135"/>
      <c r="D811" s="135"/>
      <c r="E811" s="135"/>
      <c r="F811" s="135"/>
      <c r="G811" s="135"/>
    </row>
    <row r="812" ht="12.75" customHeight="1">
      <c r="B812" s="135"/>
      <c r="C812" s="135"/>
      <c r="D812" s="135"/>
      <c r="E812" s="135"/>
      <c r="F812" s="135"/>
      <c r="G812" s="135"/>
    </row>
    <row r="813" ht="12.75" customHeight="1">
      <c r="B813" s="135"/>
      <c r="C813" s="135"/>
      <c r="D813" s="135"/>
      <c r="E813" s="135"/>
      <c r="F813" s="135"/>
      <c r="G813" s="135"/>
    </row>
    <row r="814" ht="12.75" customHeight="1">
      <c r="B814" s="135"/>
      <c r="C814" s="135"/>
      <c r="D814" s="135"/>
      <c r="E814" s="135"/>
      <c r="F814" s="135"/>
      <c r="G814" s="135"/>
    </row>
    <row r="815" ht="12.75" customHeight="1">
      <c r="B815" s="135"/>
      <c r="C815" s="135"/>
      <c r="D815" s="135"/>
      <c r="E815" s="135"/>
      <c r="F815" s="135"/>
      <c r="G815" s="135"/>
    </row>
    <row r="816" ht="12.75" customHeight="1">
      <c r="B816" s="135"/>
      <c r="C816" s="135"/>
      <c r="D816" s="135"/>
      <c r="E816" s="135"/>
      <c r="F816" s="135"/>
      <c r="G816" s="135"/>
    </row>
    <row r="817" ht="12.75" customHeight="1">
      <c r="B817" s="135"/>
      <c r="C817" s="135"/>
      <c r="D817" s="135"/>
      <c r="E817" s="135"/>
      <c r="F817" s="135"/>
      <c r="G817" s="135"/>
    </row>
    <row r="818" ht="12.75" customHeight="1">
      <c r="B818" s="135"/>
      <c r="C818" s="135"/>
      <c r="D818" s="135"/>
      <c r="E818" s="135"/>
      <c r="F818" s="135"/>
      <c r="G818" s="135"/>
    </row>
    <row r="819" ht="12.75" customHeight="1">
      <c r="B819" s="135"/>
      <c r="C819" s="135"/>
      <c r="D819" s="135"/>
      <c r="E819" s="135"/>
      <c r="F819" s="135"/>
      <c r="G819" s="135"/>
    </row>
    <row r="820" ht="12.75" customHeight="1">
      <c r="B820" s="135"/>
      <c r="C820" s="135"/>
      <c r="D820" s="135"/>
      <c r="E820" s="135"/>
      <c r="F820" s="135"/>
      <c r="G820" s="135"/>
    </row>
    <row r="821" ht="12.75" customHeight="1">
      <c r="B821" s="135"/>
      <c r="C821" s="135"/>
      <c r="D821" s="135"/>
      <c r="E821" s="135"/>
      <c r="F821" s="135"/>
      <c r="G821" s="135"/>
    </row>
    <row r="822" ht="12.75" customHeight="1">
      <c r="B822" s="135"/>
      <c r="C822" s="135"/>
      <c r="D822" s="135"/>
      <c r="E822" s="135"/>
      <c r="F822" s="135"/>
      <c r="G822" s="135"/>
    </row>
    <row r="823" ht="12.75" customHeight="1">
      <c r="B823" s="135"/>
      <c r="C823" s="135"/>
      <c r="D823" s="135"/>
      <c r="E823" s="135"/>
      <c r="F823" s="135"/>
      <c r="G823" s="135"/>
    </row>
    <row r="824" ht="12.75" customHeight="1">
      <c r="B824" s="135"/>
      <c r="C824" s="135"/>
      <c r="D824" s="135"/>
      <c r="E824" s="135"/>
      <c r="F824" s="135"/>
      <c r="G824" s="135"/>
    </row>
    <row r="825" ht="12.75" customHeight="1">
      <c r="B825" s="135"/>
      <c r="C825" s="135"/>
      <c r="D825" s="135"/>
      <c r="E825" s="135"/>
      <c r="F825" s="135"/>
      <c r="G825" s="135"/>
    </row>
    <row r="826" ht="12.75" customHeight="1">
      <c r="B826" s="135"/>
      <c r="C826" s="135"/>
      <c r="D826" s="135"/>
      <c r="E826" s="135"/>
      <c r="F826" s="135"/>
      <c r="G826" s="135"/>
    </row>
    <row r="827" ht="12.75" customHeight="1">
      <c r="B827" s="135"/>
      <c r="C827" s="135"/>
      <c r="D827" s="135"/>
      <c r="E827" s="135"/>
      <c r="F827" s="135"/>
      <c r="G827" s="135"/>
    </row>
    <row r="828" ht="12.75" customHeight="1">
      <c r="B828" s="135"/>
      <c r="C828" s="135"/>
      <c r="D828" s="135"/>
      <c r="E828" s="135"/>
      <c r="F828" s="135"/>
      <c r="G828" s="135"/>
    </row>
    <row r="829" ht="12.75" customHeight="1">
      <c r="B829" s="135"/>
      <c r="C829" s="135"/>
      <c r="D829" s="135"/>
      <c r="E829" s="135"/>
      <c r="F829" s="135"/>
      <c r="G829" s="135"/>
    </row>
    <row r="830" ht="12.75" customHeight="1">
      <c r="B830" s="135"/>
      <c r="C830" s="135"/>
      <c r="D830" s="135"/>
      <c r="E830" s="135"/>
      <c r="F830" s="135"/>
      <c r="G830" s="135"/>
    </row>
    <row r="831" ht="12.75" customHeight="1">
      <c r="B831" s="135"/>
      <c r="C831" s="135"/>
      <c r="D831" s="135"/>
      <c r="E831" s="135"/>
      <c r="F831" s="135"/>
      <c r="G831" s="135"/>
    </row>
    <row r="832" ht="12.75" customHeight="1">
      <c r="B832" s="135"/>
      <c r="C832" s="135"/>
      <c r="D832" s="135"/>
      <c r="E832" s="135"/>
      <c r="F832" s="135"/>
      <c r="G832" s="135"/>
    </row>
    <row r="833" ht="12.75" customHeight="1">
      <c r="B833" s="135"/>
      <c r="C833" s="135"/>
      <c r="D833" s="135"/>
      <c r="E833" s="135"/>
      <c r="F833" s="135"/>
      <c r="G833" s="135"/>
    </row>
    <row r="834" ht="12.75" customHeight="1">
      <c r="B834" s="135"/>
      <c r="C834" s="135"/>
      <c r="D834" s="135"/>
      <c r="E834" s="135"/>
      <c r="F834" s="135"/>
      <c r="G834" s="135"/>
    </row>
    <row r="835" ht="12.75" customHeight="1">
      <c r="B835" s="135"/>
      <c r="C835" s="135"/>
      <c r="D835" s="135"/>
      <c r="E835" s="135"/>
      <c r="F835" s="135"/>
      <c r="G835" s="135"/>
    </row>
    <row r="836" ht="12.75" customHeight="1">
      <c r="B836" s="135"/>
      <c r="C836" s="135"/>
      <c r="D836" s="135"/>
      <c r="E836" s="135"/>
      <c r="F836" s="135"/>
      <c r="G836" s="135"/>
    </row>
    <row r="837" ht="12.75" customHeight="1">
      <c r="B837" s="135"/>
      <c r="C837" s="135"/>
      <c r="D837" s="135"/>
      <c r="E837" s="135"/>
      <c r="F837" s="135"/>
      <c r="G837" s="135"/>
    </row>
    <row r="838" ht="12.75" customHeight="1">
      <c r="B838" s="135"/>
      <c r="C838" s="135"/>
      <c r="D838" s="135"/>
      <c r="E838" s="135"/>
      <c r="F838" s="135"/>
      <c r="G838" s="135"/>
    </row>
    <row r="839" ht="12.75" customHeight="1">
      <c r="B839" s="135"/>
      <c r="C839" s="135"/>
      <c r="D839" s="135"/>
      <c r="E839" s="135"/>
      <c r="F839" s="135"/>
      <c r="G839" s="135"/>
    </row>
    <row r="840" ht="12.75" customHeight="1">
      <c r="B840" s="135"/>
      <c r="C840" s="135"/>
      <c r="D840" s="135"/>
      <c r="E840" s="135"/>
      <c r="F840" s="135"/>
      <c r="G840" s="135"/>
    </row>
    <row r="841" ht="12.75" customHeight="1">
      <c r="B841" s="135"/>
      <c r="C841" s="135"/>
      <c r="D841" s="135"/>
      <c r="E841" s="135"/>
      <c r="F841" s="135"/>
      <c r="G841" s="135"/>
    </row>
    <row r="842" ht="12.75" customHeight="1">
      <c r="B842" s="135"/>
      <c r="C842" s="135"/>
      <c r="D842" s="135"/>
      <c r="E842" s="135"/>
      <c r="F842" s="135"/>
      <c r="G842" s="135"/>
    </row>
    <row r="843" ht="12.75" customHeight="1">
      <c r="B843" s="135"/>
      <c r="C843" s="135"/>
      <c r="D843" s="135"/>
      <c r="E843" s="135"/>
      <c r="F843" s="135"/>
      <c r="G843" s="135"/>
    </row>
    <row r="844" ht="12.75" customHeight="1">
      <c r="B844" s="135"/>
      <c r="C844" s="135"/>
      <c r="D844" s="135"/>
      <c r="E844" s="135"/>
      <c r="F844" s="135"/>
      <c r="G844" s="135"/>
    </row>
    <row r="845" ht="12.75" customHeight="1">
      <c r="B845" s="135"/>
      <c r="C845" s="135"/>
      <c r="D845" s="135"/>
      <c r="E845" s="135"/>
      <c r="F845" s="135"/>
      <c r="G845" s="135"/>
    </row>
    <row r="846" ht="12.75" customHeight="1">
      <c r="B846" s="135"/>
      <c r="C846" s="135"/>
      <c r="D846" s="135"/>
      <c r="E846" s="135"/>
      <c r="F846" s="135"/>
      <c r="G846" s="135"/>
    </row>
    <row r="847" ht="12.75" customHeight="1">
      <c r="B847" s="135"/>
      <c r="C847" s="135"/>
      <c r="D847" s="135"/>
      <c r="E847" s="135"/>
      <c r="F847" s="135"/>
      <c r="G847" s="135"/>
    </row>
    <row r="848" ht="12.75" customHeight="1">
      <c r="B848" s="135"/>
      <c r="C848" s="135"/>
      <c r="D848" s="135"/>
      <c r="E848" s="135"/>
      <c r="F848" s="135"/>
      <c r="G848" s="135"/>
    </row>
    <row r="849" ht="12.75" customHeight="1">
      <c r="B849" s="135"/>
      <c r="C849" s="135"/>
      <c r="D849" s="135"/>
      <c r="E849" s="135"/>
      <c r="F849" s="135"/>
      <c r="G849" s="135"/>
    </row>
    <row r="850" ht="12.75" customHeight="1">
      <c r="B850" s="135"/>
      <c r="C850" s="135"/>
      <c r="D850" s="135"/>
      <c r="E850" s="135"/>
      <c r="F850" s="135"/>
      <c r="G850" s="135"/>
    </row>
    <row r="851" ht="12.75" customHeight="1">
      <c r="B851" s="135"/>
      <c r="C851" s="135"/>
      <c r="D851" s="135"/>
      <c r="E851" s="135"/>
      <c r="F851" s="135"/>
      <c r="G851" s="135"/>
    </row>
    <row r="852" ht="12.75" customHeight="1">
      <c r="B852" s="135"/>
      <c r="C852" s="135"/>
      <c r="D852" s="135"/>
      <c r="E852" s="135"/>
      <c r="F852" s="135"/>
      <c r="G852" s="135"/>
    </row>
    <row r="853" ht="12.75" customHeight="1">
      <c r="B853" s="135"/>
      <c r="C853" s="135"/>
      <c r="D853" s="135"/>
      <c r="E853" s="135"/>
      <c r="F853" s="135"/>
      <c r="G853" s="135"/>
    </row>
    <row r="854" ht="12.75" customHeight="1">
      <c r="B854" s="135"/>
      <c r="C854" s="135"/>
      <c r="D854" s="135"/>
      <c r="E854" s="135"/>
      <c r="F854" s="135"/>
      <c r="G854" s="135"/>
    </row>
    <row r="855" ht="12.75" customHeight="1">
      <c r="B855" s="135"/>
      <c r="C855" s="135"/>
      <c r="D855" s="135"/>
      <c r="E855" s="135"/>
      <c r="F855" s="135"/>
      <c r="G855" s="135"/>
    </row>
    <row r="856" ht="12.75" customHeight="1">
      <c r="B856" s="135"/>
      <c r="C856" s="135"/>
      <c r="D856" s="135"/>
      <c r="E856" s="135"/>
      <c r="F856" s="135"/>
      <c r="G856" s="135"/>
    </row>
    <row r="857" ht="12.75" customHeight="1">
      <c r="B857" s="135"/>
      <c r="C857" s="135"/>
      <c r="D857" s="135"/>
      <c r="E857" s="135"/>
      <c r="F857" s="135"/>
      <c r="G857" s="135"/>
    </row>
    <row r="858" ht="12.75" customHeight="1">
      <c r="B858" s="135"/>
      <c r="C858" s="135"/>
      <c r="D858" s="135"/>
      <c r="E858" s="135"/>
      <c r="F858" s="135"/>
      <c r="G858" s="135"/>
    </row>
    <row r="859" ht="12.75" customHeight="1">
      <c r="B859" s="135"/>
      <c r="C859" s="135"/>
      <c r="D859" s="135"/>
      <c r="E859" s="135"/>
      <c r="F859" s="135"/>
      <c r="G859" s="135"/>
    </row>
    <row r="860" ht="12.75" customHeight="1">
      <c r="B860" s="135"/>
      <c r="C860" s="135"/>
      <c r="D860" s="135"/>
      <c r="E860" s="135"/>
      <c r="F860" s="135"/>
      <c r="G860" s="135"/>
    </row>
    <row r="861" ht="12.75" customHeight="1">
      <c r="B861" s="135"/>
      <c r="C861" s="135"/>
      <c r="D861" s="135"/>
      <c r="E861" s="135"/>
      <c r="F861" s="135"/>
      <c r="G861" s="135"/>
    </row>
    <row r="862" ht="12.75" customHeight="1">
      <c r="B862" s="135"/>
      <c r="C862" s="135"/>
      <c r="D862" s="135"/>
      <c r="E862" s="135"/>
      <c r="F862" s="135"/>
      <c r="G862" s="135"/>
    </row>
    <row r="863" ht="12.75" customHeight="1">
      <c r="B863" s="135"/>
      <c r="C863" s="135"/>
      <c r="D863" s="135"/>
      <c r="E863" s="135"/>
      <c r="F863" s="135"/>
      <c r="G863" s="135"/>
    </row>
    <row r="864" ht="12.75" customHeight="1">
      <c r="B864" s="135"/>
      <c r="C864" s="135"/>
      <c r="D864" s="135"/>
      <c r="E864" s="135"/>
      <c r="F864" s="135"/>
      <c r="G864" s="135"/>
    </row>
    <row r="865" ht="12.75" customHeight="1">
      <c r="B865" s="135"/>
      <c r="C865" s="135"/>
      <c r="D865" s="135"/>
      <c r="E865" s="135"/>
      <c r="F865" s="135"/>
      <c r="G865" s="135"/>
    </row>
    <row r="866" ht="12.75" customHeight="1">
      <c r="B866" s="135"/>
      <c r="C866" s="135"/>
      <c r="D866" s="135"/>
      <c r="E866" s="135"/>
      <c r="F866" s="135"/>
      <c r="G866" s="135"/>
    </row>
    <row r="867" ht="12.75" customHeight="1">
      <c r="B867" s="135"/>
      <c r="C867" s="135"/>
      <c r="D867" s="135"/>
      <c r="E867" s="135"/>
      <c r="F867" s="135"/>
      <c r="G867" s="135"/>
    </row>
    <row r="868" ht="12.75" customHeight="1">
      <c r="B868" s="135"/>
      <c r="C868" s="135"/>
      <c r="D868" s="135"/>
      <c r="E868" s="135"/>
      <c r="F868" s="135"/>
      <c r="G868" s="135"/>
    </row>
    <row r="869" ht="12.75" customHeight="1">
      <c r="B869" s="135"/>
      <c r="C869" s="135"/>
      <c r="D869" s="135"/>
      <c r="E869" s="135"/>
      <c r="F869" s="135"/>
      <c r="G869" s="135"/>
    </row>
    <row r="870" ht="12.75" customHeight="1">
      <c r="B870" s="135"/>
      <c r="C870" s="135"/>
      <c r="D870" s="135"/>
      <c r="E870" s="135"/>
      <c r="F870" s="135"/>
      <c r="G870" s="135"/>
    </row>
    <row r="871" ht="12.75" customHeight="1">
      <c r="B871" s="135"/>
      <c r="C871" s="135"/>
      <c r="D871" s="135"/>
      <c r="E871" s="135"/>
      <c r="F871" s="135"/>
      <c r="G871" s="135"/>
    </row>
    <row r="872" ht="12.75" customHeight="1">
      <c r="B872" s="135"/>
      <c r="C872" s="135"/>
      <c r="D872" s="135"/>
      <c r="E872" s="135"/>
      <c r="F872" s="135"/>
      <c r="G872" s="135"/>
    </row>
    <row r="873" ht="12.75" customHeight="1">
      <c r="B873" s="135"/>
      <c r="C873" s="135"/>
      <c r="D873" s="135"/>
      <c r="E873" s="135"/>
      <c r="F873" s="135"/>
      <c r="G873" s="135"/>
    </row>
    <row r="874" ht="12.75" customHeight="1">
      <c r="B874" s="135"/>
      <c r="C874" s="135"/>
      <c r="D874" s="135"/>
      <c r="E874" s="135"/>
      <c r="F874" s="135"/>
      <c r="G874" s="135"/>
    </row>
    <row r="875" ht="12.75" customHeight="1">
      <c r="B875" s="135"/>
      <c r="C875" s="135"/>
      <c r="D875" s="135"/>
      <c r="E875" s="135"/>
      <c r="F875" s="135"/>
      <c r="G875" s="135"/>
    </row>
    <row r="876" ht="12.75" customHeight="1">
      <c r="B876" s="135"/>
      <c r="C876" s="135"/>
      <c r="D876" s="135"/>
      <c r="E876" s="135"/>
      <c r="F876" s="135"/>
      <c r="G876" s="135"/>
    </row>
    <row r="877" ht="12.75" customHeight="1">
      <c r="B877" s="135"/>
      <c r="C877" s="135"/>
      <c r="D877" s="135"/>
      <c r="E877" s="135"/>
      <c r="F877" s="135"/>
      <c r="G877" s="135"/>
    </row>
    <row r="878" ht="12.75" customHeight="1">
      <c r="B878" s="135"/>
      <c r="C878" s="135"/>
      <c r="D878" s="135"/>
      <c r="E878" s="135"/>
      <c r="F878" s="135"/>
      <c r="G878" s="135"/>
    </row>
    <row r="879" ht="12.75" customHeight="1">
      <c r="B879" s="135"/>
      <c r="C879" s="135"/>
      <c r="D879" s="135"/>
      <c r="E879" s="135"/>
      <c r="F879" s="135"/>
      <c r="G879" s="135"/>
    </row>
    <row r="880" ht="12.75" customHeight="1">
      <c r="B880" s="135"/>
      <c r="C880" s="135"/>
      <c r="D880" s="135"/>
      <c r="E880" s="135"/>
      <c r="F880" s="135"/>
      <c r="G880" s="135"/>
    </row>
    <row r="881" ht="12.75" customHeight="1">
      <c r="B881" s="135"/>
      <c r="C881" s="135"/>
      <c r="D881" s="135"/>
      <c r="E881" s="135"/>
      <c r="F881" s="135"/>
      <c r="G881" s="135"/>
    </row>
    <row r="882" ht="12.75" customHeight="1">
      <c r="B882" s="135"/>
      <c r="C882" s="135"/>
      <c r="D882" s="135"/>
      <c r="E882" s="135"/>
      <c r="F882" s="135"/>
      <c r="G882" s="135"/>
    </row>
    <row r="883" ht="12.75" customHeight="1">
      <c r="B883" s="135"/>
      <c r="C883" s="135"/>
      <c r="D883" s="135"/>
      <c r="E883" s="135"/>
      <c r="F883" s="135"/>
      <c r="G883" s="135"/>
    </row>
    <row r="884" ht="12.75" customHeight="1">
      <c r="B884" s="135"/>
      <c r="C884" s="135"/>
      <c r="D884" s="135"/>
      <c r="E884" s="135"/>
      <c r="F884" s="135"/>
      <c r="G884" s="135"/>
    </row>
    <row r="885" ht="12.75" customHeight="1">
      <c r="B885" s="135"/>
      <c r="C885" s="135"/>
      <c r="D885" s="135"/>
      <c r="E885" s="135"/>
      <c r="F885" s="135"/>
      <c r="G885" s="135"/>
    </row>
    <row r="886" ht="12.75" customHeight="1">
      <c r="B886" s="135"/>
      <c r="C886" s="135"/>
      <c r="D886" s="135"/>
      <c r="E886" s="135"/>
      <c r="F886" s="135"/>
      <c r="G886" s="135"/>
    </row>
    <row r="887" ht="12.75" customHeight="1">
      <c r="B887" s="135"/>
      <c r="C887" s="135"/>
      <c r="D887" s="135"/>
      <c r="E887" s="135"/>
      <c r="F887" s="135"/>
      <c r="G887" s="135"/>
    </row>
    <row r="888" ht="12.75" customHeight="1">
      <c r="B888" s="135"/>
      <c r="C888" s="135"/>
      <c r="D888" s="135"/>
      <c r="E888" s="135"/>
      <c r="F888" s="135"/>
      <c r="G888" s="135"/>
    </row>
    <row r="889" ht="12.75" customHeight="1">
      <c r="B889" s="135"/>
      <c r="C889" s="135"/>
      <c r="D889" s="135"/>
      <c r="E889" s="135"/>
      <c r="F889" s="135"/>
      <c r="G889" s="135"/>
    </row>
    <row r="890" ht="12.75" customHeight="1">
      <c r="B890" s="135"/>
      <c r="C890" s="135"/>
      <c r="D890" s="135"/>
      <c r="E890" s="135"/>
      <c r="F890" s="135"/>
      <c r="G890" s="135"/>
    </row>
    <row r="891" ht="12.75" customHeight="1">
      <c r="B891" s="135"/>
      <c r="C891" s="135"/>
      <c r="D891" s="135"/>
      <c r="E891" s="135"/>
      <c r="F891" s="135"/>
      <c r="G891" s="135"/>
    </row>
    <row r="892" ht="12.75" customHeight="1">
      <c r="B892" s="135"/>
      <c r="C892" s="135"/>
      <c r="D892" s="135"/>
      <c r="E892" s="135"/>
      <c r="F892" s="135"/>
      <c r="G892" s="135"/>
    </row>
    <row r="893" ht="12.75" customHeight="1">
      <c r="B893" s="135"/>
      <c r="C893" s="135"/>
      <c r="D893" s="135"/>
      <c r="E893" s="135"/>
      <c r="F893" s="135"/>
      <c r="G893" s="135"/>
    </row>
    <row r="894" ht="12.75" customHeight="1">
      <c r="B894" s="135"/>
      <c r="C894" s="135"/>
      <c r="D894" s="135"/>
      <c r="E894" s="135"/>
      <c r="F894" s="135"/>
      <c r="G894" s="135"/>
    </row>
    <row r="895" ht="12.75" customHeight="1">
      <c r="B895" s="135"/>
      <c r="C895" s="135"/>
      <c r="D895" s="135"/>
      <c r="E895" s="135"/>
      <c r="F895" s="135"/>
      <c r="G895" s="135"/>
    </row>
    <row r="896" ht="12.75" customHeight="1">
      <c r="B896" s="135"/>
      <c r="C896" s="135"/>
      <c r="D896" s="135"/>
      <c r="E896" s="135"/>
      <c r="F896" s="135"/>
      <c r="G896" s="135"/>
    </row>
    <row r="897" ht="12.75" customHeight="1">
      <c r="B897" s="135"/>
      <c r="C897" s="135"/>
      <c r="D897" s="135"/>
      <c r="E897" s="135"/>
      <c r="F897" s="135"/>
      <c r="G897" s="135"/>
    </row>
    <row r="898" ht="12.75" customHeight="1">
      <c r="B898" s="135"/>
      <c r="C898" s="135"/>
      <c r="D898" s="135"/>
      <c r="E898" s="135"/>
      <c r="F898" s="135"/>
      <c r="G898" s="135"/>
    </row>
    <row r="899" ht="12.75" customHeight="1">
      <c r="B899" s="135"/>
      <c r="C899" s="135"/>
      <c r="D899" s="135"/>
      <c r="E899" s="135"/>
      <c r="F899" s="135"/>
      <c r="G899" s="135"/>
    </row>
    <row r="900" ht="12.75" customHeight="1">
      <c r="B900" s="135"/>
      <c r="C900" s="135"/>
      <c r="D900" s="135"/>
      <c r="E900" s="135"/>
      <c r="F900" s="135"/>
      <c r="G900" s="135"/>
    </row>
    <row r="901" ht="12.75" customHeight="1">
      <c r="B901" s="135"/>
      <c r="C901" s="135"/>
      <c r="D901" s="135"/>
      <c r="E901" s="135"/>
      <c r="F901" s="135"/>
      <c r="G901" s="135"/>
    </row>
    <row r="902" ht="12.75" customHeight="1">
      <c r="B902" s="135"/>
      <c r="C902" s="135"/>
      <c r="D902" s="135"/>
      <c r="E902" s="135"/>
      <c r="F902" s="135"/>
      <c r="G902" s="135"/>
    </row>
    <row r="903" ht="12.75" customHeight="1">
      <c r="B903" s="135"/>
      <c r="C903" s="135"/>
      <c r="D903" s="135"/>
      <c r="E903" s="135"/>
      <c r="F903" s="135"/>
      <c r="G903" s="135"/>
    </row>
    <row r="904" ht="12.75" customHeight="1">
      <c r="B904" s="135"/>
      <c r="C904" s="135"/>
      <c r="D904" s="135"/>
      <c r="E904" s="135"/>
      <c r="F904" s="135"/>
      <c r="G904" s="135"/>
    </row>
    <row r="905" ht="12.75" customHeight="1">
      <c r="B905" s="135"/>
      <c r="C905" s="135"/>
      <c r="D905" s="135"/>
      <c r="E905" s="135"/>
      <c r="F905" s="135"/>
      <c r="G905" s="135"/>
    </row>
    <row r="906" ht="12.75" customHeight="1">
      <c r="B906" s="135"/>
      <c r="C906" s="135"/>
      <c r="D906" s="135"/>
      <c r="E906" s="135"/>
      <c r="F906" s="135"/>
      <c r="G906" s="135"/>
    </row>
    <row r="907" ht="12.75" customHeight="1">
      <c r="B907" s="135"/>
      <c r="C907" s="135"/>
      <c r="D907" s="135"/>
      <c r="E907" s="135"/>
      <c r="F907" s="135"/>
      <c r="G907" s="135"/>
    </row>
    <row r="908" ht="12.75" customHeight="1">
      <c r="B908" s="135"/>
      <c r="C908" s="135"/>
      <c r="D908" s="135"/>
      <c r="E908" s="135"/>
      <c r="F908" s="135"/>
      <c r="G908" s="135"/>
    </row>
    <row r="909" ht="12.75" customHeight="1">
      <c r="B909" s="135"/>
      <c r="C909" s="135"/>
      <c r="D909" s="135"/>
      <c r="E909" s="135"/>
      <c r="F909" s="135"/>
      <c r="G909" s="135"/>
    </row>
    <row r="910" ht="12.75" customHeight="1">
      <c r="B910" s="135"/>
      <c r="C910" s="135"/>
      <c r="D910" s="135"/>
      <c r="E910" s="135"/>
      <c r="F910" s="135"/>
      <c r="G910" s="135"/>
    </row>
    <row r="911" ht="12.75" customHeight="1">
      <c r="B911" s="135"/>
      <c r="C911" s="135"/>
      <c r="D911" s="135"/>
      <c r="E911" s="135"/>
      <c r="F911" s="135"/>
      <c r="G911" s="135"/>
    </row>
    <row r="912" ht="12.75" customHeight="1">
      <c r="B912" s="135"/>
      <c r="C912" s="135"/>
      <c r="D912" s="135"/>
      <c r="E912" s="135"/>
      <c r="F912" s="135"/>
      <c r="G912" s="135"/>
    </row>
    <row r="913" ht="12.75" customHeight="1">
      <c r="B913" s="135"/>
      <c r="C913" s="135"/>
      <c r="D913" s="135"/>
      <c r="E913" s="135"/>
      <c r="F913" s="135"/>
      <c r="G913" s="135"/>
    </row>
    <row r="914" ht="12.75" customHeight="1">
      <c r="B914" s="135"/>
      <c r="C914" s="135"/>
      <c r="D914" s="135"/>
      <c r="E914" s="135"/>
      <c r="F914" s="135"/>
      <c r="G914" s="135"/>
    </row>
    <row r="915" ht="12.75" customHeight="1">
      <c r="B915" s="135"/>
      <c r="C915" s="135"/>
      <c r="D915" s="135"/>
      <c r="E915" s="135"/>
      <c r="F915" s="135"/>
      <c r="G915" s="135"/>
    </row>
    <row r="916" ht="12.75" customHeight="1">
      <c r="B916" s="135"/>
      <c r="C916" s="135"/>
      <c r="D916" s="135"/>
      <c r="E916" s="135"/>
      <c r="F916" s="135"/>
      <c r="G916" s="135"/>
    </row>
    <row r="917" ht="12.75" customHeight="1">
      <c r="B917" s="135"/>
      <c r="C917" s="135"/>
      <c r="D917" s="135"/>
      <c r="E917" s="135"/>
      <c r="F917" s="135"/>
      <c r="G917" s="135"/>
    </row>
    <row r="918" ht="12.75" customHeight="1">
      <c r="B918" s="135"/>
      <c r="C918" s="135"/>
      <c r="D918" s="135"/>
      <c r="E918" s="135"/>
      <c r="F918" s="135"/>
      <c r="G918" s="135"/>
    </row>
    <row r="919" ht="12.75" customHeight="1">
      <c r="B919" s="135"/>
      <c r="C919" s="135"/>
      <c r="D919" s="135"/>
      <c r="E919" s="135"/>
      <c r="F919" s="135"/>
      <c r="G919" s="135"/>
    </row>
    <row r="920" ht="12.75" customHeight="1">
      <c r="B920" s="135"/>
      <c r="C920" s="135"/>
      <c r="D920" s="135"/>
      <c r="E920" s="135"/>
      <c r="F920" s="135"/>
      <c r="G920" s="135"/>
    </row>
    <row r="921" ht="12.75" customHeight="1">
      <c r="B921" s="135"/>
      <c r="C921" s="135"/>
      <c r="D921" s="135"/>
      <c r="E921" s="135"/>
      <c r="F921" s="135"/>
      <c r="G921" s="135"/>
    </row>
    <row r="922" ht="12.75" customHeight="1">
      <c r="B922" s="135"/>
      <c r="C922" s="135"/>
      <c r="D922" s="135"/>
      <c r="E922" s="135"/>
      <c r="F922" s="135"/>
      <c r="G922" s="135"/>
    </row>
    <row r="923" ht="12.75" customHeight="1">
      <c r="B923" s="135"/>
      <c r="C923" s="135"/>
      <c r="D923" s="135"/>
      <c r="E923" s="135"/>
      <c r="F923" s="135"/>
      <c r="G923" s="135"/>
    </row>
    <row r="924" ht="12.75" customHeight="1">
      <c r="B924" s="135"/>
      <c r="C924" s="135"/>
      <c r="D924" s="135"/>
      <c r="E924" s="135"/>
      <c r="F924" s="135"/>
      <c r="G924" s="135"/>
    </row>
    <row r="925" ht="12.75" customHeight="1">
      <c r="B925" s="135"/>
      <c r="C925" s="135"/>
      <c r="D925" s="135"/>
      <c r="E925" s="135"/>
      <c r="F925" s="135"/>
      <c r="G925" s="135"/>
    </row>
    <row r="926" ht="12.75" customHeight="1">
      <c r="B926" s="135"/>
      <c r="C926" s="135"/>
      <c r="D926" s="135"/>
      <c r="E926" s="135"/>
      <c r="F926" s="135"/>
      <c r="G926" s="135"/>
    </row>
    <row r="927" ht="12.75" customHeight="1">
      <c r="B927" s="135"/>
      <c r="C927" s="135"/>
      <c r="D927" s="135"/>
      <c r="E927" s="135"/>
      <c r="F927" s="135"/>
      <c r="G927" s="135"/>
    </row>
    <row r="928" ht="12.75" customHeight="1">
      <c r="B928" s="135"/>
      <c r="C928" s="135"/>
      <c r="D928" s="135"/>
      <c r="E928" s="135"/>
      <c r="F928" s="135"/>
      <c r="G928" s="135"/>
    </row>
    <row r="929" ht="12.75" customHeight="1">
      <c r="B929" s="135"/>
      <c r="C929" s="135"/>
      <c r="D929" s="135"/>
      <c r="E929" s="135"/>
      <c r="F929" s="135"/>
      <c r="G929" s="135"/>
    </row>
    <row r="930" ht="12.75" customHeight="1">
      <c r="B930" s="135"/>
      <c r="C930" s="135"/>
      <c r="D930" s="135"/>
      <c r="E930" s="135"/>
      <c r="F930" s="135"/>
      <c r="G930" s="135"/>
    </row>
    <row r="931" ht="12.75" customHeight="1">
      <c r="B931" s="135"/>
      <c r="C931" s="135"/>
      <c r="D931" s="135"/>
      <c r="E931" s="135"/>
      <c r="F931" s="135"/>
      <c r="G931" s="135"/>
    </row>
    <row r="932" ht="12.75" customHeight="1">
      <c r="B932" s="135"/>
      <c r="C932" s="135"/>
      <c r="D932" s="135"/>
      <c r="E932" s="135"/>
      <c r="F932" s="135"/>
      <c r="G932" s="135"/>
    </row>
    <row r="933" ht="12.75" customHeight="1">
      <c r="B933" s="135"/>
      <c r="C933" s="135"/>
      <c r="D933" s="135"/>
      <c r="E933" s="135"/>
      <c r="F933" s="135"/>
      <c r="G933" s="135"/>
    </row>
    <row r="934" ht="12.75" customHeight="1">
      <c r="B934" s="135"/>
      <c r="C934" s="135"/>
      <c r="D934" s="135"/>
      <c r="E934" s="135"/>
      <c r="F934" s="135"/>
      <c r="G934" s="135"/>
    </row>
    <row r="935" ht="12.75" customHeight="1">
      <c r="B935" s="135"/>
      <c r="C935" s="135"/>
      <c r="D935" s="135"/>
      <c r="E935" s="135"/>
      <c r="F935" s="135"/>
      <c r="G935" s="135"/>
    </row>
    <row r="936" ht="12.75" customHeight="1">
      <c r="B936" s="135"/>
      <c r="C936" s="135"/>
      <c r="D936" s="135"/>
      <c r="E936" s="135"/>
      <c r="F936" s="135"/>
      <c r="G936" s="135"/>
    </row>
    <row r="937" ht="12.75" customHeight="1">
      <c r="B937" s="135"/>
      <c r="C937" s="135"/>
      <c r="D937" s="135"/>
      <c r="E937" s="135"/>
      <c r="F937" s="135"/>
      <c r="G937" s="135"/>
    </row>
    <row r="938" ht="12.75" customHeight="1">
      <c r="B938" s="135"/>
      <c r="C938" s="135"/>
      <c r="D938" s="135"/>
      <c r="E938" s="135"/>
      <c r="F938" s="135"/>
      <c r="G938" s="135"/>
    </row>
    <row r="939" ht="12.75" customHeight="1">
      <c r="B939" s="135"/>
      <c r="C939" s="135"/>
      <c r="D939" s="135"/>
      <c r="E939" s="135"/>
      <c r="F939" s="135"/>
      <c r="G939" s="135"/>
    </row>
    <row r="940" ht="12.75" customHeight="1">
      <c r="B940" s="135"/>
      <c r="C940" s="135"/>
      <c r="D940" s="135"/>
      <c r="E940" s="135"/>
      <c r="F940" s="135"/>
      <c r="G940" s="135"/>
    </row>
    <row r="941" ht="12.75" customHeight="1">
      <c r="B941" s="135"/>
      <c r="C941" s="135"/>
      <c r="D941" s="135"/>
      <c r="E941" s="135"/>
      <c r="F941" s="135"/>
      <c r="G941" s="135"/>
    </row>
    <row r="942" ht="12.75" customHeight="1">
      <c r="B942" s="135"/>
      <c r="C942" s="135"/>
      <c r="D942" s="135"/>
      <c r="E942" s="135"/>
      <c r="F942" s="135"/>
      <c r="G942" s="135"/>
    </row>
    <row r="943" ht="12.75" customHeight="1">
      <c r="B943" s="135"/>
      <c r="C943" s="135"/>
      <c r="D943" s="135"/>
      <c r="E943" s="135"/>
      <c r="F943" s="135"/>
      <c r="G943" s="135"/>
    </row>
    <row r="944" ht="12.75" customHeight="1">
      <c r="B944" s="135"/>
      <c r="C944" s="135"/>
      <c r="D944" s="135"/>
      <c r="E944" s="135"/>
      <c r="F944" s="135"/>
      <c r="G944" s="135"/>
    </row>
    <row r="945" ht="12.75" customHeight="1">
      <c r="B945" s="135"/>
      <c r="C945" s="135"/>
      <c r="D945" s="135"/>
      <c r="E945" s="135"/>
      <c r="F945" s="135"/>
      <c r="G945" s="135"/>
    </row>
    <row r="946" ht="12.75" customHeight="1">
      <c r="B946" s="135"/>
      <c r="C946" s="135"/>
      <c r="D946" s="135"/>
      <c r="E946" s="135"/>
      <c r="F946" s="135"/>
      <c r="G946" s="135"/>
    </row>
    <row r="947" ht="12.75" customHeight="1">
      <c r="B947" s="135"/>
      <c r="C947" s="135"/>
      <c r="D947" s="135"/>
      <c r="E947" s="135"/>
      <c r="F947" s="135"/>
      <c r="G947" s="135"/>
    </row>
    <row r="948" ht="12.75" customHeight="1">
      <c r="B948" s="135"/>
      <c r="C948" s="135"/>
      <c r="D948" s="135"/>
      <c r="E948" s="135"/>
      <c r="F948" s="135"/>
      <c r="G948" s="135"/>
    </row>
    <row r="949" ht="12.75" customHeight="1">
      <c r="B949" s="135"/>
      <c r="C949" s="135"/>
      <c r="D949" s="135"/>
      <c r="E949" s="135"/>
      <c r="F949" s="135"/>
      <c r="G949" s="135"/>
    </row>
    <row r="950" ht="12.75" customHeight="1">
      <c r="B950" s="135"/>
      <c r="C950" s="135"/>
      <c r="D950" s="135"/>
      <c r="E950" s="135"/>
      <c r="F950" s="135"/>
      <c r="G950" s="135"/>
    </row>
    <row r="951" ht="12.75" customHeight="1">
      <c r="B951" s="135"/>
      <c r="C951" s="135"/>
      <c r="D951" s="135"/>
      <c r="E951" s="135"/>
      <c r="F951" s="135"/>
      <c r="G951" s="135"/>
    </row>
    <row r="952" ht="12.75" customHeight="1">
      <c r="B952" s="135"/>
      <c r="C952" s="135"/>
      <c r="D952" s="135"/>
      <c r="E952" s="135"/>
      <c r="F952" s="135"/>
      <c r="G952" s="135"/>
    </row>
    <row r="953" ht="12.75" customHeight="1">
      <c r="B953" s="135"/>
      <c r="C953" s="135"/>
      <c r="D953" s="135"/>
      <c r="E953" s="135"/>
      <c r="F953" s="135"/>
      <c r="G953" s="135"/>
    </row>
    <row r="954" ht="12.75" customHeight="1">
      <c r="B954" s="135"/>
      <c r="C954" s="135"/>
      <c r="D954" s="135"/>
      <c r="E954" s="135"/>
      <c r="F954" s="135"/>
      <c r="G954" s="135"/>
    </row>
    <row r="955" ht="12.75" customHeight="1">
      <c r="B955" s="135"/>
      <c r="C955" s="135"/>
      <c r="D955" s="135"/>
      <c r="E955" s="135"/>
      <c r="F955" s="135"/>
      <c r="G955" s="135"/>
    </row>
    <row r="956" ht="12.75" customHeight="1">
      <c r="B956" s="135"/>
      <c r="C956" s="135"/>
      <c r="D956" s="135"/>
      <c r="E956" s="135"/>
      <c r="F956" s="135"/>
      <c r="G956" s="135"/>
    </row>
    <row r="957" ht="12.75" customHeight="1">
      <c r="B957" s="135"/>
      <c r="C957" s="135"/>
      <c r="D957" s="135"/>
      <c r="E957" s="135"/>
      <c r="F957" s="135"/>
      <c r="G957" s="135"/>
    </row>
    <row r="958" ht="12.75" customHeight="1">
      <c r="B958" s="135"/>
      <c r="C958" s="135"/>
      <c r="D958" s="135"/>
      <c r="E958" s="135"/>
      <c r="F958" s="135"/>
      <c r="G958" s="135"/>
    </row>
    <row r="959" ht="12.75" customHeight="1">
      <c r="B959" s="135"/>
      <c r="C959" s="135"/>
      <c r="D959" s="135"/>
      <c r="E959" s="135"/>
      <c r="F959" s="135"/>
      <c r="G959" s="135"/>
    </row>
    <row r="960" ht="12.75" customHeight="1">
      <c r="B960" s="135"/>
      <c r="C960" s="135"/>
      <c r="D960" s="135"/>
      <c r="E960" s="135"/>
      <c r="F960" s="135"/>
      <c r="G960" s="135"/>
    </row>
    <row r="961" ht="12.75" customHeight="1">
      <c r="B961" s="135"/>
      <c r="C961" s="135"/>
      <c r="D961" s="135"/>
      <c r="E961" s="135"/>
      <c r="F961" s="135"/>
      <c r="G961" s="135"/>
    </row>
    <row r="962" ht="12.75" customHeight="1">
      <c r="B962" s="135"/>
      <c r="C962" s="135"/>
      <c r="D962" s="135"/>
      <c r="E962" s="135"/>
      <c r="F962" s="135"/>
      <c r="G962" s="135"/>
    </row>
    <row r="963" ht="12.75" customHeight="1">
      <c r="B963" s="135"/>
      <c r="C963" s="135"/>
      <c r="D963" s="135"/>
      <c r="E963" s="135"/>
      <c r="F963" s="135"/>
      <c r="G963" s="135"/>
    </row>
    <row r="964" ht="12.75" customHeight="1">
      <c r="B964" s="135"/>
      <c r="C964" s="135"/>
      <c r="D964" s="135"/>
      <c r="E964" s="135"/>
      <c r="F964" s="135"/>
      <c r="G964" s="135"/>
    </row>
    <row r="965" ht="12.75" customHeight="1">
      <c r="B965" s="135"/>
      <c r="C965" s="135"/>
      <c r="D965" s="135"/>
      <c r="E965" s="135"/>
      <c r="F965" s="135"/>
      <c r="G965" s="135"/>
    </row>
    <row r="966" ht="12.75" customHeight="1">
      <c r="B966" s="135"/>
      <c r="C966" s="135"/>
      <c r="D966" s="135"/>
      <c r="E966" s="135"/>
      <c r="F966" s="135"/>
      <c r="G966" s="135"/>
    </row>
    <row r="967" ht="12.75" customHeight="1">
      <c r="B967" s="135"/>
      <c r="C967" s="135"/>
      <c r="D967" s="135"/>
      <c r="E967" s="135"/>
      <c r="F967" s="135"/>
      <c r="G967" s="135"/>
    </row>
    <row r="968" ht="12.75" customHeight="1">
      <c r="B968" s="135"/>
      <c r="C968" s="135"/>
      <c r="D968" s="135"/>
      <c r="E968" s="135"/>
      <c r="F968" s="135"/>
      <c r="G968" s="135"/>
    </row>
    <row r="969" ht="12.75" customHeight="1">
      <c r="B969" s="135"/>
      <c r="C969" s="135"/>
      <c r="D969" s="135"/>
      <c r="E969" s="135"/>
      <c r="F969" s="135"/>
      <c r="G969" s="135"/>
    </row>
    <row r="970" ht="12.75" customHeight="1">
      <c r="B970" s="135"/>
      <c r="C970" s="135"/>
      <c r="D970" s="135"/>
      <c r="E970" s="135"/>
      <c r="F970" s="135"/>
      <c r="G970" s="135"/>
    </row>
    <row r="971" ht="12.75" customHeight="1">
      <c r="B971" s="135"/>
      <c r="C971" s="135"/>
      <c r="D971" s="135"/>
      <c r="E971" s="135"/>
      <c r="F971" s="135"/>
      <c r="G971" s="135"/>
    </row>
    <row r="972" ht="12.75" customHeight="1">
      <c r="B972" s="135"/>
      <c r="C972" s="135"/>
      <c r="D972" s="135"/>
      <c r="E972" s="135"/>
      <c r="F972" s="135"/>
      <c r="G972" s="135"/>
    </row>
    <row r="973" ht="12.75" customHeight="1">
      <c r="B973" s="135"/>
      <c r="C973" s="135"/>
      <c r="D973" s="135"/>
      <c r="E973" s="135"/>
      <c r="F973" s="135"/>
      <c r="G973" s="135"/>
    </row>
    <row r="974" ht="12.75" customHeight="1">
      <c r="B974" s="135"/>
      <c r="C974" s="135"/>
      <c r="D974" s="135"/>
      <c r="E974" s="135"/>
      <c r="F974" s="135"/>
      <c r="G974" s="135"/>
    </row>
    <row r="975" ht="12.75" customHeight="1">
      <c r="B975" s="135"/>
      <c r="C975" s="135"/>
      <c r="D975" s="135"/>
      <c r="E975" s="135"/>
      <c r="F975" s="135"/>
      <c r="G975" s="135"/>
    </row>
    <row r="976" ht="12.75" customHeight="1">
      <c r="B976" s="135"/>
      <c r="C976" s="135"/>
      <c r="D976" s="135"/>
      <c r="E976" s="135"/>
      <c r="F976" s="135"/>
      <c r="G976" s="135"/>
    </row>
    <row r="977" ht="12.75" customHeight="1">
      <c r="B977" s="135"/>
      <c r="C977" s="135"/>
      <c r="D977" s="135"/>
      <c r="E977" s="135"/>
      <c r="F977" s="135"/>
      <c r="G977" s="135"/>
    </row>
    <row r="978" ht="12.75" customHeight="1">
      <c r="B978" s="135"/>
      <c r="C978" s="135"/>
      <c r="D978" s="135"/>
      <c r="E978" s="135"/>
      <c r="F978" s="135"/>
      <c r="G978" s="135"/>
    </row>
    <row r="979" ht="12.75" customHeight="1">
      <c r="B979" s="135"/>
      <c r="C979" s="135"/>
      <c r="D979" s="135"/>
      <c r="E979" s="135"/>
      <c r="F979" s="135"/>
      <c r="G979" s="135"/>
    </row>
    <row r="980" ht="12.75" customHeight="1">
      <c r="B980" s="135"/>
      <c r="C980" s="135"/>
      <c r="D980" s="135"/>
      <c r="E980" s="135"/>
      <c r="F980" s="135"/>
      <c r="G980" s="135"/>
    </row>
    <row r="981" ht="12.75" customHeight="1">
      <c r="B981" s="135"/>
      <c r="C981" s="135"/>
      <c r="D981" s="135"/>
      <c r="E981" s="135"/>
      <c r="F981" s="135"/>
      <c r="G981" s="135"/>
    </row>
    <row r="982" ht="12.75" customHeight="1">
      <c r="B982" s="135"/>
      <c r="C982" s="135"/>
      <c r="D982" s="135"/>
      <c r="E982" s="135"/>
      <c r="F982" s="135"/>
      <c r="G982" s="135"/>
    </row>
    <row r="983" ht="12.75" customHeight="1">
      <c r="B983" s="135"/>
      <c r="C983" s="135"/>
      <c r="D983" s="135"/>
      <c r="E983" s="135"/>
      <c r="F983" s="135"/>
      <c r="G983" s="135"/>
    </row>
    <row r="984" ht="12.75" customHeight="1">
      <c r="B984" s="135"/>
      <c r="C984" s="135"/>
      <c r="D984" s="135"/>
      <c r="E984" s="135"/>
      <c r="F984" s="135"/>
      <c r="G984" s="135"/>
    </row>
    <row r="985" ht="12.75" customHeight="1">
      <c r="B985" s="135"/>
      <c r="C985" s="135"/>
      <c r="D985" s="135"/>
      <c r="E985" s="135"/>
      <c r="F985" s="135"/>
      <c r="G985" s="135"/>
    </row>
    <row r="986" ht="12.75" customHeight="1">
      <c r="B986" s="135"/>
      <c r="C986" s="135"/>
      <c r="D986" s="135"/>
      <c r="E986" s="135"/>
      <c r="F986" s="135"/>
      <c r="G986" s="135"/>
    </row>
    <row r="987" ht="12.75" customHeight="1">
      <c r="B987" s="135"/>
      <c r="C987" s="135"/>
      <c r="D987" s="135"/>
      <c r="E987" s="135"/>
      <c r="F987" s="135"/>
      <c r="G987" s="135"/>
    </row>
    <row r="988" ht="12.75" customHeight="1">
      <c r="B988" s="135"/>
      <c r="C988" s="135"/>
      <c r="D988" s="135"/>
      <c r="E988" s="135"/>
      <c r="F988" s="135"/>
      <c r="G988" s="135"/>
    </row>
    <row r="989" ht="12.75" customHeight="1">
      <c r="B989" s="135"/>
      <c r="C989" s="135"/>
      <c r="D989" s="135"/>
      <c r="E989" s="135"/>
      <c r="F989" s="135"/>
      <c r="G989" s="135"/>
    </row>
    <row r="990" ht="12.75" customHeight="1">
      <c r="B990" s="135"/>
      <c r="C990" s="135"/>
      <c r="D990" s="135"/>
      <c r="E990" s="135"/>
      <c r="F990" s="135"/>
      <c r="G990" s="135"/>
    </row>
    <row r="991" ht="12.75" customHeight="1">
      <c r="B991" s="135"/>
      <c r="C991" s="135"/>
      <c r="D991" s="135"/>
      <c r="E991" s="135"/>
      <c r="F991" s="135"/>
      <c r="G991" s="135"/>
    </row>
    <row r="992" ht="12.75" customHeight="1">
      <c r="B992" s="135"/>
      <c r="C992" s="135"/>
      <c r="D992" s="135"/>
      <c r="E992" s="135"/>
      <c r="F992" s="135"/>
      <c r="G992" s="135"/>
    </row>
    <row r="993" ht="12.75" customHeight="1">
      <c r="B993" s="135"/>
      <c r="C993" s="135"/>
      <c r="D993" s="135"/>
      <c r="E993" s="135"/>
      <c r="F993" s="135"/>
      <c r="G993" s="135"/>
    </row>
    <row r="994" ht="12.75" customHeight="1">
      <c r="B994" s="135"/>
      <c r="C994" s="135"/>
      <c r="D994" s="135"/>
      <c r="E994" s="135"/>
      <c r="F994" s="135"/>
      <c r="G994" s="135"/>
    </row>
    <row r="995" ht="12.75" customHeight="1">
      <c r="B995" s="135"/>
      <c r="C995" s="135"/>
      <c r="D995" s="135"/>
      <c r="E995" s="135"/>
      <c r="F995" s="135"/>
      <c r="G995" s="135"/>
    </row>
    <row r="996" ht="12.75" customHeight="1">
      <c r="B996" s="135"/>
      <c r="C996" s="135"/>
      <c r="D996" s="135"/>
      <c r="E996" s="135"/>
      <c r="F996" s="135"/>
      <c r="G996" s="135"/>
    </row>
    <row r="997" ht="12.75" customHeight="1">
      <c r="B997" s="135"/>
      <c r="C997" s="135"/>
      <c r="D997" s="135"/>
      <c r="E997" s="135"/>
      <c r="F997" s="135"/>
      <c r="G997" s="135"/>
    </row>
    <row r="998" ht="12.75" customHeight="1">
      <c r="B998" s="135"/>
      <c r="C998" s="135"/>
      <c r="D998" s="135"/>
      <c r="E998" s="135"/>
      <c r="F998" s="135"/>
      <c r="G998" s="135"/>
    </row>
    <row r="999" ht="12.75" customHeight="1">
      <c r="B999" s="135"/>
      <c r="C999" s="135"/>
      <c r="D999" s="135"/>
      <c r="E999" s="135"/>
      <c r="F999" s="135"/>
      <c r="G999" s="135"/>
    </row>
    <row r="1000" ht="12.75" customHeight="1">
      <c r="B1000" s="135"/>
      <c r="C1000" s="135"/>
      <c r="D1000" s="135"/>
      <c r="E1000" s="135"/>
      <c r="F1000" s="135"/>
      <c r="G1000" s="13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88"/>
    <col customWidth="1" min="2" max="2" width="11.13"/>
    <col customWidth="1" min="3" max="3" width="8.38"/>
    <col customWidth="1" min="4" max="4" width="8.13"/>
    <col customWidth="1" min="5" max="26" width="8.63"/>
  </cols>
  <sheetData>
    <row r="1" ht="14.25" customHeight="1">
      <c r="A1" s="137" t="s">
        <v>114</v>
      </c>
      <c r="B1" s="138" t="s">
        <v>7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ht="14.25" customHeight="1">
      <c r="A2" s="140"/>
      <c r="B2" s="141"/>
    </row>
    <row r="3" ht="14.25" customHeight="1">
      <c r="A3" s="142" t="s">
        <v>115</v>
      </c>
      <c r="B3" s="143">
        <f>VALUE(Contagem!W5)</f>
        <v>66</v>
      </c>
    </row>
    <row r="4" ht="14.25" customHeight="1">
      <c r="B4" s="144"/>
    </row>
    <row r="5" ht="14.25" customHeight="1">
      <c r="A5" s="145" t="s">
        <v>116</v>
      </c>
      <c r="B5" s="146">
        <v>1.0</v>
      </c>
    </row>
    <row r="6" ht="14.25" customHeight="1">
      <c r="B6" s="144"/>
    </row>
    <row r="7" ht="14.25" customHeight="1">
      <c r="A7" s="139" t="s">
        <v>117</v>
      </c>
    </row>
    <row r="8" ht="14.25" customHeight="1">
      <c r="A8" s="139" t="s">
        <v>118</v>
      </c>
    </row>
    <row r="9" ht="14.25" customHeight="1">
      <c r="A9" s="147" t="s">
        <v>119</v>
      </c>
      <c r="B9" s="148">
        <v>0.25</v>
      </c>
      <c r="C9" s="149" t="s">
        <v>120</v>
      </c>
      <c r="D9" s="150"/>
    </row>
    <row r="10" ht="14.25" customHeight="1">
      <c r="A10" s="151" t="s">
        <v>121</v>
      </c>
      <c r="B10" s="152">
        <f>B3/B9</f>
        <v>264</v>
      </c>
      <c r="C10" s="150"/>
      <c r="E10" s="150"/>
    </row>
    <row r="11" ht="14.25" customHeight="1">
      <c r="A11" s="151" t="s">
        <v>122</v>
      </c>
      <c r="B11" s="152">
        <v>120.0</v>
      </c>
      <c r="E11" s="150"/>
      <c r="F11" s="150"/>
    </row>
    <row r="12" ht="14.25" customHeight="1">
      <c r="A12" s="153" t="s">
        <v>123</v>
      </c>
      <c r="B12" s="154">
        <f>CEILING(B10/(B5*B11),1)</f>
        <v>3</v>
      </c>
    </row>
    <row r="13" ht="14.25" customHeight="1">
      <c r="B13" s="144"/>
    </row>
    <row r="14" ht="14.25" customHeight="1">
      <c r="A14" s="155" t="s">
        <v>124</v>
      </c>
      <c r="B14" s="156"/>
      <c r="D14" s="150"/>
    </row>
    <row r="15" ht="14.25" customHeight="1">
      <c r="A15" s="157" t="s">
        <v>125</v>
      </c>
      <c r="B15" s="158">
        <f>B$10*0.2</f>
        <v>52.8</v>
      </c>
      <c r="D15" s="150"/>
    </row>
    <row r="16" ht="14.25" customHeight="1">
      <c r="A16" s="157" t="s">
        <v>126</v>
      </c>
      <c r="B16" s="158">
        <f>B$10*0.3</f>
        <v>79.2</v>
      </c>
    </row>
    <row r="17" ht="14.25" customHeight="1">
      <c r="A17" s="157" t="s">
        <v>127</v>
      </c>
      <c r="B17" s="158">
        <f>B$10*0.4</f>
        <v>105.6</v>
      </c>
    </row>
    <row r="18" ht="14.25" customHeight="1">
      <c r="A18" s="159" t="s">
        <v>128</v>
      </c>
      <c r="B18" s="160">
        <f>B$10*0.1</f>
        <v>26.4</v>
      </c>
    </row>
    <row r="19" ht="14.25" customHeight="1"/>
    <row r="20" ht="14.25" customHeight="1">
      <c r="A20" s="155" t="s">
        <v>129</v>
      </c>
      <c r="B20" s="156"/>
    </row>
    <row r="21" ht="14.25" customHeight="1">
      <c r="A21" s="157" t="s">
        <v>125</v>
      </c>
      <c r="B21" s="158">
        <f>(B$10*0.2)/$B$5</f>
        <v>52.8</v>
      </c>
    </row>
    <row r="22" ht="14.25" customHeight="1">
      <c r="A22" s="157" t="s">
        <v>126</v>
      </c>
      <c r="B22" s="158">
        <f>B$10*0.3/$B$5</f>
        <v>79.2</v>
      </c>
    </row>
    <row r="23" ht="14.25" customHeight="1">
      <c r="A23" s="157" t="s">
        <v>127</v>
      </c>
      <c r="B23" s="158">
        <f>B$10*0.4/$B$5</f>
        <v>105.6</v>
      </c>
    </row>
    <row r="24" ht="14.25" customHeight="1">
      <c r="A24" s="159" t="s">
        <v>128</v>
      </c>
      <c r="B24" s="160">
        <f>B$10*0.1/$B$5</f>
        <v>26.4</v>
      </c>
    </row>
    <row r="25" ht="14.25" customHeight="1">
      <c r="B25" s="144"/>
    </row>
    <row r="26" ht="14.25" customHeight="1">
      <c r="A26" s="155" t="s">
        <v>130</v>
      </c>
      <c r="B26" s="156"/>
    </row>
    <row r="27" ht="14.25" customHeight="1">
      <c r="A27" s="157" t="s">
        <v>125</v>
      </c>
      <c r="B27" s="158">
        <f>$B$3*0.2/$B$5</f>
        <v>13.2</v>
      </c>
    </row>
    <row r="28" ht="14.25" customHeight="1">
      <c r="A28" s="157" t="s">
        <v>126</v>
      </c>
      <c r="B28" s="158">
        <f>$B$3*0.3/$B$5</f>
        <v>19.8</v>
      </c>
    </row>
    <row r="29" ht="14.25" customHeight="1">
      <c r="A29" s="157" t="s">
        <v>127</v>
      </c>
      <c r="B29" s="158">
        <f>$B$3*0.4/$B$5</f>
        <v>26.4</v>
      </c>
    </row>
    <row r="30" ht="14.25" customHeight="1">
      <c r="A30" s="159" t="s">
        <v>128</v>
      </c>
      <c r="B30" s="160">
        <f>$B$3*0.1/$B$5</f>
        <v>6.6</v>
      </c>
    </row>
    <row r="31" ht="14.25" customHeight="1">
      <c r="B31" s="144"/>
    </row>
    <row r="32" ht="14.25" customHeight="1">
      <c r="A32" s="161" t="s">
        <v>131</v>
      </c>
      <c r="B32" s="162">
        <f>B3/(19*LN(B3)-42)</f>
        <v>1.755158566</v>
      </c>
    </row>
    <row r="33" ht="14.25" customHeight="1">
      <c r="B33" s="144"/>
    </row>
    <row r="34" ht="14.25" customHeight="1">
      <c r="B34" s="144"/>
    </row>
    <row r="35" ht="14.25" customHeight="1">
      <c r="B35" s="144"/>
    </row>
    <row r="36" ht="14.25" customHeight="1">
      <c r="B36" s="144"/>
    </row>
    <row r="37" ht="14.25" customHeight="1">
      <c r="B37" s="144"/>
    </row>
    <row r="38" ht="14.25" customHeight="1">
      <c r="B38" s="144"/>
    </row>
    <row r="39" ht="14.25" customHeight="1">
      <c r="B39" s="144"/>
    </row>
    <row r="40" ht="14.25" customHeight="1">
      <c r="B40" s="144"/>
    </row>
    <row r="41" ht="14.25" customHeight="1">
      <c r="B41" s="144"/>
    </row>
    <row r="42" ht="14.25" customHeight="1">
      <c r="B42" s="144"/>
    </row>
    <row r="43" ht="14.25" customHeight="1">
      <c r="B43" s="144"/>
    </row>
    <row r="44" ht="14.25" customHeight="1">
      <c r="B44" s="144"/>
    </row>
    <row r="45" ht="14.25" customHeight="1">
      <c r="B45" s="144"/>
    </row>
    <row r="46" ht="14.25" customHeight="1">
      <c r="B46" s="144"/>
    </row>
    <row r="47" ht="14.25" customHeight="1">
      <c r="B47" s="144"/>
    </row>
    <row r="48" ht="14.25" customHeight="1">
      <c r="B48" s="144"/>
    </row>
    <row r="49" ht="14.25" customHeight="1">
      <c r="B49" s="144"/>
    </row>
    <row r="50" ht="14.25" customHeight="1">
      <c r="B50" s="144"/>
    </row>
    <row r="51" ht="14.25" customHeight="1">
      <c r="B51" s="144"/>
    </row>
    <row r="52" ht="14.25" customHeight="1">
      <c r="B52" s="144"/>
    </row>
    <row r="53" ht="14.25" customHeight="1">
      <c r="B53" s="144"/>
    </row>
    <row r="54" ht="14.25" customHeight="1">
      <c r="B54" s="144"/>
    </row>
    <row r="55" ht="14.25" customHeight="1">
      <c r="B55" s="144"/>
    </row>
    <row r="56" ht="14.25" customHeight="1">
      <c r="B56" s="144"/>
    </row>
    <row r="57" ht="14.25" customHeight="1">
      <c r="B57" s="144"/>
    </row>
    <row r="58" ht="14.25" customHeight="1">
      <c r="B58" s="144"/>
    </row>
    <row r="59" ht="14.25" customHeight="1">
      <c r="B59" s="144"/>
    </row>
    <row r="60" ht="14.25" customHeight="1">
      <c r="B60" s="144"/>
    </row>
    <row r="61" ht="14.25" customHeight="1">
      <c r="B61" s="144"/>
    </row>
    <row r="62" ht="14.25" customHeight="1">
      <c r="B62" s="144"/>
    </row>
    <row r="63" ht="14.25" customHeight="1">
      <c r="B63" s="144"/>
    </row>
    <row r="64" ht="14.25" customHeight="1">
      <c r="B64" s="144"/>
    </row>
    <row r="65" ht="14.25" customHeight="1">
      <c r="B65" s="144"/>
    </row>
    <row r="66" ht="14.25" customHeight="1">
      <c r="B66" s="144"/>
    </row>
    <row r="67" ht="14.25" customHeight="1">
      <c r="B67" s="144"/>
    </row>
    <row r="68" ht="14.25" customHeight="1">
      <c r="B68" s="144"/>
    </row>
    <row r="69" ht="14.25" customHeight="1">
      <c r="B69" s="144"/>
    </row>
    <row r="70" ht="14.25" customHeight="1">
      <c r="B70" s="144"/>
    </row>
    <row r="71" ht="14.25" customHeight="1">
      <c r="B71" s="144"/>
    </row>
    <row r="72" ht="14.25" customHeight="1">
      <c r="B72" s="144"/>
    </row>
    <row r="73" ht="14.25" customHeight="1">
      <c r="B73" s="144"/>
    </row>
    <row r="74" ht="14.25" customHeight="1">
      <c r="B74" s="144"/>
    </row>
    <row r="75" ht="14.25" customHeight="1">
      <c r="B75" s="144"/>
    </row>
    <row r="76" ht="14.25" customHeight="1">
      <c r="B76" s="144"/>
    </row>
    <row r="77" ht="14.25" customHeight="1">
      <c r="B77" s="144"/>
    </row>
    <row r="78" ht="14.25" customHeight="1">
      <c r="B78" s="144"/>
    </row>
    <row r="79" ht="14.25" customHeight="1">
      <c r="B79" s="144"/>
    </row>
    <row r="80" ht="14.25" customHeight="1">
      <c r="B80" s="144"/>
    </row>
    <row r="81" ht="14.25" customHeight="1">
      <c r="B81" s="144"/>
    </row>
    <row r="82" ht="14.25" customHeight="1">
      <c r="B82" s="144"/>
    </row>
    <row r="83" ht="14.25" customHeight="1">
      <c r="B83" s="144"/>
    </row>
    <row r="84" ht="14.25" customHeight="1">
      <c r="B84" s="144"/>
    </row>
    <row r="85" ht="14.25" customHeight="1">
      <c r="B85" s="144"/>
    </row>
    <row r="86" ht="14.25" customHeight="1">
      <c r="B86" s="144"/>
    </row>
    <row r="87" ht="14.25" customHeight="1">
      <c r="B87" s="144"/>
    </row>
    <row r="88" ht="14.25" customHeight="1">
      <c r="B88" s="144"/>
    </row>
    <row r="89" ht="14.25" customHeight="1">
      <c r="B89" s="144"/>
    </row>
    <row r="90" ht="14.25" customHeight="1">
      <c r="B90" s="144"/>
    </row>
    <row r="91" ht="14.25" customHeight="1">
      <c r="B91" s="144"/>
    </row>
    <row r="92" ht="14.25" customHeight="1">
      <c r="B92" s="144"/>
    </row>
    <row r="93" ht="14.25" customHeight="1">
      <c r="B93" s="144"/>
    </row>
    <row r="94" ht="14.25" customHeight="1">
      <c r="B94" s="144"/>
    </row>
    <row r="95" ht="14.25" customHeight="1">
      <c r="B95" s="144"/>
    </row>
    <row r="96" ht="14.25" customHeight="1">
      <c r="B96" s="144"/>
    </row>
    <row r="97" ht="14.25" customHeight="1">
      <c r="B97" s="144"/>
    </row>
    <row r="98" ht="14.25" customHeight="1">
      <c r="B98" s="144"/>
    </row>
    <row r="99" ht="14.25" customHeight="1">
      <c r="B99" s="144"/>
    </row>
    <row r="100" ht="14.25" customHeight="1">
      <c r="B100" s="144"/>
    </row>
    <row r="101" ht="14.25" customHeight="1">
      <c r="B101" s="144"/>
    </row>
    <row r="102" ht="14.25" customHeight="1">
      <c r="B102" s="144"/>
    </row>
    <row r="103" ht="14.25" customHeight="1">
      <c r="B103" s="144"/>
    </row>
    <row r="104" ht="14.25" customHeight="1">
      <c r="B104" s="144"/>
    </row>
    <row r="105" ht="14.25" customHeight="1">
      <c r="B105" s="144"/>
    </row>
    <row r="106" ht="14.25" customHeight="1">
      <c r="B106" s="144"/>
    </row>
    <row r="107" ht="14.25" customHeight="1">
      <c r="B107" s="144"/>
    </row>
    <row r="108" ht="14.25" customHeight="1">
      <c r="B108" s="144"/>
    </row>
    <row r="109" ht="14.25" customHeight="1">
      <c r="B109" s="144"/>
    </row>
    <row r="110" ht="14.25" customHeight="1">
      <c r="B110" s="144"/>
    </row>
    <row r="111" ht="14.25" customHeight="1">
      <c r="B111" s="144"/>
    </row>
    <row r="112" ht="14.25" customHeight="1">
      <c r="B112" s="144"/>
    </row>
    <row r="113" ht="14.25" customHeight="1">
      <c r="B113" s="144"/>
    </row>
    <row r="114" ht="14.25" customHeight="1">
      <c r="B114" s="144"/>
    </row>
    <row r="115" ht="14.25" customHeight="1">
      <c r="B115" s="144"/>
    </row>
    <row r="116" ht="14.25" customHeight="1">
      <c r="B116" s="144"/>
    </row>
    <row r="117" ht="14.25" customHeight="1">
      <c r="B117" s="144"/>
    </row>
    <row r="118" ht="14.25" customHeight="1">
      <c r="B118" s="144"/>
    </row>
    <row r="119" ht="14.25" customHeight="1">
      <c r="B119" s="144"/>
    </row>
    <row r="120" ht="14.25" customHeight="1">
      <c r="B120" s="144"/>
    </row>
    <row r="121" ht="14.25" customHeight="1">
      <c r="B121" s="144"/>
    </row>
    <row r="122" ht="14.25" customHeight="1">
      <c r="B122" s="144"/>
    </row>
    <row r="123" ht="14.25" customHeight="1">
      <c r="B123" s="144"/>
    </row>
    <row r="124" ht="14.25" customHeight="1">
      <c r="B124" s="144"/>
    </row>
    <row r="125" ht="14.25" customHeight="1">
      <c r="B125" s="144"/>
    </row>
    <row r="126" ht="14.25" customHeight="1">
      <c r="B126" s="144"/>
    </row>
    <row r="127" ht="14.25" customHeight="1">
      <c r="B127" s="144"/>
    </row>
    <row r="128" ht="14.25" customHeight="1">
      <c r="B128" s="144"/>
    </row>
    <row r="129" ht="14.25" customHeight="1">
      <c r="B129" s="144"/>
    </row>
    <row r="130" ht="14.25" customHeight="1">
      <c r="B130" s="144"/>
    </row>
    <row r="131" ht="14.25" customHeight="1">
      <c r="B131" s="144"/>
    </row>
    <row r="132" ht="14.25" customHeight="1">
      <c r="B132" s="144"/>
    </row>
    <row r="133" ht="14.25" customHeight="1">
      <c r="B133" s="144"/>
    </row>
    <row r="134" ht="14.25" customHeight="1">
      <c r="B134" s="144"/>
    </row>
    <row r="135" ht="14.25" customHeight="1">
      <c r="B135" s="144"/>
    </row>
    <row r="136" ht="14.25" customHeight="1">
      <c r="B136" s="144"/>
    </row>
    <row r="137" ht="14.25" customHeight="1">
      <c r="B137" s="144"/>
    </row>
    <row r="138" ht="14.25" customHeight="1">
      <c r="B138" s="144"/>
    </row>
    <row r="139" ht="14.25" customHeight="1">
      <c r="B139" s="144"/>
    </row>
    <row r="140" ht="14.25" customHeight="1">
      <c r="B140" s="144"/>
    </row>
    <row r="141" ht="14.25" customHeight="1">
      <c r="B141" s="144"/>
    </row>
    <row r="142" ht="14.25" customHeight="1">
      <c r="B142" s="144"/>
    </row>
    <row r="143" ht="14.25" customHeight="1">
      <c r="B143" s="144"/>
    </row>
    <row r="144" ht="14.25" customHeight="1">
      <c r="B144" s="144"/>
    </row>
    <row r="145" ht="14.25" customHeight="1">
      <c r="B145" s="144"/>
    </row>
    <row r="146" ht="14.25" customHeight="1">
      <c r="B146" s="144"/>
    </row>
    <row r="147" ht="14.25" customHeight="1">
      <c r="B147" s="144"/>
    </row>
    <row r="148" ht="14.25" customHeight="1">
      <c r="B148" s="144"/>
    </row>
    <row r="149" ht="14.25" customHeight="1">
      <c r="B149" s="144"/>
    </row>
    <row r="150" ht="14.25" customHeight="1">
      <c r="B150" s="144"/>
    </row>
    <row r="151" ht="14.25" customHeight="1">
      <c r="B151" s="144"/>
    </row>
    <row r="152" ht="14.25" customHeight="1">
      <c r="B152" s="144"/>
    </row>
    <row r="153" ht="14.25" customHeight="1">
      <c r="B153" s="144"/>
    </row>
    <row r="154" ht="14.25" customHeight="1">
      <c r="B154" s="144"/>
    </row>
    <row r="155" ht="14.25" customHeight="1">
      <c r="B155" s="144"/>
    </row>
    <row r="156" ht="14.25" customHeight="1">
      <c r="B156" s="144"/>
    </row>
    <row r="157" ht="14.25" customHeight="1">
      <c r="B157" s="144"/>
    </row>
    <row r="158" ht="14.25" customHeight="1">
      <c r="B158" s="144"/>
    </row>
    <row r="159" ht="14.25" customHeight="1">
      <c r="B159" s="144"/>
    </row>
    <row r="160" ht="14.25" customHeight="1">
      <c r="B160" s="144"/>
    </row>
    <row r="161" ht="14.25" customHeight="1">
      <c r="B161" s="144"/>
    </row>
    <row r="162" ht="14.25" customHeight="1">
      <c r="B162" s="144"/>
    </row>
    <row r="163" ht="14.25" customHeight="1">
      <c r="B163" s="144"/>
    </row>
    <row r="164" ht="14.25" customHeight="1">
      <c r="B164" s="144"/>
    </row>
    <row r="165" ht="14.25" customHeight="1">
      <c r="B165" s="144"/>
    </row>
    <row r="166" ht="14.25" customHeight="1">
      <c r="B166" s="144"/>
    </row>
    <row r="167" ht="14.25" customHeight="1">
      <c r="B167" s="144"/>
    </row>
    <row r="168" ht="14.25" customHeight="1">
      <c r="B168" s="144"/>
    </row>
    <row r="169" ht="14.25" customHeight="1">
      <c r="B169" s="144"/>
    </row>
    <row r="170" ht="14.25" customHeight="1">
      <c r="B170" s="144"/>
    </row>
    <row r="171" ht="14.25" customHeight="1">
      <c r="B171" s="144"/>
    </row>
    <row r="172" ht="14.25" customHeight="1">
      <c r="B172" s="144"/>
    </row>
    <row r="173" ht="14.25" customHeight="1">
      <c r="B173" s="144"/>
    </row>
    <row r="174" ht="14.25" customHeight="1">
      <c r="B174" s="144"/>
    </row>
    <row r="175" ht="14.25" customHeight="1">
      <c r="B175" s="144"/>
    </row>
    <row r="176" ht="14.25" customHeight="1">
      <c r="B176" s="144"/>
    </row>
    <row r="177" ht="14.25" customHeight="1">
      <c r="B177" s="144"/>
    </row>
    <row r="178" ht="14.25" customHeight="1">
      <c r="B178" s="144"/>
    </row>
    <row r="179" ht="14.25" customHeight="1">
      <c r="B179" s="144"/>
    </row>
    <row r="180" ht="14.25" customHeight="1">
      <c r="B180" s="144"/>
    </row>
    <row r="181" ht="14.25" customHeight="1">
      <c r="B181" s="144"/>
    </row>
    <row r="182" ht="14.25" customHeight="1">
      <c r="B182" s="144"/>
    </row>
    <row r="183" ht="14.25" customHeight="1">
      <c r="B183" s="144"/>
    </row>
    <row r="184" ht="14.25" customHeight="1">
      <c r="B184" s="144"/>
    </row>
    <row r="185" ht="14.25" customHeight="1">
      <c r="B185" s="144"/>
    </row>
    <row r="186" ht="14.25" customHeight="1">
      <c r="B186" s="144"/>
    </row>
    <row r="187" ht="14.25" customHeight="1">
      <c r="B187" s="144"/>
    </row>
    <row r="188" ht="14.25" customHeight="1">
      <c r="B188" s="144"/>
    </row>
    <row r="189" ht="14.25" customHeight="1">
      <c r="B189" s="144"/>
    </row>
    <row r="190" ht="14.25" customHeight="1">
      <c r="B190" s="144"/>
    </row>
    <row r="191" ht="14.25" customHeight="1">
      <c r="B191" s="144"/>
    </row>
    <row r="192" ht="14.25" customHeight="1">
      <c r="B192" s="144"/>
    </row>
    <row r="193" ht="14.25" customHeight="1">
      <c r="B193" s="144"/>
    </row>
    <row r="194" ht="14.25" customHeight="1">
      <c r="B194" s="144"/>
    </row>
    <row r="195" ht="14.25" customHeight="1">
      <c r="B195" s="144"/>
    </row>
    <row r="196" ht="14.25" customHeight="1">
      <c r="B196" s="144"/>
    </row>
    <row r="197" ht="14.25" customHeight="1">
      <c r="B197" s="144"/>
    </row>
    <row r="198" ht="14.25" customHeight="1">
      <c r="B198" s="144"/>
    </row>
    <row r="199" ht="14.25" customHeight="1">
      <c r="B199" s="144"/>
    </row>
    <row r="200" ht="14.25" customHeight="1">
      <c r="B200" s="144"/>
    </row>
    <row r="201" ht="14.25" customHeight="1">
      <c r="B201" s="144"/>
    </row>
    <row r="202" ht="14.25" customHeight="1">
      <c r="B202" s="144"/>
    </row>
    <row r="203" ht="14.25" customHeight="1">
      <c r="B203" s="144"/>
    </row>
    <row r="204" ht="14.25" customHeight="1">
      <c r="B204" s="144"/>
    </row>
    <row r="205" ht="14.25" customHeight="1">
      <c r="B205" s="144"/>
    </row>
    <row r="206" ht="14.25" customHeight="1">
      <c r="B206" s="144"/>
    </row>
    <row r="207" ht="14.25" customHeight="1">
      <c r="B207" s="144"/>
    </row>
    <row r="208" ht="14.25" customHeight="1">
      <c r="B208" s="144"/>
    </row>
    <row r="209" ht="14.25" customHeight="1">
      <c r="B209" s="144"/>
    </row>
    <row r="210" ht="14.25" customHeight="1">
      <c r="B210" s="144"/>
    </row>
    <row r="211" ht="14.25" customHeight="1">
      <c r="B211" s="144"/>
    </row>
    <row r="212" ht="14.25" customHeight="1">
      <c r="B212" s="144"/>
    </row>
    <row r="213" ht="14.25" customHeight="1">
      <c r="B213" s="144"/>
    </row>
    <row r="214" ht="14.25" customHeight="1">
      <c r="B214" s="144"/>
    </row>
    <row r="215" ht="14.25" customHeight="1">
      <c r="B215" s="144"/>
    </row>
    <row r="216" ht="14.25" customHeight="1">
      <c r="B216" s="144"/>
    </row>
    <row r="217" ht="14.25" customHeight="1">
      <c r="B217" s="144"/>
    </row>
    <row r="218" ht="14.25" customHeight="1">
      <c r="B218" s="144"/>
    </row>
    <row r="219" ht="14.25" customHeight="1">
      <c r="B219" s="144"/>
    </row>
    <row r="220" ht="14.25" customHeight="1">
      <c r="B220" s="144"/>
    </row>
    <row r="221" ht="14.25" customHeight="1">
      <c r="B221" s="144"/>
    </row>
    <row r="222" ht="14.25" customHeight="1">
      <c r="B222" s="144"/>
    </row>
    <row r="223" ht="14.25" customHeight="1">
      <c r="B223" s="144"/>
    </row>
    <row r="224" ht="14.25" customHeight="1">
      <c r="B224" s="144"/>
    </row>
    <row r="225" ht="14.25" customHeight="1">
      <c r="B225" s="144"/>
    </row>
    <row r="226" ht="14.25" customHeight="1">
      <c r="B226" s="144"/>
    </row>
    <row r="227" ht="14.25" customHeight="1">
      <c r="B227" s="144"/>
    </row>
    <row r="228" ht="14.25" customHeight="1">
      <c r="B228" s="144"/>
    </row>
    <row r="229" ht="14.25" customHeight="1">
      <c r="B229" s="144"/>
    </row>
    <row r="230" ht="14.25" customHeight="1">
      <c r="B230" s="144"/>
    </row>
    <row r="231" ht="14.25" customHeight="1">
      <c r="B231" s="144"/>
    </row>
    <row r="232" ht="14.25" customHeight="1">
      <c r="B232" s="144"/>
    </row>
    <row r="233" ht="14.25" customHeight="1">
      <c r="B233" s="144"/>
    </row>
    <row r="234" ht="14.25" customHeight="1">
      <c r="B234" s="144"/>
    </row>
    <row r="235" ht="14.25" customHeight="1">
      <c r="B235" s="144"/>
    </row>
    <row r="236" ht="14.25" customHeight="1">
      <c r="B236" s="144"/>
    </row>
    <row r="237" ht="14.25" customHeight="1">
      <c r="B237" s="144"/>
    </row>
    <row r="238" ht="14.25" customHeight="1">
      <c r="B238" s="144"/>
    </row>
    <row r="239" ht="14.25" customHeight="1">
      <c r="B239" s="144"/>
    </row>
    <row r="240" ht="14.25" customHeight="1">
      <c r="B240" s="144"/>
    </row>
    <row r="241" ht="14.25" customHeight="1">
      <c r="B241" s="144"/>
    </row>
    <row r="242" ht="14.25" customHeight="1">
      <c r="B242" s="144"/>
    </row>
    <row r="243" ht="14.25" customHeight="1">
      <c r="B243" s="144"/>
    </row>
    <row r="244" ht="14.25" customHeight="1">
      <c r="B244" s="144"/>
    </row>
    <row r="245" ht="14.25" customHeight="1">
      <c r="B245" s="144"/>
    </row>
    <row r="246" ht="14.25" customHeight="1">
      <c r="B246" s="144"/>
    </row>
    <row r="247" ht="14.25" customHeight="1">
      <c r="B247" s="144"/>
    </row>
    <row r="248" ht="14.25" customHeight="1">
      <c r="B248" s="144"/>
    </row>
    <row r="249" ht="14.25" customHeight="1">
      <c r="B249" s="144"/>
    </row>
    <row r="250" ht="14.25" customHeight="1">
      <c r="B250" s="144"/>
    </row>
    <row r="251" ht="14.25" customHeight="1">
      <c r="B251" s="144"/>
    </row>
    <row r="252" ht="14.25" customHeight="1">
      <c r="B252" s="144"/>
    </row>
    <row r="253" ht="14.25" customHeight="1">
      <c r="B253" s="144"/>
    </row>
    <row r="254" ht="14.25" customHeight="1">
      <c r="B254" s="144"/>
    </row>
    <row r="255" ht="14.25" customHeight="1">
      <c r="B255" s="144"/>
    </row>
    <row r="256" ht="14.25" customHeight="1">
      <c r="B256" s="144"/>
    </row>
    <row r="257" ht="14.25" customHeight="1">
      <c r="B257" s="144"/>
    </row>
    <row r="258" ht="14.25" customHeight="1">
      <c r="B258" s="144"/>
    </row>
    <row r="259" ht="14.25" customHeight="1">
      <c r="B259" s="144"/>
    </row>
    <row r="260" ht="14.25" customHeight="1">
      <c r="B260" s="144"/>
    </row>
    <row r="261" ht="14.25" customHeight="1">
      <c r="B261" s="144"/>
    </row>
    <row r="262" ht="14.25" customHeight="1">
      <c r="B262" s="144"/>
    </row>
    <row r="263" ht="14.25" customHeight="1">
      <c r="B263" s="144"/>
    </row>
    <row r="264" ht="14.25" customHeight="1">
      <c r="B264" s="144"/>
    </row>
    <row r="265" ht="14.25" customHeight="1">
      <c r="B265" s="144"/>
    </row>
    <row r="266" ht="14.25" customHeight="1">
      <c r="B266" s="144"/>
    </row>
    <row r="267" ht="14.25" customHeight="1">
      <c r="B267" s="144"/>
    </row>
    <row r="268" ht="14.25" customHeight="1">
      <c r="B268" s="144"/>
    </row>
    <row r="269" ht="14.25" customHeight="1">
      <c r="B269" s="144"/>
    </row>
    <row r="270" ht="14.25" customHeight="1">
      <c r="B270" s="144"/>
    </row>
    <row r="271" ht="14.25" customHeight="1">
      <c r="B271" s="144"/>
    </row>
    <row r="272" ht="14.25" customHeight="1">
      <c r="B272" s="144"/>
    </row>
    <row r="273" ht="14.25" customHeight="1">
      <c r="B273" s="144"/>
    </row>
    <row r="274" ht="14.25" customHeight="1">
      <c r="B274" s="144"/>
    </row>
    <row r="275" ht="14.25" customHeight="1">
      <c r="B275" s="144"/>
    </row>
    <row r="276" ht="14.25" customHeight="1">
      <c r="B276" s="144"/>
    </row>
    <row r="277" ht="14.25" customHeight="1">
      <c r="B277" s="144"/>
    </row>
    <row r="278" ht="14.25" customHeight="1">
      <c r="B278" s="144"/>
    </row>
    <row r="279" ht="14.25" customHeight="1">
      <c r="B279" s="144"/>
    </row>
    <row r="280" ht="14.25" customHeight="1">
      <c r="B280" s="144"/>
    </row>
    <row r="281" ht="14.25" customHeight="1">
      <c r="B281" s="144"/>
    </row>
    <row r="282" ht="14.25" customHeight="1">
      <c r="B282" s="144"/>
    </row>
    <row r="283" ht="14.25" customHeight="1">
      <c r="B283" s="144"/>
    </row>
    <row r="284" ht="14.25" customHeight="1">
      <c r="B284" s="144"/>
    </row>
    <row r="285" ht="14.25" customHeight="1">
      <c r="B285" s="144"/>
    </row>
    <row r="286" ht="14.25" customHeight="1">
      <c r="B286" s="144"/>
    </row>
    <row r="287" ht="14.25" customHeight="1">
      <c r="B287" s="144"/>
    </row>
    <row r="288" ht="14.25" customHeight="1">
      <c r="B288" s="144"/>
    </row>
    <row r="289" ht="14.25" customHeight="1">
      <c r="B289" s="144"/>
    </row>
    <row r="290" ht="14.25" customHeight="1">
      <c r="B290" s="144"/>
    </row>
    <row r="291" ht="14.25" customHeight="1">
      <c r="B291" s="144"/>
    </row>
    <row r="292" ht="14.25" customHeight="1">
      <c r="B292" s="144"/>
    </row>
    <row r="293" ht="14.25" customHeight="1">
      <c r="B293" s="144"/>
    </row>
    <row r="294" ht="14.25" customHeight="1">
      <c r="B294" s="144"/>
    </row>
    <row r="295" ht="14.25" customHeight="1">
      <c r="B295" s="144"/>
    </row>
    <row r="296" ht="14.25" customHeight="1">
      <c r="B296" s="144"/>
    </row>
    <row r="297" ht="14.25" customHeight="1">
      <c r="B297" s="144"/>
    </row>
    <row r="298" ht="14.25" customHeight="1">
      <c r="B298" s="144"/>
    </row>
    <row r="299" ht="14.25" customHeight="1">
      <c r="B299" s="144"/>
    </row>
    <row r="300" ht="14.25" customHeight="1">
      <c r="B300" s="144"/>
    </row>
    <row r="301" ht="14.25" customHeight="1">
      <c r="B301" s="144"/>
    </row>
    <row r="302" ht="14.25" customHeight="1">
      <c r="B302" s="144"/>
    </row>
    <row r="303" ht="14.25" customHeight="1">
      <c r="B303" s="144"/>
    </row>
    <row r="304" ht="14.25" customHeight="1">
      <c r="B304" s="144"/>
    </row>
    <row r="305" ht="14.25" customHeight="1">
      <c r="B305" s="144"/>
    </row>
    <row r="306" ht="14.25" customHeight="1">
      <c r="B306" s="144"/>
    </row>
    <row r="307" ht="14.25" customHeight="1">
      <c r="B307" s="144"/>
    </row>
    <row r="308" ht="14.25" customHeight="1">
      <c r="B308" s="144"/>
    </row>
    <row r="309" ht="14.25" customHeight="1">
      <c r="B309" s="144"/>
    </row>
    <row r="310" ht="14.25" customHeight="1">
      <c r="B310" s="144"/>
    </row>
    <row r="311" ht="14.25" customHeight="1">
      <c r="B311" s="144"/>
    </row>
    <row r="312" ht="14.25" customHeight="1">
      <c r="B312" s="144"/>
    </row>
    <row r="313" ht="14.25" customHeight="1">
      <c r="B313" s="144"/>
    </row>
    <row r="314" ht="14.25" customHeight="1">
      <c r="B314" s="144"/>
    </row>
    <row r="315" ht="14.25" customHeight="1">
      <c r="B315" s="144"/>
    </row>
    <row r="316" ht="14.25" customHeight="1">
      <c r="B316" s="144"/>
    </row>
    <row r="317" ht="14.25" customHeight="1">
      <c r="B317" s="144"/>
    </row>
    <row r="318" ht="14.25" customHeight="1">
      <c r="B318" s="144"/>
    </row>
    <row r="319" ht="14.25" customHeight="1">
      <c r="B319" s="144"/>
    </row>
    <row r="320" ht="14.25" customHeight="1">
      <c r="B320" s="144"/>
    </row>
    <row r="321" ht="14.25" customHeight="1">
      <c r="B321" s="144"/>
    </row>
    <row r="322" ht="14.25" customHeight="1">
      <c r="B322" s="144"/>
    </row>
    <row r="323" ht="14.25" customHeight="1">
      <c r="B323" s="144"/>
    </row>
    <row r="324" ht="14.25" customHeight="1">
      <c r="B324" s="144"/>
    </row>
    <row r="325" ht="14.25" customHeight="1">
      <c r="B325" s="144"/>
    </row>
    <row r="326" ht="14.25" customHeight="1">
      <c r="B326" s="144"/>
    </row>
    <row r="327" ht="14.25" customHeight="1">
      <c r="B327" s="144"/>
    </row>
    <row r="328" ht="14.25" customHeight="1">
      <c r="B328" s="144"/>
    </row>
    <row r="329" ht="14.25" customHeight="1">
      <c r="B329" s="144"/>
    </row>
    <row r="330" ht="14.25" customHeight="1">
      <c r="B330" s="144"/>
    </row>
    <row r="331" ht="14.25" customHeight="1">
      <c r="B331" s="144"/>
    </row>
    <row r="332" ht="14.25" customHeight="1">
      <c r="B332" s="144"/>
    </row>
    <row r="333" ht="14.25" customHeight="1">
      <c r="B333" s="144"/>
    </row>
    <row r="334" ht="14.25" customHeight="1">
      <c r="B334" s="144"/>
    </row>
    <row r="335" ht="14.25" customHeight="1">
      <c r="B335" s="144"/>
    </row>
    <row r="336" ht="14.25" customHeight="1">
      <c r="B336" s="144"/>
    </row>
    <row r="337" ht="14.25" customHeight="1">
      <c r="B337" s="144"/>
    </row>
    <row r="338" ht="14.25" customHeight="1">
      <c r="B338" s="144"/>
    </row>
    <row r="339" ht="14.25" customHeight="1">
      <c r="B339" s="144"/>
    </row>
    <row r="340" ht="14.25" customHeight="1">
      <c r="B340" s="144"/>
    </row>
    <row r="341" ht="14.25" customHeight="1">
      <c r="B341" s="144"/>
    </row>
    <row r="342" ht="14.25" customHeight="1">
      <c r="B342" s="144"/>
    </row>
    <row r="343" ht="14.25" customHeight="1">
      <c r="B343" s="144"/>
    </row>
    <row r="344" ht="14.25" customHeight="1">
      <c r="B344" s="144"/>
    </row>
    <row r="345" ht="14.25" customHeight="1">
      <c r="B345" s="144"/>
    </row>
    <row r="346" ht="14.25" customHeight="1">
      <c r="B346" s="144"/>
    </row>
    <row r="347" ht="14.25" customHeight="1">
      <c r="B347" s="144"/>
    </row>
    <row r="348" ht="14.25" customHeight="1">
      <c r="B348" s="144"/>
    </row>
    <row r="349" ht="14.25" customHeight="1">
      <c r="B349" s="144"/>
    </row>
    <row r="350" ht="14.25" customHeight="1">
      <c r="B350" s="144"/>
    </row>
    <row r="351" ht="14.25" customHeight="1">
      <c r="B351" s="144"/>
    </row>
    <row r="352" ht="14.25" customHeight="1">
      <c r="B352" s="144"/>
    </row>
    <row r="353" ht="14.25" customHeight="1">
      <c r="B353" s="144"/>
    </row>
    <row r="354" ht="14.25" customHeight="1">
      <c r="B354" s="144"/>
    </row>
    <row r="355" ht="14.25" customHeight="1">
      <c r="B355" s="144"/>
    </row>
    <row r="356" ht="14.25" customHeight="1">
      <c r="B356" s="144"/>
    </row>
    <row r="357" ht="14.25" customHeight="1">
      <c r="B357" s="144"/>
    </row>
    <row r="358" ht="14.25" customHeight="1">
      <c r="B358" s="144"/>
    </row>
    <row r="359" ht="14.25" customHeight="1">
      <c r="B359" s="144"/>
    </row>
    <row r="360" ht="14.25" customHeight="1">
      <c r="B360" s="144"/>
    </row>
    <row r="361" ht="14.25" customHeight="1">
      <c r="B361" s="144"/>
    </row>
    <row r="362" ht="14.25" customHeight="1">
      <c r="B362" s="144"/>
    </row>
    <row r="363" ht="14.25" customHeight="1">
      <c r="B363" s="144"/>
    </row>
    <row r="364" ht="14.25" customHeight="1">
      <c r="B364" s="144"/>
    </row>
    <row r="365" ht="14.25" customHeight="1">
      <c r="B365" s="144"/>
    </row>
    <row r="366" ht="14.25" customHeight="1">
      <c r="B366" s="144"/>
    </row>
    <row r="367" ht="14.25" customHeight="1">
      <c r="B367" s="144"/>
    </row>
    <row r="368" ht="14.25" customHeight="1">
      <c r="B368" s="144"/>
    </row>
    <row r="369" ht="14.25" customHeight="1">
      <c r="B369" s="144"/>
    </row>
    <row r="370" ht="14.25" customHeight="1">
      <c r="B370" s="144"/>
    </row>
    <row r="371" ht="14.25" customHeight="1">
      <c r="B371" s="144"/>
    </row>
    <row r="372" ht="14.25" customHeight="1">
      <c r="B372" s="144"/>
    </row>
    <row r="373" ht="14.25" customHeight="1">
      <c r="B373" s="144"/>
    </row>
    <row r="374" ht="14.25" customHeight="1">
      <c r="B374" s="144"/>
    </row>
    <row r="375" ht="14.25" customHeight="1">
      <c r="B375" s="144"/>
    </row>
    <row r="376" ht="14.25" customHeight="1">
      <c r="B376" s="144"/>
    </row>
    <row r="377" ht="14.25" customHeight="1">
      <c r="B377" s="144"/>
    </row>
    <row r="378" ht="14.25" customHeight="1">
      <c r="B378" s="144"/>
    </row>
    <row r="379" ht="14.25" customHeight="1">
      <c r="B379" s="144"/>
    </row>
    <row r="380" ht="14.25" customHeight="1">
      <c r="B380" s="144"/>
    </row>
    <row r="381" ht="14.25" customHeight="1">
      <c r="B381" s="144"/>
    </row>
    <row r="382" ht="14.25" customHeight="1">
      <c r="B382" s="144"/>
    </row>
    <row r="383" ht="14.25" customHeight="1">
      <c r="B383" s="144"/>
    </row>
    <row r="384" ht="14.25" customHeight="1">
      <c r="B384" s="144"/>
    </row>
    <row r="385" ht="14.25" customHeight="1">
      <c r="B385" s="144"/>
    </row>
    <row r="386" ht="14.25" customHeight="1">
      <c r="B386" s="144"/>
    </row>
    <row r="387" ht="14.25" customHeight="1">
      <c r="B387" s="144"/>
    </row>
    <row r="388" ht="14.25" customHeight="1">
      <c r="B388" s="144"/>
    </row>
    <row r="389" ht="14.25" customHeight="1">
      <c r="B389" s="144"/>
    </row>
    <row r="390" ht="14.25" customHeight="1">
      <c r="B390" s="144"/>
    </row>
    <row r="391" ht="14.25" customHeight="1">
      <c r="B391" s="144"/>
    </row>
    <row r="392" ht="14.25" customHeight="1">
      <c r="B392" s="144"/>
    </row>
    <row r="393" ht="14.25" customHeight="1">
      <c r="B393" s="144"/>
    </row>
    <row r="394" ht="14.25" customHeight="1">
      <c r="B394" s="144"/>
    </row>
    <row r="395" ht="14.25" customHeight="1">
      <c r="B395" s="144"/>
    </row>
    <row r="396" ht="14.25" customHeight="1">
      <c r="B396" s="144"/>
    </row>
    <row r="397" ht="14.25" customHeight="1">
      <c r="B397" s="144"/>
    </row>
    <row r="398" ht="14.25" customHeight="1">
      <c r="B398" s="144"/>
    </row>
    <row r="399" ht="14.25" customHeight="1">
      <c r="B399" s="144"/>
    </row>
    <row r="400" ht="14.25" customHeight="1">
      <c r="B400" s="144"/>
    </row>
    <row r="401" ht="14.25" customHeight="1">
      <c r="B401" s="144"/>
    </row>
    <row r="402" ht="14.25" customHeight="1">
      <c r="B402" s="144"/>
    </row>
    <row r="403" ht="14.25" customHeight="1">
      <c r="B403" s="144"/>
    </row>
    <row r="404" ht="14.25" customHeight="1">
      <c r="B404" s="144"/>
    </row>
    <row r="405" ht="14.25" customHeight="1">
      <c r="B405" s="144"/>
    </row>
    <row r="406" ht="14.25" customHeight="1">
      <c r="B406" s="144"/>
    </row>
    <row r="407" ht="14.25" customHeight="1">
      <c r="B407" s="144"/>
    </row>
    <row r="408" ht="14.25" customHeight="1">
      <c r="B408" s="144"/>
    </row>
    <row r="409" ht="14.25" customHeight="1">
      <c r="B409" s="144"/>
    </row>
    <row r="410" ht="14.25" customHeight="1">
      <c r="B410" s="144"/>
    </row>
    <row r="411" ht="14.25" customHeight="1">
      <c r="B411" s="144"/>
    </row>
    <row r="412" ht="14.25" customHeight="1">
      <c r="B412" s="144"/>
    </row>
    <row r="413" ht="14.25" customHeight="1">
      <c r="B413" s="144"/>
    </row>
    <row r="414" ht="14.25" customHeight="1">
      <c r="B414" s="144"/>
    </row>
    <row r="415" ht="14.25" customHeight="1">
      <c r="B415" s="144"/>
    </row>
    <row r="416" ht="14.25" customHeight="1">
      <c r="B416" s="144"/>
    </row>
    <row r="417" ht="14.25" customHeight="1">
      <c r="B417" s="144"/>
    </row>
    <row r="418" ht="14.25" customHeight="1">
      <c r="B418" s="144"/>
    </row>
    <row r="419" ht="14.25" customHeight="1">
      <c r="B419" s="144"/>
    </row>
    <row r="420" ht="14.25" customHeight="1">
      <c r="B420" s="144"/>
    </row>
    <row r="421" ht="14.25" customHeight="1">
      <c r="B421" s="144"/>
    </row>
    <row r="422" ht="14.25" customHeight="1">
      <c r="B422" s="144"/>
    </row>
    <row r="423" ht="14.25" customHeight="1">
      <c r="B423" s="144"/>
    </row>
    <row r="424" ht="14.25" customHeight="1">
      <c r="B424" s="144"/>
    </row>
    <row r="425" ht="14.25" customHeight="1">
      <c r="B425" s="144"/>
    </row>
    <row r="426" ht="14.25" customHeight="1">
      <c r="B426" s="144"/>
    </row>
    <row r="427" ht="14.25" customHeight="1">
      <c r="B427" s="144"/>
    </row>
    <row r="428" ht="14.25" customHeight="1">
      <c r="B428" s="144"/>
    </row>
    <row r="429" ht="14.25" customHeight="1">
      <c r="B429" s="144"/>
    </row>
    <row r="430" ht="14.25" customHeight="1">
      <c r="B430" s="144"/>
    </row>
    <row r="431" ht="14.25" customHeight="1">
      <c r="B431" s="144"/>
    </row>
    <row r="432" ht="14.25" customHeight="1">
      <c r="B432" s="144"/>
    </row>
    <row r="433" ht="14.25" customHeight="1">
      <c r="B433" s="144"/>
    </row>
    <row r="434" ht="14.25" customHeight="1">
      <c r="B434" s="144"/>
    </row>
    <row r="435" ht="14.25" customHeight="1">
      <c r="B435" s="144"/>
    </row>
    <row r="436" ht="14.25" customHeight="1">
      <c r="B436" s="144"/>
    </row>
    <row r="437" ht="14.25" customHeight="1">
      <c r="B437" s="144"/>
    </row>
    <row r="438" ht="14.25" customHeight="1">
      <c r="B438" s="144"/>
    </row>
    <row r="439" ht="14.25" customHeight="1">
      <c r="B439" s="144"/>
    </row>
    <row r="440" ht="14.25" customHeight="1">
      <c r="B440" s="144"/>
    </row>
    <row r="441" ht="14.25" customHeight="1">
      <c r="B441" s="144"/>
    </row>
    <row r="442" ht="14.25" customHeight="1">
      <c r="B442" s="144"/>
    </row>
    <row r="443" ht="14.25" customHeight="1">
      <c r="B443" s="144"/>
    </row>
    <row r="444" ht="14.25" customHeight="1">
      <c r="B444" s="144"/>
    </row>
    <row r="445" ht="14.25" customHeight="1">
      <c r="B445" s="144"/>
    </row>
    <row r="446" ht="14.25" customHeight="1">
      <c r="B446" s="144"/>
    </row>
    <row r="447" ht="14.25" customHeight="1">
      <c r="B447" s="144"/>
    </row>
    <row r="448" ht="14.25" customHeight="1">
      <c r="B448" s="144"/>
    </row>
    <row r="449" ht="14.25" customHeight="1">
      <c r="B449" s="144"/>
    </row>
    <row r="450" ht="14.25" customHeight="1">
      <c r="B450" s="144"/>
    </row>
    <row r="451" ht="14.25" customHeight="1">
      <c r="B451" s="144"/>
    </row>
    <row r="452" ht="14.25" customHeight="1">
      <c r="B452" s="144"/>
    </row>
    <row r="453" ht="14.25" customHeight="1">
      <c r="B453" s="144"/>
    </row>
    <row r="454" ht="14.25" customHeight="1">
      <c r="B454" s="144"/>
    </row>
    <row r="455" ht="14.25" customHeight="1">
      <c r="B455" s="144"/>
    </row>
    <row r="456" ht="14.25" customHeight="1">
      <c r="B456" s="144"/>
    </row>
    <row r="457" ht="14.25" customHeight="1">
      <c r="B457" s="144"/>
    </row>
    <row r="458" ht="14.25" customHeight="1">
      <c r="B458" s="144"/>
    </row>
    <row r="459" ht="14.25" customHeight="1">
      <c r="B459" s="144"/>
    </row>
    <row r="460" ht="14.25" customHeight="1">
      <c r="B460" s="144"/>
    </row>
    <row r="461" ht="14.25" customHeight="1">
      <c r="B461" s="144"/>
    </row>
    <row r="462" ht="14.25" customHeight="1">
      <c r="B462" s="144"/>
    </row>
    <row r="463" ht="14.25" customHeight="1">
      <c r="B463" s="144"/>
    </row>
    <row r="464" ht="14.25" customHeight="1">
      <c r="B464" s="144"/>
    </row>
    <row r="465" ht="14.25" customHeight="1">
      <c r="B465" s="144"/>
    </row>
    <row r="466" ht="14.25" customHeight="1">
      <c r="B466" s="144"/>
    </row>
    <row r="467" ht="14.25" customHeight="1">
      <c r="B467" s="144"/>
    </row>
    <row r="468" ht="14.25" customHeight="1">
      <c r="B468" s="144"/>
    </row>
    <row r="469" ht="14.25" customHeight="1">
      <c r="B469" s="144"/>
    </row>
    <row r="470" ht="14.25" customHeight="1">
      <c r="B470" s="144"/>
    </row>
    <row r="471" ht="14.25" customHeight="1">
      <c r="B471" s="144"/>
    </row>
    <row r="472" ht="14.25" customHeight="1">
      <c r="B472" s="144"/>
    </row>
    <row r="473" ht="14.25" customHeight="1">
      <c r="B473" s="144"/>
    </row>
    <row r="474" ht="14.25" customHeight="1">
      <c r="B474" s="144"/>
    </row>
    <row r="475" ht="14.25" customHeight="1">
      <c r="B475" s="144"/>
    </row>
    <row r="476" ht="14.25" customHeight="1">
      <c r="B476" s="144"/>
    </row>
    <row r="477" ht="14.25" customHeight="1">
      <c r="B477" s="144"/>
    </row>
    <row r="478" ht="14.25" customHeight="1">
      <c r="B478" s="144"/>
    </row>
    <row r="479" ht="14.25" customHeight="1">
      <c r="B479" s="144"/>
    </row>
    <row r="480" ht="14.25" customHeight="1">
      <c r="B480" s="144"/>
    </row>
    <row r="481" ht="14.25" customHeight="1">
      <c r="B481" s="144"/>
    </row>
    <row r="482" ht="14.25" customHeight="1">
      <c r="B482" s="144"/>
    </row>
    <row r="483" ht="14.25" customHeight="1">
      <c r="B483" s="144"/>
    </row>
    <row r="484" ht="14.25" customHeight="1">
      <c r="B484" s="144"/>
    </row>
    <row r="485" ht="14.25" customHeight="1">
      <c r="B485" s="144"/>
    </row>
    <row r="486" ht="14.25" customHeight="1">
      <c r="B486" s="144"/>
    </row>
    <row r="487" ht="14.25" customHeight="1">
      <c r="B487" s="144"/>
    </row>
    <row r="488" ht="14.25" customHeight="1">
      <c r="B488" s="144"/>
    </row>
    <row r="489" ht="14.25" customHeight="1">
      <c r="B489" s="144"/>
    </row>
    <row r="490" ht="14.25" customHeight="1">
      <c r="B490" s="144"/>
    </row>
    <row r="491" ht="14.25" customHeight="1">
      <c r="B491" s="144"/>
    </row>
    <row r="492" ht="14.25" customHeight="1">
      <c r="B492" s="144"/>
    </row>
    <row r="493" ht="14.25" customHeight="1">
      <c r="B493" s="144"/>
    </row>
    <row r="494" ht="14.25" customHeight="1">
      <c r="B494" s="144"/>
    </row>
    <row r="495" ht="14.25" customHeight="1">
      <c r="B495" s="144"/>
    </row>
    <row r="496" ht="14.25" customHeight="1">
      <c r="B496" s="144"/>
    </row>
    <row r="497" ht="14.25" customHeight="1">
      <c r="B497" s="144"/>
    </row>
    <row r="498" ht="14.25" customHeight="1">
      <c r="B498" s="144"/>
    </row>
    <row r="499" ht="14.25" customHeight="1">
      <c r="B499" s="144"/>
    </row>
    <row r="500" ht="14.25" customHeight="1">
      <c r="B500" s="144"/>
    </row>
    <row r="501" ht="14.25" customHeight="1">
      <c r="B501" s="144"/>
    </row>
    <row r="502" ht="14.25" customHeight="1">
      <c r="B502" s="144"/>
    </row>
    <row r="503" ht="14.25" customHeight="1">
      <c r="B503" s="144"/>
    </row>
    <row r="504" ht="14.25" customHeight="1">
      <c r="B504" s="144"/>
    </row>
    <row r="505" ht="14.25" customHeight="1">
      <c r="B505" s="144"/>
    </row>
    <row r="506" ht="14.25" customHeight="1">
      <c r="B506" s="144"/>
    </row>
    <row r="507" ht="14.25" customHeight="1">
      <c r="B507" s="144"/>
    </row>
    <row r="508" ht="14.25" customHeight="1">
      <c r="B508" s="144"/>
    </row>
    <row r="509" ht="14.25" customHeight="1">
      <c r="B509" s="144"/>
    </row>
    <row r="510" ht="14.25" customHeight="1">
      <c r="B510" s="144"/>
    </row>
    <row r="511" ht="14.25" customHeight="1">
      <c r="B511" s="144"/>
    </row>
    <row r="512" ht="14.25" customHeight="1">
      <c r="B512" s="144"/>
    </row>
    <row r="513" ht="14.25" customHeight="1">
      <c r="B513" s="144"/>
    </row>
    <row r="514" ht="14.25" customHeight="1">
      <c r="B514" s="144"/>
    </row>
    <row r="515" ht="14.25" customHeight="1">
      <c r="B515" s="144"/>
    </row>
    <row r="516" ht="14.25" customHeight="1">
      <c r="B516" s="144"/>
    </row>
    <row r="517" ht="14.25" customHeight="1">
      <c r="B517" s="144"/>
    </row>
    <row r="518" ht="14.25" customHeight="1">
      <c r="B518" s="144"/>
    </row>
    <row r="519" ht="14.25" customHeight="1">
      <c r="B519" s="144"/>
    </row>
    <row r="520" ht="14.25" customHeight="1">
      <c r="B520" s="144"/>
    </row>
    <row r="521" ht="14.25" customHeight="1">
      <c r="B521" s="144"/>
    </row>
    <row r="522" ht="14.25" customHeight="1">
      <c r="B522" s="144"/>
    </row>
    <row r="523" ht="14.25" customHeight="1">
      <c r="B523" s="144"/>
    </row>
    <row r="524" ht="14.25" customHeight="1">
      <c r="B524" s="144"/>
    </row>
    <row r="525" ht="14.25" customHeight="1">
      <c r="B525" s="144"/>
    </row>
    <row r="526" ht="14.25" customHeight="1">
      <c r="B526" s="144"/>
    </row>
    <row r="527" ht="14.25" customHeight="1">
      <c r="B527" s="144"/>
    </row>
    <row r="528" ht="14.25" customHeight="1">
      <c r="B528" s="144"/>
    </row>
    <row r="529" ht="14.25" customHeight="1">
      <c r="B529" s="144"/>
    </row>
    <row r="530" ht="14.25" customHeight="1">
      <c r="B530" s="144"/>
    </row>
    <row r="531" ht="14.25" customHeight="1">
      <c r="B531" s="144"/>
    </row>
    <row r="532" ht="14.25" customHeight="1">
      <c r="B532" s="144"/>
    </row>
    <row r="533" ht="14.25" customHeight="1">
      <c r="B533" s="144"/>
    </row>
    <row r="534" ht="14.25" customHeight="1">
      <c r="B534" s="144"/>
    </row>
    <row r="535" ht="14.25" customHeight="1">
      <c r="B535" s="144"/>
    </row>
    <row r="536" ht="14.25" customHeight="1">
      <c r="B536" s="144"/>
    </row>
    <row r="537" ht="14.25" customHeight="1">
      <c r="B537" s="144"/>
    </row>
    <row r="538" ht="14.25" customHeight="1">
      <c r="B538" s="144"/>
    </row>
    <row r="539" ht="14.25" customHeight="1">
      <c r="B539" s="144"/>
    </row>
    <row r="540" ht="14.25" customHeight="1">
      <c r="B540" s="144"/>
    </row>
    <row r="541" ht="14.25" customHeight="1">
      <c r="B541" s="144"/>
    </row>
    <row r="542" ht="14.25" customHeight="1">
      <c r="B542" s="144"/>
    </row>
    <row r="543" ht="14.25" customHeight="1">
      <c r="B543" s="144"/>
    </row>
    <row r="544" ht="14.25" customHeight="1">
      <c r="B544" s="144"/>
    </row>
    <row r="545" ht="14.25" customHeight="1">
      <c r="B545" s="144"/>
    </row>
    <row r="546" ht="14.25" customHeight="1">
      <c r="B546" s="144"/>
    </row>
    <row r="547" ht="14.25" customHeight="1">
      <c r="B547" s="144"/>
    </row>
    <row r="548" ht="14.25" customHeight="1">
      <c r="B548" s="144"/>
    </row>
    <row r="549" ht="14.25" customHeight="1">
      <c r="B549" s="144"/>
    </row>
    <row r="550" ht="14.25" customHeight="1">
      <c r="B550" s="144"/>
    </row>
    <row r="551" ht="14.25" customHeight="1">
      <c r="B551" s="144"/>
    </row>
    <row r="552" ht="14.25" customHeight="1">
      <c r="B552" s="144"/>
    </row>
    <row r="553" ht="14.25" customHeight="1">
      <c r="B553" s="144"/>
    </row>
    <row r="554" ht="14.25" customHeight="1">
      <c r="B554" s="144"/>
    </row>
    <row r="555" ht="14.25" customHeight="1">
      <c r="B555" s="144"/>
    </row>
    <row r="556" ht="14.25" customHeight="1">
      <c r="B556" s="144"/>
    </row>
    <row r="557" ht="14.25" customHeight="1">
      <c r="B557" s="144"/>
    </row>
    <row r="558" ht="14.25" customHeight="1">
      <c r="B558" s="144"/>
    </row>
    <row r="559" ht="14.25" customHeight="1">
      <c r="B559" s="144"/>
    </row>
    <row r="560" ht="14.25" customHeight="1">
      <c r="B560" s="144"/>
    </row>
    <row r="561" ht="14.25" customHeight="1">
      <c r="B561" s="144"/>
    </row>
    <row r="562" ht="14.25" customHeight="1">
      <c r="B562" s="144"/>
    </row>
    <row r="563" ht="14.25" customHeight="1">
      <c r="B563" s="144"/>
    </row>
    <row r="564" ht="14.25" customHeight="1">
      <c r="B564" s="144"/>
    </row>
    <row r="565" ht="14.25" customHeight="1">
      <c r="B565" s="144"/>
    </row>
    <row r="566" ht="14.25" customHeight="1">
      <c r="B566" s="144"/>
    </row>
    <row r="567" ht="14.25" customHeight="1">
      <c r="B567" s="144"/>
    </row>
    <row r="568" ht="14.25" customHeight="1">
      <c r="B568" s="144"/>
    </row>
    <row r="569" ht="14.25" customHeight="1">
      <c r="B569" s="144"/>
    </row>
    <row r="570" ht="14.25" customHeight="1">
      <c r="B570" s="144"/>
    </row>
    <row r="571" ht="14.25" customHeight="1">
      <c r="B571" s="144"/>
    </row>
    <row r="572" ht="14.25" customHeight="1">
      <c r="B572" s="144"/>
    </row>
    <row r="573" ht="14.25" customHeight="1">
      <c r="B573" s="144"/>
    </row>
    <row r="574" ht="14.25" customHeight="1">
      <c r="B574" s="144"/>
    </row>
    <row r="575" ht="14.25" customHeight="1">
      <c r="B575" s="144"/>
    </row>
    <row r="576" ht="14.25" customHeight="1">
      <c r="B576" s="144"/>
    </row>
    <row r="577" ht="14.25" customHeight="1">
      <c r="B577" s="144"/>
    </row>
    <row r="578" ht="14.25" customHeight="1">
      <c r="B578" s="144"/>
    </row>
    <row r="579" ht="14.25" customHeight="1">
      <c r="B579" s="144"/>
    </row>
    <row r="580" ht="14.25" customHeight="1">
      <c r="B580" s="144"/>
    </row>
    <row r="581" ht="14.25" customHeight="1">
      <c r="B581" s="144"/>
    </row>
    <row r="582" ht="14.25" customHeight="1">
      <c r="B582" s="144"/>
    </row>
    <row r="583" ht="14.25" customHeight="1">
      <c r="B583" s="144"/>
    </row>
    <row r="584" ht="14.25" customHeight="1">
      <c r="B584" s="144"/>
    </row>
    <row r="585" ht="14.25" customHeight="1">
      <c r="B585" s="144"/>
    </row>
    <row r="586" ht="14.25" customHeight="1">
      <c r="B586" s="144"/>
    </row>
    <row r="587" ht="14.25" customHeight="1">
      <c r="B587" s="144"/>
    </row>
    <row r="588" ht="14.25" customHeight="1">
      <c r="B588" s="144"/>
    </row>
    <row r="589" ht="14.25" customHeight="1">
      <c r="B589" s="144"/>
    </row>
    <row r="590" ht="14.25" customHeight="1">
      <c r="B590" s="144"/>
    </row>
    <row r="591" ht="14.25" customHeight="1">
      <c r="B591" s="144"/>
    </row>
    <row r="592" ht="14.25" customHeight="1">
      <c r="B592" s="144"/>
    </row>
    <row r="593" ht="14.25" customHeight="1">
      <c r="B593" s="144"/>
    </row>
    <row r="594" ht="14.25" customHeight="1">
      <c r="B594" s="144"/>
    </row>
    <row r="595" ht="14.25" customHeight="1">
      <c r="B595" s="144"/>
    </row>
    <row r="596" ht="14.25" customHeight="1">
      <c r="B596" s="144"/>
    </row>
    <row r="597" ht="14.25" customHeight="1">
      <c r="B597" s="144"/>
    </row>
    <row r="598" ht="14.25" customHeight="1">
      <c r="B598" s="144"/>
    </row>
    <row r="599" ht="14.25" customHeight="1">
      <c r="B599" s="144"/>
    </row>
    <row r="600" ht="14.25" customHeight="1">
      <c r="B600" s="144"/>
    </row>
    <row r="601" ht="14.25" customHeight="1">
      <c r="B601" s="144"/>
    </row>
    <row r="602" ht="14.25" customHeight="1">
      <c r="B602" s="144"/>
    </row>
    <row r="603" ht="14.25" customHeight="1">
      <c r="B603" s="144"/>
    </row>
    <row r="604" ht="14.25" customHeight="1">
      <c r="B604" s="144"/>
    </row>
    <row r="605" ht="14.25" customHeight="1">
      <c r="B605" s="144"/>
    </row>
    <row r="606" ht="14.25" customHeight="1">
      <c r="B606" s="144"/>
    </row>
    <row r="607" ht="14.25" customHeight="1">
      <c r="B607" s="144"/>
    </row>
    <row r="608" ht="14.25" customHeight="1">
      <c r="B608" s="144"/>
    </row>
    <row r="609" ht="14.25" customHeight="1">
      <c r="B609" s="144"/>
    </row>
    <row r="610" ht="14.25" customHeight="1">
      <c r="B610" s="144"/>
    </row>
    <row r="611" ht="14.25" customHeight="1">
      <c r="B611" s="144"/>
    </row>
    <row r="612" ht="14.25" customHeight="1">
      <c r="B612" s="144"/>
    </row>
    <row r="613" ht="14.25" customHeight="1">
      <c r="B613" s="144"/>
    </row>
    <row r="614" ht="14.25" customHeight="1">
      <c r="B614" s="144"/>
    </row>
    <row r="615" ht="14.25" customHeight="1">
      <c r="B615" s="144"/>
    </row>
    <row r="616" ht="14.25" customHeight="1">
      <c r="B616" s="144"/>
    </row>
    <row r="617" ht="14.25" customHeight="1">
      <c r="B617" s="144"/>
    </row>
    <row r="618" ht="14.25" customHeight="1">
      <c r="B618" s="144"/>
    </row>
    <row r="619" ht="14.25" customHeight="1">
      <c r="B619" s="144"/>
    </row>
    <row r="620" ht="14.25" customHeight="1">
      <c r="B620" s="144"/>
    </row>
    <row r="621" ht="14.25" customHeight="1">
      <c r="B621" s="144"/>
    </row>
    <row r="622" ht="14.25" customHeight="1">
      <c r="B622" s="144"/>
    </row>
    <row r="623" ht="14.25" customHeight="1">
      <c r="B623" s="144"/>
    </row>
    <row r="624" ht="14.25" customHeight="1">
      <c r="B624" s="144"/>
    </row>
    <row r="625" ht="14.25" customHeight="1">
      <c r="B625" s="144"/>
    </row>
    <row r="626" ht="14.25" customHeight="1">
      <c r="B626" s="144"/>
    </row>
    <row r="627" ht="14.25" customHeight="1">
      <c r="B627" s="144"/>
    </row>
    <row r="628" ht="14.25" customHeight="1">
      <c r="B628" s="144"/>
    </row>
    <row r="629" ht="14.25" customHeight="1">
      <c r="B629" s="144"/>
    </row>
    <row r="630" ht="14.25" customHeight="1">
      <c r="B630" s="144"/>
    </row>
    <row r="631" ht="14.25" customHeight="1">
      <c r="B631" s="144"/>
    </row>
    <row r="632" ht="14.25" customHeight="1">
      <c r="B632" s="144"/>
    </row>
    <row r="633" ht="14.25" customHeight="1">
      <c r="B633" s="144"/>
    </row>
    <row r="634" ht="14.25" customHeight="1">
      <c r="B634" s="144"/>
    </row>
    <row r="635" ht="14.25" customHeight="1">
      <c r="B635" s="144"/>
    </row>
    <row r="636" ht="14.25" customHeight="1">
      <c r="B636" s="144"/>
    </row>
    <row r="637" ht="14.25" customHeight="1">
      <c r="B637" s="144"/>
    </row>
    <row r="638" ht="14.25" customHeight="1">
      <c r="B638" s="144"/>
    </row>
    <row r="639" ht="14.25" customHeight="1">
      <c r="B639" s="144"/>
    </row>
    <row r="640" ht="14.25" customHeight="1">
      <c r="B640" s="144"/>
    </row>
    <row r="641" ht="14.25" customHeight="1">
      <c r="B641" s="144"/>
    </row>
    <row r="642" ht="14.25" customHeight="1">
      <c r="B642" s="144"/>
    </row>
    <row r="643" ht="14.25" customHeight="1">
      <c r="B643" s="144"/>
    </row>
    <row r="644" ht="14.25" customHeight="1">
      <c r="B644" s="144"/>
    </row>
    <row r="645" ht="14.25" customHeight="1">
      <c r="B645" s="144"/>
    </row>
    <row r="646" ht="14.25" customHeight="1">
      <c r="B646" s="144"/>
    </row>
    <row r="647" ht="14.25" customHeight="1">
      <c r="B647" s="144"/>
    </row>
    <row r="648" ht="14.25" customHeight="1">
      <c r="B648" s="144"/>
    </row>
    <row r="649" ht="14.25" customHeight="1">
      <c r="B649" s="144"/>
    </row>
    <row r="650" ht="14.25" customHeight="1">
      <c r="B650" s="144"/>
    </row>
    <row r="651" ht="14.25" customHeight="1">
      <c r="B651" s="144"/>
    </row>
    <row r="652" ht="14.25" customHeight="1">
      <c r="B652" s="144"/>
    </row>
    <row r="653" ht="14.25" customHeight="1">
      <c r="B653" s="144"/>
    </row>
    <row r="654" ht="14.25" customHeight="1">
      <c r="B654" s="144"/>
    </row>
    <row r="655" ht="14.25" customHeight="1">
      <c r="B655" s="144"/>
    </row>
    <row r="656" ht="14.25" customHeight="1">
      <c r="B656" s="144"/>
    </row>
    <row r="657" ht="14.25" customHeight="1">
      <c r="B657" s="144"/>
    </row>
    <row r="658" ht="14.25" customHeight="1">
      <c r="B658" s="144"/>
    </row>
    <row r="659" ht="14.25" customHeight="1">
      <c r="B659" s="144"/>
    </row>
    <row r="660" ht="14.25" customHeight="1">
      <c r="B660" s="144"/>
    </row>
    <row r="661" ht="14.25" customHeight="1">
      <c r="B661" s="144"/>
    </row>
    <row r="662" ht="14.25" customHeight="1">
      <c r="B662" s="144"/>
    </row>
    <row r="663" ht="14.25" customHeight="1">
      <c r="B663" s="144"/>
    </row>
    <row r="664" ht="14.25" customHeight="1">
      <c r="B664" s="144"/>
    </row>
    <row r="665" ht="14.25" customHeight="1">
      <c r="B665" s="144"/>
    </row>
    <row r="666" ht="14.25" customHeight="1">
      <c r="B666" s="144"/>
    </row>
    <row r="667" ht="14.25" customHeight="1">
      <c r="B667" s="144"/>
    </row>
    <row r="668" ht="14.25" customHeight="1">
      <c r="B668" s="144"/>
    </row>
    <row r="669" ht="14.25" customHeight="1">
      <c r="B669" s="144"/>
    </row>
    <row r="670" ht="14.25" customHeight="1">
      <c r="B670" s="144"/>
    </row>
    <row r="671" ht="14.25" customHeight="1">
      <c r="B671" s="144"/>
    </row>
    <row r="672" ht="14.25" customHeight="1">
      <c r="B672" s="144"/>
    </row>
    <row r="673" ht="14.25" customHeight="1">
      <c r="B673" s="144"/>
    </row>
    <row r="674" ht="14.25" customHeight="1">
      <c r="B674" s="144"/>
    </row>
    <row r="675" ht="14.25" customHeight="1">
      <c r="B675" s="144"/>
    </row>
    <row r="676" ht="14.25" customHeight="1">
      <c r="B676" s="144"/>
    </row>
    <row r="677" ht="14.25" customHeight="1">
      <c r="B677" s="144"/>
    </row>
    <row r="678" ht="14.25" customHeight="1">
      <c r="B678" s="144"/>
    </row>
    <row r="679" ht="14.25" customHeight="1">
      <c r="B679" s="144"/>
    </row>
    <row r="680" ht="14.25" customHeight="1">
      <c r="B680" s="144"/>
    </row>
    <row r="681" ht="14.25" customHeight="1">
      <c r="B681" s="144"/>
    </row>
    <row r="682" ht="14.25" customHeight="1">
      <c r="B682" s="144"/>
    </row>
    <row r="683" ht="14.25" customHeight="1">
      <c r="B683" s="144"/>
    </row>
    <row r="684" ht="14.25" customHeight="1">
      <c r="B684" s="144"/>
    </row>
    <row r="685" ht="14.25" customHeight="1">
      <c r="B685" s="144"/>
    </row>
    <row r="686" ht="14.25" customHeight="1">
      <c r="B686" s="144"/>
    </row>
    <row r="687" ht="14.25" customHeight="1">
      <c r="B687" s="144"/>
    </row>
    <row r="688" ht="14.25" customHeight="1">
      <c r="B688" s="144"/>
    </row>
    <row r="689" ht="14.25" customHeight="1">
      <c r="B689" s="144"/>
    </row>
    <row r="690" ht="14.25" customHeight="1">
      <c r="B690" s="144"/>
    </row>
    <row r="691" ht="14.25" customHeight="1">
      <c r="B691" s="144"/>
    </row>
    <row r="692" ht="14.25" customHeight="1">
      <c r="B692" s="144"/>
    </row>
    <row r="693" ht="14.25" customHeight="1">
      <c r="B693" s="144"/>
    </row>
    <row r="694" ht="14.25" customHeight="1">
      <c r="B694" s="144"/>
    </row>
    <row r="695" ht="14.25" customHeight="1">
      <c r="B695" s="144"/>
    </row>
    <row r="696" ht="14.25" customHeight="1">
      <c r="B696" s="144"/>
    </row>
    <row r="697" ht="14.25" customHeight="1">
      <c r="B697" s="144"/>
    </row>
    <row r="698" ht="14.25" customHeight="1">
      <c r="B698" s="144"/>
    </row>
    <row r="699" ht="14.25" customHeight="1">
      <c r="B699" s="144"/>
    </row>
    <row r="700" ht="14.25" customHeight="1">
      <c r="B700" s="144"/>
    </row>
    <row r="701" ht="14.25" customHeight="1">
      <c r="B701" s="144"/>
    </row>
    <row r="702" ht="14.25" customHeight="1">
      <c r="B702" s="144"/>
    </row>
    <row r="703" ht="14.25" customHeight="1">
      <c r="B703" s="144"/>
    </row>
    <row r="704" ht="14.25" customHeight="1">
      <c r="B704" s="144"/>
    </row>
    <row r="705" ht="14.25" customHeight="1">
      <c r="B705" s="144"/>
    </row>
    <row r="706" ht="14.25" customHeight="1">
      <c r="B706" s="144"/>
    </row>
    <row r="707" ht="14.25" customHeight="1">
      <c r="B707" s="144"/>
    </row>
    <row r="708" ht="14.25" customHeight="1">
      <c r="B708" s="144"/>
    </row>
    <row r="709" ht="14.25" customHeight="1">
      <c r="B709" s="144"/>
    </row>
    <row r="710" ht="14.25" customHeight="1">
      <c r="B710" s="144"/>
    </row>
    <row r="711" ht="14.25" customHeight="1">
      <c r="B711" s="144"/>
    </row>
    <row r="712" ht="14.25" customHeight="1">
      <c r="B712" s="144"/>
    </row>
    <row r="713" ht="14.25" customHeight="1">
      <c r="B713" s="144"/>
    </row>
    <row r="714" ht="14.25" customHeight="1">
      <c r="B714" s="144"/>
    </row>
    <row r="715" ht="14.25" customHeight="1">
      <c r="B715" s="144"/>
    </row>
    <row r="716" ht="14.25" customHeight="1">
      <c r="B716" s="144"/>
    </row>
    <row r="717" ht="14.25" customHeight="1">
      <c r="B717" s="144"/>
    </row>
    <row r="718" ht="14.25" customHeight="1">
      <c r="B718" s="144"/>
    </row>
    <row r="719" ht="14.25" customHeight="1">
      <c r="B719" s="144"/>
    </row>
    <row r="720" ht="14.25" customHeight="1">
      <c r="B720" s="144"/>
    </row>
    <row r="721" ht="14.25" customHeight="1">
      <c r="B721" s="144"/>
    </row>
    <row r="722" ht="14.25" customHeight="1">
      <c r="B722" s="144"/>
    </row>
    <row r="723" ht="14.25" customHeight="1">
      <c r="B723" s="144"/>
    </row>
    <row r="724" ht="14.25" customHeight="1">
      <c r="B724" s="144"/>
    </row>
    <row r="725" ht="14.25" customHeight="1">
      <c r="B725" s="144"/>
    </row>
    <row r="726" ht="14.25" customHeight="1">
      <c r="B726" s="144"/>
    </row>
    <row r="727" ht="14.25" customHeight="1">
      <c r="B727" s="144"/>
    </row>
    <row r="728" ht="14.25" customHeight="1">
      <c r="B728" s="144"/>
    </row>
    <row r="729" ht="14.25" customHeight="1">
      <c r="B729" s="144"/>
    </row>
    <row r="730" ht="14.25" customHeight="1">
      <c r="B730" s="144"/>
    </row>
    <row r="731" ht="14.25" customHeight="1">
      <c r="B731" s="144"/>
    </row>
    <row r="732" ht="14.25" customHeight="1">
      <c r="B732" s="144"/>
    </row>
    <row r="733" ht="14.25" customHeight="1">
      <c r="B733" s="144"/>
    </row>
    <row r="734" ht="14.25" customHeight="1">
      <c r="B734" s="144"/>
    </row>
    <row r="735" ht="14.25" customHeight="1">
      <c r="B735" s="144"/>
    </row>
    <row r="736" ht="14.25" customHeight="1">
      <c r="B736" s="144"/>
    </row>
    <row r="737" ht="14.25" customHeight="1">
      <c r="B737" s="144"/>
    </row>
    <row r="738" ht="14.25" customHeight="1">
      <c r="B738" s="144"/>
    </row>
    <row r="739" ht="14.25" customHeight="1">
      <c r="B739" s="144"/>
    </row>
    <row r="740" ht="14.25" customHeight="1">
      <c r="B740" s="144"/>
    </row>
    <row r="741" ht="14.25" customHeight="1">
      <c r="B741" s="144"/>
    </row>
    <row r="742" ht="14.25" customHeight="1">
      <c r="B742" s="144"/>
    </row>
    <row r="743" ht="14.25" customHeight="1">
      <c r="B743" s="144"/>
    </row>
    <row r="744" ht="14.25" customHeight="1">
      <c r="B744" s="144"/>
    </row>
    <row r="745" ht="14.25" customHeight="1">
      <c r="B745" s="144"/>
    </row>
    <row r="746" ht="14.25" customHeight="1">
      <c r="B746" s="144"/>
    </row>
    <row r="747" ht="14.25" customHeight="1">
      <c r="B747" s="144"/>
    </row>
    <row r="748" ht="14.25" customHeight="1">
      <c r="B748" s="144"/>
    </row>
    <row r="749" ht="14.25" customHeight="1">
      <c r="B749" s="144"/>
    </row>
    <row r="750" ht="14.25" customHeight="1">
      <c r="B750" s="144"/>
    </row>
    <row r="751" ht="14.25" customHeight="1">
      <c r="B751" s="144"/>
    </row>
    <row r="752" ht="14.25" customHeight="1">
      <c r="B752" s="144"/>
    </row>
    <row r="753" ht="14.25" customHeight="1">
      <c r="B753" s="144"/>
    </row>
    <row r="754" ht="14.25" customHeight="1">
      <c r="B754" s="144"/>
    </row>
    <row r="755" ht="14.25" customHeight="1">
      <c r="B755" s="144"/>
    </row>
    <row r="756" ht="14.25" customHeight="1">
      <c r="B756" s="144"/>
    </row>
    <row r="757" ht="14.25" customHeight="1">
      <c r="B757" s="144"/>
    </row>
    <row r="758" ht="14.25" customHeight="1">
      <c r="B758" s="144"/>
    </row>
    <row r="759" ht="14.25" customHeight="1">
      <c r="B759" s="144"/>
    </row>
    <row r="760" ht="14.25" customHeight="1">
      <c r="B760" s="144"/>
    </row>
    <row r="761" ht="14.25" customHeight="1">
      <c r="B761" s="144"/>
    </row>
    <row r="762" ht="14.25" customHeight="1">
      <c r="B762" s="144"/>
    </row>
    <row r="763" ht="14.25" customHeight="1">
      <c r="B763" s="144"/>
    </row>
    <row r="764" ht="14.25" customHeight="1">
      <c r="B764" s="144"/>
    </row>
    <row r="765" ht="14.25" customHeight="1">
      <c r="B765" s="144"/>
    </row>
    <row r="766" ht="14.25" customHeight="1">
      <c r="B766" s="144"/>
    </row>
    <row r="767" ht="14.25" customHeight="1">
      <c r="B767" s="144"/>
    </row>
    <row r="768" ht="14.25" customHeight="1">
      <c r="B768" s="144"/>
    </row>
    <row r="769" ht="14.25" customHeight="1">
      <c r="B769" s="144"/>
    </row>
    <row r="770" ht="14.25" customHeight="1">
      <c r="B770" s="144"/>
    </row>
    <row r="771" ht="14.25" customHeight="1">
      <c r="B771" s="144"/>
    </row>
    <row r="772" ht="14.25" customHeight="1">
      <c r="B772" s="144"/>
    </row>
    <row r="773" ht="14.25" customHeight="1">
      <c r="B773" s="144"/>
    </row>
    <row r="774" ht="14.25" customHeight="1">
      <c r="B774" s="144"/>
    </row>
    <row r="775" ht="14.25" customHeight="1">
      <c r="B775" s="144"/>
    </row>
    <row r="776" ht="14.25" customHeight="1">
      <c r="B776" s="144"/>
    </row>
    <row r="777" ht="14.25" customHeight="1">
      <c r="B777" s="144"/>
    </row>
    <row r="778" ht="14.25" customHeight="1">
      <c r="B778" s="144"/>
    </row>
    <row r="779" ht="14.25" customHeight="1">
      <c r="B779" s="144"/>
    </row>
    <row r="780" ht="14.25" customHeight="1">
      <c r="B780" s="144"/>
    </row>
    <row r="781" ht="14.25" customHeight="1">
      <c r="B781" s="144"/>
    </row>
    <row r="782" ht="14.25" customHeight="1">
      <c r="B782" s="144"/>
    </row>
    <row r="783" ht="14.25" customHeight="1">
      <c r="B783" s="144"/>
    </row>
    <row r="784" ht="14.25" customHeight="1">
      <c r="B784" s="144"/>
    </row>
    <row r="785" ht="14.25" customHeight="1">
      <c r="B785" s="144"/>
    </row>
    <row r="786" ht="14.25" customHeight="1">
      <c r="B786" s="144"/>
    </row>
    <row r="787" ht="14.25" customHeight="1">
      <c r="B787" s="144"/>
    </row>
    <row r="788" ht="14.25" customHeight="1">
      <c r="B788" s="144"/>
    </row>
    <row r="789" ht="14.25" customHeight="1">
      <c r="B789" s="144"/>
    </row>
    <row r="790" ht="14.25" customHeight="1">
      <c r="B790" s="144"/>
    </row>
    <row r="791" ht="14.25" customHeight="1">
      <c r="B791" s="144"/>
    </row>
    <row r="792" ht="14.25" customHeight="1">
      <c r="B792" s="144"/>
    </row>
    <row r="793" ht="14.25" customHeight="1">
      <c r="B793" s="144"/>
    </row>
    <row r="794" ht="14.25" customHeight="1">
      <c r="B794" s="144"/>
    </row>
    <row r="795" ht="14.25" customHeight="1">
      <c r="B795" s="144"/>
    </row>
    <row r="796" ht="14.25" customHeight="1">
      <c r="B796" s="144"/>
    </row>
    <row r="797" ht="14.25" customHeight="1">
      <c r="B797" s="144"/>
    </row>
    <row r="798" ht="14.25" customHeight="1">
      <c r="B798" s="144"/>
    </row>
    <row r="799" ht="14.25" customHeight="1">
      <c r="B799" s="144"/>
    </row>
    <row r="800" ht="14.25" customHeight="1">
      <c r="B800" s="144"/>
    </row>
    <row r="801" ht="14.25" customHeight="1">
      <c r="B801" s="144"/>
    </row>
    <row r="802" ht="14.25" customHeight="1">
      <c r="B802" s="144"/>
    </row>
    <row r="803" ht="14.25" customHeight="1">
      <c r="B803" s="144"/>
    </row>
    <row r="804" ht="14.25" customHeight="1">
      <c r="B804" s="144"/>
    </row>
    <row r="805" ht="14.25" customHeight="1">
      <c r="B805" s="144"/>
    </row>
    <row r="806" ht="14.25" customHeight="1">
      <c r="B806" s="144"/>
    </row>
    <row r="807" ht="14.25" customHeight="1">
      <c r="B807" s="144"/>
    </row>
    <row r="808" ht="14.25" customHeight="1">
      <c r="B808" s="144"/>
    </row>
    <row r="809" ht="14.25" customHeight="1">
      <c r="B809" s="144"/>
    </row>
    <row r="810" ht="14.25" customHeight="1">
      <c r="B810" s="144"/>
    </row>
    <row r="811" ht="14.25" customHeight="1">
      <c r="B811" s="144"/>
    </row>
    <row r="812" ht="14.25" customHeight="1">
      <c r="B812" s="144"/>
    </row>
    <row r="813" ht="14.25" customHeight="1">
      <c r="B813" s="144"/>
    </row>
    <row r="814" ht="14.25" customHeight="1">
      <c r="B814" s="144"/>
    </row>
    <row r="815" ht="14.25" customHeight="1">
      <c r="B815" s="144"/>
    </row>
    <row r="816" ht="14.25" customHeight="1">
      <c r="B816" s="144"/>
    </row>
    <row r="817" ht="14.25" customHeight="1">
      <c r="B817" s="144"/>
    </row>
    <row r="818" ht="14.25" customHeight="1">
      <c r="B818" s="144"/>
    </row>
    <row r="819" ht="14.25" customHeight="1">
      <c r="B819" s="144"/>
    </row>
    <row r="820" ht="14.25" customHeight="1">
      <c r="B820" s="144"/>
    </row>
    <row r="821" ht="14.25" customHeight="1">
      <c r="B821" s="144"/>
    </row>
    <row r="822" ht="14.25" customHeight="1">
      <c r="B822" s="144"/>
    </row>
    <row r="823" ht="14.25" customHeight="1">
      <c r="B823" s="144"/>
    </row>
    <row r="824" ht="14.25" customHeight="1">
      <c r="B824" s="144"/>
    </row>
    <row r="825" ht="14.25" customHeight="1">
      <c r="B825" s="144"/>
    </row>
    <row r="826" ht="14.25" customHeight="1">
      <c r="B826" s="144"/>
    </row>
    <row r="827" ht="14.25" customHeight="1">
      <c r="B827" s="144"/>
    </row>
    <row r="828" ht="14.25" customHeight="1">
      <c r="B828" s="144"/>
    </row>
    <row r="829" ht="14.25" customHeight="1">
      <c r="B829" s="144"/>
    </row>
    <row r="830" ht="14.25" customHeight="1">
      <c r="B830" s="144"/>
    </row>
    <row r="831" ht="14.25" customHeight="1">
      <c r="B831" s="144"/>
    </row>
    <row r="832" ht="14.25" customHeight="1">
      <c r="B832" s="144"/>
    </row>
    <row r="833" ht="14.25" customHeight="1">
      <c r="B833" s="144"/>
    </row>
    <row r="834" ht="14.25" customHeight="1">
      <c r="B834" s="144"/>
    </row>
    <row r="835" ht="14.25" customHeight="1">
      <c r="B835" s="144"/>
    </row>
    <row r="836" ht="14.25" customHeight="1">
      <c r="B836" s="144"/>
    </row>
    <row r="837" ht="14.25" customHeight="1">
      <c r="B837" s="144"/>
    </row>
    <row r="838" ht="14.25" customHeight="1">
      <c r="B838" s="144"/>
    </row>
    <row r="839" ht="14.25" customHeight="1">
      <c r="B839" s="144"/>
    </row>
    <row r="840" ht="14.25" customHeight="1">
      <c r="B840" s="144"/>
    </row>
    <row r="841" ht="14.25" customHeight="1">
      <c r="B841" s="144"/>
    </row>
    <row r="842" ht="14.25" customHeight="1">
      <c r="B842" s="144"/>
    </row>
    <row r="843" ht="14.25" customHeight="1">
      <c r="B843" s="144"/>
    </row>
    <row r="844" ht="14.25" customHeight="1">
      <c r="B844" s="144"/>
    </row>
    <row r="845" ht="14.25" customHeight="1">
      <c r="B845" s="144"/>
    </row>
    <row r="846" ht="14.25" customHeight="1">
      <c r="B846" s="144"/>
    </row>
    <row r="847" ht="14.25" customHeight="1">
      <c r="B847" s="144"/>
    </row>
    <row r="848" ht="14.25" customHeight="1">
      <c r="B848" s="144"/>
    </row>
    <row r="849" ht="14.25" customHeight="1">
      <c r="B849" s="144"/>
    </row>
    <row r="850" ht="14.25" customHeight="1">
      <c r="B850" s="144"/>
    </row>
    <row r="851" ht="14.25" customHeight="1">
      <c r="B851" s="144"/>
    </row>
    <row r="852" ht="14.25" customHeight="1">
      <c r="B852" s="144"/>
    </row>
    <row r="853" ht="14.25" customHeight="1">
      <c r="B853" s="144"/>
    </row>
    <row r="854" ht="14.25" customHeight="1">
      <c r="B854" s="144"/>
    </row>
    <row r="855" ht="14.25" customHeight="1">
      <c r="B855" s="144"/>
    </row>
    <row r="856" ht="14.25" customHeight="1">
      <c r="B856" s="144"/>
    </row>
    <row r="857" ht="14.25" customHeight="1">
      <c r="B857" s="144"/>
    </row>
    <row r="858" ht="14.25" customHeight="1">
      <c r="B858" s="144"/>
    </row>
    <row r="859" ht="14.25" customHeight="1">
      <c r="B859" s="144"/>
    </row>
    <row r="860" ht="14.25" customHeight="1">
      <c r="B860" s="144"/>
    </row>
    <row r="861" ht="14.25" customHeight="1">
      <c r="B861" s="144"/>
    </row>
    <row r="862" ht="14.25" customHeight="1">
      <c r="B862" s="144"/>
    </row>
    <row r="863" ht="14.25" customHeight="1">
      <c r="B863" s="144"/>
    </row>
    <row r="864" ht="14.25" customHeight="1">
      <c r="B864" s="144"/>
    </row>
    <row r="865" ht="14.25" customHeight="1">
      <c r="B865" s="144"/>
    </row>
    <row r="866" ht="14.25" customHeight="1">
      <c r="B866" s="144"/>
    </row>
    <row r="867" ht="14.25" customHeight="1">
      <c r="B867" s="144"/>
    </row>
    <row r="868" ht="14.25" customHeight="1">
      <c r="B868" s="144"/>
    </row>
    <row r="869" ht="14.25" customHeight="1">
      <c r="B869" s="144"/>
    </row>
    <row r="870" ht="14.25" customHeight="1">
      <c r="B870" s="144"/>
    </row>
    <row r="871" ht="14.25" customHeight="1">
      <c r="B871" s="144"/>
    </row>
    <row r="872" ht="14.25" customHeight="1">
      <c r="B872" s="144"/>
    </row>
    <row r="873" ht="14.25" customHeight="1">
      <c r="B873" s="144"/>
    </row>
    <row r="874" ht="14.25" customHeight="1">
      <c r="B874" s="144"/>
    </row>
    <row r="875" ht="14.25" customHeight="1">
      <c r="B875" s="144"/>
    </row>
    <row r="876" ht="14.25" customHeight="1">
      <c r="B876" s="144"/>
    </row>
    <row r="877" ht="14.25" customHeight="1">
      <c r="B877" s="144"/>
    </row>
    <row r="878" ht="14.25" customHeight="1">
      <c r="B878" s="144"/>
    </row>
    <row r="879" ht="14.25" customHeight="1">
      <c r="B879" s="144"/>
    </row>
    <row r="880" ht="14.25" customHeight="1">
      <c r="B880" s="144"/>
    </row>
    <row r="881" ht="14.25" customHeight="1">
      <c r="B881" s="144"/>
    </row>
    <row r="882" ht="14.25" customHeight="1">
      <c r="B882" s="144"/>
    </row>
    <row r="883" ht="14.25" customHeight="1">
      <c r="B883" s="144"/>
    </row>
    <row r="884" ht="14.25" customHeight="1">
      <c r="B884" s="144"/>
    </row>
    <row r="885" ht="14.25" customHeight="1">
      <c r="B885" s="144"/>
    </row>
    <row r="886" ht="14.25" customHeight="1">
      <c r="B886" s="144"/>
    </row>
    <row r="887" ht="14.25" customHeight="1">
      <c r="B887" s="144"/>
    </row>
    <row r="888" ht="14.25" customHeight="1">
      <c r="B888" s="144"/>
    </row>
    <row r="889" ht="14.25" customHeight="1">
      <c r="B889" s="144"/>
    </row>
    <row r="890" ht="14.25" customHeight="1">
      <c r="B890" s="144"/>
    </row>
    <row r="891" ht="14.25" customHeight="1">
      <c r="B891" s="144"/>
    </row>
    <row r="892" ht="14.25" customHeight="1">
      <c r="B892" s="144"/>
    </row>
    <row r="893" ht="14.25" customHeight="1">
      <c r="B893" s="144"/>
    </row>
    <row r="894" ht="14.25" customHeight="1">
      <c r="B894" s="144"/>
    </row>
    <row r="895" ht="14.25" customHeight="1">
      <c r="B895" s="144"/>
    </row>
    <row r="896" ht="14.25" customHeight="1">
      <c r="B896" s="144"/>
    </row>
    <row r="897" ht="14.25" customHeight="1">
      <c r="B897" s="144"/>
    </row>
    <row r="898" ht="14.25" customHeight="1">
      <c r="B898" s="144"/>
    </row>
    <row r="899" ht="14.25" customHeight="1">
      <c r="B899" s="144"/>
    </row>
    <row r="900" ht="14.25" customHeight="1">
      <c r="B900" s="144"/>
    </row>
    <row r="901" ht="14.25" customHeight="1">
      <c r="B901" s="144"/>
    </row>
    <row r="902" ht="14.25" customHeight="1">
      <c r="B902" s="144"/>
    </row>
    <row r="903" ht="14.25" customHeight="1">
      <c r="B903" s="144"/>
    </row>
    <row r="904" ht="14.25" customHeight="1">
      <c r="B904" s="144"/>
    </row>
    <row r="905" ht="14.25" customHeight="1">
      <c r="B905" s="144"/>
    </row>
    <row r="906" ht="14.25" customHeight="1">
      <c r="B906" s="144"/>
    </row>
    <row r="907" ht="14.25" customHeight="1">
      <c r="B907" s="144"/>
    </row>
    <row r="908" ht="14.25" customHeight="1">
      <c r="B908" s="144"/>
    </row>
    <row r="909" ht="14.25" customHeight="1">
      <c r="B909" s="144"/>
    </row>
    <row r="910" ht="14.25" customHeight="1">
      <c r="B910" s="144"/>
    </row>
    <row r="911" ht="14.25" customHeight="1">
      <c r="B911" s="144"/>
    </row>
    <row r="912" ht="14.25" customHeight="1">
      <c r="B912" s="144"/>
    </row>
    <row r="913" ht="14.25" customHeight="1">
      <c r="B913" s="144"/>
    </row>
    <row r="914" ht="14.25" customHeight="1">
      <c r="B914" s="144"/>
    </row>
    <row r="915" ht="14.25" customHeight="1">
      <c r="B915" s="144"/>
    </row>
    <row r="916" ht="14.25" customHeight="1">
      <c r="B916" s="144"/>
    </row>
    <row r="917" ht="14.25" customHeight="1">
      <c r="B917" s="144"/>
    </row>
    <row r="918" ht="14.25" customHeight="1">
      <c r="B918" s="144"/>
    </row>
    <row r="919" ht="14.25" customHeight="1">
      <c r="B919" s="144"/>
    </row>
    <row r="920" ht="14.25" customHeight="1">
      <c r="B920" s="144"/>
    </row>
    <row r="921" ht="14.25" customHeight="1">
      <c r="B921" s="144"/>
    </row>
    <row r="922" ht="14.25" customHeight="1">
      <c r="B922" s="144"/>
    </row>
    <row r="923" ht="14.25" customHeight="1">
      <c r="B923" s="144"/>
    </row>
    <row r="924" ht="14.25" customHeight="1">
      <c r="B924" s="144"/>
    </row>
    <row r="925" ht="14.25" customHeight="1">
      <c r="B925" s="144"/>
    </row>
    <row r="926" ht="14.25" customHeight="1">
      <c r="B926" s="144"/>
    </row>
    <row r="927" ht="14.25" customHeight="1">
      <c r="B927" s="144"/>
    </row>
    <row r="928" ht="14.25" customHeight="1">
      <c r="B928" s="144"/>
    </row>
    <row r="929" ht="14.25" customHeight="1">
      <c r="B929" s="144"/>
    </row>
    <row r="930" ht="14.25" customHeight="1">
      <c r="B930" s="144"/>
    </row>
    <row r="931" ht="14.25" customHeight="1">
      <c r="B931" s="144"/>
    </row>
    <row r="932" ht="14.25" customHeight="1">
      <c r="B932" s="144"/>
    </row>
    <row r="933" ht="14.25" customHeight="1">
      <c r="B933" s="144"/>
    </row>
    <row r="934" ht="14.25" customHeight="1">
      <c r="B934" s="144"/>
    </row>
    <row r="935" ht="14.25" customHeight="1">
      <c r="B935" s="144"/>
    </row>
    <row r="936" ht="14.25" customHeight="1">
      <c r="B936" s="144"/>
    </row>
    <row r="937" ht="14.25" customHeight="1">
      <c r="B937" s="144"/>
    </row>
    <row r="938" ht="14.25" customHeight="1">
      <c r="B938" s="144"/>
    </row>
    <row r="939" ht="14.25" customHeight="1">
      <c r="B939" s="144"/>
    </row>
    <row r="940" ht="14.25" customHeight="1">
      <c r="B940" s="144"/>
    </row>
    <row r="941" ht="14.25" customHeight="1">
      <c r="B941" s="144"/>
    </row>
    <row r="942" ht="14.25" customHeight="1">
      <c r="B942" s="144"/>
    </row>
    <row r="943" ht="14.25" customHeight="1">
      <c r="B943" s="144"/>
    </row>
    <row r="944" ht="14.25" customHeight="1">
      <c r="B944" s="144"/>
    </row>
    <row r="945" ht="14.25" customHeight="1">
      <c r="B945" s="144"/>
    </row>
    <row r="946" ht="14.25" customHeight="1">
      <c r="B946" s="144"/>
    </row>
    <row r="947" ht="14.25" customHeight="1">
      <c r="B947" s="144"/>
    </row>
    <row r="948" ht="14.25" customHeight="1">
      <c r="B948" s="144"/>
    </row>
    <row r="949" ht="14.25" customHeight="1">
      <c r="B949" s="144"/>
    </row>
    <row r="950" ht="14.25" customHeight="1">
      <c r="B950" s="144"/>
    </row>
    <row r="951" ht="14.25" customHeight="1">
      <c r="B951" s="144"/>
    </row>
    <row r="952" ht="14.25" customHeight="1">
      <c r="B952" s="144"/>
    </row>
    <row r="953" ht="14.25" customHeight="1">
      <c r="B953" s="144"/>
    </row>
    <row r="954" ht="14.25" customHeight="1">
      <c r="B954" s="144"/>
    </row>
    <row r="955" ht="14.25" customHeight="1">
      <c r="B955" s="144"/>
    </row>
    <row r="956" ht="14.25" customHeight="1">
      <c r="B956" s="144"/>
    </row>
    <row r="957" ht="14.25" customHeight="1">
      <c r="B957" s="144"/>
    </row>
    <row r="958" ht="14.25" customHeight="1">
      <c r="B958" s="144"/>
    </row>
    <row r="959" ht="14.25" customHeight="1">
      <c r="B959" s="144"/>
    </row>
    <row r="960" ht="14.25" customHeight="1">
      <c r="B960" s="144"/>
    </row>
    <row r="961" ht="14.25" customHeight="1">
      <c r="B961" s="144"/>
    </row>
    <row r="962" ht="14.25" customHeight="1">
      <c r="B962" s="144"/>
    </row>
    <row r="963" ht="14.25" customHeight="1">
      <c r="B963" s="144"/>
    </row>
    <row r="964" ht="14.25" customHeight="1">
      <c r="B964" s="144"/>
    </row>
    <row r="965" ht="14.25" customHeight="1">
      <c r="B965" s="144"/>
    </row>
    <row r="966" ht="14.25" customHeight="1">
      <c r="B966" s="144"/>
    </row>
    <row r="967" ht="14.25" customHeight="1">
      <c r="B967" s="144"/>
    </row>
    <row r="968" ht="14.25" customHeight="1">
      <c r="B968" s="144"/>
    </row>
    <row r="969" ht="14.25" customHeight="1">
      <c r="B969" s="144"/>
    </row>
    <row r="970" ht="14.25" customHeight="1">
      <c r="B970" s="144"/>
    </row>
    <row r="971" ht="14.25" customHeight="1">
      <c r="B971" s="144"/>
    </row>
    <row r="972" ht="14.25" customHeight="1">
      <c r="B972" s="144"/>
    </row>
    <row r="973" ht="14.25" customHeight="1">
      <c r="B973" s="144"/>
    </row>
    <row r="974" ht="14.25" customHeight="1">
      <c r="B974" s="144"/>
    </row>
    <row r="975" ht="14.25" customHeight="1">
      <c r="B975" s="144"/>
    </row>
    <row r="976" ht="14.25" customHeight="1">
      <c r="B976" s="144"/>
    </row>
    <row r="977" ht="14.25" customHeight="1">
      <c r="B977" s="144"/>
    </row>
    <row r="978" ht="14.25" customHeight="1">
      <c r="B978" s="144"/>
    </row>
    <row r="979" ht="14.25" customHeight="1">
      <c r="B979" s="144"/>
    </row>
    <row r="980" ht="14.25" customHeight="1">
      <c r="B980" s="144"/>
    </row>
    <row r="981" ht="14.25" customHeight="1">
      <c r="B981" s="144"/>
    </row>
    <row r="982" ht="14.25" customHeight="1">
      <c r="B982" s="144"/>
    </row>
    <row r="983" ht="14.25" customHeight="1">
      <c r="B983" s="144"/>
    </row>
    <row r="984" ht="14.25" customHeight="1">
      <c r="B984" s="144"/>
    </row>
    <row r="985" ht="14.25" customHeight="1">
      <c r="B985" s="144"/>
    </row>
    <row r="986" ht="14.25" customHeight="1">
      <c r="B986" s="144"/>
    </row>
    <row r="987" ht="14.25" customHeight="1">
      <c r="B987" s="144"/>
    </row>
    <row r="988" ht="14.25" customHeight="1">
      <c r="B988" s="144"/>
    </row>
    <row r="989" ht="14.25" customHeight="1">
      <c r="B989" s="144"/>
    </row>
    <row r="990" ht="14.25" customHeight="1">
      <c r="B990" s="144"/>
    </row>
    <row r="991" ht="14.25" customHeight="1">
      <c r="B991" s="144"/>
    </row>
    <row r="992" ht="14.25" customHeight="1">
      <c r="B992" s="144"/>
    </row>
    <row r="993" ht="14.25" customHeight="1">
      <c r="B993" s="144"/>
    </row>
    <row r="994" ht="14.25" customHeight="1">
      <c r="B994" s="144"/>
    </row>
    <row r="995" ht="14.25" customHeight="1">
      <c r="B995" s="144"/>
    </row>
    <row r="996" ht="14.25" customHeight="1">
      <c r="B996" s="144"/>
    </row>
    <row r="997" ht="14.25" customHeight="1">
      <c r="B997" s="144"/>
    </row>
    <row r="998" ht="14.25" customHeight="1">
      <c r="B998" s="144"/>
    </row>
    <row r="999" ht="14.25" customHeight="1">
      <c r="B999" s="144"/>
    </row>
    <row r="1000" ht="14.25" customHeight="1">
      <c r="B1000" s="144"/>
    </row>
  </sheetData>
  <printOptions/>
  <pageMargins bottom="0.787401575" footer="0.0" header="0.0" left="0.511811024" right="0.511811024" top="0.7874015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4.63"/>
    <col customWidth="1" min="3" max="3" width="15.88"/>
    <col customWidth="1" min="4" max="4" width="16.13"/>
    <col customWidth="1" min="5" max="5" width="12.63"/>
    <col customWidth="1" min="6" max="7" width="11.0"/>
    <col customWidth="1" min="8" max="8" width="12.63"/>
    <col customWidth="1" min="9" max="9" width="15.0"/>
    <col customWidth="1" min="10" max="10" width="12.63"/>
    <col customWidth="1" min="11" max="11" width="17.38"/>
    <col customWidth="1" min="12" max="12" width="16.63"/>
    <col customWidth="1" min="13" max="26" width="8.63"/>
  </cols>
  <sheetData>
    <row r="1" ht="12.75" customHeight="1"/>
    <row r="2" ht="21.0" customHeight="1">
      <c r="A2" s="163" t="s">
        <v>132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ht="30.75" customHeight="1">
      <c r="A3" s="164" t="s">
        <v>133</v>
      </c>
      <c r="B3" s="164" t="s">
        <v>134</v>
      </c>
      <c r="C3" s="164" t="s">
        <v>135</v>
      </c>
      <c r="D3" s="164" t="s">
        <v>134</v>
      </c>
      <c r="E3" s="164" t="s">
        <v>136</v>
      </c>
      <c r="F3" s="164" t="s">
        <v>137</v>
      </c>
      <c r="G3" s="164">
        <v>13.0</v>
      </c>
      <c r="H3" s="164" t="s">
        <v>138</v>
      </c>
      <c r="I3" s="164" t="s">
        <v>139</v>
      </c>
      <c r="J3" s="164" t="s">
        <v>140</v>
      </c>
      <c r="K3" s="164" t="s">
        <v>141</v>
      </c>
      <c r="L3" s="164" t="s">
        <v>142</v>
      </c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</row>
    <row r="4" ht="12.75" customHeight="1">
      <c r="A4" s="150" t="s">
        <v>143</v>
      </c>
      <c r="B4" s="166">
        <v>2700.0</v>
      </c>
      <c r="C4" s="149">
        <v>3.0</v>
      </c>
      <c r="D4" s="167">
        <f t="shared" ref="D4:D6" si="1">C4*B4</f>
        <v>8100</v>
      </c>
      <c r="E4" s="167">
        <f t="shared" ref="E4:E5" si="2">D4*29%</f>
        <v>2349</v>
      </c>
      <c r="F4" s="167">
        <f t="shared" ref="F4:F5" si="3">D4*8%</f>
        <v>648</v>
      </c>
      <c r="G4" s="167">
        <f t="shared" ref="G4:G6" si="4">(D4*8.33%)</f>
        <v>674.73</v>
      </c>
      <c r="H4" s="167">
        <f t="shared" ref="H4:H6" si="5">(D4*8.33%)+D4/3</f>
        <v>3374.73</v>
      </c>
      <c r="I4" s="167">
        <f>(B10*2)*22</f>
        <v>220</v>
      </c>
      <c r="J4" s="167">
        <f>B11*22</f>
        <v>396</v>
      </c>
      <c r="K4" s="168">
        <f t="shared" ref="K4:K5" si="6">SUM(D4:J4)</f>
        <v>15762.46</v>
      </c>
      <c r="L4" s="169">
        <f t="shared" ref="L4:L7" si="7">K4/176</f>
        <v>89.55943182</v>
      </c>
    </row>
    <row r="5" ht="12.75" customHeight="1">
      <c r="A5" s="150" t="s">
        <v>144</v>
      </c>
      <c r="B5" s="166">
        <v>2100.0</v>
      </c>
      <c r="C5" s="170">
        <v>2.0</v>
      </c>
      <c r="D5" s="167">
        <f t="shared" si="1"/>
        <v>4200</v>
      </c>
      <c r="E5" s="167">
        <f t="shared" si="2"/>
        <v>1218</v>
      </c>
      <c r="F5" s="167">
        <f t="shared" si="3"/>
        <v>336</v>
      </c>
      <c r="G5" s="167">
        <f t="shared" si="4"/>
        <v>349.86</v>
      </c>
      <c r="H5" s="167">
        <f t="shared" si="5"/>
        <v>1749.86</v>
      </c>
      <c r="I5" s="167">
        <f>(B10*2)*22</f>
        <v>220</v>
      </c>
      <c r="J5" s="167">
        <f>B11*22</f>
        <v>396</v>
      </c>
      <c r="K5" s="168">
        <f t="shared" si="6"/>
        <v>8469.72</v>
      </c>
      <c r="L5" s="169">
        <f t="shared" si="7"/>
        <v>48.12340909</v>
      </c>
    </row>
    <row r="6" ht="12.75" customHeight="1">
      <c r="A6" s="150" t="s">
        <v>145</v>
      </c>
      <c r="B6" s="166">
        <v>2300.0</v>
      </c>
      <c r="C6" s="149">
        <v>1.0</v>
      </c>
      <c r="D6" s="167">
        <f t="shared" si="1"/>
        <v>2300</v>
      </c>
      <c r="E6" s="167">
        <f>D6*29%</f>
        <v>667</v>
      </c>
      <c r="F6" s="167">
        <f>D6*8%</f>
        <v>184</v>
      </c>
      <c r="G6" s="167">
        <f t="shared" si="4"/>
        <v>191.59</v>
      </c>
      <c r="H6" s="167">
        <f t="shared" si="5"/>
        <v>958.2566667</v>
      </c>
      <c r="I6" s="167">
        <f>(B10*2)*22</f>
        <v>220</v>
      </c>
      <c r="J6" s="167">
        <f>B11*22</f>
        <v>396</v>
      </c>
      <c r="K6" s="168">
        <f>SUM(D6,J6)</f>
        <v>2696</v>
      </c>
      <c r="L6" s="169">
        <f t="shared" si="7"/>
        <v>15.31818182</v>
      </c>
    </row>
    <row r="7" ht="12.75" customHeight="1">
      <c r="A7" s="139" t="s">
        <v>94</v>
      </c>
      <c r="C7" s="149">
        <f t="shared" ref="C7:J7" si="8">SUM(C4:C6)</f>
        <v>6</v>
      </c>
      <c r="D7" s="171">
        <f t="shared" si="8"/>
        <v>14600</v>
      </c>
      <c r="E7" s="172">
        <f t="shared" si="8"/>
        <v>4234</v>
      </c>
      <c r="F7" s="172">
        <f t="shared" si="8"/>
        <v>1168</v>
      </c>
      <c r="G7" s="172">
        <f t="shared" si="8"/>
        <v>1216.18</v>
      </c>
      <c r="H7" s="172">
        <f t="shared" si="8"/>
        <v>6082.846667</v>
      </c>
      <c r="I7" s="172">
        <f t="shared" si="8"/>
        <v>660</v>
      </c>
      <c r="J7" s="172">
        <f t="shared" si="8"/>
        <v>1188</v>
      </c>
      <c r="K7" s="173">
        <f>SUM(K4,K5,K6)</f>
        <v>26928.18</v>
      </c>
      <c r="L7" s="174">
        <f t="shared" si="7"/>
        <v>153.0010227</v>
      </c>
    </row>
    <row r="8" ht="12.75" customHeight="1">
      <c r="A8" s="150"/>
      <c r="D8" s="175"/>
    </row>
    <row r="9" ht="16.5" customHeight="1">
      <c r="A9" s="176" t="s">
        <v>146</v>
      </c>
      <c r="B9" s="13"/>
      <c r="C9" s="177"/>
      <c r="D9" s="178"/>
      <c r="E9" s="179"/>
      <c r="F9" s="179"/>
      <c r="G9" s="179"/>
      <c r="H9" s="179"/>
      <c r="I9" s="179"/>
      <c r="J9" s="179"/>
      <c r="K9" s="179"/>
      <c r="L9" s="179"/>
    </row>
    <row r="10" ht="16.5" customHeight="1">
      <c r="A10" s="180" t="s">
        <v>147</v>
      </c>
      <c r="B10" s="181">
        <v>5.0</v>
      </c>
      <c r="C10" s="165"/>
      <c r="D10" s="182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</row>
    <row r="11" ht="16.5" customHeight="1">
      <c r="A11" s="180" t="s">
        <v>148</v>
      </c>
      <c r="B11" s="181">
        <v>18.0</v>
      </c>
      <c r="C11" s="165"/>
      <c r="D11" s="182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</row>
    <row r="12" ht="16.5" customHeight="1">
      <c r="A12" s="180" t="s">
        <v>149</v>
      </c>
      <c r="B12" s="183">
        <v>0.1</v>
      </c>
      <c r="C12" s="165"/>
      <c r="D12" s="182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</row>
    <row r="13" ht="16.5" customHeight="1">
      <c r="A13" s="180" t="s">
        <v>150</v>
      </c>
      <c r="B13" s="183">
        <v>0.5</v>
      </c>
      <c r="C13" s="165"/>
      <c r="D13" s="182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 ht="18.75" customHeight="1">
      <c r="A14" s="184"/>
      <c r="B14" s="185"/>
      <c r="C14" s="186"/>
      <c r="D14" s="182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 ht="12.75" customHeight="1">
      <c r="A15" s="187" t="s">
        <v>151</v>
      </c>
      <c r="B15" s="188"/>
      <c r="C15" s="188"/>
      <c r="D15" s="175"/>
    </row>
    <row r="16" ht="12.75" customHeight="1">
      <c r="A16" s="150" t="s">
        <v>152</v>
      </c>
      <c r="B16" s="167">
        <f>D7</f>
        <v>14600</v>
      </c>
      <c r="C16" s="167">
        <f>B16*29%</f>
        <v>4234</v>
      </c>
      <c r="D16" s="171">
        <f t="shared" ref="D16:D17" si="9">C16</f>
        <v>4234</v>
      </c>
    </row>
    <row r="17" ht="12.75" customHeight="1">
      <c r="A17" s="150" t="s">
        <v>153</v>
      </c>
      <c r="B17" s="167">
        <f>D7</f>
        <v>14600</v>
      </c>
      <c r="C17" s="167">
        <f>B17*8%</f>
        <v>1168</v>
      </c>
      <c r="D17" s="171">
        <f t="shared" si="9"/>
        <v>1168</v>
      </c>
    </row>
    <row r="18" ht="12.75" customHeight="1">
      <c r="B18" s="167"/>
      <c r="C18" s="167"/>
      <c r="D18" s="171"/>
    </row>
    <row r="19" ht="12.75" customHeight="1">
      <c r="A19" s="187" t="s">
        <v>154</v>
      </c>
      <c r="B19" s="189"/>
      <c r="C19" s="189"/>
      <c r="D19" s="171"/>
    </row>
    <row r="20" ht="12.75" customHeight="1">
      <c r="A20" s="150" t="s">
        <v>155</v>
      </c>
      <c r="B20" s="167">
        <f>D7</f>
        <v>14600</v>
      </c>
      <c r="C20" s="167">
        <f>(B20*8.33%)</f>
        <v>1216.18</v>
      </c>
      <c r="D20" s="171">
        <f t="shared" ref="D20:D21" si="10">C20</f>
        <v>1216.18</v>
      </c>
    </row>
    <row r="21" ht="12.75" customHeight="1">
      <c r="A21" s="150" t="s">
        <v>156</v>
      </c>
      <c r="B21" s="167">
        <f>D7</f>
        <v>14600</v>
      </c>
      <c r="C21" s="167">
        <f>(B21*8.33%)+B21/3</f>
        <v>6082.846667</v>
      </c>
      <c r="D21" s="171">
        <f t="shared" si="10"/>
        <v>6082.846667</v>
      </c>
    </row>
    <row r="22" ht="12.75" customHeight="1">
      <c r="A22" s="150" t="s">
        <v>157</v>
      </c>
      <c r="B22" s="167">
        <f>(4.5*2)*C7</f>
        <v>54</v>
      </c>
      <c r="C22" s="167">
        <v>22.0</v>
      </c>
      <c r="D22" s="171">
        <f t="shared" ref="D22:D23" si="11">B22*C22</f>
        <v>1188</v>
      </c>
    </row>
    <row r="23" ht="12.75" customHeight="1">
      <c r="A23" s="150" t="s">
        <v>158</v>
      </c>
      <c r="B23" s="167">
        <f>16.5*C7</f>
        <v>99</v>
      </c>
      <c r="C23" s="167">
        <v>22.0</v>
      </c>
      <c r="D23" s="171">
        <f t="shared" si="11"/>
        <v>2178</v>
      </c>
    </row>
    <row r="24" ht="12.75" customHeight="1">
      <c r="A24" s="139"/>
      <c r="B24" s="167"/>
      <c r="C24" s="167"/>
      <c r="D24" s="171"/>
    </row>
    <row r="25" ht="12.75" customHeight="1">
      <c r="A25" s="187" t="s">
        <v>159</v>
      </c>
      <c r="B25" s="188"/>
      <c r="C25" s="188"/>
      <c r="D25" s="175"/>
    </row>
    <row r="26" ht="12.75" customHeight="1">
      <c r="A26" s="150" t="s">
        <v>160</v>
      </c>
      <c r="D26" s="171">
        <v>2000.0</v>
      </c>
    </row>
    <row r="27" ht="12.75" customHeight="1">
      <c r="A27" s="150" t="s">
        <v>161</v>
      </c>
      <c r="D27" s="171">
        <v>200.0</v>
      </c>
    </row>
    <row r="28" ht="12.75" customHeight="1">
      <c r="A28" s="150" t="s">
        <v>162</v>
      </c>
      <c r="D28" s="171">
        <v>100.0</v>
      </c>
    </row>
    <row r="29" ht="12.75" customHeight="1">
      <c r="A29" s="150" t="s">
        <v>163</v>
      </c>
      <c r="D29" s="171"/>
    </row>
    <row r="30" ht="12.75" customHeight="1">
      <c r="A30" s="150" t="s">
        <v>164</v>
      </c>
      <c r="D30" s="171">
        <v>400.0</v>
      </c>
    </row>
    <row r="31" ht="12.75" customHeight="1">
      <c r="A31" s="150" t="s">
        <v>165</v>
      </c>
      <c r="D31" s="171">
        <v>100.0</v>
      </c>
    </row>
    <row r="32" ht="12.75" customHeight="1">
      <c r="A32" s="150" t="s">
        <v>166</v>
      </c>
      <c r="D32" s="171">
        <v>1000.0</v>
      </c>
    </row>
    <row r="33" ht="12.75" customHeight="1">
      <c r="A33" s="150" t="s">
        <v>167</v>
      </c>
      <c r="D33" s="171">
        <v>500.0</v>
      </c>
    </row>
    <row r="34" ht="12.75" customHeight="1">
      <c r="A34" s="150"/>
      <c r="D34" s="190"/>
    </row>
    <row r="35" ht="12.75" customHeight="1">
      <c r="B35" s="191"/>
      <c r="C35" s="192" t="s">
        <v>168</v>
      </c>
      <c r="D35" s="193">
        <f>SUM(D7:D33)</f>
        <v>34967.02667</v>
      </c>
    </row>
    <row r="36" ht="12.75" customHeight="1">
      <c r="B36" s="194"/>
      <c r="C36" s="195" t="s">
        <v>169</v>
      </c>
      <c r="D36" s="169">
        <f>D35*B12</f>
        <v>3496.702667</v>
      </c>
      <c r="E36" s="196"/>
    </row>
    <row r="37" ht="12.75" customHeight="1">
      <c r="B37" s="197"/>
      <c r="C37" s="198" t="s">
        <v>170</v>
      </c>
      <c r="D37" s="169">
        <f>D35*B13</f>
        <v>17483.51333</v>
      </c>
      <c r="E37" s="196"/>
    </row>
    <row r="38" ht="12.75" customHeight="1">
      <c r="B38" s="199"/>
      <c r="C38" s="200" t="s">
        <v>171</v>
      </c>
      <c r="D38" s="201">
        <f>SUM(D35:D37)</f>
        <v>55947.24267</v>
      </c>
      <c r="E38" s="202"/>
    </row>
    <row r="39" ht="12.75" customHeight="1">
      <c r="B39" s="203" t="s">
        <v>172</v>
      </c>
      <c r="C39" s="53"/>
      <c r="D39" s="204"/>
      <c r="E39" s="202"/>
    </row>
    <row r="40" ht="12.75" customHeight="1">
      <c r="B40" s="191"/>
      <c r="C40" s="192" t="s">
        <v>173</v>
      </c>
      <c r="D40" s="205">
        <f>D38*15.5%</f>
        <v>8671.822613</v>
      </c>
    </row>
    <row r="41" ht="12.75" customHeight="1">
      <c r="B41" s="191"/>
      <c r="C41" s="192" t="s">
        <v>174</v>
      </c>
      <c r="D41" s="206">
        <f>D38*0.05</f>
        <v>2797.362133</v>
      </c>
    </row>
    <row r="42" ht="12.75" customHeight="1">
      <c r="B42" s="207"/>
      <c r="C42" s="208" t="s">
        <v>175</v>
      </c>
      <c r="D42" s="209">
        <f>SUM(D38:D41)</f>
        <v>67416.42741</v>
      </c>
    </row>
    <row r="43" ht="12.75" customHeight="1"/>
    <row r="44" ht="12.75" customHeight="1">
      <c r="B44" s="210" t="s">
        <v>176</v>
      </c>
      <c r="C44" s="53"/>
      <c r="D44" s="211">
        <f>D42/(22*8)</f>
        <v>383.047883</v>
      </c>
    </row>
    <row r="45" ht="12.75" customHeight="1">
      <c r="C45" s="150"/>
    </row>
    <row r="46" ht="12.75" customHeight="1">
      <c r="B46" s="150" t="s">
        <v>177</v>
      </c>
      <c r="C46" s="212">
        <v>1.0</v>
      </c>
      <c r="D46" s="169">
        <f>D44*C46</f>
        <v>383.047883</v>
      </c>
    </row>
    <row r="47" ht="12.75" customHeight="1"/>
    <row r="48" ht="12.75" customHeight="1">
      <c r="B48" s="150" t="s">
        <v>178</v>
      </c>
      <c r="C48" s="170">
        <v>1.0</v>
      </c>
      <c r="D48" s="169">
        <f>D44/C48</f>
        <v>383.047883</v>
      </c>
    </row>
    <row r="49" ht="12.75" customHeight="1">
      <c r="F49" s="170" t="s">
        <v>7</v>
      </c>
      <c r="G49" s="170" t="s">
        <v>179</v>
      </c>
    </row>
    <row r="50" ht="12.75" customHeight="1">
      <c r="F50" s="170">
        <v>66.0</v>
      </c>
      <c r="G50" s="170">
        <v>54.0</v>
      </c>
    </row>
    <row r="51" ht="12.75" customHeight="1">
      <c r="B51" s="170">
        <v>1.0</v>
      </c>
      <c r="C51" s="170">
        <v>8.0</v>
      </c>
      <c r="F51" s="170">
        <v>1.0</v>
      </c>
      <c r="G51" s="170" t="s">
        <v>18</v>
      </c>
    </row>
    <row r="52" ht="12.75" customHeight="1">
      <c r="B52" s="170">
        <v>0.8</v>
      </c>
      <c r="C52" s="170" t="s">
        <v>180</v>
      </c>
    </row>
    <row r="53" ht="12.75" customHeight="1">
      <c r="B53" s="170" t="s">
        <v>180</v>
      </c>
      <c r="C53" s="149">
        <f>B52*C51</f>
        <v>6.4</v>
      </c>
      <c r="F53" s="170" t="s">
        <v>18</v>
      </c>
      <c r="G53" s="149">
        <f>G50/F50</f>
        <v>0.8181818182</v>
      </c>
    </row>
    <row r="54" ht="12.75" customHeight="1">
      <c r="B54" s="170" t="s">
        <v>181</v>
      </c>
      <c r="C54" s="149">
        <f>C53*D44</f>
        <v>2451.506451</v>
      </c>
      <c r="F54" s="170" t="s">
        <v>18</v>
      </c>
      <c r="G54" s="170">
        <v>1.0</v>
      </c>
    </row>
    <row r="55" ht="12.75" customHeight="1">
      <c r="G55" s="170" t="s">
        <v>182</v>
      </c>
    </row>
    <row r="56" ht="12.75" customHeight="1">
      <c r="C56" s="149">
        <f>C54*F50</f>
        <v>161799.4258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2:L2"/>
    <mergeCell ref="A9:B9"/>
    <mergeCell ref="B39:C39"/>
    <mergeCell ref="B44:C44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2001-07-23T10:50:56Z</dcterms:created>
  <dc:creator>Guilherme Simões e Carlos Vazqu</dc:creator>
</cp:coreProperties>
</file>