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slicers/slicer4.xml" ContentType="application/vnd.ms-excel.slicer+xml"/>
  <Override PartName="/xl/charts/chart11.xml" ContentType="application/vnd.openxmlformats-officedocument.drawingml.chart+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5.xml" ContentType="application/vnd.openxmlformats-officedocument.drawing+xml"/>
  <Override PartName="/xl/tables/table6.xml" ContentType="application/vnd.openxmlformats-officedocument.spreadsheetml.table+xml"/>
  <Override PartName="/xl/slicers/slicer5.xml" ContentType="application/vnd.ms-excel.slicer+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slicers/slicer6.xml" ContentType="application/vnd.ms-excel.slicer+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7.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slicers/slicer7.xml" ContentType="application/vnd.ms-excel.slicer+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8.xml" ContentType="application/vnd.openxmlformats-officedocument.drawing+xml"/>
  <Override PartName="/xl/tables/table10.xml" ContentType="application/vnd.openxmlformats-officedocument.spreadsheetml.tab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Docs\Excel\"/>
    </mc:Choice>
  </mc:AlternateContent>
  <xr:revisionPtr revIDLastSave="0" documentId="13_ncr:2001_{2A8C54F5-F053-441E-B369-AF9F3D843352}" xr6:coauthVersionLast="47" xr6:coauthVersionMax="47" xr10:uidLastSave="{00000000-0000-0000-0000-000000000000}"/>
  <bookViews>
    <workbookView xWindow="-110" yWindow="-110" windowWidth="19420" windowHeight="10300" firstSheet="3" activeTab="4" xr2:uid="{CCCA0A40-C980-421B-9FB6-A70098EB6469}"/>
  </bookViews>
  <sheets>
    <sheet name="MainTable" sheetId="5" state="hidden" r:id="rId1"/>
    <sheet name="PivotTables" sheetId="7" state="hidden" r:id="rId2"/>
    <sheet name="Expenses" sheetId="9" state="hidden" r:id="rId3"/>
    <sheet name="RevenueDB" sheetId="14" r:id="rId4"/>
    <sheet name="ExpensesDB" sheetId="13" r:id="rId5"/>
    <sheet name="Profit" sheetId="8" state="hidden" r:id="rId6"/>
    <sheet name="PROFIT_DB" sheetId="12" r:id="rId7"/>
    <sheet name="Revenue" sheetId="10" state="hidden" r:id="rId8"/>
    <sheet name="Equity" sheetId="11" state="hidden" r:id="rId9"/>
    <sheet name="Table1" sheetId="2" state="hidden" r:id="rId10"/>
    <sheet name="CategoryMapping" sheetId="1" state="hidden" r:id="rId11"/>
  </sheets>
  <definedNames>
    <definedName name="_xlnm._FilterDatabase" localSheetId="7" hidden="1">Revenue!$A$1:$F$81</definedName>
    <definedName name="_xlcn.WorksheetConnection_ExpensesA21F1211" hidden="1">Expenses!$A$21:$F$121</definedName>
    <definedName name="_xlcn.WorksheetConnection_HYBEQ22025FINAL.xlsxMerge11" hidden="1">Merge1[]</definedName>
    <definedName name="_xlcn.WorksheetConnection_HYBEQ22025FINALFINALAutoRecovered.xlsxEquityTable1" hidden="1">EquityTable[]</definedName>
    <definedName name="_xlcn.WorksheetConnection_HYBEQ22025FINALFINALAutoRecovered.xlsxProfitTable1" hidden="1">ProfitTable[]</definedName>
    <definedName name="_xlcn.WorksheetConnection_HYBEQ22025FINALversion1.xlsbRevenueT1" hidden="1">RevenueT[]</definedName>
    <definedName name="_xlcn.WorksheetConnection_HYBEQ22025FINALversion1.xlsbTable11" hidden="1">Table1[]</definedName>
    <definedName name="_xlcn.WorksheetConnection_Sheet1A1A211" hidden="1">Profit!$N$1:$N$21</definedName>
    <definedName name="ExternalData_1" localSheetId="9" hidden="1">Table1!$A$1:$F$251</definedName>
    <definedName name="ExternalData_2" localSheetId="0" hidden="1">MainTable!$A$1:$F$251</definedName>
    <definedName name="Slicer_Category">#N/A</definedName>
    <definedName name="Slicer_Metrics">#N/A</definedName>
    <definedName name="Slicer_Metrics2">#N/A</definedName>
    <definedName name="Slicer_Metrics3">#N/A</definedName>
    <definedName name="Slicer_Year">#N/A</definedName>
    <definedName name="Slicer_Year.Quarter">#N/A</definedName>
    <definedName name="Slicer_Year.Quarter1">#N/A</definedName>
    <definedName name="Slicer_Year.Quarter2">#N/A</definedName>
    <definedName name="Slicer_Year1">#N/A</definedName>
  </definedNames>
  <calcPr calcId="191029"/>
  <pivotCaches>
    <pivotCache cacheId="0" r:id="rId12"/>
    <pivotCache cacheId="1" r:id="rId13"/>
    <pivotCache cacheId="2" r:id="rId14"/>
    <pivotCache cacheId="3" r:id="rId15"/>
    <pivotCache cacheId="4" r:id="rId16"/>
    <pivotCache cacheId="5" r:id="rId17"/>
    <pivotCache cacheId="6" r:id="rId18"/>
    <pivotCache cacheId="7" r:id="rId19"/>
    <pivotCache cacheId="8" r:id="rId20"/>
    <pivotCache cacheId="9" r:id="rId21"/>
    <pivotCache cacheId="10" r:id="rId22"/>
    <pivotCache cacheId="11" r:id="rId23"/>
    <pivotCache cacheId="12" r:id="rId24"/>
    <pivotCache cacheId="13" r:id="rId25"/>
    <pivotCache cacheId="14" r:id="rId26"/>
    <pivotCache cacheId="15" r:id="rId27"/>
    <pivotCache cacheId="16" r:id="rId28"/>
  </pivotCaches>
  <fileRecoveryPr repairLoad="1"/>
  <extLst>
    <ext xmlns:x14="http://schemas.microsoft.com/office/spreadsheetml/2009/9/main" uri="{876F7934-8845-4945-9796-88D515C7AA90}">
      <x14:pivotCaches>
        <pivotCache cacheId="17" r:id="rId29"/>
      </x14:pivotCaches>
    </ext>
    <ext xmlns:x14="http://schemas.microsoft.com/office/spreadsheetml/2009/9/main" uri="{BBE1A952-AA13-448e-AADC-164F8A28A991}">
      <x14:slicerCaches>
        <x14:slicerCache r:id="rId30"/>
        <x14:slicerCache r:id="rId31"/>
        <x14:slicerCache r:id="rId32"/>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7"/>
        <x14:slicerCache r:id="rId38"/>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A$1:$A$21"/>
          <x15:modelTable id="ProfitTable" name="ProfitTable" connection="WorksheetConnection_HYBE Q2 2025- FINALFINAL(AutoRecovered).xlsx!ProfitTable"/>
          <x15:modelTable id="EquityTable" name="EquityTable" connection="WorksheetConnection_HYBE Q2 2025- FINALFINAL(AutoRecovered).xlsx!EquityTable"/>
          <x15:modelTable id="Merge1" name="Merge1" connection="WorksheetConnection_HYBE Q2 2025- FINAL.xlsx!Merge1"/>
          <x15:modelTable id="Table1" name="Table1" connection="WorksheetConnection_HYBE Q2 2025- FINAL (version 1).xlsb!Table1"/>
          <x15:modelTable id="RevenueT" name="RevenueT" connection="WorksheetConnection_HYBE Q2 2025- FINAL (version 1).xlsb!RevenueT"/>
          <x15:modelTable id="Range 1" name="Range 1" connection="WorksheetConnection_Expenses!$A$21:$F$121"/>
        </x15:modelTables>
        <x15:modelRelationships>
          <x15:modelRelationship fromTable="Table1" fromColumn="Metrics" toTable="RevenueT" toColumn="Metrics"/>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0" i="8" l="1"/>
  <c r="O19" i="8"/>
  <c r="O18" i="8"/>
  <c r="P7" i="8"/>
  <c r="Q38" i="10"/>
  <c r="I15" i="10"/>
  <c r="O29" i="9"/>
  <c r="H15" i="10"/>
  <c r="H94" i="9"/>
  <c r="L80" i="9"/>
  <c r="K18" i="10"/>
  <c r="J18" i="10" s="1"/>
  <c r="H122" i="9"/>
  <c r="H123" i="9"/>
  <c r="H124" i="9"/>
  <c r="H125" i="9"/>
  <c r="H126" i="9"/>
  <c r="H127" i="9"/>
  <c r="H128" i="9"/>
  <c r="H129" i="9"/>
  <c r="H121" i="9"/>
  <c r="J4" i="10"/>
  <c r="J5" i="10"/>
  <c r="J6" i="10"/>
  <c r="J7" i="10"/>
  <c r="J8" i="10"/>
  <c r="J9" i="10"/>
  <c r="J10" i="10"/>
  <c r="J11" i="10"/>
  <c r="J3" i="10"/>
  <c r="O3" i="8" a="1"/>
  <c r="O3" i="8" s="1"/>
  <c r="M94" i="9"/>
  <c r="L94" i="9"/>
  <c r="N37" i="9"/>
  <c r="N94" i="9"/>
  <c r="O94" i="9"/>
  <c r="M98" i="9"/>
  <c r="M100" i="9"/>
  <c r="M99" i="9"/>
  <c r="S34" i="9"/>
  <c r="Q37" i="8"/>
  <c r="K29" i="11"/>
  <c r="K28" i="11"/>
  <c r="Q39" i="8"/>
  <c r="Q38" i="8"/>
  <c r="T13" i="8"/>
  <c r="R100" i="9"/>
  <c r="R99" i="9"/>
  <c r="Q98" i="9"/>
  <c r="N98" i="9"/>
  <c r="S100" i="9"/>
  <c r="S99" i="9"/>
  <c r="N100" i="9"/>
  <c r="O100" i="9"/>
  <c r="S98" i="9"/>
  <c r="P98" i="9"/>
  <c r="Q99" i="9"/>
  <c r="Q3" i="8"/>
  <c r="O98" i="9"/>
  <c r="P100" i="9"/>
  <c r="R98" i="9"/>
  <c r="U12" i="8"/>
  <c r="Q100" i="9"/>
  <c r="T12" i="8"/>
  <c r="O99" i="9"/>
  <c r="N99" i="9"/>
  <c r="U13" i="8"/>
  <c r="P99" i="9"/>
  <c r="H100" i="9" l="1"/>
  <c r="H99" i="9"/>
  <c r="H95" i="9"/>
  <c r="H97" i="9"/>
  <c r="H102" i="9"/>
  <c r="H101" i="9"/>
  <c r="H98" i="9"/>
  <c r="H96" i="9"/>
  <c r="H103" i="9"/>
  <c r="A124" i="9" a="1"/>
  <c r="A124" i="9" s="1"/>
  <c r="I96" i="9"/>
  <c r="I94" i="9"/>
  <c r="I98" i="9"/>
  <c r="I103" i="9"/>
  <c r="I101" i="9"/>
  <c r="I102" i="9"/>
  <c r="I95" i="9"/>
  <c r="I99" i="9"/>
  <c r="I100" i="9"/>
  <c r="I97" i="9"/>
  <c r="Q4" i="8"/>
  <c r="J103" i="9" l="1"/>
  <c r="J94" i="9"/>
  <c r="J100" i="9"/>
  <c r="J99" i="9"/>
  <c r="J95" i="9"/>
  <c r="J97" i="9"/>
  <c r="J102" i="9"/>
  <c r="J101" i="9"/>
  <c r="J98" i="9"/>
  <c r="J96"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B7318FC-A3A5-474E-8939-8B5DA8A8F0C4}" keepAlive="1" name="Query - Merge1" description="Connection to the 'Merge1' query in the workbook." type="5" refreshedVersion="8" background="1" saveData="1">
    <dbPr connection="Provider=Microsoft.Mashup.OleDb.1;Data Source=$Workbook$;Location=Merge1;Extended Properties=&quot;&quot;" command="SELECT * FROM [Merge1]"/>
  </connection>
  <connection id="2" xr16:uid="{1840C625-3320-4483-A47B-CBA904E7881F}" keepAlive="1" name="Query - RevenueT (2)" description="Connection to the 'RevenueT (2)' query in the workbook." type="5" refreshedVersion="0" background="1">
    <dbPr connection="Provider=Microsoft.Mashup.OleDb.1;Data Source=$Workbook$;Location=&quot;RevenueT (2)&quot;;Extended Properties=&quot;&quot;" command="SELECT * FROM [RevenueT (2)]"/>
  </connection>
  <connection id="3" xr16:uid="{C0BD8667-00B5-4932-8A2A-F4AB49C4C8AD}"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4" xr16:uid="{ACBD2C6F-383B-4194-ACF9-03DCAE9B93F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3C81AD8F-C277-4769-A61F-A8FD8D0692BB}" name="WorksheetConnection_Expenses!$A$21:$F$121" type="102" refreshedVersion="8" minRefreshableVersion="5">
    <extLst>
      <ext xmlns:x15="http://schemas.microsoft.com/office/spreadsheetml/2010/11/main" uri="{DE250136-89BD-433C-8126-D09CA5730AF9}">
        <x15:connection id="Range 1" autoDelete="1">
          <x15:rangePr sourceName="_xlcn.WorksheetConnection_ExpensesA21F1211"/>
        </x15:connection>
      </ext>
    </extLst>
  </connection>
  <connection id="6" xr16:uid="{0A80C9AF-96C4-4B12-B0A7-1DD72E6052A5}" name="WorksheetConnection_HYBE Q2 2025- FINAL (version 1).xlsb!RevenueT" type="102" refreshedVersion="8" minRefreshableVersion="5">
    <extLst>
      <ext xmlns:x15="http://schemas.microsoft.com/office/spreadsheetml/2010/11/main" uri="{DE250136-89BD-433C-8126-D09CA5730AF9}">
        <x15:connection id="RevenueT">
          <x15:rangePr sourceName="_xlcn.WorksheetConnection_HYBEQ22025FINALversion1.xlsbRevenueT1"/>
        </x15:connection>
      </ext>
    </extLst>
  </connection>
  <connection id="7" xr16:uid="{7AADD78E-A6DC-4245-8E69-61F0BEA65F85}" name="WorksheetConnection_HYBE Q2 2025- FINAL (version 1).xlsb!Table1" type="102" refreshedVersion="8" minRefreshableVersion="5">
    <extLst>
      <ext xmlns:x15="http://schemas.microsoft.com/office/spreadsheetml/2010/11/main" uri="{DE250136-89BD-433C-8126-D09CA5730AF9}">
        <x15:connection id="Table1">
          <x15:rangePr sourceName="_xlcn.WorksheetConnection_HYBEQ22025FINALversion1.xlsbTable11"/>
        </x15:connection>
      </ext>
    </extLst>
  </connection>
  <connection id="8" xr16:uid="{52A1C3FC-18E3-4390-95D2-0D23D9B76712}" name="WorksheetConnection_HYBE Q2 2025- FINAL.xlsx!Merge1" type="102" refreshedVersion="8" minRefreshableVersion="5">
    <extLst>
      <ext xmlns:x15="http://schemas.microsoft.com/office/spreadsheetml/2010/11/main" uri="{DE250136-89BD-433C-8126-D09CA5730AF9}">
        <x15:connection id="Merge1">
          <x15:rangePr sourceName="_xlcn.WorksheetConnection_HYBEQ22025FINAL.xlsxMerge11"/>
        </x15:connection>
      </ext>
    </extLst>
  </connection>
  <connection id="9" xr16:uid="{D0CD5ED1-2DEA-4F79-BA51-69996796EB9B}" name="WorksheetConnection_HYBE Q2 2025- FINALFINAL(AutoRecovered).xlsx!EquityTable" type="102" refreshedVersion="8" minRefreshableVersion="5">
    <extLst>
      <ext xmlns:x15="http://schemas.microsoft.com/office/spreadsheetml/2010/11/main" uri="{DE250136-89BD-433C-8126-D09CA5730AF9}">
        <x15:connection id="EquityTable">
          <x15:rangePr sourceName="_xlcn.WorksheetConnection_HYBEQ22025FINALFINALAutoRecovered.xlsxEquityTable1"/>
        </x15:connection>
      </ext>
    </extLst>
  </connection>
  <connection id="10" xr16:uid="{26DE4811-0AB8-4036-979C-796AFD9E74EB}" name="WorksheetConnection_HYBE Q2 2025- FINALFINAL(AutoRecovered).xlsx!ProfitTable" type="102" refreshedVersion="8" minRefreshableVersion="5">
    <extLst>
      <ext xmlns:x15="http://schemas.microsoft.com/office/spreadsheetml/2010/11/main" uri="{DE250136-89BD-433C-8126-D09CA5730AF9}">
        <x15:connection id="ProfitTable">
          <x15:rangePr sourceName="_xlcn.WorksheetConnection_HYBEQ22025FINALFINALAutoRecovered.xlsxProfitTable1"/>
        </x15:connection>
      </ext>
    </extLst>
  </connection>
  <connection id="11" xr16:uid="{91712F2D-04A8-4523-8E9F-7DB6F6083FE8}" name="WorksheetConnection_Sheet1!$A$1:$A$21" type="102" refreshedVersion="8" minRefreshableVersion="5">
    <extLst>
      <ext xmlns:x15="http://schemas.microsoft.com/office/spreadsheetml/2010/11/main" uri="{DE250136-89BD-433C-8126-D09CA5730AF9}">
        <x15:connection id="Range" autoDelete="1">
          <x15:rangePr sourceName="_xlcn.WorksheetConnection_Sheet1A1A2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6">
    <s v="ThisWorkbookDataModel"/>
    <s v="{[Merge1].[Year].&amp;[2024]}"/>
    <s v="{[Merge1].[Category].&amp;[Revenue]}"/>
    <s v="{[Merge1].[Quarter].&amp;[Q1]}"/>
    <s v="{[Merge1].[Metrics].&amp;[Amortization Expense]}"/>
    <s v="{[ProfitTable].[Metrics].&amp;[Net Income]}"/>
  </metadataStrings>
  <mdxMetadata count="5">
    <mdx n="0" f="s">
      <ms ns="1" c="0"/>
    </mdx>
    <mdx n="0" f="s">
      <ms ns="2" c="0"/>
    </mdx>
    <mdx n="0" f="s">
      <ms ns="3" c="0"/>
    </mdx>
    <mdx n="0" f="s">
      <ms ns="4" c="0"/>
    </mdx>
    <mdx n="0" f="s">
      <ms ns="5" c="0"/>
    </mdx>
  </mdxMetadata>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2" v="0"/>
    </bk>
  </cellMetadata>
  <valueMetadata count="6">
    <bk>
      <rc t="1" v="0"/>
    </bk>
    <bk>
      <rc t="1" v="1"/>
    </bk>
    <bk>
      <rc t="1" v="2"/>
    </bk>
    <bk>
      <rc t="1" v="3"/>
    </bk>
    <bk>
      <rc t="1" v="4"/>
    </bk>
    <bk>
      <rc t="3" v="0"/>
    </bk>
  </valueMetadata>
</metadata>
</file>

<file path=xl/sharedStrings.xml><?xml version="1.0" encoding="utf-8"?>
<sst xmlns="http://schemas.openxmlformats.org/spreadsheetml/2006/main" count="4042" uniqueCount="98">
  <si>
    <t>Metrics</t>
  </si>
  <si>
    <t>Year.Quarter</t>
  </si>
  <si>
    <t>Year</t>
  </si>
  <si>
    <t>Quarter</t>
  </si>
  <si>
    <t>Value (Billion Won)</t>
  </si>
  <si>
    <t>Sales</t>
  </si>
  <si>
    <t>2023.Q1</t>
  </si>
  <si>
    <t>2023</t>
  </si>
  <si>
    <t>Q1</t>
  </si>
  <si>
    <t>2023.Q2</t>
  </si>
  <si>
    <t>Q2</t>
  </si>
  <si>
    <t>2023.Q3</t>
  </si>
  <si>
    <t>Q3</t>
  </si>
  <si>
    <t>2023.Q4</t>
  </si>
  <si>
    <t>Q4</t>
  </si>
  <si>
    <t>2024.Q1</t>
  </si>
  <si>
    <t>2024</t>
  </si>
  <si>
    <t>2024.Q2</t>
  </si>
  <si>
    <t>2024.Q3</t>
  </si>
  <si>
    <t>2024.Q4</t>
  </si>
  <si>
    <t>2025.Q1</t>
  </si>
  <si>
    <t>2025</t>
  </si>
  <si>
    <t>2025.Q2</t>
  </si>
  <si>
    <t>Album Sales</t>
  </si>
  <si>
    <t>Concert Revenue</t>
  </si>
  <si>
    <t>Advertisement/Appearance Fee</t>
  </si>
  <si>
    <t>Merchandising &amp; Licensing</t>
  </si>
  <si>
    <t>Content</t>
  </si>
  <si>
    <t>Fan Clubs, etc</t>
  </si>
  <si>
    <t>Cost of Goods Sold</t>
  </si>
  <si>
    <t>Gross Profit/Gross Margin</t>
  </si>
  <si>
    <t xml:space="preserve">Selling, General &amp; Administrative Expenses </t>
  </si>
  <si>
    <t>Labor Costs</t>
  </si>
  <si>
    <t>Transportation Costs</t>
  </si>
  <si>
    <t>Amortization Expense</t>
  </si>
  <si>
    <t>Rent/Building Management Fee</t>
  </si>
  <si>
    <t>Outsourcing Fees/Fees</t>
  </si>
  <si>
    <t>Other SG&amp;A Fee</t>
  </si>
  <si>
    <t>Operating Profit</t>
  </si>
  <si>
    <t>Operating Profit Margin</t>
  </si>
  <si>
    <t>Non-operating income</t>
  </si>
  <si>
    <t>Non-operating expenses</t>
  </si>
  <si>
    <t>Net profit before corporate tax deduction</t>
  </si>
  <si>
    <t>Corporate tax expense</t>
  </si>
  <si>
    <t>Net Income</t>
  </si>
  <si>
    <t>Controlling Shareholder's equity</t>
  </si>
  <si>
    <t>Non-controlling shareholder's shares</t>
  </si>
  <si>
    <t>Grand Total</t>
  </si>
  <si>
    <t>Sum of Value (Billion Won)</t>
  </si>
  <si>
    <t>Category</t>
  </si>
  <si>
    <t>Notes</t>
  </si>
  <si>
    <t>Revenue</t>
  </si>
  <si>
    <t>Selling, General &amp; Administrative Expenses</t>
  </si>
  <si>
    <t>Profit</t>
  </si>
  <si>
    <t>Equity</t>
  </si>
  <si>
    <t>Expenses</t>
  </si>
  <si>
    <t>Row Labels</t>
  </si>
  <si>
    <t>Column Labels</t>
  </si>
  <si>
    <t>YoY growth</t>
  </si>
  <si>
    <t>YoY Growth in Expenses (2023-&gt;2024)</t>
  </si>
  <si>
    <t>% growth</t>
  </si>
  <si>
    <t>Net Operating Expenses</t>
  </si>
  <si>
    <t>YoY/QoQ Profit Growth</t>
  </si>
  <si>
    <t>Revenue (Billion Won)</t>
  </si>
  <si>
    <t>Revenue QoQ Growth</t>
  </si>
  <si>
    <t>AVERAGE QUARTERLY REVENUE</t>
  </si>
  <si>
    <t>HIGHEST REVENUE Q</t>
  </si>
  <si>
    <t>MAX REVENUE</t>
  </si>
  <si>
    <t>COGS</t>
  </si>
  <si>
    <t>SG&amp;A</t>
  </si>
  <si>
    <t>Non-Operating Expenses</t>
  </si>
  <si>
    <t>Corporate Tax Expense</t>
  </si>
  <si>
    <t>COGS % of Revenue</t>
  </si>
  <si>
    <t>COGS Margin %</t>
  </si>
  <si>
    <t>SG&amp;A % of Revenue</t>
  </si>
  <si>
    <t>SG&amp;A Revenue Margin</t>
  </si>
  <si>
    <t>YoY Expense Growth</t>
  </si>
  <si>
    <t>QoQ Expenses Growth</t>
  </si>
  <si>
    <t xml:space="preserve">Top 3 Expenses </t>
  </si>
  <si>
    <t>Operating Expense Ratio</t>
  </si>
  <si>
    <t>Effective Tax Rate</t>
  </si>
  <si>
    <t>Operating Profit/Operating Income</t>
  </si>
  <si>
    <t>Gross Profit</t>
  </si>
  <si>
    <t>Gross Profit Margin</t>
  </si>
  <si>
    <t>ROE=</t>
  </si>
  <si>
    <t>Column1</t>
  </si>
  <si>
    <t>yes</t>
  </si>
  <si>
    <t>OPERATING EXPENSES</t>
  </si>
  <si>
    <t>(Multiple Items)</t>
  </si>
  <si>
    <t>Amortization Expense/</t>
  </si>
  <si>
    <t>Labor Costs/</t>
  </si>
  <si>
    <t>Other SG&amp;A Fee/</t>
  </si>
  <si>
    <t>Outsourcing Fees/Fees/</t>
  </si>
  <si>
    <t>Rent/Building Management Fee/</t>
  </si>
  <si>
    <t>Transportation Costs/</t>
  </si>
  <si>
    <t xml:space="preserve"> ₩20,71,603.25 </t>
  </si>
  <si>
    <t>Concert Revnue Surge</t>
  </si>
  <si>
    <t>Net income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</si>
</sst>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_-[$₩-412]* #,##0.00_-;\-[$₩-412]* #,##0.00_-;_-[$₩-412]* &quot;-&quot;??_-;_-@_-"/>
    <numFmt numFmtId="165" formatCode="[$₩-412]#,##0.00"/>
    <numFmt numFmtId="166" formatCode="0.0000000"/>
  </numFmts>
  <fonts count="7"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sz val="11"/>
      <color rgb="FF7030A0"/>
      <name val="Calibri"/>
      <family val="2"/>
      <scheme val="minor"/>
    </font>
    <font>
      <sz val="11"/>
      <color theme="5" tint="-0.249977111117893"/>
      <name val="Calibri"/>
      <family val="2"/>
      <scheme val="minor"/>
    </font>
  </fonts>
  <fills count="10">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7" tint="0.59999389629810485"/>
        <bgColor indexed="64"/>
      </patternFill>
    </fill>
    <fill>
      <patternFill patternType="solid">
        <fgColor rgb="FF876AD0"/>
        <bgColor indexed="64"/>
      </patternFill>
    </fill>
    <fill>
      <patternFill patternType="solid">
        <fgColor theme="5" tint="-0.249977111117893"/>
        <bgColor indexed="64"/>
      </patternFill>
    </fill>
  </fills>
  <borders count="15">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bottom style="thin">
        <color theme="9" tint="0.39997558519241921"/>
      </bottom>
      <diagonal/>
    </border>
    <border>
      <left/>
      <right/>
      <top style="thin">
        <color theme="9" tint="0.39997558519241921"/>
      </top>
      <bottom/>
      <diagonal/>
    </border>
  </borders>
  <cellStyleXfs count="2">
    <xf numFmtId="0" fontId="0" fillId="0" borderId="0"/>
    <xf numFmtId="9" fontId="2" fillId="0" borderId="0" applyFont="0" applyFill="0" applyBorder="0" applyAlignment="0" applyProtection="0"/>
  </cellStyleXfs>
  <cellXfs count="47">
    <xf numFmtId="0" fontId="0" fillId="0" borderId="0" xfId="0"/>
    <xf numFmtId="0" fontId="0" fillId="0" borderId="0" xfId="0" pivotButton="1"/>
    <xf numFmtId="0" fontId="0" fillId="0" borderId="0" xfId="0" applyAlignment="1">
      <alignment horizontal="left"/>
    </xf>
    <xf numFmtId="0" fontId="1"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2" fontId="0" fillId="0" borderId="0" xfId="0" applyNumberFormat="1"/>
    <xf numFmtId="164" fontId="0" fillId="0" borderId="0" xfId="0" applyNumberFormat="1"/>
    <xf numFmtId="165" fontId="0" fillId="0" borderId="0" xfId="0" applyNumberFormat="1"/>
    <xf numFmtId="0" fontId="3" fillId="2" borderId="1" xfId="0" applyFont="1" applyFill="1" applyBorder="1"/>
    <xf numFmtId="0" fontId="3" fillId="2" borderId="2" xfId="0" applyFont="1" applyFill="1" applyBorder="1"/>
    <xf numFmtId="0" fontId="0" fillId="3" borderId="1" xfId="0" applyFill="1" applyBorder="1"/>
    <xf numFmtId="0" fontId="0" fillId="3" borderId="2" xfId="0" applyFill="1" applyBorder="1"/>
    <xf numFmtId="0" fontId="0" fillId="0" borderId="1" xfId="0" applyBorder="1"/>
    <xf numFmtId="0" fontId="0" fillId="0" borderId="2"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4" fontId="3" fillId="2" borderId="3" xfId="0" applyNumberFormat="1" applyFont="1" applyFill="1" applyBorder="1"/>
    <xf numFmtId="164" fontId="0" fillId="3" borderId="3" xfId="0" applyNumberFormat="1" applyFill="1" applyBorder="1"/>
    <xf numFmtId="164" fontId="0" fillId="0" borderId="3" xfId="0" applyNumberFormat="1" applyBorder="1"/>
    <xf numFmtId="164" fontId="0" fillId="0" borderId="2" xfId="0" applyNumberFormat="1" applyBorder="1"/>
    <xf numFmtId="164" fontId="0" fillId="3" borderId="2" xfId="0" applyNumberFormat="1" applyFill="1" applyBorder="1"/>
    <xf numFmtId="0" fontId="3" fillId="2" borderId="13" xfId="0" applyFont="1" applyFill="1" applyBorder="1"/>
    <xf numFmtId="164" fontId="3" fillId="2" borderId="13" xfId="0" applyNumberFormat="1" applyFont="1" applyFill="1" applyBorder="1"/>
    <xf numFmtId="0" fontId="0" fillId="3" borderId="14" xfId="0" applyFill="1" applyBorder="1"/>
    <xf numFmtId="164" fontId="0" fillId="3" borderId="14" xfId="0" applyNumberFormat="1" applyFill="1" applyBorder="1"/>
    <xf numFmtId="10" fontId="0" fillId="0" borderId="0" xfId="0" applyNumberFormat="1"/>
    <xf numFmtId="0" fontId="0" fillId="4" borderId="0" xfId="0" applyFill="1"/>
    <xf numFmtId="0" fontId="0" fillId="5" borderId="0" xfId="0" applyFill="1"/>
    <xf numFmtId="9" fontId="0" fillId="0" borderId="0" xfId="1" applyFont="1"/>
    <xf numFmtId="0" fontId="1" fillId="6" borderId="0" xfId="0" applyFont="1" applyFill="1"/>
    <xf numFmtId="0" fontId="0" fillId="7" borderId="0" xfId="0" applyFill="1"/>
    <xf numFmtId="0" fontId="0" fillId="0" borderId="14" xfId="0" applyBorder="1"/>
    <xf numFmtId="164" fontId="0" fillId="0" borderId="14" xfId="0" applyNumberFormat="1" applyBorder="1"/>
    <xf numFmtId="43" fontId="0" fillId="0" borderId="0" xfId="0" applyNumberFormat="1"/>
    <xf numFmtId="166" fontId="0" fillId="0" borderId="0" xfId="0" applyNumberFormat="1"/>
    <xf numFmtId="0" fontId="0" fillId="0" borderId="0" xfId="0" quotePrefix="1"/>
    <xf numFmtId="0" fontId="5" fillId="8" borderId="0" xfId="0" applyFont="1" applyFill="1"/>
    <xf numFmtId="0" fontId="6" fillId="9" borderId="0" xfId="0" applyFont="1" applyFill="1"/>
    <xf numFmtId="0" fontId="4" fillId="9" borderId="0" xfId="0" applyFont="1" applyFill="1"/>
  </cellXfs>
  <cellStyles count="2">
    <cellStyle name="Normal" xfId="0" builtinId="0"/>
    <cellStyle name="Percent" xfId="1" builtinId="5"/>
  </cellStyles>
  <dxfs count="63">
    <dxf>
      <numFmt numFmtId="164" formatCode="_-[$₩-412]* #,##0.00_-;\-[$₩-412]* #,##0.00_-;_-[$₩-412]* &quot;-&quot;??_-;_-@_-"/>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numFmt numFmtId="0" formatCode="General"/>
    </dxf>
    <dxf>
      <numFmt numFmtId="0" formatCode="General"/>
    </dxf>
    <dxf>
      <numFmt numFmtId="0" formatCode="General"/>
    </dxf>
    <dxf>
      <numFmt numFmtId="164" formatCode="_-[$₩-412]* #,##0.00_-;\-[$₩-412]* #,##0.00_-;_-[$₩-412]* &quot;-&quot;??_-;_-@_-"/>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numFmt numFmtId="164" formatCode="_-[$₩-412]* #,##0.00_-;\-[$₩-412]* #,##0.00_-;_-[$₩-412]* &quot;-&quot;??_-;_-@_-"/>
    </dxf>
    <dxf>
      <numFmt numFmtId="164" formatCode="_-[$₩-412]* #,##0.00_-;\-[$₩-412]* #,##0.00_-;_-[$₩-412]* &quot;-&quot;??_-;_-@_-"/>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412]* #,##0.00_-;\-[$₩-412]* #,##0.00_-;_-[$₩-412]*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numFmt numFmtId="164" formatCode="_-[$₩-412]* #,##0.00_-;\-[$₩-412]* #,##0.00_-;_-[$₩-412]* &quot;-&quot;??_-;_-@_-"/>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numFmt numFmtId="35" formatCode="_ * #,##0.00_ ;_ * \-#,##0.00_ ;_ * &quot;-&quot;??_ ;_ @_ "/>
    </dxf>
    <dxf>
      <numFmt numFmtId="164" formatCode="_-[$₩-412]* #,##0.00_-;\-[$₩-412]* #,##0.00_-;_-[$₩-412]* &quot;-&quot;??_-;_-@_-"/>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alignment horizontal="left" vertical="bottom" textRotation="0" wrapText="0" indent="0" justifyLastLine="0" shrinkToFit="0" readingOrder="0"/>
    </dxf>
    <dxf>
      <numFmt numFmtId="0" formatCode="General"/>
    </dxf>
    <dxf>
      <numFmt numFmtId="0" formatCode="General"/>
    </dxf>
    <dxf>
      <numFmt numFmtId="165" formatCode="[$₩-412]#,##0.00"/>
    </dxf>
    <dxf>
      <numFmt numFmtId="167" formatCode="&quot;₹&quot;\ #,##0.00"/>
    </dxf>
    <dxf>
      <numFmt numFmtId="2" formatCode="0.00"/>
    </dxf>
    <dxf>
      <numFmt numFmtId="164" formatCode="_-[$₩-412]* #,##0.00_-;\-[$₩-412]* #,##0.00_-;_-[$₩-412]* &quot;-&quot;??_-;_-@_-"/>
    </dxf>
    <dxf>
      <numFmt numFmtId="0" formatCode="General"/>
    </dxf>
    <dxf>
      <numFmt numFmtId="0" formatCode="General"/>
    </dxf>
    <dxf>
      <numFmt numFmtId="0" formatCode="General"/>
    </dxf>
  </dxfs>
  <tableStyles count="0" defaultTableStyle="TableStyleMedium2" defaultPivotStyle="PivotStyleLight16"/>
  <colors>
    <mruColors>
      <color rgb="FF7030A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5.xml"/><Relationship Id="rId21" Type="http://schemas.openxmlformats.org/officeDocument/2006/relationships/pivotCacheDefinition" Target="pivotCache/pivotCacheDefinition10.xml"/><Relationship Id="rId42" Type="http://schemas.openxmlformats.org/officeDocument/2006/relationships/sharedStrings" Target="sharedStrings.xml"/><Relationship Id="rId47" Type="http://schemas.openxmlformats.org/officeDocument/2006/relationships/powerPivotData" Target="model/item.data"/><Relationship Id="rId63" Type="http://schemas.openxmlformats.org/officeDocument/2006/relationships/customXml" Target="../customXml/item15.xml"/><Relationship Id="rId68" Type="http://schemas.openxmlformats.org/officeDocument/2006/relationships/customXml" Target="../customXml/item2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pivotCacheDefinition" Target="pivotCache/pivotCacheDefinition18.xml"/><Relationship Id="rId11" Type="http://schemas.openxmlformats.org/officeDocument/2006/relationships/worksheet" Target="worksheets/sheet11.xml"/><Relationship Id="rId24" Type="http://schemas.openxmlformats.org/officeDocument/2006/relationships/pivotCacheDefinition" Target="pivotCache/pivotCacheDefinition13.xml"/><Relationship Id="rId32" Type="http://schemas.microsoft.com/office/2007/relationships/slicerCache" Target="slicerCaches/slicerCache3.xml"/><Relationship Id="rId37" Type="http://schemas.microsoft.com/office/2007/relationships/slicerCache" Target="slicerCaches/slicerCache8.xml"/><Relationship Id="rId40" Type="http://schemas.openxmlformats.org/officeDocument/2006/relationships/connections" Target="connections.xml"/><Relationship Id="rId45" Type="http://schemas.microsoft.com/office/2017/06/relationships/rdRichValueStructure" Target="richData/rdrichvaluestructure.xml"/><Relationship Id="rId53" Type="http://schemas.openxmlformats.org/officeDocument/2006/relationships/customXml" Target="../customXml/item5.xml"/><Relationship Id="rId58" Type="http://schemas.openxmlformats.org/officeDocument/2006/relationships/customXml" Target="../customXml/item10.xml"/><Relationship Id="rId66" Type="http://schemas.openxmlformats.org/officeDocument/2006/relationships/customXml" Target="../customXml/item18.xml"/><Relationship Id="rId5" Type="http://schemas.openxmlformats.org/officeDocument/2006/relationships/worksheet" Target="worksheets/sheet5.xml"/><Relationship Id="rId61" Type="http://schemas.openxmlformats.org/officeDocument/2006/relationships/customXml" Target="../customXml/item13.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openxmlformats.org/officeDocument/2006/relationships/pivotCacheDefinition" Target="pivotCache/pivotCacheDefinition16.xml"/><Relationship Id="rId30" Type="http://schemas.microsoft.com/office/2007/relationships/slicerCache" Target="slicerCaches/slicerCache1.xml"/><Relationship Id="rId35" Type="http://schemas.microsoft.com/office/2007/relationships/slicerCache" Target="slicerCaches/slicerCache6.xml"/><Relationship Id="rId43" Type="http://schemas.openxmlformats.org/officeDocument/2006/relationships/sheetMetadata" Target="metadata.xml"/><Relationship Id="rId48" Type="http://schemas.openxmlformats.org/officeDocument/2006/relationships/calcChain" Target="calcChain.xml"/><Relationship Id="rId56" Type="http://schemas.openxmlformats.org/officeDocument/2006/relationships/customXml" Target="../customXml/item8.xml"/><Relationship Id="rId64" Type="http://schemas.openxmlformats.org/officeDocument/2006/relationships/customXml" Target="../customXml/item16.xml"/><Relationship Id="rId69" Type="http://schemas.openxmlformats.org/officeDocument/2006/relationships/customXml" Target="../customXml/item21.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microsoft.com/office/2007/relationships/slicerCache" Target="slicerCaches/slicerCache4.xml"/><Relationship Id="rId38" Type="http://schemas.microsoft.com/office/2007/relationships/slicerCache" Target="slicerCaches/slicerCache9.xml"/><Relationship Id="rId46" Type="http://schemas.microsoft.com/office/2017/06/relationships/rdRichValueTypes" Target="richData/rdRichValueTypes.xml"/><Relationship Id="rId59" Type="http://schemas.openxmlformats.org/officeDocument/2006/relationships/customXml" Target="../customXml/item11.xml"/><Relationship Id="rId67" Type="http://schemas.openxmlformats.org/officeDocument/2006/relationships/customXml" Target="../customXml/item19.xml"/><Relationship Id="rId20" Type="http://schemas.openxmlformats.org/officeDocument/2006/relationships/pivotCacheDefinition" Target="pivotCache/pivotCacheDefinition9.xml"/><Relationship Id="rId41" Type="http://schemas.openxmlformats.org/officeDocument/2006/relationships/styles" Target="styles.xml"/><Relationship Id="rId54" Type="http://schemas.openxmlformats.org/officeDocument/2006/relationships/customXml" Target="../customXml/item6.xml"/><Relationship Id="rId62" Type="http://schemas.openxmlformats.org/officeDocument/2006/relationships/customXml" Target="../customXml/item14.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pivotCacheDefinition" Target="pivotCache/pivotCacheDefinition17.xml"/><Relationship Id="rId36" Type="http://schemas.microsoft.com/office/2007/relationships/slicerCache" Target="slicerCaches/slicerCache7.xml"/><Relationship Id="rId49" Type="http://schemas.openxmlformats.org/officeDocument/2006/relationships/customXml" Target="../customXml/item1.xml"/><Relationship Id="rId57" Type="http://schemas.openxmlformats.org/officeDocument/2006/relationships/customXml" Target="../customXml/item9.xml"/><Relationship Id="rId10" Type="http://schemas.openxmlformats.org/officeDocument/2006/relationships/worksheet" Target="worksheets/sheet10.xml"/><Relationship Id="rId31" Type="http://schemas.microsoft.com/office/2007/relationships/slicerCache" Target="slicerCaches/slicerCache2.xml"/><Relationship Id="rId44" Type="http://schemas.microsoft.com/office/2017/06/relationships/rdRichValue" Target="richData/rdrichvalue.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theme" Target="theme/theme1.xml"/><Relationship Id="rId34" Type="http://schemas.microsoft.com/office/2007/relationships/slicerCache" Target="slicerCaches/slicerCache5.xml"/><Relationship Id="rId50" Type="http://schemas.openxmlformats.org/officeDocument/2006/relationships/customXml" Target="../customXml/item2.xml"/><Relationship Id="rId55" Type="http://schemas.openxmlformats.org/officeDocument/2006/relationships/customXml" Target="../customXml/item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[HYBE_FINANCIAL_ANALYSIS.xlsm]Expenses!PivotTable3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Expenses!$I$21:$I$22</c:f>
              <c:strCache>
                <c:ptCount val="1"/>
                <c:pt idx="0">
                  <c:v>2023</c:v>
                </c:pt>
              </c:strCache>
            </c:strRef>
          </c:tx>
          <c:spPr>
            <a:solidFill>
              <a:schemeClr val="accent1"/>
            </a:solidFill>
            <a:ln>
              <a:noFill/>
            </a:ln>
            <a:effectLst/>
          </c:spPr>
          <c:invertIfNegative val="0"/>
          <c:cat>
            <c:strRef>
              <c:f>Expenses!$H$23:$H$33</c:f>
              <c:strCache>
                <c:ptCount val="10"/>
                <c:pt idx="0">
                  <c:v>Cost of Goods Sold</c:v>
                </c:pt>
                <c:pt idx="1">
                  <c:v>Selling, General &amp; Administrative Expenses</c:v>
                </c:pt>
                <c:pt idx="2">
                  <c:v>Labor Costs</c:v>
                </c:pt>
                <c:pt idx="3">
                  <c:v>Non-operating expenses</c:v>
                </c:pt>
                <c:pt idx="4">
                  <c:v>Outsourcing Fees/Fees</c:v>
                </c:pt>
                <c:pt idx="5">
                  <c:v>Amortization Expense</c:v>
                </c:pt>
                <c:pt idx="6">
                  <c:v>Rent/Building Management Fee</c:v>
                </c:pt>
                <c:pt idx="7">
                  <c:v>Other SG&amp;A Fee</c:v>
                </c:pt>
                <c:pt idx="8">
                  <c:v>Transportation Costs</c:v>
                </c:pt>
                <c:pt idx="9">
                  <c:v>Corporate tax expense</c:v>
                </c:pt>
              </c:strCache>
            </c:strRef>
          </c:cat>
          <c:val>
            <c:numRef>
              <c:f>Expenses!$I$23:$I$33</c:f>
              <c:numCache>
                <c:formatCode>General</c:formatCode>
                <c:ptCount val="10"/>
                <c:pt idx="0">
                  <c:v>1169079.196728</c:v>
                </c:pt>
                <c:pt idx="1">
                  <c:v>713365.70327400009</c:v>
                </c:pt>
                <c:pt idx="2">
                  <c:v>356009.29990699998</c:v>
                </c:pt>
                <c:pt idx="3">
                  <c:v>431586.21449592029</c:v>
                </c:pt>
                <c:pt idx="4">
                  <c:v>120410.686709</c:v>
                </c:pt>
                <c:pt idx="5">
                  <c:v>67560.237280000001</c:v>
                </c:pt>
                <c:pt idx="6">
                  <c:v>49868.935846</c:v>
                </c:pt>
                <c:pt idx="7">
                  <c:v>59774.188994999997</c:v>
                </c:pt>
                <c:pt idx="8">
                  <c:v>59742.354536999999</c:v>
                </c:pt>
                <c:pt idx="9">
                  <c:v>66683.683496562531</c:v>
                </c:pt>
              </c:numCache>
            </c:numRef>
          </c:val>
          <c:extLst>
            <c:ext xmlns:c16="http://schemas.microsoft.com/office/drawing/2014/chart" uri="{C3380CC4-5D6E-409C-BE32-E72D297353CC}">
              <c16:uniqueId val="{00000000-B268-4371-BA40-2C37EFF7D533}"/>
            </c:ext>
          </c:extLst>
        </c:ser>
        <c:ser>
          <c:idx val="1"/>
          <c:order val="1"/>
          <c:tx>
            <c:strRef>
              <c:f>Expenses!$J$21:$J$22</c:f>
              <c:strCache>
                <c:ptCount val="1"/>
                <c:pt idx="0">
                  <c:v>2024</c:v>
                </c:pt>
              </c:strCache>
            </c:strRef>
          </c:tx>
          <c:spPr>
            <a:solidFill>
              <a:schemeClr val="accent2"/>
            </a:solidFill>
            <a:ln>
              <a:noFill/>
            </a:ln>
            <a:effectLst/>
          </c:spPr>
          <c:invertIfNegative val="0"/>
          <c:cat>
            <c:strRef>
              <c:f>Expenses!$H$23:$H$33</c:f>
              <c:strCache>
                <c:ptCount val="10"/>
                <c:pt idx="0">
                  <c:v>Cost of Goods Sold</c:v>
                </c:pt>
                <c:pt idx="1">
                  <c:v>Selling, General &amp; Administrative Expenses</c:v>
                </c:pt>
                <c:pt idx="2">
                  <c:v>Labor Costs</c:v>
                </c:pt>
                <c:pt idx="3">
                  <c:v>Non-operating expenses</c:v>
                </c:pt>
                <c:pt idx="4">
                  <c:v>Outsourcing Fees/Fees</c:v>
                </c:pt>
                <c:pt idx="5">
                  <c:v>Amortization Expense</c:v>
                </c:pt>
                <c:pt idx="6">
                  <c:v>Rent/Building Management Fee</c:v>
                </c:pt>
                <c:pt idx="7">
                  <c:v>Other SG&amp;A Fee</c:v>
                </c:pt>
                <c:pt idx="8">
                  <c:v>Transportation Costs</c:v>
                </c:pt>
                <c:pt idx="9">
                  <c:v>Corporate tax expense</c:v>
                </c:pt>
              </c:strCache>
            </c:strRef>
          </c:cat>
          <c:val>
            <c:numRef>
              <c:f>Expenses!$J$23:$J$33</c:f>
              <c:numCache>
                <c:formatCode>General</c:formatCode>
                <c:ptCount val="10"/>
                <c:pt idx="0">
                  <c:v>1295840.39891</c:v>
                </c:pt>
                <c:pt idx="1">
                  <c:v>775762.85005999997</c:v>
                </c:pt>
                <c:pt idx="2">
                  <c:v>390975.64054000005</c:v>
                </c:pt>
                <c:pt idx="3">
                  <c:v>291259.34549908037</c:v>
                </c:pt>
                <c:pt idx="4">
                  <c:v>141087.604544</c:v>
                </c:pt>
                <c:pt idx="5">
                  <c:v>79840.590222999992</c:v>
                </c:pt>
                <c:pt idx="6">
                  <c:v>57902.265955999996</c:v>
                </c:pt>
                <c:pt idx="7">
                  <c:v>55787.083285000001</c:v>
                </c:pt>
                <c:pt idx="8">
                  <c:v>50169.665512</c:v>
                </c:pt>
                <c:pt idx="9">
                  <c:v>22856.668078212828</c:v>
                </c:pt>
              </c:numCache>
            </c:numRef>
          </c:val>
          <c:extLst>
            <c:ext xmlns:c16="http://schemas.microsoft.com/office/drawing/2014/chart" uri="{C3380CC4-5D6E-409C-BE32-E72D297353CC}">
              <c16:uniqueId val="{00000001-B268-4371-BA40-2C37EFF7D533}"/>
            </c:ext>
          </c:extLst>
        </c:ser>
        <c:ser>
          <c:idx val="2"/>
          <c:order val="2"/>
          <c:tx>
            <c:strRef>
              <c:f>Expenses!$K$21:$K$22</c:f>
              <c:strCache>
                <c:ptCount val="1"/>
                <c:pt idx="0">
                  <c:v>2025</c:v>
                </c:pt>
              </c:strCache>
            </c:strRef>
          </c:tx>
          <c:spPr>
            <a:solidFill>
              <a:schemeClr val="accent3"/>
            </a:solidFill>
            <a:ln>
              <a:noFill/>
            </a:ln>
            <a:effectLst/>
          </c:spPr>
          <c:invertIfNegative val="0"/>
          <c:cat>
            <c:strRef>
              <c:f>Expenses!$H$23:$H$33</c:f>
              <c:strCache>
                <c:ptCount val="10"/>
                <c:pt idx="0">
                  <c:v>Cost of Goods Sold</c:v>
                </c:pt>
                <c:pt idx="1">
                  <c:v>Selling, General &amp; Administrative Expenses</c:v>
                </c:pt>
                <c:pt idx="2">
                  <c:v>Labor Costs</c:v>
                </c:pt>
                <c:pt idx="3">
                  <c:v>Non-operating expenses</c:v>
                </c:pt>
                <c:pt idx="4">
                  <c:v>Outsourcing Fees/Fees</c:v>
                </c:pt>
                <c:pt idx="5">
                  <c:v>Amortization Expense</c:v>
                </c:pt>
                <c:pt idx="6">
                  <c:v>Rent/Building Management Fee</c:v>
                </c:pt>
                <c:pt idx="7">
                  <c:v>Other SG&amp;A Fee</c:v>
                </c:pt>
                <c:pt idx="8">
                  <c:v>Transportation Costs</c:v>
                </c:pt>
                <c:pt idx="9">
                  <c:v>Corporate tax expense</c:v>
                </c:pt>
              </c:strCache>
            </c:strRef>
          </c:cat>
          <c:val>
            <c:numRef>
              <c:f>Expenses!$K$23:$K$33</c:f>
              <c:numCache>
                <c:formatCode>General</c:formatCode>
                <c:ptCount val="10"/>
                <c:pt idx="0">
                  <c:v>703809.44398099999</c:v>
                </c:pt>
                <c:pt idx="1">
                  <c:v>414944.28049899999</c:v>
                </c:pt>
                <c:pt idx="2">
                  <c:v>208427.502637</c:v>
                </c:pt>
                <c:pt idx="3">
                  <c:v>141346.0444555</c:v>
                </c:pt>
                <c:pt idx="4">
                  <c:v>76452.825298999989</c:v>
                </c:pt>
                <c:pt idx="5">
                  <c:v>36273.646162000005</c:v>
                </c:pt>
                <c:pt idx="6">
                  <c:v>30788.517264000002</c:v>
                </c:pt>
                <c:pt idx="7">
                  <c:v>39287.977014999997</c:v>
                </c:pt>
                <c:pt idx="8">
                  <c:v>23713.812121999999</c:v>
                </c:pt>
                <c:pt idx="9">
                  <c:v>41504.640149567487</c:v>
                </c:pt>
              </c:numCache>
            </c:numRef>
          </c:val>
          <c:extLst>
            <c:ext xmlns:c16="http://schemas.microsoft.com/office/drawing/2014/chart" uri="{C3380CC4-5D6E-409C-BE32-E72D297353CC}">
              <c16:uniqueId val="{00000002-B268-4371-BA40-2C37EFF7D533}"/>
            </c:ext>
          </c:extLst>
        </c:ser>
        <c:dLbls>
          <c:showLegendKey val="0"/>
          <c:showVal val="0"/>
          <c:showCatName val="0"/>
          <c:showSerName val="0"/>
          <c:showPercent val="0"/>
          <c:showBubbleSize val="0"/>
        </c:dLbls>
        <c:gapWidth val="150"/>
        <c:axId val="488552431"/>
        <c:axId val="488550991"/>
      </c:barChart>
      <c:catAx>
        <c:axId val="488552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0991"/>
        <c:crosses val="autoZero"/>
        <c:auto val="1"/>
        <c:lblAlgn val="ctr"/>
        <c:lblOffset val="100"/>
        <c:noMultiLvlLbl val="0"/>
      </c:catAx>
      <c:valAx>
        <c:axId val="4885509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2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[HYBE_FINANCIAL_ANALYSIS.xlsm]Expenses!PivotTable60</c:name>
    <c:fmtId val="7"/>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COGS vs SG&amp;A</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2225" cap="rnd">
            <a:solidFill>
              <a:schemeClr val="accent1"/>
            </a:solidFill>
            <a:round/>
          </a:ln>
          <a:effectLst/>
        </c:spPr>
        <c:marker>
          <c:symbol val="circle"/>
          <c:size val="6"/>
          <c:spPr>
            <a:solidFill>
              <a:schemeClr val="lt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Expenses!$I$55:$I$56</c:f>
              <c:strCache>
                <c:ptCount val="1"/>
                <c:pt idx="0">
                  <c:v>Cost of Goods Sold</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cat>
            <c:strRef>
              <c:f>Expenses!$H$57:$H$67</c:f>
              <c:strCache>
                <c:ptCount val="10"/>
                <c:pt idx="0">
                  <c:v>2023.Q1</c:v>
                </c:pt>
                <c:pt idx="1">
                  <c:v>2023.Q2</c:v>
                </c:pt>
                <c:pt idx="2">
                  <c:v>2023.Q3</c:v>
                </c:pt>
                <c:pt idx="3">
                  <c:v>2023.Q4</c:v>
                </c:pt>
                <c:pt idx="4">
                  <c:v>2024.Q1</c:v>
                </c:pt>
                <c:pt idx="5">
                  <c:v>2024.Q2</c:v>
                </c:pt>
                <c:pt idx="6">
                  <c:v>2024.Q3</c:v>
                </c:pt>
                <c:pt idx="7">
                  <c:v>2024.Q4</c:v>
                </c:pt>
                <c:pt idx="8">
                  <c:v>2025.Q1</c:v>
                </c:pt>
                <c:pt idx="9">
                  <c:v>2025.Q2</c:v>
                </c:pt>
              </c:strCache>
            </c:strRef>
          </c:cat>
          <c:val>
            <c:numRef>
              <c:f>Expenses!$I$57:$I$67</c:f>
              <c:numCache>
                <c:formatCode>_-[$₩-412]* #,##0.00_-;\-[$₩-412]* #,##0.00_-;_-[$₩-412]* "-"??_-;_-@_-</c:formatCode>
                <c:ptCount val="10"/>
                <c:pt idx="0">
                  <c:v>201831.81359099998</c:v>
                </c:pt>
                <c:pt idx="1">
                  <c:v>352581.49377999996</c:v>
                </c:pt>
                <c:pt idx="2">
                  <c:v>291031.196375</c:v>
                </c:pt>
                <c:pt idx="3">
                  <c:v>323634.69298199995</c:v>
                </c:pt>
                <c:pt idx="4">
                  <c:v>183733.47862000001</c:v>
                </c:pt>
                <c:pt idx="5">
                  <c:v>394574.051179</c:v>
                </c:pt>
                <c:pt idx="6">
                  <c:v>287363.16650300001</c:v>
                </c:pt>
                <c:pt idx="7">
                  <c:v>430169.70260799996</c:v>
                </c:pt>
                <c:pt idx="8">
                  <c:v>282454.93271999998</c:v>
                </c:pt>
                <c:pt idx="9">
                  <c:v>421354.51126099995</c:v>
                </c:pt>
              </c:numCache>
            </c:numRef>
          </c:val>
          <c:smooth val="0"/>
          <c:extLst>
            <c:ext xmlns:c16="http://schemas.microsoft.com/office/drawing/2014/chart" uri="{C3380CC4-5D6E-409C-BE32-E72D297353CC}">
              <c16:uniqueId val="{00000000-2666-40AA-9FA6-86BA0C06E128}"/>
            </c:ext>
          </c:extLst>
        </c:ser>
        <c:ser>
          <c:idx val="1"/>
          <c:order val="1"/>
          <c:tx>
            <c:strRef>
              <c:f>Expenses!$J$55:$J$56</c:f>
              <c:strCache>
                <c:ptCount val="1"/>
                <c:pt idx="0">
                  <c:v>Selling, General &amp; Administrative Expenses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Expenses!$H$57:$H$67</c:f>
              <c:strCache>
                <c:ptCount val="10"/>
                <c:pt idx="0">
                  <c:v>2023.Q1</c:v>
                </c:pt>
                <c:pt idx="1">
                  <c:v>2023.Q2</c:v>
                </c:pt>
                <c:pt idx="2">
                  <c:v>2023.Q3</c:v>
                </c:pt>
                <c:pt idx="3">
                  <c:v>2023.Q4</c:v>
                </c:pt>
                <c:pt idx="4">
                  <c:v>2024.Q1</c:v>
                </c:pt>
                <c:pt idx="5">
                  <c:v>2024.Q2</c:v>
                </c:pt>
                <c:pt idx="6">
                  <c:v>2024.Q3</c:v>
                </c:pt>
                <c:pt idx="7">
                  <c:v>2024.Q4</c:v>
                </c:pt>
                <c:pt idx="8">
                  <c:v>2025.Q1</c:v>
                </c:pt>
                <c:pt idx="9">
                  <c:v>2025.Q2</c:v>
                </c:pt>
              </c:strCache>
            </c:strRef>
          </c:cat>
          <c:val>
            <c:numRef>
              <c:f>Expenses!$J$57:$J$67</c:f>
              <c:numCache>
                <c:formatCode>_-[$₩-412]* #,##0.00_-;\-[$₩-412]* #,##0.00_-;_-[$₩-412]* "-"??_-;_-@_-</c:formatCode>
                <c:ptCount val="10"/>
                <c:pt idx="0">
                  <c:v>156291.24822600003</c:v>
                </c:pt>
                <c:pt idx="1">
                  <c:v>187069.21128300001</c:v>
                </c:pt>
                <c:pt idx="2">
                  <c:v>174173.898694</c:v>
                </c:pt>
                <c:pt idx="3">
                  <c:v>195831.34507100002</c:v>
                </c:pt>
                <c:pt idx="4">
                  <c:v>162801.38418700002</c:v>
                </c:pt>
                <c:pt idx="5">
                  <c:v>194985.19034100001</c:v>
                </c:pt>
                <c:pt idx="6">
                  <c:v>186298.84721799998</c:v>
                </c:pt>
                <c:pt idx="7">
                  <c:v>231677.42831400002</c:v>
                </c:pt>
                <c:pt idx="8">
                  <c:v>196535.97614700001</c:v>
                </c:pt>
                <c:pt idx="9">
                  <c:v>218408.30435200001</c:v>
                </c:pt>
              </c:numCache>
            </c:numRef>
          </c:val>
          <c:smooth val="0"/>
          <c:extLst>
            <c:ext xmlns:c16="http://schemas.microsoft.com/office/drawing/2014/chart" uri="{C3380CC4-5D6E-409C-BE32-E72D297353CC}">
              <c16:uniqueId val="{00000001-2666-40AA-9FA6-86BA0C06E128}"/>
            </c:ext>
          </c:extLst>
        </c:ser>
        <c:dLbls>
          <c:showLegendKey val="0"/>
          <c:showVal val="0"/>
          <c:showCatName val="0"/>
          <c:showSerName val="0"/>
          <c:showPercent val="0"/>
          <c:showBubbleSize val="0"/>
        </c:dLbls>
        <c:marker val="1"/>
        <c:smooth val="0"/>
        <c:axId val="691930960"/>
        <c:axId val="691942480"/>
      </c:lineChart>
      <c:catAx>
        <c:axId val="691930960"/>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691942480"/>
        <c:crosses val="autoZero"/>
        <c:auto val="1"/>
        <c:lblAlgn val="ctr"/>
        <c:lblOffset val="100"/>
        <c:noMultiLvlLbl val="0"/>
      </c:catAx>
      <c:valAx>
        <c:axId val="691942480"/>
        <c:scaling>
          <c:orientation val="minMax"/>
        </c:scaling>
        <c:delete val="0"/>
        <c:axPos val="l"/>
        <c:majorGridlines>
          <c:spPr>
            <a:ln w="9525" cap="flat" cmpd="sng" algn="ctr">
              <a:solidFill>
                <a:schemeClr val="dk1">
                  <a:lumMod val="15000"/>
                  <a:lumOff val="85000"/>
                  <a:alpha val="54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91930960"/>
        <c:crosses val="autoZero"/>
        <c:crossBetween val="between"/>
      </c:valAx>
      <c:spPr>
        <a:pattFill prst="ltDnDiag">
          <a:fgClr>
            <a:schemeClr val="dk1">
              <a:lumMod val="15000"/>
              <a:lumOff val="85000"/>
            </a:schemeClr>
          </a:fgClr>
          <a:bgClr>
            <a:schemeClr val="lt1"/>
          </a:bgClr>
        </a:pattFill>
        <a:ln>
          <a:noFill/>
        </a:ln>
        <a:effectLst/>
      </c:spPr>
    </c:plotArea>
    <c:legend>
      <c:legendPos val="r"/>
      <c:layout>
        <c:manualLayout>
          <c:xMode val="edge"/>
          <c:yMode val="edge"/>
          <c:x val="0.6560834391656083"/>
          <c:y val="0.49958039552570233"/>
          <c:w val="0.19398750456939878"/>
          <c:h val="0.356206162157058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[HYBE_FINANCIAL_ANALYSIS.xlsm]Expenses!PivotTable63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Composition</a:t>
            </a:r>
          </a:p>
          <a:p>
            <a:pPr>
              <a:defRPr/>
            </a:pPr>
            <a:endParaRPr lang="en-US"/>
          </a:p>
        </c:rich>
      </c:tx>
      <c:layout>
        <c:manualLayout>
          <c:xMode val="edge"/>
          <c:yMode val="edge"/>
          <c:x val="0.33544468053603055"/>
          <c:y val="5.8143773694954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s>
    <c:plotArea>
      <c:layout>
        <c:manualLayout>
          <c:layoutTarget val="inner"/>
          <c:xMode val="edge"/>
          <c:yMode val="edge"/>
          <c:x val="0.20228410869294805"/>
          <c:y val="0.28119932925051033"/>
          <c:w val="0.33366934951456134"/>
          <c:h val="0.66787474482356368"/>
        </c:manualLayout>
      </c:layout>
      <c:doughnutChart>
        <c:varyColors val="1"/>
        <c:ser>
          <c:idx val="0"/>
          <c:order val="0"/>
          <c:tx>
            <c:strRef>
              <c:f>Expenses!$H$3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8F1-4132-8B81-C5F6E939768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F1-4132-8B81-C5F6E939768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8F1-4132-8B81-C5F6E939768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8F1-4132-8B81-C5F6E939768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8F1-4132-8B81-C5F6E939768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8F1-4132-8B81-C5F6E939768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8F1-4132-8B81-C5F6E939768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8F1-4132-8B81-C5F6E939768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8F1-4132-8B81-C5F6E939768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8F1-4132-8B81-C5F6E9397687}"/>
              </c:ext>
            </c:extLst>
          </c:dPt>
          <c:cat>
            <c:strRef>
              <c:f>Expenses!$G$4:$G$14</c:f>
              <c:strCache>
                <c:ptCount val="10"/>
                <c:pt idx="0">
                  <c:v>Cost of Goods Sold</c:v>
                </c:pt>
                <c:pt idx="1">
                  <c:v>Selling, General &amp; Administrative Expenses </c:v>
                </c:pt>
                <c:pt idx="2">
                  <c:v>Labor Costs</c:v>
                </c:pt>
                <c:pt idx="3">
                  <c:v>Non-operating expenses</c:v>
                </c:pt>
                <c:pt idx="4">
                  <c:v>Outsourcing Fees/Fees</c:v>
                </c:pt>
                <c:pt idx="5">
                  <c:v>Amortization Expense</c:v>
                </c:pt>
                <c:pt idx="6">
                  <c:v>Rent/Building Management Fee</c:v>
                </c:pt>
                <c:pt idx="7">
                  <c:v>Other SG&amp;A Fee</c:v>
                </c:pt>
                <c:pt idx="8">
                  <c:v>Transportation Costs</c:v>
                </c:pt>
                <c:pt idx="9">
                  <c:v>Corporate tax expense</c:v>
                </c:pt>
              </c:strCache>
            </c:strRef>
          </c:cat>
          <c:val>
            <c:numRef>
              <c:f>Expenses!$H$4:$H$14</c:f>
              <c:numCache>
                <c:formatCode>0.00%</c:formatCode>
                <c:ptCount val="10"/>
                <c:pt idx="0">
                  <c:v>0.40988383066994888</c:v>
                </c:pt>
                <c:pt idx="1">
                  <c:v>0.24537948418763111</c:v>
                </c:pt>
                <c:pt idx="2">
                  <c:v>0.12366846517362076</c:v>
                </c:pt>
                <c:pt idx="3">
                  <c:v>9.2127469055606023E-2</c:v>
                </c:pt>
                <c:pt idx="4">
                  <c:v>4.4627045012013117E-2</c:v>
                </c:pt>
                <c:pt idx="5">
                  <c:v>2.5254164780693627E-2</c:v>
                </c:pt>
                <c:pt idx="6">
                  <c:v>1.8314911770368252E-2</c:v>
                </c:pt>
                <c:pt idx="7">
                  <c:v>1.7645863964415115E-2</c:v>
                </c:pt>
                <c:pt idx="8">
                  <c:v>1.5869033486520273E-2</c:v>
                </c:pt>
                <c:pt idx="9">
                  <c:v>7.2297318991828173E-3</c:v>
                </c:pt>
              </c:numCache>
            </c:numRef>
          </c:val>
          <c:extLst>
            <c:ext xmlns:c16="http://schemas.microsoft.com/office/drawing/2014/chart" uri="{C3380CC4-5D6E-409C-BE32-E72D297353CC}">
              <c16:uniqueId val="{00000000-1EA9-4CC1-9850-D90BE29EEB1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5869898541325533"/>
          <c:y val="0.10415208515602216"/>
          <c:w val="0.31352313057078857"/>
          <c:h val="0.840997010790317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[HYBE_FINANCIAL_ANALYSIS.xlsm]Expenses!PivotTable66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Non-Operating</a:t>
            </a:r>
            <a:r>
              <a:rPr lang="en-IN" baseline="0"/>
              <a:t> Expenses QoQ</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Expenses!$I$105:$I$106</c:f>
              <c:strCache>
                <c:ptCount val="1"/>
                <c:pt idx="0">
                  <c:v>Corporate tax expense</c:v>
                </c:pt>
              </c:strCache>
            </c:strRef>
          </c:tx>
          <c:spPr>
            <a:ln w="28575" cap="rnd">
              <a:solidFill>
                <a:schemeClr val="accent1"/>
              </a:solidFill>
              <a:round/>
            </a:ln>
            <a:effectLst/>
          </c:spPr>
          <c:marker>
            <c:symbol val="none"/>
          </c:marker>
          <c:cat>
            <c:strRef>
              <c:f>Expenses!$H$107:$H$117</c:f>
              <c:strCache>
                <c:ptCount val="10"/>
                <c:pt idx="0">
                  <c:v>2023.Q1</c:v>
                </c:pt>
                <c:pt idx="1">
                  <c:v>2023.Q2</c:v>
                </c:pt>
                <c:pt idx="2">
                  <c:v>2023.Q3</c:v>
                </c:pt>
                <c:pt idx="3">
                  <c:v>2023.Q4</c:v>
                </c:pt>
                <c:pt idx="4">
                  <c:v>2024.Q1</c:v>
                </c:pt>
                <c:pt idx="5">
                  <c:v>2024.Q2</c:v>
                </c:pt>
                <c:pt idx="6">
                  <c:v>2024.Q3</c:v>
                </c:pt>
                <c:pt idx="7">
                  <c:v>2024.Q4</c:v>
                </c:pt>
                <c:pt idx="8">
                  <c:v>2025.Q1</c:v>
                </c:pt>
                <c:pt idx="9">
                  <c:v>2025.Q2</c:v>
                </c:pt>
              </c:strCache>
            </c:strRef>
          </c:cat>
          <c:val>
            <c:numRef>
              <c:f>Expenses!$I$107:$I$117</c:f>
              <c:numCache>
                <c:formatCode>_-[$₩-412]* #,##0.00_-;\-[$₩-412]* #,##0.00_-;_-[$₩-412]* "-"??_-;_-@_-</c:formatCode>
                <c:ptCount val="10"/>
                <c:pt idx="0">
                  <c:v>28326.187686554793</c:v>
                </c:pt>
                <c:pt idx="1">
                  <c:v>28670.38152296628</c:v>
                </c:pt>
                <c:pt idx="2">
                  <c:v>33081.527120021899</c:v>
                </c:pt>
                <c:pt idx="3">
                  <c:v>-23394.412832980444</c:v>
                </c:pt>
                <c:pt idx="4">
                  <c:v>9856.5878327968803</c:v>
                </c:pt>
                <c:pt idx="5">
                  <c:v>23606.559396998597</c:v>
                </c:pt>
                <c:pt idx="6">
                  <c:v>-8001.6981774034421</c:v>
                </c:pt>
                <c:pt idx="7">
                  <c:v>-2604.780974179203</c:v>
                </c:pt>
                <c:pt idx="8">
                  <c:v>25823.543755999999</c:v>
                </c:pt>
                <c:pt idx="9">
                  <c:v>15681.09639356749</c:v>
                </c:pt>
              </c:numCache>
            </c:numRef>
          </c:val>
          <c:smooth val="0"/>
          <c:extLst>
            <c:ext xmlns:c16="http://schemas.microsoft.com/office/drawing/2014/chart" uri="{C3380CC4-5D6E-409C-BE32-E72D297353CC}">
              <c16:uniqueId val="{00000000-4149-49D8-9294-CD8E2ED3E21A}"/>
            </c:ext>
          </c:extLst>
        </c:ser>
        <c:ser>
          <c:idx val="1"/>
          <c:order val="1"/>
          <c:tx>
            <c:strRef>
              <c:f>Expenses!$J$105:$J$106</c:f>
              <c:strCache>
                <c:ptCount val="1"/>
                <c:pt idx="0">
                  <c:v>Non-operating expenses</c:v>
                </c:pt>
              </c:strCache>
            </c:strRef>
          </c:tx>
          <c:spPr>
            <a:ln w="28575" cap="rnd">
              <a:solidFill>
                <a:schemeClr val="accent2"/>
              </a:solidFill>
              <a:round/>
            </a:ln>
            <a:effectLst/>
          </c:spPr>
          <c:marker>
            <c:symbol val="none"/>
          </c:marker>
          <c:cat>
            <c:strRef>
              <c:f>Expenses!$H$107:$H$117</c:f>
              <c:strCache>
                <c:ptCount val="10"/>
                <c:pt idx="0">
                  <c:v>2023.Q1</c:v>
                </c:pt>
                <c:pt idx="1">
                  <c:v>2023.Q2</c:v>
                </c:pt>
                <c:pt idx="2">
                  <c:v>2023.Q3</c:v>
                </c:pt>
                <c:pt idx="3">
                  <c:v>2023.Q4</c:v>
                </c:pt>
                <c:pt idx="4">
                  <c:v>2024.Q1</c:v>
                </c:pt>
                <c:pt idx="5">
                  <c:v>2024.Q2</c:v>
                </c:pt>
                <c:pt idx="6">
                  <c:v>2024.Q3</c:v>
                </c:pt>
                <c:pt idx="7">
                  <c:v>2024.Q4</c:v>
                </c:pt>
                <c:pt idx="8">
                  <c:v>2025.Q1</c:v>
                </c:pt>
                <c:pt idx="9">
                  <c:v>2025.Q2</c:v>
                </c:pt>
              </c:strCache>
            </c:strRef>
          </c:cat>
          <c:val>
            <c:numRef>
              <c:f>Expenses!$J$107:$J$117</c:f>
              <c:numCache>
                <c:formatCode>_-[$₩-412]* #,##0.00_-;\-[$₩-412]* #,##0.00_-;_-[$₩-412]* "-"??_-;_-@_-</c:formatCode>
                <c:ptCount val="10"/>
                <c:pt idx="0">
                  <c:v>158834.95028391521</c:v>
                </c:pt>
                <c:pt idx="1">
                  <c:v>-3685.7345749090273</c:v>
                </c:pt>
                <c:pt idx="2">
                  <c:v>10141.338551881774</c:v>
                </c:pt>
                <c:pt idx="3">
                  <c:v>266295.66023503232</c:v>
                </c:pt>
                <c:pt idx="4">
                  <c:v>40969.137865728175</c:v>
                </c:pt>
                <c:pt idx="5">
                  <c:v>41577.919943010689</c:v>
                </c:pt>
                <c:pt idx="6">
                  <c:v>73170.225943067693</c:v>
                </c:pt>
                <c:pt idx="7">
                  <c:v>135542.06174727378</c:v>
                </c:pt>
                <c:pt idx="8">
                  <c:v>41586.427754999997</c:v>
                </c:pt>
                <c:pt idx="9">
                  <c:v>99759.616700500002</c:v>
                </c:pt>
              </c:numCache>
            </c:numRef>
          </c:val>
          <c:smooth val="0"/>
          <c:extLst>
            <c:ext xmlns:c16="http://schemas.microsoft.com/office/drawing/2014/chart" uri="{C3380CC4-5D6E-409C-BE32-E72D297353CC}">
              <c16:uniqueId val="{00000001-4149-49D8-9294-CD8E2ED3E21A}"/>
            </c:ext>
          </c:extLst>
        </c:ser>
        <c:dLbls>
          <c:showLegendKey val="0"/>
          <c:showVal val="0"/>
          <c:showCatName val="0"/>
          <c:showSerName val="0"/>
          <c:showPercent val="0"/>
          <c:showBubbleSize val="0"/>
        </c:dLbls>
        <c:smooth val="0"/>
        <c:axId val="1776972816"/>
        <c:axId val="447910543"/>
      </c:lineChart>
      <c:catAx>
        <c:axId val="177697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10543"/>
        <c:crosses val="autoZero"/>
        <c:auto val="1"/>
        <c:lblAlgn val="ctr"/>
        <c:lblOffset val="100"/>
        <c:noMultiLvlLbl val="0"/>
      </c:catAx>
      <c:valAx>
        <c:axId val="447910543"/>
        <c:scaling>
          <c:orientation val="minMax"/>
        </c:scaling>
        <c:delete val="0"/>
        <c:axPos val="l"/>
        <c:majorGridlines>
          <c:spPr>
            <a:ln w="9525" cap="flat" cmpd="sng" algn="ctr">
              <a:solidFill>
                <a:schemeClr val="tx1">
                  <a:lumMod val="15000"/>
                  <a:lumOff val="85000"/>
                </a:schemeClr>
              </a:solidFill>
              <a:round/>
            </a:ln>
            <a:effectLst/>
          </c:spPr>
        </c:majorGridlines>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972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[HYBE_FINANCIAL_ANALYSIS.xlsm]Expenses!PivotTable74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Expenses Distribution</a:t>
            </a:r>
            <a:endParaRPr lang="en-IN" baseline="0"/>
          </a:p>
          <a:p>
            <a:pPr>
              <a:defRPr/>
            </a:pPr>
            <a:endParaRPr lang="en-IN"/>
          </a:p>
        </c:rich>
      </c:tx>
      <c:layout>
        <c:manualLayout>
          <c:xMode val="edge"/>
          <c:yMode val="edge"/>
          <c:x val="0.34216131704998443"/>
          <c:y val="0.2605018170320860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Expenses!$C$3</c:f>
              <c:strCache>
                <c:ptCount val="1"/>
                <c:pt idx="0">
                  <c:v>Total</c:v>
                </c:pt>
              </c:strCache>
            </c:strRef>
          </c:tx>
          <c:spPr>
            <a:solidFill>
              <a:schemeClr val="accent1"/>
            </a:solidFill>
            <a:ln>
              <a:noFill/>
            </a:ln>
            <a:effectLst/>
          </c:spPr>
          <c:invertIfNegative val="0"/>
          <c:cat>
            <c:strRef>
              <c:f>Expenses!$B$4:$B$7</c:f>
              <c:strCache>
                <c:ptCount val="3"/>
                <c:pt idx="0">
                  <c:v>Cost of Goods Sold</c:v>
                </c:pt>
                <c:pt idx="1">
                  <c:v>Selling, General &amp; Administrative Expenses </c:v>
                </c:pt>
                <c:pt idx="2">
                  <c:v>Labor Costs</c:v>
                </c:pt>
              </c:strCache>
            </c:strRef>
          </c:cat>
          <c:val>
            <c:numRef>
              <c:f>Expenses!$C$4:$C$7</c:f>
              <c:numCache>
                <c:formatCode>_-[$₩-412]* #,##0.00_-;\-[$₩-412]* #,##0.00_-;_-[$₩-412]* "-"??_-;_-@_-</c:formatCode>
                <c:ptCount val="3"/>
                <c:pt idx="0">
                  <c:v>3168729.0396189997</c:v>
                </c:pt>
                <c:pt idx="1">
                  <c:v>1904072.8338330002</c:v>
                </c:pt>
                <c:pt idx="2">
                  <c:v>955412.44308400003</c:v>
                </c:pt>
              </c:numCache>
            </c:numRef>
          </c:val>
          <c:extLst>
            <c:ext xmlns:c16="http://schemas.microsoft.com/office/drawing/2014/chart" uri="{C3380CC4-5D6E-409C-BE32-E72D297353CC}">
              <c16:uniqueId val="{00000000-A247-4AAE-97BC-90CDAB4A7945}"/>
            </c:ext>
          </c:extLst>
        </c:ser>
        <c:dLbls>
          <c:showLegendKey val="0"/>
          <c:showVal val="0"/>
          <c:showCatName val="0"/>
          <c:showSerName val="0"/>
          <c:showPercent val="0"/>
          <c:showBubbleSize val="0"/>
        </c:dLbls>
        <c:gapWidth val="219"/>
        <c:overlap val="-27"/>
        <c:axId val="458086479"/>
        <c:axId val="458086959"/>
      </c:barChart>
      <c:catAx>
        <c:axId val="458086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086959"/>
        <c:crosses val="autoZero"/>
        <c:auto val="1"/>
        <c:lblAlgn val="ctr"/>
        <c:lblOffset val="100"/>
        <c:noMultiLvlLbl val="0"/>
      </c:catAx>
      <c:valAx>
        <c:axId val="458086959"/>
        <c:scaling>
          <c:orientation val="minMax"/>
        </c:scaling>
        <c:delete val="0"/>
        <c:axPos val="l"/>
        <c:majorGridlines>
          <c:spPr>
            <a:ln w="9525" cap="flat" cmpd="sng" algn="ctr">
              <a:solidFill>
                <a:schemeClr val="tx1">
                  <a:lumMod val="15000"/>
                  <a:lumOff val="85000"/>
                </a:schemeClr>
              </a:solidFill>
              <a:round/>
            </a:ln>
            <a:effectLst/>
          </c:spPr>
        </c:majorGridlines>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086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[HYBE_FINANCIAL_ANALYSIS.xlsm]Expenses!PivotTable6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Operating Expenses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Expenses!$O$4</c:f>
              <c:strCache>
                <c:ptCount val="1"/>
                <c:pt idx="0">
                  <c:v>Total</c:v>
                </c:pt>
              </c:strCache>
            </c:strRef>
          </c:tx>
          <c:spPr>
            <a:ln w="28575" cap="rnd">
              <a:solidFill>
                <a:schemeClr val="accent1"/>
              </a:solidFill>
              <a:round/>
            </a:ln>
            <a:effectLst/>
          </c:spPr>
          <c:marker>
            <c:symbol val="none"/>
          </c:marker>
          <c:cat>
            <c:strRef>
              <c:f>Expenses!$N$5:$N$7</c:f>
              <c:strCache>
                <c:ptCount val="2"/>
                <c:pt idx="0">
                  <c:v>2023</c:v>
                </c:pt>
                <c:pt idx="1">
                  <c:v>2024</c:v>
                </c:pt>
              </c:strCache>
            </c:strRef>
          </c:cat>
          <c:val>
            <c:numRef>
              <c:f>Expenses!$O$5:$O$7</c:f>
              <c:numCache>
                <c:formatCode>_-[$₩-412]* #,##0.00_-;\-[$₩-412]* #,##0.00_-;_-[$₩-412]* "-"??_-;_-@_-</c:formatCode>
                <c:ptCount val="2"/>
                <c:pt idx="0">
                  <c:v>1882444.9000019999</c:v>
                </c:pt>
                <c:pt idx="1">
                  <c:v>2071603.2489699998</c:v>
                </c:pt>
              </c:numCache>
            </c:numRef>
          </c:val>
          <c:smooth val="0"/>
          <c:extLst>
            <c:ext xmlns:c16="http://schemas.microsoft.com/office/drawing/2014/chart" uri="{C3380CC4-5D6E-409C-BE32-E72D297353CC}">
              <c16:uniqueId val="{00000000-5F99-4AB2-B9FF-8DB98F893DC9}"/>
            </c:ext>
          </c:extLst>
        </c:ser>
        <c:dLbls>
          <c:showLegendKey val="0"/>
          <c:showVal val="0"/>
          <c:showCatName val="0"/>
          <c:showSerName val="0"/>
          <c:showPercent val="0"/>
          <c:showBubbleSize val="0"/>
        </c:dLbls>
        <c:smooth val="0"/>
        <c:axId val="132249391"/>
        <c:axId val="132250351"/>
      </c:lineChart>
      <c:catAx>
        <c:axId val="132249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250351"/>
        <c:crosses val="autoZero"/>
        <c:auto val="1"/>
        <c:lblAlgn val="ctr"/>
        <c:lblOffset val="100"/>
        <c:noMultiLvlLbl val="0"/>
      </c:catAx>
      <c:valAx>
        <c:axId val="132250351"/>
        <c:scaling>
          <c:orientation val="minMax"/>
        </c:scaling>
        <c:delete val="0"/>
        <c:axPos val="l"/>
        <c:majorGridlines>
          <c:spPr>
            <a:ln w="9525" cap="flat" cmpd="sng" algn="ctr">
              <a:solidFill>
                <a:schemeClr val="tx1">
                  <a:lumMod val="15000"/>
                  <a:lumOff val="85000"/>
                </a:schemeClr>
              </a:solidFill>
              <a:round/>
            </a:ln>
            <a:effectLst/>
          </c:spPr>
        </c:majorGridlines>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249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[HYBE_FINANCIAL_ANALYSIS.xlsm]Expenses!PivotTable7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Non-Operating</a:t>
            </a:r>
            <a:r>
              <a:rPr lang="en-IN" baseline="0"/>
              <a:t> Expenses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Expenses!$S$3:$S$4</c:f>
              <c:strCache>
                <c:ptCount val="1"/>
                <c:pt idx="0">
                  <c:v>Corporate tax expense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Expenses!$R$5:$R$7</c:f>
              <c:strCache>
                <c:ptCount val="2"/>
                <c:pt idx="0">
                  <c:v>2023</c:v>
                </c:pt>
                <c:pt idx="1">
                  <c:v>2024</c:v>
                </c:pt>
              </c:strCache>
            </c:strRef>
          </c:cat>
          <c:val>
            <c:numRef>
              <c:f>Expenses!$S$5:$S$7</c:f>
              <c:numCache>
                <c:formatCode>_-[$₩-412]* #,##0.00_-;\-[$₩-412]* #,##0.00_-;_-[$₩-412]* "-"??_-;_-@_-</c:formatCode>
                <c:ptCount val="2"/>
                <c:pt idx="0">
                  <c:v>66683.683496562531</c:v>
                </c:pt>
                <c:pt idx="1">
                  <c:v>22856.668078212831</c:v>
                </c:pt>
              </c:numCache>
            </c:numRef>
          </c:val>
          <c:smooth val="0"/>
          <c:extLst>
            <c:ext xmlns:c16="http://schemas.microsoft.com/office/drawing/2014/chart" uri="{C3380CC4-5D6E-409C-BE32-E72D297353CC}">
              <c16:uniqueId val="{00000000-C565-4E5F-A180-3AC88620A103}"/>
            </c:ext>
          </c:extLst>
        </c:ser>
        <c:ser>
          <c:idx val="1"/>
          <c:order val="1"/>
          <c:tx>
            <c:strRef>
              <c:f>Expenses!$T$3:$T$4</c:f>
              <c:strCache>
                <c:ptCount val="1"/>
                <c:pt idx="0">
                  <c:v>Non-operating 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Expenses!$R$5:$R$7</c:f>
              <c:strCache>
                <c:ptCount val="2"/>
                <c:pt idx="0">
                  <c:v>2023</c:v>
                </c:pt>
                <c:pt idx="1">
                  <c:v>2024</c:v>
                </c:pt>
              </c:strCache>
            </c:strRef>
          </c:cat>
          <c:val>
            <c:numRef>
              <c:f>Expenses!$T$5:$T$7</c:f>
              <c:numCache>
                <c:formatCode>_-[$₩-412]* #,##0.00_-;\-[$₩-412]* #,##0.00_-;_-[$₩-412]* "-"??_-;_-@_-</c:formatCode>
                <c:ptCount val="2"/>
                <c:pt idx="0">
                  <c:v>431586.21449592029</c:v>
                </c:pt>
                <c:pt idx="1">
                  <c:v>291259.34549908037</c:v>
                </c:pt>
              </c:numCache>
            </c:numRef>
          </c:val>
          <c:smooth val="0"/>
          <c:extLst>
            <c:ext xmlns:c16="http://schemas.microsoft.com/office/drawing/2014/chart" uri="{C3380CC4-5D6E-409C-BE32-E72D297353CC}">
              <c16:uniqueId val="{00000002-C565-4E5F-A180-3AC88620A103}"/>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044503199"/>
        <c:axId val="1044504159"/>
      </c:lineChart>
      <c:catAx>
        <c:axId val="1044503199"/>
        <c:scaling>
          <c:orientation val="minMax"/>
        </c:scaling>
        <c:delete val="1"/>
        <c:axPos val="b"/>
        <c:numFmt formatCode="General" sourceLinked="1"/>
        <c:majorTickMark val="none"/>
        <c:minorTickMark val="none"/>
        <c:tickLblPos val="nextTo"/>
        <c:crossAx val="1044504159"/>
        <c:crosses val="autoZero"/>
        <c:auto val="1"/>
        <c:lblAlgn val="ctr"/>
        <c:lblOffset val="100"/>
        <c:noMultiLvlLbl val="0"/>
      </c:catAx>
      <c:valAx>
        <c:axId val="1044504159"/>
        <c:scaling>
          <c:orientation val="minMax"/>
        </c:scaling>
        <c:delete val="1"/>
        <c:axPos val="l"/>
        <c:numFmt formatCode="_-[$₩-412]* #,##0.00_-;\-[$₩-412]* #,##0.00_-;_-[$₩-412]* &quot;-&quot;??_-;_-@_-" sourceLinked="1"/>
        <c:majorTickMark val="out"/>
        <c:minorTickMark val="none"/>
        <c:tickLblPos val="nextTo"/>
        <c:crossAx val="1044503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 Quarter</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v>Total</c:v>
          </c:tx>
          <c:spPr>
            <a:ln w="28575" cap="rnd">
              <a:solidFill>
                <a:srgbClr val="7030A0"/>
              </a:solidFill>
              <a:round/>
            </a:ln>
            <a:effectLst/>
          </c:spPr>
          <c:marker>
            <c:symbol val="circle"/>
            <c:size val="5"/>
            <c:spPr>
              <a:solidFill>
                <a:srgbClr val="7030A0"/>
              </a:solidFill>
              <a:ln w="9525">
                <a:solidFill>
                  <a:srgbClr val="7030A0"/>
                </a:solidFill>
              </a:ln>
              <a:effectLst/>
            </c:spPr>
          </c:marker>
          <c:cat>
            <c:strLit>
              <c:ptCount val="10"/>
              <c:pt idx="0">
                <c:v>2023.Q1</c:v>
              </c:pt>
              <c:pt idx="1">
                <c:v>2023.Q2</c:v>
              </c:pt>
              <c:pt idx="2">
                <c:v>2023.Q3</c:v>
              </c:pt>
              <c:pt idx="3">
                <c:v>2023.Q4</c:v>
              </c:pt>
              <c:pt idx="4">
                <c:v>2024.Q1</c:v>
              </c:pt>
              <c:pt idx="5">
                <c:v>2024.Q2</c:v>
              </c:pt>
              <c:pt idx="6">
                <c:v>2024.Q3</c:v>
              </c:pt>
              <c:pt idx="7">
                <c:v>2024.Q4</c:v>
              </c:pt>
              <c:pt idx="8">
                <c:v>2025.Q1</c:v>
              </c:pt>
              <c:pt idx="9">
                <c:v>2025.Q2</c:v>
              </c:pt>
            </c:strLit>
          </c:cat>
          <c:val>
            <c:numLit>
              <c:formatCode>General</c:formatCode>
              <c:ptCount val="10"/>
              <c:pt idx="0">
                <c:v>978942.29700200004</c:v>
              </c:pt>
              <c:pt idx="1">
                <c:v>1303028.4600250002</c:v>
              </c:pt>
              <c:pt idx="2">
                <c:v>1145977.6462580003</c:v>
              </c:pt>
              <c:pt idx="3">
                <c:v>1314304.1607071073</c:v>
              </c:pt>
              <c:pt idx="4">
                <c:v>769377.17901974684</c:v>
              </c:pt>
              <c:pt idx="5">
                <c:v>1305307.6664789999</c:v>
              </c:pt>
              <c:pt idx="6">
                <c:v>1068122.2034468972</c:v>
              </c:pt>
              <c:pt idx="7">
                <c:v>1495128.9038291031</c:v>
              </c:pt>
              <c:pt idx="8">
                <c:v>1101404.5099739998</c:v>
              </c:pt>
              <c:pt idx="9">
                <c:v>1476317.724402</c:v>
              </c:pt>
            </c:numLit>
          </c:val>
          <c:smooth val="0"/>
          <c:extLst>
            <c:ext xmlns:c16="http://schemas.microsoft.com/office/drawing/2014/chart" uri="{C3380CC4-5D6E-409C-BE32-E72D297353CC}">
              <c16:uniqueId val="{00000000-8945-422A-9948-2F40E4E14ECD}"/>
            </c:ext>
          </c:extLst>
        </c:ser>
        <c:dLbls>
          <c:showLegendKey val="0"/>
          <c:showVal val="0"/>
          <c:showCatName val="0"/>
          <c:showSerName val="0"/>
          <c:showPercent val="0"/>
          <c:showBubbleSize val="0"/>
        </c:dLbls>
        <c:marker val="1"/>
        <c:smooth val="0"/>
        <c:axId val="784433936"/>
        <c:axId val="784435376"/>
      </c:lineChart>
      <c:catAx>
        <c:axId val="78443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435376"/>
        <c:crosses val="autoZero"/>
        <c:auto val="1"/>
        <c:lblAlgn val="ctr"/>
        <c:lblOffset val="100"/>
        <c:noMultiLvlLbl val="0"/>
      </c:catAx>
      <c:valAx>
        <c:axId val="784435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4339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[HYBE_FINANCIAL_ANALYSIS.xlsm]Revenue!PivotTable58</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Revenue (FY 2023</a:t>
            </a:r>
            <a:r>
              <a:rPr lang="en-US" b="1" baseline="0"/>
              <a:t> - FY </a:t>
            </a:r>
            <a:r>
              <a:rPr lang="en-US" b="1"/>
              <a:t>2025 Q2)</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Revenue!$T$33</c:f>
              <c:strCache>
                <c:ptCount val="1"/>
                <c:pt idx="0">
                  <c:v>Total</c:v>
                </c:pt>
              </c:strCache>
            </c:strRef>
          </c:tx>
          <c:spPr>
            <a:solidFill>
              <a:srgbClr val="7030A0"/>
            </a:solidFill>
            <a:ln>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Revenue!$S$34:$S$37</c:f>
              <c:strCache>
                <c:ptCount val="3"/>
                <c:pt idx="0">
                  <c:v>2023</c:v>
                </c:pt>
                <c:pt idx="1">
                  <c:v>2024</c:v>
                </c:pt>
                <c:pt idx="2">
                  <c:v>2025</c:v>
                </c:pt>
              </c:strCache>
            </c:strRef>
          </c:cat>
          <c:val>
            <c:numRef>
              <c:f>Revenue!$T$34:$T$37</c:f>
              <c:numCache>
                <c:formatCode>_-[$₩-412]* #,##0.00_-;\-[$₩-412]* #,##0.00_-;_-[$₩-412]* "-"??_-;_-@_-</c:formatCode>
                <c:ptCount val="3"/>
                <c:pt idx="0">
                  <c:v>359110.96827999997</c:v>
                </c:pt>
                <c:pt idx="1">
                  <c:v>450865.39695600001</c:v>
                </c:pt>
                <c:pt idx="2">
                  <c:v>343837.450962</c:v>
                </c:pt>
              </c:numCache>
            </c:numRef>
          </c:val>
          <c:extLst>
            <c:ext xmlns:c16="http://schemas.microsoft.com/office/drawing/2014/chart" uri="{C3380CC4-5D6E-409C-BE32-E72D297353CC}">
              <c16:uniqueId val="{00000000-3F35-45EC-9E02-2451859D6B75}"/>
            </c:ext>
          </c:extLst>
        </c:ser>
        <c:dLbls>
          <c:showLegendKey val="0"/>
          <c:showVal val="1"/>
          <c:showCatName val="0"/>
          <c:showSerName val="0"/>
          <c:showPercent val="0"/>
          <c:showBubbleSize val="0"/>
        </c:dLbls>
        <c:gapWidth val="150"/>
        <c:overlap val="-25"/>
        <c:axId val="448833567"/>
        <c:axId val="448838847"/>
      </c:barChart>
      <c:catAx>
        <c:axId val="448833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838847"/>
        <c:crosses val="autoZero"/>
        <c:auto val="1"/>
        <c:lblAlgn val="ctr"/>
        <c:lblOffset val="100"/>
        <c:noMultiLvlLbl val="0"/>
      </c:catAx>
      <c:valAx>
        <c:axId val="448838847"/>
        <c:scaling>
          <c:orientation val="minMax"/>
        </c:scaling>
        <c:delete val="1"/>
        <c:axPos val="l"/>
        <c:numFmt formatCode="_-[$₩-412]* #,##0.00_-;\-[$₩-412]* #,##0.00_-;_-[$₩-412]* &quot;-&quot;??_-;_-@_-" sourceLinked="1"/>
        <c:majorTickMark val="none"/>
        <c:minorTickMark val="none"/>
        <c:tickLblPos val="nextTo"/>
        <c:crossAx val="448833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[HYBE_FINANCIAL_ANALYSIS.xlsm]Revenue!PivotTable57</c:name>
    <c:fmtId val="1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REVENUE</a:t>
            </a:r>
            <a:r>
              <a:rPr lang="en-US" baseline="0"/>
              <a:t> DISTRIBUTION - 2024</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1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2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2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2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23"/>
      </c:pivotFmt>
      <c:pivotFmt>
        <c:idx val="24"/>
      </c:pivotFmt>
      <c:pivotFmt>
        <c:idx val="2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2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2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3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3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3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3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3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3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3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
        <c:idx val="3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pivotFmt>
    </c:pivotFmts>
    <c:plotArea>
      <c:layout>
        <c:manualLayout>
          <c:layoutTarget val="inner"/>
          <c:xMode val="edge"/>
          <c:yMode val="edge"/>
          <c:x val="0.19879001135645055"/>
          <c:y val="0.21905898848648128"/>
          <c:w val="0.70938607791161201"/>
          <c:h val="0.69012814496455643"/>
        </c:manualLayout>
      </c:layout>
      <c:barChart>
        <c:barDir val="bar"/>
        <c:grouping val="clustered"/>
        <c:varyColors val="0"/>
        <c:ser>
          <c:idx val="0"/>
          <c:order val="0"/>
          <c:tx>
            <c:strRef>
              <c:f>Revenue!$I$23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Pt>
            <c:idx val="0"/>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1-659D-4DE2-BF9B-3D7EF65A5F71}"/>
              </c:ext>
            </c:extLst>
          </c:dPt>
          <c:dPt>
            <c:idx val="1"/>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659D-4DE2-BF9B-3D7EF65A5F71}"/>
              </c:ext>
            </c:extLst>
          </c:dPt>
          <c:dPt>
            <c:idx val="2"/>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5-659D-4DE2-BF9B-3D7EF65A5F71}"/>
              </c:ext>
            </c:extLst>
          </c:dPt>
          <c:dPt>
            <c:idx val="3"/>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7-659D-4DE2-BF9B-3D7EF65A5F71}"/>
              </c:ext>
            </c:extLst>
          </c:dPt>
          <c:dPt>
            <c:idx val="4"/>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9-659D-4DE2-BF9B-3D7EF65A5F71}"/>
              </c:ext>
            </c:extLst>
          </c:dPt>
          <c:dPt>
            <c:idx val="5"/>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B-659D-4DE2-BF9B-3D7EF65A5F7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Revenue!$H$24:$H$30</c:f>
              <c:strCache>
                <c:ptCount val="6"/>
                <c:pt idx="0">
                  <c:v>Album Sales</c:v>
                </c:pt>
                <c:pt idx="1">
                  <c:v>Concert Revenue</c:v>
                </c:pt>
                <c:pt idx="2">
                  <c:v>Merchandising &amp; Licensing</c:v>
                </c:pt>
                <c:pt idx="3">
                  <c:v>Content</c:v>
                </c:pt>
                <c:pt idx="4">
                  <c:v>Advertisement/Appearance Fee</c:v>
                </c:pt>
                <c:pt idx="5">
                  <c:v>Fan Clubs, etc</c:v>
                </c:pt>
              </c:strCache>
            </c:strRef>
          </c:cat>
          <c:val>
            <c:numRef>
              <c:f>Revenue!$I$24:$I$30</c:f>
              <c:numCache>
                <c:formatCode>_-[$₩-412]* #,##0.00_-;\-[$₩-412]* #,##0.00_-;_-[$₩-412]* "-"??_-;_-@_-</c:formatCode>
                <c:ptCount val="6"/>
                <c:pt idx="0">
                  <c:v>2196515.6509639998</c:v>
                </c:pt>
                <c:pt idx="1">
                  <c:v>1153813.816198</c:v>
                </c:pt>
                <c:pt idx="2">
                  <c:v>1005130.968259</c:v>
                </c:pt>
                <c:pt idx="3">
                  <c:v>688602.89566300006</c:v>
                </c:pt>
                <c:pt idx="4">
                  <c:v>337887.73499299999</c:v>
                </c:pt>
                <c:pt idx="5">
                  <c:v>258048.30212800001</c:v>
                </c:pt>
              </c:numCache>
            </c:numRef>
          </c:val>
          <c:extLst>
            <c:ext xmlns:c16="http://schemas.microsoft.com/office/drawing/2014/chart" uri="{C3380CC4-5D6E-409C-BE32-E72D297353CC}">
              <c16:uniqueId val="{00000010-659D-4DE2-BF9B-3D7EF65A5F71}"/>
            </c:ext>
          </c:extLst>
        </c:ser>
        <c:dLbls>
          <c:dLblPos val="outEnd"/>
          <c:showLegendKey val="0"/>
          <c:showVal val="1"/>
          <c:showCatName val="0"/>
          <c:showSerName val="0"/>
          <c:showPercent val="0"/>
          <c:showBubbleSize val="0"/>
        </c:dLbls>
        <c:gapWidth val="100"/>
        <c:axId val="1053110640"/>
        <c:axId val="1053110160"/>
      </c:barChart>
      <c:valAx>
        <c:axId val="1053110160"/>
        <c:scaling>
          <c:orientation val="minMax"/>
        </c:scaling>
        <c:delete val="1"/>
        <c:axPos val="b"/>
        <c:numFmt formatCode="_-[$₩-412]* #,##0.00_-;\-[$₩-412]* #,##0.00_-;_-[$₩-412]* &quot;-&quot;??_-;_-@_-" sourceLinked="1"/>
        <c:majorTickMark val="out"/>
        <c:minorTickMark val="none"/>
        <c:tickLblPos val="nextTo"/>
        <c:crossAx val="1053110640"/>
        <c:crossBetween val="between"/>
      </c:valAx>
      <c:catAx>
        <c:axId val="1053110640"/>
        <c:scaling>
          <c:orientation val="minMax"/>
        </c:scaling>
        <c:delete val="0"/>
        <c:axPos val="l"/>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5311016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[HYBE_FINANCIAL_ANALYSIS.xlsm]Expenses!PivotTable6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OPERATING EXPENSES</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1"/>
          <c:order val="0"/>
          <c:tx>
            <c:strRef>
              <c:f>Expenses!$O$4</c:f>
              <c:strCache>
                <c:ptCount val="1"/>
                <c:pt idx="0">
                  <c:v>Total</c:v>
                </c:pt>
              </c:strCache>
            </c:strRef>
          </c:tx>
          <c:invertIfNegative val="0"/>
          <c:cat>
            <c:strRef>
              <c:f>Expenses!$N$5:$N$7</c:f>
              <c:strCache>
                <c:ptCount val="2"/>
                <c:pt idx="0">
                  <c:v>2023</c:v>
                </c:pt>
                <c:pt idx="1">
                  <c:v>2024</c:v>
                </c:pt>
              </c:strCache>
            </c:strRef>
          </c:cat>
          <c:val>
            <c:numRef>
              <c:f>Expenses!$O$5:$O$7</c:f>
              <c:numCache>
                <c:formatCode>_-[$₩-412]* #,##0.00_-;\-[$₩-412]* #,##0.00_-;_-[$₩-412]* "-"??_-;_-@_-</c:formatCode>
                <c:ptCount val="2"/>
                <c:pt idx="0">
                  <c:v>1882444.9000019999</c:v>
                </c:pt>
                <c:pt idx="1">
                  <c:v>2071603.2489699998</c:v>
                </c:pt>
              </c:numCache>
            </c:numRef>
          </c:val>
          <c:extLst>
            <c:ext xmlns:c16="http://schemas.microsoft.com/office/drawing/2014/chart" uri="{C3380CC4-5D6E-409C-BE32-E72D297353CC}">
              <c16:uniqueId val="{00000004-B9C4-4B22-B68C-2670004F1C20}"/>
            </c:ext>
          </c:extLst>
        </c:ser>
        <c:dLbls>
          <c:showLegendKey val="0"/>
          <c:showVal val="0"/>
          <c:showCatName val="0"/>
          <c:showSerName val="0"/>
          <c:showPercent val="0"/>
          <c:showBubbleSize val="0"/>
        </c:dLbls>
        <c:gapWidth val="150"/>
        <c:axId val="132249391"/>
        <c:axId val="132250351"/>
      </c:barChart>
      <c:catAx>
        <c:axId val="132249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250351"/>
        <c:crosses val="autoZero"/>
        <c:auto val="1"/>
        <c:lblAlgn val="ctr"/>
        <c:lblOffset val="100"/>
        <c:noMultiLvlLbl val="0"/>
      </c:catAx>
      <c:valAx>
        <c:axId val="132250351"/>
        <c:scaling>
          <c:orientation val="minMax"/>
        </c:scaling>
        <c:delete val="0"/>
        <c:axPos val="l"/>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249391"/>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[HYBE_FINANCIAL_ANALYSIS.xlsm]Expenses!PivotTable7</c:name>
    <c:fmtId val="7"/>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Non-operating</a:t>
            </a:r>
            <a:r>
              <a:rPr lang="en-IN" baseline="0"/>
              <a:t> expenses</a:t>
            </a:r>
            <a:endParaRPr lang="en-IN"/>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round/>
          </a:ln>
          <a:effectLst/>
        </c:spPr>
        <c:marker>
          <c:symbol val="diamond"/>
          <c:size val="6"/>
          <c:spPr>
            <a:solidFill>
              <a:schemeClr val="accent2">
                <a:lumMod val="20000"/>
                <a:lumOff val="80000"/>
              </a:schemeClr>
            </a:solidFill>
            <a:ln w="9525">
              <a:solidFill>
                <a:schemeClr val="accent1">
                  <a:tint val="77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22225" cap="rnd">
            <a:solidFill>
              <a:schemeClr val="accent1"/>
            </a:solidFill>
            <a:round/>
          </a:ln>
          <a:effectLst/>
        </c:spPr>
        <c:marker>
          <c:symbol val="square"/>
          <c:size val="6"/>
          <c:spPr>
            <a:solidFill>
              <a:schemeClr val="accent1">
                <a:shade val="76000"/>
              </a:schemeClr>
            </a:solidFill>
            <a:ln w="9525">
              <a:solidFill>
                <a:schemeClr val="accent1">
                  <a:shade val="76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ln w="22225" cap="rnd">
            <a:solidFill>
              <a:schemeClr val="accent1">
                <a:shade val="76000"/>
              </a:schemeClr>
            </a:solidFill>
            <a:round/>
          </a:ln>
          <a:effectLst/>
        </c:spPr>
        <c:marker>
          <c:symbol val="square"/>
          <c:size val="6"/>
          <c:spPr>
            <a:solidFill>
              <a:schemeClr val="accent1">
                <a:shade val="76000"/>
              </a:schemeClr>
            </a:solidFill>
            <a:ln w="9525">
              <a:solidFill>
                <a:schemeClr val="accent1">
                  <a:shade val="76000"/>
                </a:schemeClr>
              </a:solidFill>
              <a:round/>
            </a:ln>
            <a:effectLst/>
          </c:spPr>
        </c:marker>
        <c:dLbl>
          <c:idx val="0"/>
          <c:layout>
            <c:manualLayout>
              <c:x val="-4.7538028852825903E-2"/>
              <c:y val="4.4996353910334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hade val="76000"/>
              </a:schemeClr>
            </a:solidFill>
            <a:round/>
          </a:ln>
          <a:effectLst/>
        </c:spPr>
        <c:marker>
          <c:symbol val="square"/>
          <c:size val="6"/>
          <c:spPr>
            <a:solidFill>
              <a:schemeClr val="accent1">
                <a:shade val="76000"/>
              </a:schemeClr>
            </a:solidFill>
            <a:ln w="9525">
              <a:solidFill>
                <a:schemeClr val="accent1">
                  <a:shade val="76000"/>
                </a:schemeClr>
              </a:solidFill>
              <a:round/>
            </a:ln>
            <a:effectLst/>
          </c:spPr>
        </c:marker>
        <c:dLbl>
          <c:idx val="0"/>
          <c:layout>
            <c:manualLayout>
              <c:x val="-0.1317459872966063"/>
              <c:y val="-5.14942454167080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22225" cap="rnd">
            <a:solidFill>
              <a:schemeClr val="accent1">
                <a:tint val="77000"/>
              </a:schemeClr>
            </a:solidFill>
            <a:round/>
          </a:ln>
          <a:effectLst/>
        </c:spPr>
        <c:marker>
          <c:symbol val="diamond"/>
          <c:size val="6"/>
          <c:spPr>
            <a:solidFill>
              <a:schemeClr val="accent2">
                <a:lumMod val="20000"/>
                <a:lumOff val="80000"/>
              </a:schemeClr>
            </a:solidFill>
            <a:ln w="9525">
              <a:solidFill>
                <a:schemeClr val="accent1">
                  <a:tint val="77000"/>
                </a:schemeClr>
              </a:solidFill>
              <a:round/>
            </a:ln>
            <a:effectLst/>
          </c:spPr>
        </c:marker>
        <c:dLbl>
          <c:idx val="0"/>
          <c:layout>
            <c:manualLayout>
              <c:x val="-8.592574821668076E-3"/>
              <c:y val="-8.582374236118009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2225" cap="rnd">
            <a:solidFill>
              <a:schemeClr val="accent1">
                <a:tint val="77000"/>
              </a:schemeClr>
            </a:solidFill>
            <a:round/>
          </a:ln>
          <a:effectLst/>
        </c:spPr>
        <c:marker>
          <c:symbol val="diamond"/>
          <c:size val="6"/>
          <c:spPr>
            <a:solidFill>
              <a:schemeClr val="accent2">
                <a:lumMod val="20000"/>
                <a:lumOff val="80000"/>
              </a:schemeClr>
            </a:solidFill>
            <a:ln w="9525">
              <a:solidFill>
                <a:schemeClr val="accent1">
                  <a:tint val="77000"/>
                </a:schemeClr>
              </a:solidFill>
              <a:round/>
            </a:ln>
            <a:effectLst/>
          </c:spPr>
        </c:marker>
        <c:dLbl>
          <c:idx val="0"/>
          <c:layout>
            <c:manualLayout>
              <c:x val="-9.8829552422083355E-2"/>
              <c:y val="-6.00766196528260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Expenses!$S$3:$S$4</c:f>
              <c:strCache>
                <c:ptCount val="1"/>
                <c:pt idx="0">
                  <c:v>Corporate tax expense</c:v>
                </c:pt>
              </c:strCache>
            </c:strRef>
          </c:tx>
          <c:spPr>
            <a:ln w="22225" cap="rnd">
              <a:solidFill>
                <a:schemeClr val="accent1">
                  <a:tint val="77000"/>
                </a:schemeClr>
              </a:solidFill>
              <a:round/>
            </a:ln>
            <a:effectLst/>
          </c:spPr>
          <c:marker>
            <c:symbol val="diamond"/>
            <c:size val="6"/>
            <c:spPr>
              <a:solidFill>
                <a:schemeClr val="accent2">
                  <a:lumMod val="20000"/>
                  <a:lumOff val="80000"/>
                </a:schemeClr>
              </a:solidFill>
              <a:ln w="9525">
                <a:solidFill>
                  <a:schemeClr val="accent1">
                    <a:tint val="77000"/>
                  </a:schemeClr>
                </a:solidFill>
                <a:round/>
              </a:ln>
              <a:effectLst/>
            </c:spPr>
          </c:marker>
          <c:dLbls>
            <c:dLbl>
              <c:idx val="0"/>
              <c:layout>
                <c:manualLayout>
                  <c:x val="-9.8829552422083355E-2"/>
                  <c:y val="-6.00766196528260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386-41F6-8ED6-F777B38A15AF}"/>
                </c:ext>
              </c:extLst>
            </c:dLbl>
            <c:dLbl>
              <c:idx val="1"/>
              <c:layout>
                <c:manualLayout>
                  <c:x val="-8.592574821668076E-3"/>
                  <c:y val="-8.5823742361180091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86-41F6-8ED6-F777B38A15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Expenses!$R$5:$R$7</c:f>
              <c:strCache>
                <c:ptCount val="2"/>
                <c:pt idx="0">
                  <c:v>2023</c:v>
                </c:pt>
                <c:pt idx="1">
                  <c:v>2024</c:v>
                </c:pt>
              </c:strCache>
            </c:strRef>
          </c:cat>
          <c:val>
            <c:numRef>
              <c:f>Expenses!$S$5:$S$7</c:f>
              <c:numCache>
                <c:formatCode>_-[$₩-412]* #,##0.00_-;\-[$₩-412]* #,##0.00_-;_-[$₩-412]* "-"??_-;_-@_-</c:formatCode>
                <c:ptCount val="2"/>
                <c:pt idx="0">
                  <c:v>66683.683496562531</c:v>
                </c:pt>
                <c:pt idx="1">
                  <c:v>22856.668078212831</c:v>
                </c:pt>
              </c:numCache>
            </c:numRef>
          </c:val>
          <c:smooth val="0"/>
          <c:extLst>
            <c:ext xmlns:c16="http://schemas.microsoft.com/office/drawing/2014/chart" uri="{C3380CC4-5D6E-409C-BE32-E72D297353CC}">
              <c16:uniqueId val="{00000000-6EDC-498C-8A8B-AEF719136EC1}"/>
            </c:ext>
          </c:extLst>
        </c:ser>
        <c:ser>
          <c:idx val="1"/>
          <c:order val="1"/>
          <c:tx>
            <c:strRef>
              <c:f>Expenses!$T$3:$T$4</c:f>
              <c:strCache>
                <c:ptCount val="1"/>
                <c:pt idx="0">
                  <c:v>Non-operating expenses</c:v>
                </c:pt>
              </c:strCache>
            </c:strRef>
          </c:tx>
          <c:spPr>
            <a:ln w="22225" cap="rnd">
              <a:solidFill>
                <a:schemeClr val="accent1">
                  <a:shade val="76000"/>
                </a:schemeClr>
              </a:solidFill>
              <a:round/>
            </a:ln>
            <a:effectLst/>
          </c:spPr>
          <c:marker>
            <c:symbol val="square"/>
            <c:size val="6"/>
            <c:spPr>
              <a:solidFill>
                <a:schemeClr val="accent1">
                  <a:shade val="76000"/>
                </a:schemeClr>
              </a:solidFill>
              <a:ln w="9525">
                <a:solidFill>
                  <a:schemeClr val="accent1">
                    <a:shade val="76000"/>
                  </a:schemeClr>
                </a:solidFill>
                <a:round/>
              </a:ln>
              <a:effectLst/>
            </c:spPr>
          </c:marker>
          <c:dLbls>
            <c:dLbl>
              <c:idx val="0"/>
              <c:layout>
                <c:manualLayout>
                  <c:x val="-0.1317459872966063"/>
                  <c:y val="-5.149424541670805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386-41F6-8ED6-F777B38A15AF}"/>
                </c:ext>
              </c:extLst>
            </c:dLbl>
            <c:dLbl>
              <c:idx val="1"/>
              <c:layout>
                <c:manualLayout>
                  <c:x val="-4.7538028852825903E-2"/>
                  <c:y val="4.49963539103345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386-41F6-8ED6-F777B38A15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Expenses!$R$5:$R$7</c:f>
              <c:strCache>
                <c:ptCount val="2"/>
                <c:pt idx="0">
                  <c:v>2023</c:v>
                </c:pt>
                <c:pt idx="1">
                  <c:v>2024</c:v>
                </c:pt>
              </c:strCache>
            </c:strRef>
          </c:cat>
          <c:val>
            <c:numRef>
              <c:f>Expenses!$T$5:$T$7</c:f>
              <c:numCache>
                <c:formatCode>_-[$₩-412]* #,##0.00_-;\-[$₩-412]* #,##0.00_-;_-[$₩-412]* "-"??_-;_-@_-</c:formatCode>
                <c:ptCount val="2"/>
                <c:pt idx="0">
                  <c:v>431586.21449592029</c:v>
                </c:pt>
                <c:pt idx="1">
                  <c:v>291259.34549908037</c:v>
                </c:pt>
              </c:numCache>
            </c:numRef>
          </c:val>
          <c:smooth val="0"/>
          <c:extLst>
            <c:ext xmlns:c16="http://schemas.microsoft.com/office/drawing/2014/chart" uri="{C3380CC4-5D6E-409C-BE32-E72D297353CC}">
              <c16:uniqueId val="{00000001-6EDC-498C-8A8B-AEF719136EC1}"/>
            </c:ext>
          </c:extLst>
        </c:ser>
        <c:dLbls>
          <c:dLblPos val="ctr"/>
          <c:showLegendKey val="0"/>
          <c:showVal val="1"/>
          <c:showCatName val="0"/>
          <c:showSerName val="0"/>
          <c:showPercent val="0"/>
          <c:showBubbleSize val="0"/>
        </c:dLbls>
        <c:marker val="1"/>
        <c:smooth val="0"/>
        <c:axId val="1044503199"/>
        <c:axId val="1044504159"/>
      </c:lineChart>
      <c:catAx>
        <c:axId val="1044503199"/>
        <c:scaling>
          <c:orientation val="minMax"/>
        </c:scaling>
        <c:delete val="0"/>
        <c:axPos val="b"/>
        <c:numFmt formatCode="General"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044504159"/>
        <c:crosses val="autoZero"/>
        <c:auto val="1"/>
        <c:lblAlgn val="ctr"/>
        <c:lblOffset val="100"/>
        <c:noMultiLvlLbl val="0"/>
      </c:catAx>
      <c:valAx>
        <c:axId val="1044504159"/>
        <c:scaling>
          <c:orientation val="minMax"/>
        </c:scaling>
        <c:delete val="1"/>
        <c:axPos val="l"/>
        <c:numFmt formatCode="_-[$₩-412]* #,##0.00_-;\-[$₩-412]* #,##0.00_-;_-[$₩-412]* &quot;-&quot;??_-;_-@_-" sourceLinked="1"/>
        <c:majorTickMark val="none"/>
        <c:minorTickMark val="none"/>
        <c:tickLblPos val="nextTo"/>
        <c:crossAx val="1044503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[HYBE_FINANCIAL_ANALYSIS.xlsm]Expenses!PivotTable63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EXPENSES COMPOSITION</a:t>
            </a:r>
          </a:p>
        </c:rich>
      </c:tx>
      <c:layout>
        <c:manualLayout>
          <c:xMode val="edge"/>
          <c:yMode val="edge"/>
          <c:x val="0.3354447511744158"/>
          <c:y val="4.61446694168937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s>
    <c:plotArea>
      <c:layout>
        <c:manualLayout>
          <c:layoutTarget val="inner"/>
          <c:xMode val="edge"/>
          <c:yMode val="edge"/>
          <c:x val="0.23625350886727822"/>
          <c:y val="0.21859074028475239"/>
          <c:w val="0.6654203852447611"/>
          <c:h val="0.63653248562345954"/>
        </c:manualLayout>
      </c:layout>
      <c:barChart>
        <c:barDir val="bar"/>
        <c:grouping val="clustered"/>
        <c:varyColors val="0"/>
        <c:ser>
          <c:idx val="0"/>
          <c:order val="0"/>
          <c:tx>
            <c:strRef>
              <c:f>Expenses!$H$3</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F052-4384-9922-6B70C3CF5BEB}"/>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F052-4384-9922-6B70C3CF5BEB}"/>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F052-4384-9922-6B70C3CF5BEB}"/>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F052-4384-9922-6B70C3CF5BEB}"/>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F052-4384-9922-6B70C3CF5BEB}"/>
              </c:ext>
            </c:extLst>
          </c:dPt>
          <c:dPt>
            <c:idx val="5"/>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B-F052-4384-9922-6B70C3CF5BEB}"/>
              </c:ext>
            </c:extLst>
          </c:dPt>
          <c:dPt>
            <c:idx val="6"/>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D-F052-4384-9922-6B70C3CF5BEB}"/>
              </c:ext>
            </c:extLst>
          </c:dPt>
          <c:dPt>
            <c:idx val="7"/>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F-F052-4384-9922-6B70C3CF5BEB}"/>
              </c:ext>
            </c:extLst>
          </c:dPt>
          <c:dPt>
            <c:idx val="8"/>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11-F052-4384-9922-6B70C3CF5BEB}"/>
              </c:ext>
            </c:extLst>
          </c:dPt>
          <c:dPt>
            <c:idx val="9"/>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13-F052-4384-9922-6B70C3CF5BEB}"/>
              </c:ext>
            </c:extLst>
          </c:dPt>
          <c:cat>
            <c:strRef>
              <c:f>Expenses!$G$4:$G$14</c:f>
              <c:strCache>
                <c:ptCount val="10"/>
                <c:pt idx="0">
                  <c:v>Cost of Goods Sold</c:v>
                </c:pt>
                <c:pt idx="1">
                  <c:v>Selling, General &amp; Administrative Expenses </c:v>
                </c:pt>
                <c:pt idx="2">
                  <c:v>Labor Costs</c:v>
                </c:pt>
                <c:pt idx="3">
                  <c:v>Non-operating expenses</c:v>
                </c:pt>
                <c:pt idx="4">
                  <c:v>Outsourcing Fees/Fees</c:v>
                </c:pt>
                <c:pt idx="5">
                  <c:v>Amortization Expense</c:v>
                </c:pt>
                <c:pt idx="6">
                  <c:v>Rent/Building Management Fee</c:v>
                </c:pt>
                <c:pt idx="7">
                  <c:v>Other SG&amp;A Fee</c:v>
                </c:pt>
                <c:pt idx="8">
                  <c:v>Transportation Costs</c:v>
                </c:pt>
                <c:pt idx="9">
                  <c:v>Corporate tax expense</c:v>
                </c:pt>
              </c:strCache>
            </c:strRef>
          </c:cat>
          <c:val>
            <c:numRef>
              <c:f>Expenses!$H$4:$H$14</c:f>
              <c:numCache>
                <c:formatCode>0.00%</c:formatCode>
                <c:ptCount val="10"/>
                <c:pt idx="0">
                  <c:v>0.40988383066994888</c:v>
                </c:pt>
                <c:pt idx="1">
                  <c:v>0.24537948418763111</c:v>
                </c:pt>
                <c:pt idx="2">
                  <c:v>0.12366846517362076</c:v>
                </c:pt>
                <c:pt idx="3">
                  <c:v>9.2127469055606023E-2</c:v>
                </c:pt>
                <c:pt idx="4">
                  <c:v>4.4627045012013117E-2</c:v>
                </c:pt>
                <c:pt idx="5">
                  <c:v>2.5254164780693627E-2</c:v>
                </c:pt>
                <c:pt idx="6">
                  <c:v>1.8314911770368252E-2</c:v>
                </c:pt>
                <c:pt idx="7">
                  <c:v>1.7645863964415115E-2</c:v>
                </c:pt>
                <c:pt idx="8">
                  <c:v>1.5869033486520273E-2</c:v>
                </c:pt>
                <c:pt idx="9">
                  <c:v>7.2297318991828173E-3</c:v>
                </c:pt>
              </c:numCache>
            </c:numRef>
          </c:val>
          <c:extLst>
            <c:ext xmlns:c16="http://schemas.microsoft.com/office/drawing/2014/chart" uri="{C3380CC4-5D6E-409C-BE32-E72D297353CC}">
              <c16:uniqueId val="{00000014-F052-4384-9922-6B70C3CF5BEB}"/>
            </c:ext>
          </c:extLst>
        </c:ser>
        <c:dLbls>
          <c:showLegendKey val="0"/>
          <c:showVal val="0"/>
          <c:showCatName val="0"/>
          <c:showSerName val="0"/>
          <c:showPercent val="0"/>
          <c:showBubbleSize val="0"/>
        </c:dLbls>
        <c:gapWidth val="100"/>
        <c:axId val="2061826848"/>
        <c:axId val="2061847488"/>
      </c:barChart>
      <c:valAx>
        <c:axId val="2061847488"/>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826848"/>
        <c:crossBetween val="between"/>
      </c:valAx>
      <c:catAx>
        <c:axId val="20618268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847488"/>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[HYBE_FINANCIAL_ANALYSIS.xlsm]Expenses!PivotTable60</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COGS vs SG&amp;A</a:t>
            </a:r>
          </a:p>
          <a:p>
            <a:pPr>
              <a:defRPr/>
            </a:pP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hade val="76000"/>
              </a:schemeClr>
            </a:solidFill>
            <a:ln w="9525">
              <a:solidFill>
                <a:schemeClr val="accent1">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1">
                <a:tint val="77000"/>
              </a:schemeClr>
            </a:solidFill>
            <a:ln w="9525">
              <a:solidFill>
                <a:schemeClr val="accent1">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90681057659849"/>
          <c:y val="0.23635337517807756"/>
          <c:w val="0.7207369437666703"/>
          <c:h val="0.64311773964717289"/>
        </c:manualLayout>
      </c:layout>
      <c:lineChart>
        <c:grouping val="standard"/>
        <c:varyColors val="0"/>
        <c:ser>
          <c:idx val="0"/>
          <c:order val="0"/>
          <c:tx>
            <c:strRef>
              <c:f>Expenses!$I$55:$I$56</c:f>
              <c:strCache>
                <c:ptCount val="1"/>
                <c:pt idx="0">
                  <c:v>Cost of Goods Sold</c:v>
                </c:pt>
              </c:strCache>
            </c:strRef>
          </c:tx>
          <c:spPr>
            <a:ln w="28575" cap="rnd">
              <a:solidFill>
                <a:schemeClr val="accent1">
                  <a:shade val="76000"/>
                </a:schemeClr>
              </a:solidFill>
              <a:round/>
            </a:ln>
            <a:effectLst/>
          </c:spPr>
          <c:marker>
            <c:symbol val="circle"/>
            <c:size val="5"/>
            <c:spPr>
              <a:solidFill>
                <a:schemeClr val="accent1">
                  <a:shade val="76000"/>
                </a:schemeClr>
              </a:solidFill>
              <a:ln w="9525">
                <a:solidFill>
                  <a:schemeClr val="accent1">
                    <a:shade val="76000"/>
                  </a:schemeClr>
                </a:solidFill>
              </a:ln>
              <a:effectLst/>
            </c:spPr>
          </c:marker>
          <c:cat>
            <c:strRef>
              <c:f>Expenses!$H$57:$H$67</c:f>
              <c:strCache>
                <c:ptCount val="10"/>
                <c:pt idx="0">
                  <c:v>2023.Q1</c:v>
                </c:pt>
                <c:pt idx="1">
                  <c:v>2023.Q2</c:v>
                </c:pt>
                <c:pt idx="2">
                  <c:v>2023.Q3</c:v>
                </c:pt>
                <c:pt idx="3">
                  <c:v>2023.Q4</c:v>
                </c:pt>
                <c:pt idx="4">
                  <c:v>2024.Q1</c:v>
                </c:pt>
                <c:pt idx="5">
                  <c:v>2024.Q2</c:v>
                </c:pt>
                <c:pt idx="6">
                  <c:v>2024.Q3</c:v>
                </c:pt>
                <c:pt idx="7">
                  <c:v>2024.Q4</c:v>
                </c:pt>
                <c:pt idx="8">
                  <c:v>2025.Q1</c:v>
                </c:pt>
                <c:pt idx="9">
                  <c:v>2025.Q2</c:v>
                </c:pt>
              </c:strCache>
            </c:strRef>
          </c:cat>
          <c:val>
            <c:numRef>
              <c:f>Expenses!$I$57:$I$67</c:f>
              <c:numCache>
                <c:formatCode>_-[$₩-412]* #,##0.00_-;\-[$₩-412]* #,##0.00_-;_-[$₩-412]* "-"??_-;_-@_-</c:formatCode>
                <c:ptCount val="10"/>
                <c:pt idx="0">
                  <c:v>201831.81359099998</c:v>
                </c:pt>
                <c:pt idx="1">
                  <c:v>352581.49377999996</c:v>
                </c:pt>
                <c:pt idx="2">
                  <c:v>291031.196375</c:v>
                </c:pt>
                <c:pt idx="3">
                  <c:v>323634.69298199995</c:v>
                </c:pt>
                <c:pt idx="4">
                  <c:v>183733.47862000001</c:v>
                </c:pt>
                <c:pt idx="5">
                  <c:v>394574.051179</c:v>
                </c:pt>
                <c:pt idx="6">
                  <c:v>287363.16650300001</c:v>
                </c:pt>
                <c:pt idx="7">
                  <c:v>430169.70260799996</c:v>
                </c:pt>
                <c:pt idx="8">
                  <c:v>282454.93271999998</c:v>
                </c:pt>
                <c:pt idx="9">
                  <c:v>421354.51126099995</c:v>
                </c:pt>
              </c:numCache>
            </c:numRef>
          </c:val>
          <c:smooth val="0"/>
          <c:extLst>
            <c:ext xmlns:c16="http://schemas.microsoft.com/office/drawing/2014/chart" uri="{C3380CC4-5D6E-409C-BE32-E72D297353CC}">
              <c16:uniqueId val="{00000000-47C7-4747-81E1-071CCFF0974E}"/>
            </c:ext>
          </c:extLst>
        </c:ser>
        <c:ser>
          <c:idx val="1"/>
          <c:order val="1"/>
          <c:tx>
            <c:strRef>
              <c:f>Expenses!$J$55:$J$56</c:f>
              <c:strCache>
                <c:ptCount val="1"/>
                <c:pt idx="0">
                  <c:v>Selling, General &amp; Administrative Expenses </c:v>
                </c:pt>
              </c:strCache>
            </c:strRef>
          </c:tx>
          <c:spPr>
            <a:ln w="28575" cap="rnd">
              <a:solidFill>
                <a:schemeClr val="accent1">
                  <a:tint val="77000"/>
                </a:schemeClr>
              </a:solidFill>
              <a:round/>
            </a:ln>
            <a:effectLst/>
          </c:spPr>
          <c:marker>
            <c:symbol val="circle"/>
            <c:size val="5"/>
            <c:spPr>
              <a:solidFill>
                <a:schemeClr val="accent1">
                  <a:tint val="77000"/>
                </a:schemeClr>
              </a:solidFill>
              <a:ln w="9525">
                <a:solidFill>
                  <a:schemeClr val="accent1">
                    <a:tint val="77000"/>
                  </a:schemeClr>
                </a:solidFill>
              </a:ln>
              <a:effectLst/>
            </c:spPr>
          </c:marker>
          <c:cat>
            <c:strRef>
              <c:f>Expenses!$H$57:$H$67</c:f>
              <c:strCache>
                <c:ptCount val="10"/>
                <c:pt idx="0">
                  <c:v>2023.Q1</c:v>
                </c:pt>
                <c:pt idx="1">
                  <c:v>2023.Q2</c:v>
                </c:pt>
                <c:pt idx="2">
                  <c:v>2023.Q3</c:v>
                </c:pt>
                <c:pt idx="3">
                  <c:v>2023.Q4</c:v>
                </c:pt>
                <c:pt idx="4">
                  <c:v>2024.Q1</c:v>
                </c:pt>
                <c:pt idx="5">
                  <c:v>2024.Q2</c:v>
                </c:pt>
                <c:pt idx="6">
                  <c:v>2024.Q3</c:v>
                </c:pt>
                <c:pt idx="7">
                  <c:v>2024.Q4</c:v>
                </c:pt>
                <c:pt idx="8">
                  <c:v>2025.Q1</c:v>
                </c:pt>
                <c:pt idx="9">
                  <c:v>2025.Q2</c:v>
                </c:pt>
              </c:strCache>
            </c:strRef>
          </c:cat>
          <c:val>
            <c:numRef>
              <c:f>Expenses!$J$57:$J$67</c:f>
              <c:numCache>
                <c:formatCode>_-[$₩-412]* #,##0.00_-;\-[$₩-412]* #,##0.00_-;_-[$₩-412]* "-"??_-;_-@_-</c:formatCode>
                <c:ptCount val="10"/>
                <c:pt idx="0">
                  <c:v>156291.24822600003</c:v>
                </c:pt>
                <c:pt idx="1">
                  <c:v>187069.21128300001</c:v>
                </c:pt>
                <c:pt idx="2">
                  <c:v>174173.898694</c:v>
                </c:pt>
                <c:pt idx="3">
                  <c:v>195831.34507100002</c:v>
                </c:pt>
                <c:pt idx="4">
                  <c:v>162801.38418700002</c:v>
                </c:pt>
                <c:pt idx="5">
                  <c:v>194985.19034100001</c:v>
                </c:pt>
                <c:pt idx="6">
                  <c:v>186298.84721799998</c:v>
                </c:pt>
                <c:pt idx="7">
                  <c:v>231677.42831400002</c:v>
                </c:pt>
                <c:pt idx="8">
                  <c:v>196535.97614700001</c:v>
                </c:pt>
                <c:pt idx="9">
                  <c:v>218408.30435200001</c:v>
                </c:pt>
              </c:numCache>
            </c:numRef>
          </c:val>
          <c:smooth val="0"/>
          <c:extLst>
            <c:ext xmlns:c16="http://schemas.microsoft.com/office/drawing/2014/chart" uri="{C3380CC4-5D6E-409C-BE32-E72D297353CC}">
              <c16:uniqueId val="{00000001-47C7-4747-81E1-071CCFF0974E}"/>
            </c:ext>
          </c:extLst>
        </c:ser>
        <c:dLbls>
          <c:dLblPos val="t"/>
          <c:showLegendKey val="0"/>
          <c:showVal val="0"/>
          <c:showCatName val="0"/>
          <c:showSerName val="0"/>
          <c:showPercent val="0"/>
          <c:showBubbleSize val="0"/>
        </c:dLbls>
        <c:marker val="1"/>
        <c:smooth val="0"/>
        <c:axId val="691930960"/>
        <c:axId val="691942480"/>
      </c:lineChart>
      <c:catAx>
        <c:axId val="69193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942480"/>
        <c:crosses val="autoZero"/>
        <c:auto val="1"/>
        <c:lblAlgn val="ctr"/>
        <c:lblOffset val="100"/>
        <c:noMultiLvlLbl val="0"/>
      </c:catAx>
      <c:valAx>
        <c:axId val="691942480"/>
        <c:scaling>
          <c:orientation val="minMax"/>
        </c:scaling>
        <c:delete val="0"/>
        <c:axPos val="l"/>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930960"/>
        <c:crosses val="autoZero"/>
        <c:crossBetween val="between"/>
      </c:valAx>
      <c:spPr>
        <a:noFill/>
        <a:ln>
          <a:noFill/>
        </a:ln>
        <a:effectLst/>
      </c:spPr>
    </c:plotArea>
    <c:legend>
      <c:legendPos val="r"/>
      <c:layout>
        <c:manualLayout>
          <c:xMode val="edge"/>
          <c:yMode val="edge"/>
          <c:x val="0.84715029185642543"/>
          <c:y val="0.34043128331175626"/>
          <c:w val="0.12640119489623403"/>
          <c:h val="0.463802343778357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[HYBE_FINANCIAL_ANALYSIS.xlsm]Profit!PivotTable67</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Profit!$P$10:$P$11</c:f>
              <c:strCache>
                <c:ptCount val="1"/>
                <c:pt idx="0">
                  <c:v>Gross Profit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Profit!$O$12:$O$14</c:f>
              <c:strCache>
                <c:ptCount val="2"/>
                <c:pt idx="0">
                  <c:v>2023</c:v>
                </c:pt>
                <c:pt idx="1">
                  <c:v>2024</c:v>
                </c:pt>
              </c:strCache>
            </c:strRef>
          </c:cat>
          <c:val>
            <c:numRef>
              <c:f>Profit!$P$12:$P$14</c:f>
              <c:numCache>
                <c:formatCode>_-[$₩-412]* #,##0.00_-;\-[$₩-412]* #,##0.00_-;_-[$₩-412]* "-"??_-;_-@_-</c:formatCode>
                <c:ptCount val="2"/>
                <c:pt idx="0">
                  <c:v>1009009.0103690003</c:v>
                </c:pt>
                <c:pt idx="1">
                  <c:v>959808.13711899985</c:v>
                </c:pt>
              </c:numCache>
            </c:numRef>
          </c:val>
          <c:smooth val="0"/>
          <c:extLst>
            <c:ext xmlns:c16="http://schemas.microsoft.com/office/drawing/2014/chart" uri="{C3380CC4-5D6E-409C-BE32-E72D297353CC}">
              <c16:uniqueId val="{00000000-D080-4153-9179-A5529788489B}"/>
            </c:ext>
          </c:extLst>
        </c:ser>
        <c:ser>
          <c:idx val="1"/>
          <c:order val="1"/>
          <c:tx>
            <c:strRef>
              <c:f>Profit!$Q$10:$Q$11</c:f>
              <c:strCache>
                <c:ptCount val="1"/>
                <c:pt idx="0">
                  <c:v>Net Income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Profit!$O$12:$O$14</c:f>
              <c:strCache>
                <c:ptCount val="2"/>
                <c:pt idx="0">
                  <c:v>2023</c:v>
                </c:pt>
                <c:pt idx="1">
                  <c:v>2024</c:v>
                </c:pt>
              </c:strCache>
            </c:strRef>
          </c:cat>
          <c:val>
            <c:numRef>
              <c:f>Profit!$Q$12:$Q$14</c:f>
              <c:numCache>
                <c:formatCode>_-[$₩-412]* #,##0.00_-;\-[$₩-412]* #,##0.00_-;_-[$₩-412]* "-"??_-;_-@_-</c:formatCode>
                <c:ptCount val="2"/>
                <c:pt idx="0">
                  <c:v>183449.55890062448</c:v>
                </c:pt>
                <c:pt idx="1">
                  <c:v>-3431.8458015461383</c:v>
                </c:pt>
              </c:numCache>
            </c:numRef>
          </c:val>
          <c:smooth val="0"/>
          <c:extLst>
            <c:ext xmlns:c16="http://schemas.microsoft.com/office/drawing/2014/chart" uri="{C3380CC4-5D6E-409C-BE32-E72D297353CC}">
              <c16:uniqueId val="{00000001-D080-4153-9179-A5529788489B}"/>
            </c:ext>
          </c:extLst>
        </c:ser>
        <c:ser>
          <c:idx val="2"/>
          <c:order val="2"/>
          <c:tx>
            <c:strRef>
              <c:f>Profit!$R$10:$R$11</c:f>
              <c:strCache>
                <c:ptCount val="1"/>
                <c:pt idx="0">
                  <c:v>Operating Profit/Operating Income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Profit!$O$12:$O$14</c:f>
              <c:strCache>
                <c:ptCount val="2"/>
                <c:pt idx="0">
                  <c:v>2023</c:v>
                </c:pt>
                <c:pt idx="1">
                  <c:v>2024</c:v>
                </c:pt>
              </c:strCache>
            </c:strRef>
          </c:cat>
          <c:val>
            <c:numRef>
              <c:f>Profit!$R$12:$R$14</c:f>
              <c:numCache>
                <c:formatCode>_-[$₩-412]* #,##0.00_-;\-[$₩-412]* #,##0.00_-;_-[$₩-412]* "-"??_-;_-@_-</c:formatCode>
                <c:ptCount val="2"/>
                <c:pt idx="0">
                  <c:v>295643.30709500017</c:v>
                </c:pt>
                <c:pt idx="1">
                  <c:v>184045.28705899999</c:v>
                </c:pt>
              </c:numCache>
            </c:numRef>
          </c:val>
          <c:smooth val="0"/>
          <c:extLst>
            <c:ext xmlns:c16="http://schemas.microsoft.com/office/drawing/2014/chart" uri="{C3380CC4-5D6E-409C-BE32-E72D297353CC}">
              <c16:uniqueId val="{00000002-D080-4153-9179-A5529788489B}"/>
            </c:ext>
          </c:extLst>
        </c:ser>
        <c:dLbls>
          <c:showLegendKey val="0"/>
          <c:showVal val="0"/>
          <c:showCatName val="0"/>
          <c:showSerName val="0"/>
          <c:showPercent val="0"/>
          <c:showBubbleSize val="0"/>
        </c:dLbls>
        <c:marker val="1"/>
        <c:smooth val="0"/>
        <c:axId val="450405615"/>
        <c:axId val="450404175"/>
      </c:lineChart>
      <c:catAx>
        <c:axId val="450405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404175"/>
        <c:crosses val="autoZero"/>
        <c:auto val="1"/>
        <c:lblAlgn val="ctr"/>
        <c:lblOffset val="100"/>
        <c:noMultiLvlLbl val="0"/>
      </c:catAx>
      <c:valAx>
        <c:axId val="450404175"/>
        <c:scaling>
          <c:orientation val="minMax"/>
        </c:scaling>
        <c:delete val="0"/>
        <c:axPos val="l"/>
        <c:majorGridlines>
          <c:spPr>
            <a:ln w="9525" cap="flat" cmpd="sng" algn="ctr">
              <a:solidFill>
                <a:schemeClr val="tx1">
                  <a:lumMod val="15000"/>
                  <a:lumOff val="85000"/>
                </a:schemeClr>
              </a:solidFill>
              <a:round/>
            </a:ln>
            <a:effectLst/>
          </c:spPr>
        </c:majorGridlines>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405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[HYBE_FINANCIAL_ANALYSIS.xlsm]Profit!PivotTable68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Operating Profit QoQ</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Profit!$P$35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Profit!$O$36:$O$46</c:f>
              <c:strCache>
                <c:ptCount val="10"/>
                <c:pt idx="0">
                  <c:v>2023.Q1</c:v>
                </c:pt>
                <c:pt idx="1">
                  <c:v>2023.Q2</c:v>
                </c:pt>
                <c:pt idx="2">
                  <c:v>2023.Q3</c:v>
                </c:pt>
                <c:pt idx="3">
                  <c:v>2023.Q4</c:v>
                </c:pt>
                <c:pt idx="4">
                  <c:v>2024.Q1</c:v>
                </c:pt>
                <c:pt idx="5">
                  <c:v>2024.Q2</c:v>
                </c:pt>
                <c:pt idx="6">
                  <c:v>2024.Q3</c:v>
                </c:pt>
                <c:pt idx="7">
                  <c:v>2024.Q4</c:v>
                </c:pt>
                <c:pt idx="8">
                  <c:v>2025.Q1</c:v>
                </c:pt>
                <c:pt idx="9">
                  <c:v>2025.Q2</c:v>
                </c:pt>
              </c:strCache>
            </c:strRef>
          </c:cat>
          <c:val>
            <c:numRef>
              <c:f>Profit!$P$36:$P$46</c:f>
              <c:numCache>
                <c:formatCode>_-[$₩-412]* #,##0.00_-;\-[$₩-412]* #,##0.00_-;_-[$₩-412]* "-"??_-;_-@_-</c:formatCode>
                <c:ptCount val="10"/>
                <c:pt idx="0">
                  <c:v>52511.614385999972</c:v>
                </c:pt>
                <c:pt idx="1">
                  <c:v>81339.517332999996</c:v>
                </c:pt>
                <c:pt idx="2">
                  <c:v>72654.243581000075</c:v>
                </c:pt>
                <c:pt idx="3">
                  <c:v>89137.931795000099</c:v>
                </c:pt>
                <c:pt idx="4">
                  <c:v>14383.571253</c:v>
                </c:pt>
                <c:pt idx="5">
                  <c:v>50904.725312000002</c:v>
                </c:pt>
                <c:pt idx="6">
                  <c:v>54185.386086000006</c:v>
                </c:pt>
                <c:pt idx="7">
                  <c:v>64571.604407999999</c:v>
                </c:pt>
                <c:pt idx="8">
                  <c:v>21622.539686</c:v>
                </c:pt>
                <c:pt idx="9">
                  <c:v>65886.360912999997</c:v>
                </c:pt>
              </c:numCache>
            </c:numRef>
          </c:val>
          <c:smooth val="0"/>
          <c:extLst>
            <c:ext xmlns:c16="http://schemas.microsoft.com/office/drawing/2014/chart" uri="{C3380CC4-5D6E-409C-BE32-E72D297353CC}">
              <c16:uniqueId val="{00000000-7197-40A9-9083-22ACCE8B3E9C}"/>
            </c:ext>
          </c:extLst>
        </c:ser>
        <c:dLbls>
          <c:showLegendKey val="0"/>
          <c:showVal val="0"/>
          <c:showCatName val="0"/>
          <c:showSerName val="0"/>
          <c:showPercent val="0"/>
          <c:showBubbleSize val="0"/>
        </c:dLbls>
        <c:marker val="1"/>
        <c:smooth val="0"/>
        <c:axId val="1431416032"/>
        <c:axId val="1431416992"/>
      </c:lineChart>
      <c:catAx>
        <c:axId val="143141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416992"/>
        <c:crosses val="autoZero"/>
        <c:auto val="1"/>
        <c:lblAlgn val="ctr"/>
        <c:lblOffset val="100"/>
        <c:noMultiLvlLbl val="0"/>
      </c:catAx>
      <c:valAx>
        <c:axId val="1431416992"/>
        <c:scaling>
          <c:orientation val="minMax"/>
        </c:scaling>
        <c:delete val="0"/>
        <c:axPos val="l"/>
        <c:majorGridlines>
          <c:spPr>
            <a:ln w="9525" cap="flat" cmpd="sng" algn="ctr">
              <a:solidFill>
                <a:schemeClr val="tx1">
                  <a:lumMod val="15000"/>
                  <a:lumOff val="85000"/>
                </a:schemeClr>
              </a:solidFill>
              <a:round/>
            </a:ln>
            <a:effectLst/>
          </c:spPr>
        </c:majorGridlines>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416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OPERATING PROFIT</a:t>
            </a:r>
            <a:r>
              <a:rPr lang="en-US" baseline="0"/>
              <a:t> QoQ</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solidFill>
            <a:schemeClr val="accent1"/>
          </a:solidFill>
          <a:ln w="28575" cap="rnd" cmpd="sng" algn="ctr">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cmpd="sng" algn="ctr">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273065670053364E-2"/>
          <c:y val="0.16666681862789345"/>
          <c:w val="0.87989809690604603"/>
          <c:h val="0.74379215594382675"/>
        </c:manualLayout>
      </c:layout>
      <c:lineChart>
        <c:grouping val="stacked"/>
        <c:varyColors val="0"/>
        <c:ser>
          <c:idx val="0"/>
          <c:order val="0"/>
          <c:tx>
            <c:v>Total</c:v>
          </c:tx>
          <c:spPr>
            <a:ln w="22225" cap="rnd">
              <a:solidFill>
                <a:schemeClr val="accent1"/>
              </a:solidFill>
            </a:ln>
            <a:effectLst>
              <a:glow rad="139700">
                <a:schemeClr val="accent1">
                  <a:satMod val="175000"/>
                  <a:alpha val="14000"/>
                </a:schemeClr>
              </a:glow>
            </a:effectLst>
          </c:spPr>
          <c:marker>
            <c:symbol val="none"/>
          </c:marker>
          <c:cat>
            <c:strLit>
              <c:ptCount val="10"/>
              <c:pt idx="0">
                <c:v>2023.Q1</c:v>
              </c:pt>
              <c:pt idx="1">
                <c:v>2023.Q2</c:v>
              </c:pt>
              <c:pt idx="2">
                <c:v>2023.Q3</c:v>
              </c:pt>
              <c:pt idx="3">
                <c:v>2023.Q4</c:v>
              </c:pt>
              <c:pt idx="4">
                <c:v>2024.Q1</c:v>
              </c:pt>
              <c:pt idx="5">
                <c:v>2024.Q2</c:v>
              </c:pt>
              <c:pt idx="6">
                <c:v>2024.Q3</c:v>
              </c:pt>
              <c:pt idx="7">
                <c:v>2024.Q4</c:v>
              </c:pt>
              <c:pt idx="8">
                <c:v>2025.Q1</c:v>
              </c:pt>
              <c:pt idx="9">
                <c:v>2025.Q2</c:v>
              </c:pt>
            </c:strLit>
          </c:cat>
          <c:val>
            <c:numLit>
              <c:formatCode>General</c:formatCode>
              <c:ptCount val="10"/>
              <c:pt idx="0">
                <c:v>52511.614385999972</c:v>
              </c:pt>
              <c:pt idx="1">
                <c:v>81339.517332999996</c:v>
              </c:pt>
              <c:pt idx="2">
                <c:v>72654.243581000075</c:v>
              </c:pt>
              <c:pt idx="3">
                <c:v>89137.931795000099</c:v>
              </c:pt>
              <c:pt idx="4">
                <c:v>14383.571253</c:v>
              </c:pt>
              <c:pt idx="5">
                <c:v>50904.725312000002</c:v>
              </c:pt>
              <c:pt idx="6">
                <c:v>54185.386086000006</c:v>
              </c:pt>
              <c:pt idx="7">
                <c:v>64571.604407999999</c:v>
              </c:pt>
              <c:pt idx="8">
                <c:v>21622.539686</c:v>
              </c:pt>
              <c:pt idx="9">
                <c:v>65886.360912999997</c:v>
              </c:pt>
            </c:numLit>
          </c:val>
          <c:smooth val="0"/>
          <c:extLst>
            <c:ext xmlns:c16="http://schemas.microsoft.com/office/drawing/2014/chart" uri="{C3380CC4-5D6E-409C-BE32-E72D297353CC}">
              <c16:uniqueId val="{00000000-FD62-48A5-9BF4-2B1E3AB4DDF0}"/>
            </c:ext>
          </c:extLst>
        </c:ser>
        <c:dLbls>
          <c:showLegendKey val="0"/>
          <c:showVal val="0"/>
          <c:showCatName val="0"/>
          <c:showSerName val="0"/>
          <c:showPercent val="0"/>
          <c:showBubbleSize val="0"/>
        </c:dLbls>
        <c:smooth val="0"/>
        <c:axId val="1431416032"/>
        <c:axId val="1431416992"/>
      </c:lineChart>
      <c:catAx>
        <c:axId val="1431416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1416992"/>
        <c:crosses val="autoZero"/>
        <c:auto val="1"/>
        <c:lblAlgn val="ctr"/>
        <c:lblOffset val="100"/>
        <c:noMultiLvlLbl val="0"/>
      </c:catAx>
      <c:valAx>
        <c:axId val="14314169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141603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[HYBE_FINANCIAL_ANALYSIS.xlsm]Profit!PivotTable67</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PROFIT METRICS YoY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4"/>
            </a:solidFill>
            <a:round/>
          </a:ln>
          <a:effectLst/>
        </c:spPr>
        <c:marker>
          <c:symbol val="circle"/>
          <c:size val="5"/>
          <c:spPr>
            <a:solidFill>
              <a:schemeClr val="accent4">
                <a:shade val="65000"/>
              </a:schemeClr>
            </a:solidFill>
            <a:ln w="9525">
              <a:solidFill>
                <a:schemeClr val="accent4">
                  <a:shade val="6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4"/>
            </a:solidFill>
            <a:round/>
          </a:ln>
          <a:effectLst/>
        </c:spPr>
        <c:marker>
          <c:symbol val="circle"/>
          <c:size val="5"/>
          <c:spPr>
            <a:solidFill>
              <a:schemeClr val="accent4">
                <a:tint val="65000"/>
              </a:schemeClr>
            </a:solidFill>
            <a:ln w="9525">
              <a:solidFill>
                <a:schemeClr val="accent4">
                  <a:tint val="6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Profit!$P$10:$P$11</c:f>
              <c:strCache>
                <c:ptCount val="1"/>
                <c:pt idx="0">
                  <c:v>Gross Profit</c:v>
                </c:pt>
              </c:strCache>
            </c:strRef>
          </c:tx>
          <c:spPr>
            <a:ln w="28575" cap="rnd">
              <a:solidFill>
                <a:schemeClr val="accent4">
                  <a:shade val="65000"/>
                </a:schemeClr>
              </a:solidFill>
              <a:round/>
            </a:ln>
            <a:effectLst/>
          </c:spPr>
          <c:marker>
            <c:symbol val="circle"/>
            <c:size val="5"/>
            <c:spPr>
              <a:solidFill>
                <a:schemeClr val="accent4">
                  <a:shade val="65000"/>
                </a:schemeClr>
              </a:solidFill>
              <a:ln w="9525">
                <a:solidFill>
                  <a:schemeClr val="accent4">
                    <a:shade val="65000"/>
                  </a:schemeClr>
                </a:solidFill>
              </a:ln>
              <a:effectLst/>
            </c:spPr>
          </c:marker>
          <c:cat>
            <c:strRef>
              <c:f>Profit!$O$12:$O$14</c:f>
              <c:strCache>
                <c:ptCount val="2"/>
                <c:pt idx="0">
                  <c:v>2023</c:v>
                </c:pt>
                <c:pt idx="1">
                  <c:v>2024</c:v>
                </c:pt>
              </c:strCache>
            </c:strRef>
          </c:cat>
          <c:val>
            <c:numRef>
              <c:f>Profit!$P$12:$P$14</c:f>
              <c:numCache>
                <c:formatCode>_-[$₩-412]* #,##0.00_-;\-[$₩-412]* #,##0.00_-;_-[$₩-412]* "-"??_-;_-@_-</c:formatCode>
                <c:ptCount val="2"/>
                <c:pt idx="0">
                  <c:v>1009009.0103690003</c:v>
                </c:pt>
                <c:pt idx="1">
                  <c:v>959808.13711899985</c:v>
                </c:pt>
              </c:numCache>
            </c:numRef>
          </c:val>
          <c:smooth val="0"/>
          <c:extLst>
            <c:ext xmlns:c16="http://schemas.microsoft.com/office/drawing/2014/chart" uri="{C3380CC4-5D6E-409C-BE32-E72D297353CC}">
              <c16:uniqueId val="{00000000-7E3B-4F8E-9E7C-4E31DAE5DAA0}"/>
            </c:ext>
          </c:extLst>
        </c:ser>
        <c:ser>
          <c:idx val="1"/>
          <c:order val="1"/>
          <c:tx>
            <c:strRef>
              <c:f>Profit!$Q$10:$Q$11</c:f>
              <c:strCache>
                <c:ptCount val="1"/>
                <c:pt idx="0">
                  <c:v>Net Income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Profit!$O$12:$O$14</c:f>
              <c:strCache>
                <c:ptCount val="2"/>
                <c:pt idx="0">
                  <c:v>2023</c:v>
                </c:pt>
                <c:pt idx="1">
                  <c:v>2024</c:v>
                </c:pt>
              </c:strCache>
            </c:strRef>
          </c:cat>
          <c:val>
            <c:numRef>
              <c:f>Profit!$Q$12:$Q$14</c:f>
              <c:numCache>
                <c:formatCode>_-[$₩-412]* #,##0.00_-;\-[$₩-412]* #,##0.00_-;_-[$₩-412]* "-"??_-;_-@_-</c:formatCode>
                <c:ptCount val="2"/>
                <c:pt idx="0">
                  <c:v>183449.55890062448</c:v>
                </c:pt>
                <c:pt idx="1">
                  <c:v>-3431.8458015461383</c:v>
                </c:pt>
              </c:numCache>
            </c:numRef>
          </c:val>
          <c:smooth val="0"/>
          <c:extLst>
            <c:ext xmlns:c16="http://schemas.microsoft.com/office/drawing/2014/chart" uri="{C3380CC4-5D6E-409C-BE32-E72D297353CC}">
              <c16:uniqueId val="{00000001-7E3B-4F8E-9E7C-4E31DAE5DAA0}"/>
            </c:ext>
          </c:extLst>
        </c:ser>
        <c:ser>
          <c:idx val="2"/>
          <c:order val="2"/>
          <c:tx>
            <c:strRef>
              <c:f>Profit!$R$10:$R$11</c:f>
              <c:strCache>
                <c:ptCount val="1"/>
                <c:pt idx="0">
                  <c:v>Operating Profit/Operating Income</c:v>
                </c:pt>
              </c:strCache>
            </c:strRef>
          </c:tx>
          <c:spPr>
            <a:ln w="28575" cap="rnd">
              <a:solidFill>
                <a:schemeClr val="accent4">
                  <a:tint val="65000"/>
                </a:schemeClr>
              </a:solidFill>
              <a:round/>
            </a:ln>
            <a:effectLst/>
          </c:spPr>
          <c:marker>
            <c:symbol val="circle"/>
            <c:size val="5"/>
            <c:spPr>
              <a:solidFill>
                <a:schemeClr val="accent4">
                  <a:tint val="65000"/>
                </a:schemeClr>
              </a:solidFill>
              <a:ln w="9525">
                <a:solidFill>
                  <a:schemeClr val="accent4">
                    <a:tint val="65000"/>
                  </a:schemeClr>
                </a:solidFill>
              </a:ln>
              <a:effectLst/>
            </c:spPr>
          </c:marker>
          <c:cat>
            <c:strRef>
              <c:f>Profit!$O$12:$O$14</c:f>
              <c:strCache>
                <c:ptCount val="2"/>
                <c:pt idx="0">
                  <c:v>2023</c:v>
                </c:pt>
                <c:pt idx="1">
                  <c:v>2024</c:v>
                </c:pt>
              </c:strCache>
            </c:strRef>
          </c:cat>
          <c:val>
            <c:numRef>
              <c:f>Profit!$R$12:$R$14</c:f>
              <c:numCache>
                <c:formatCode>_-[$₩-412]* #,##0.00_-;\-[$₩-412]* #,##0.00_-;_-[$₩-412]* "-"??_-;_-@_-</c:formatCode>
                <c:ptCount val="2"/>
                <c:pt idx="0">
                  <c:v>295643.30709500017</c:v>
                </c:pt>
                <c:pt idx="1">
                  <c:v>184045.28705899999</c:v>
                </c:pt>
              </c:numCache>
            </c:numRef>
          </c:val>
          <c:smooth val="0"/>
          <c:extLst>
            <c:ext xmlns:c16="http://schemas.microsoft.com/office/drawing/2014/chart" uri="{C3380CC4-5D6E-409C-BE32-E72D297353CC}">
              <c16:uniqueId val="{00000002-7E3B-4F8E-9E7C-4E31DAE5DAA0}"/>
            </c:ext>
          </c:extLst>
        </c:ser>
        <c:dLbls>
          <c:showLegendKey val="0"/>
          <c:showVal val="0"/>
          <c:showCatName val="0"/>
          <c:showSerName val="0"/>
          <c:showPercent val="0"/>
          <c:showBubbleSize val="0"/>
        </c:dLbls>
        <c:marker val="1"/>
        <c:smooth val="0"/>
        <c:axId val="450405615"/>
        <c:axId val="450404175"/>
      </c:lineChart>
      <c:catAx>
        <c:axId val="450405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404175"/>
        <c:crosses val="autoZero"/>
        <c:auto val="1"/>
        <c:lblAlgn val="ctr"/>
        <c:lblOffset val="100"/>
        <c:noMultiLvlLbl val="0"/>
      </c:catAx>
      <c:valAx>
        <c:axId val="450404175"/>
        <c:scaling>
          <c:orientation val="minMax"/>
        </c:scaling>
        <c:delete val="0"/>
        <c:axPos val="l"/>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405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[HYBE_FINANCIAL_ANALYSIS.xlsm]Revenue!PivotTable47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Quarter</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Revenue!$I$1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Revenue!$H$2:$H$12</c:f>
              <c:strCache>
                <c:ptCount val="10"/>
                <c:pt idx="0">
                  <c:v>2023.Q1</c:v>
                </c:pt>
                <c:pt idx="1">
                  <c:v>2023.Q2</c:v>
                </c:pt>
                <c:pt idx="2">
                  <c:v>2023.Q3</c:v>
                </c:pt>
                <c:pt idx="3">
                  <c:v>2023.Q4</c:v>
                </c:pt>
                <c:pt idx="4">
                  <c:v>2024.Q1</c:v>
                </c:pt>
                <c:pt idx="5">
                  <c:v>2024.Q2</c:v>
                </c:pt>
                <c:pt idx="6">
                  <c:v>2024.Q3</c:v>
                </c:pt>
                <c:pt idx="7">
                  <c:v>2024.Q4</c:v>
                </c:pt>
                <c:pt idx="8">
                  <c:v>2025.Q1</c:v>
                </c:pt>
                <c:pt idx="9">
                  <c:v>2025.Q2</c:v>
                </c:pt>
              </c:strCache>
            </c:strRef>
          </c:cat>
          <c:val>
            <c:numRef>
              <c:f>Revenue!$I$2:$I$12</c:f>
              <c:numCache>
                <c:formatCode>_-[$₩-412]* #,##0.00_-;\-[$₩-412]* #,##0.00_-;_-[$₩-412]* "-"??_-;_-@_-</c:formatCode>
                <c:ptCount val="10"/>
                <c:pt idx="0">
                  <c:v>978942.29700200004</c:v>
                </c:pt>
                <c:pt idx="1">
                  <c:v>1303028.4600250002</c:v>
                </c:pt>
                <c:pt idx="2">
                  <c:v>1145977.6462580003</c:v>
                </c:pt>
                <c:pt idx="3">
                  <c:v>1314304.1607071073</c:v>
                </c:pt>
                <c:pt idx="4">
                  <c:v>769377.17901974684</c:v>
                </c:pt>
                <c:pt idx="5">
                  <c:v>1305307.6664789999</c:v>
                </c:pt>
                <c:pt idx="6">
                  <c:v>1068122.2034468972</c:v>
                </c:pt>
                <c:pt idx="7">
                  <c:v>1495128.9038291031</c:v>
                </c:pt>
                <c:pt idx="8">
                  <c:v>1101404.5099739998</c:v>
                </c:pt>
                <c:pt idx="9">
                  <c:v>1476317.724402</c:v>
                </c:pt>
              </c:numCache>
            </c:numRef>
          </c:val>
          <c:smooth val="0"/>
          <c:extLst>
            <c:ext xmlns:c16="http://schemas.microsoft.com/office/drawing/2014/chart" uri="{C3380CC4-5D6E-409C-BE32-E72D297353CC}">
              <c16:uniqueId val="{00000000-7AFB-499B-AA92-58F0F44DCA0C}"/>
            </c:ext>
          </c:extLst>
        </c:ser>
        <c:dLbls>
          <c:showLegendKey val="0"/>
          <c:showVal val="0"/>
          <c:showCatName val="0"/>
          <c:showSerName val="0"/>
          <c:showPercent val="0"/>
          <c:showBubbleSize val="0"/>
        </c:dLbls>
        <c:marker val="1"/>
        <c:smooth val="0"/>
        <c:axId val="784433936"/>
        <c:axId val="784435376"/>
      </c:lineChart>
      <c:catAx>
        <c:axId val="78443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435376"/>
        <c:crosses val="autoZero"/>
        <c:auto val="1"/>
        <c:lblAlgn val="ctr"/>
        <c:lblOffset val="100"/>
        <c:noMultiLvlLbl val="0"/>
      </c:catAx>
      <c:valAx>
        <c:axId val="784435376"/>
        <c:scaling>
          <c:orientation val="minMax"/>
        </c:scaling>
        <c:delete val="0"/>
        <c:axPos val="l"/>
        <c:majorGridlines>
          <c:spPr>
            <a:ln w="9525" cap="flat" cmpd="sng" algn="ctr">
              <a:solidFill>
                <a:schemeClr val="tx1">
                  <a:lumMod val="15000"/>
                  <a:lumOff val="85000"/>
                </a:schemeClr>
              </a:solidFill>
              <a:round/>
            </a:ln>
            <a:effectLst/>
          </c:spPr>
        </c:majorGridlines>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433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[HYBE_FINANCIAL_ANALYSIS.xlsm]Revenue!PivotTable57</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Income Sources Distribution - Operating Income</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pivotFmt>
      <c:pivotFmt>
        <c:idx val="24"/>
      </c:pivotFmt>
    </c:pivotFmts>
    <c:plotArea>
      <c:layout>
        <c:manualLayout>
          <c:layoutTarget val="inner"/>
          <c:xMode val="edge"/>
          <c:yMode val="edge"/>
          <c:x val="0.24672867917765837"/>
          <c:y val="0.29427196085050711"/>
          <c:w val="0.27218110675103369"/>
          <c:h val="0.62052749826043552"/>
        </c:manualLayout>
      </c:layout>
      <c:pieChart>
        <c:varyColors val="1"/>
        <c:ser>
          <c:idx val="0"/>
          <c:order val="0"/>
          <c:tx>
            <c:strRef>
              <c:f>Revenue!$I$23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670F-4660-8FA2-D293C8CEA2D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670F-4660-8FA2-D293C8CEA2D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670F-4660-8FA2-D293C8CEA2D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670F-4660-8FA2-D293C8CEA2D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670F-4660-8FA2-D293C8CEA2D2}"/>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B-670F-4660-8FA2-D293C8CEA2D2}"/>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D-670F-4660-8FA2-D293C8CEA2D2}"/>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F-670F-4660-8FA2-D293C8CEA2D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Revenue!$H$24:$H$30</c:f>
              <c:strCache>
                <c:ptCount val="6"/>
                <c:pt idx="0">
                  <c:v>Album Sales</c:v>
                </c:pt>
                <c:pt idx="1">
                  <c:v>Concert Revenue</c:v>
                </c:pt>
                <c:pt idx="2">
                  <c:v>Merchandising &amp; Licensing</c:v>
                </c:pt>
                <c:pt idx="3">
                  <c:v>Content</c:v>
                </c:pt>
                <c:pt idx="4">
                  <c:v>Advertisement/Appearance Fee</c:v>
                </c:pt>
                <c:pt idx="5">
                  <c:v>Fan Clubs, etc</c:v>
                </c:pt>
              </c:strCache>
            </c:strRef>
          </c:cat>
          <c:val>
            <c:numRef>
              <c:f>Revenue!$I$24:$I$30</c:f>
              <c:numCache>
                <c:formatCode>_-[$₩-412]* #,##0.00_-;\-[$₩-412]* #,##0.00_-;_-[$₩-412]* "-"??_-;_-@_-</c:formatCode>
                <c:ptCount val="6"/>
                <c:pt idx="0">
                  <c:v>2196515.6509639998</c:v>
                </c:pt>
                <c:pt idx="1">
                  <c:v>1153813.816198</c:v>
                </c:pt>
                <c:pt idx="2">
                  <c:v>1005130.968259</c:v>
                </c:pt>
                <c:pt idx="3">
                  <c:v>688602.89566300006</c:v>
                </c:pt>
                <c:pt idx="4">
                  <c:v>337887.73499299999</c:v>
                </c:pt>
                <c:pt idx="5">
                  <c:v>258048.30212800001</c:v>
                </c:pt>
              </c:numCache>
            </c:numRef>
          </c:val>
          <c:extLst>
            <c:ext xmlns:c16="http://schemas.microsoft.com/office/drawing/2014/chart" uri="{C3380CC4-5D6E-409C-BE32-E72D297353CC}">
              <c16:uniqueId val="{00000000-B9B8-4FAC-8E26-1F0C246B5410}"/>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[HYBE_FINANCIAL_ANALYSIS.xlsm]Revenue!PivotTable56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Contributors to Revenue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pieChart>
        <c:varyColors val="1"/>
        <c:ser>
          <c:idx val="0"/>
          <c:order val="0"/>
          <c:tx>
            <c:strRef>
              <c:f>Revenue!$X$2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E574-4FB9-93A6-AC89BA841612}"/>
              </c:ext>
            </c:extLst>
          </c:dPt>
          <c:dPt>
            <c:idx val="1"/>
            <c:bubble3D val="0"/>
            <c:spPr>
              <a:solidFill>
                <a:schemeClr val="accent2"/>
              </a:solidFill>
              <a:ln>
                <a:noFill/>
              </a:ln>
              <a:effectLst/>
            </c:spPr>
            <c:extLst>
              <c:ext xmlns:c16="http://schemas.microsoft.com/office/drawing/2014/chart" uri="{C3380CC4-5D6E-409C-BE32-E72D297353CC}">
                <c16:uniqueId val="{00000003-E574-4FB9-93A6-AC89BA841612}"/>
              </c:ext>
            </c:extLst>
          </c:dPt>
          <c:dPt>
            <c:idx val="2"/>
            <c:bubble3D val="0"/>
            <c:spPr>
              <a:solidFill>
                <a:schemeClr val="accent3"/>
              </a:solidFill>
              <a:ln>
                <a:noFill/>
              </a:ln>
              <a:effectLst/>
            </c:spPr>
            <c:extLst>
              <c:ext xmlns:c16="http://schemas.microsoft.com/office/drawing/2014/chart" uri="{C3380CC4-5D6E-409C-BE32-E72D297353CC}">
                <c16:uniqueId val="{00000005-E574-4FB9-93A6-AC89BA841612}"/>
              </c:ext>
            </c:extLst>
          </c:dPt>
          <c:cat>
            <c:strRef>
              <c:f>Revenue!$W$3:$W$6</c:f>
              <c:strCache>
                <c:ptCount val="3"/>
                <c:pt idx="0">
                  <c:v>Album Sales</c:v>
                </c:pt>
                <c:pt idx="1">
                  <c:v>Concert Revenue</c:v>
                </c:pt>
                <c:pt idx="2">
                  <c:v>Sales</c:v>
                </c:pt>
              </c:strCache>
            </c:strRef>
          </c:cat>
          <c:val>
            <c:numRef>
              <c:f>Revenue!$X$3:$X$6</c:f>
              <c:numCache>
                <c:formatCode>_-[$₩-412]* #,##0.00_-;\-[$₩-412]* #,##0.00_-;_-[$₩-412]* "-"??_-;_-@_-</c:formatCode>
                <c:ptCount val="3"/>
                <c:pt idx="0">
                  <c:v>715835.06360899995</c:v>
                </c:pt>
                <c:pt idx="1">
                  <c:v>188851.27482399999</c:v>
                </c:pt>
                <c:pt idx="2">
                  <c:v>2255648.5360289998</c:v>
                </c:pt>
              </c:numCache>
            </c:numRef>
          </c:val>
          <c:extLst>
            <c:ext xmlns:c16="http://schemas.microsoft.com/office/drawing/2014/chart" uri="{C3380CC4-5D6E-409C-BE32-E72D297353CC}">
              <c16:uniqueId val="{00000006-E574-4FB9-93A6-AC89BA84161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[HYBE_FINANCIAL_ANALYSIS.xlsm]Revenue!PivotTable58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Per Year</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Revenue!$T$33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Revenue!$S$34:$S$37</c:f>
              <c:strCache>
                <c:ptCount val="3"/>
                <c:pt idx="0">
                  <c:v>2023</c:v>
                </c:pt>
                <c:pt idx="1">
                  <c:v>2024</c:v>
                </c:pt>
                <c:pt idx="2">
                  <c:v>2025</c:v>
                </c:pt>
              </c:strCache>
            </c:strRef>
          </c:cat>
          <c:val>
            <c:numRef>
              <c:f>Revenue!$T$34:$T$37</c:f>
              <c:numCache>
                <c:formatCode>_-[$₩-412]* #,##0.00_-;\-[$₩-412]* #,##0.00_-;_-[$₩-412]* "-"??_-;_-@_-</c:formatCode>
                <c:ptCount val="3"/>
                <c:pt idx="0">
                  <c:v>359110.96827999997</c:v>
                </c:pt>
                <c:pt idx="1">
                  <c:v>450865.39695600001</c:v>
                </c:pt>
                <c:pt idx="2">
                  <c:v>343837.450962</c:v>
                </c:pt>
              </c:numCache>
            </c:numRef>
          </c:val>
          <c:extLst>
            <c:ext xmlns:c16="http://schemas.microsoft.com/office/drawing/2014/chart" uri="{C3380CC4-5D6E-409C-BE32-E72D297353CC}">
              <c16:uniqueId val="{00000000-27D7-44F2-9C2B-52B81F74BD14}"/>
            </c:ext>
          </c:extLst>
        </c:ser>
        <c:dLbls>
          <c:showLegendKey val="0"/>
          <c:showVal val="1"/>
          <c:showCatName val="0"/>
          <c:showSerName val="0"/>
          <c:showPercent val="0"/>
          <c:showBubbleSize val="0"/>
        </c:dLbls>
        <c:gapWidth val="150"/>
        <c:overlap val="-25"/>
        <c:axId val="448833567"/>
        <c:axId val="448838847"/>
      </c:barChart>
      <c:catAx>
        <c:axId val="448833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838847"/>
        <c:crosses val="autoZero"/>
        <c:auto val="1"/>
        <c:lblAlgn val="ctr"/>
        <c:lblOffset val="100"/>
        <c:noMultiLvlLbl val="0"/>
      </c:catAx>
      <c:valAx>
        <c:axId val="448838847"/>
        <c:scaling>
          <c:orientation val="minMax"/>
        </c:scaling>
        <c:delete val="1"/>
        <c:axPos val="l"/>
        <c:numFmt formatCode="_-[$₩-412]* #,##0.00_-;\-[$₩-412]* #,##0.00_-;_-[$₩-412]* &quot;-&quot;??_-;_-@_-" sourceLinked="1"/>
        <c:majorTickMark val="none"/>
        <c:minorTickMark val="none"/>
        <c:tickLblPos val="nextTo"/>
        <c:crossAx val="4488335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[HYBE_FINANCIAL_ANALYSIS.xlsm]Revenue!PivotTable59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Year</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Revenue!$M$23</c:f>
              <c:strCache>
                <c:ptCount val="1"/>
                <c:pt idx="0">
                  <c:v>Total</c:v>
                </c:pt>
              </c:strCache>
            </c:strRef>
          </c:tx>
          <c:spPr>
            <a:solidFill>
              <a:schemeClr val="accent1"/>
            </a:solidFill>
            <a:ln>
              <a:noFill/>
            </a:ln>
            <a:effectLst/>
          </c:spPr>
          <c:invertIfNegative val="0"/>
          <c:cat>
            <c:strRef>
              <c:f>Revenue!$L$24:$L$26</c:f>
              <c:strCache>
                <c:ptCount val="2"/>
                <c:pt idx="0">
                  <c:v>2023</c:v>
                </c:pt>
                <c:pt idx="1">
                  <c:v>2024</c:v>
                </c:pt>
              </c:strCache>
            </c:strRef>
          </c:cat>
          <c:val>
            <c:numRef>
              <c:f>Revenue!$M$24:$M$26</c:f>
              <c:numCache>
                <c:formatCode>_-[$₩-412]* #,##0.00_-;\-[$₩-412]* #,##0.00_-;_-[$₩-412]* "-"??_-;_-@_-</c:formatCode>
                <c:ptCount val="2"/>
                <c:pt idx="0">
                  <c:v>2178088.207097</c:v>
                </c:pt>
                <c:pt idx="1">
                  <c:v>2255648.5360289998</c:v>
                </c:pt>
              </c:numCache>
            </c:numRef>
          </c:val>
          <c:extLst>
            <c:ext xmlns:c16="http://schemas.microsoft.com/office/drawing/2014/chart" uri="{C3380CC4-5D6E-409C-BE32-E72D297353CC}">
              <c16:uniqueId val="{00000000-4974-4BF2-8B0B-79B9ABE8FF46}"/>
            </c:ext>
          </c:extLst>
        </c:ser>
        <c:dLbls>
          <c:showLegendKey val="0"/>
          <c:showVal val="0"/>
          <c:showCatName val="0"/>
          <c:showSerName val="0"/>
          <c:showPercent val="0"/>
          <c:showBubbleSize val="0"/>
        </c:dLbls>
        <c:gapWidth val="219"/>
        <c:overlap val="-27"/>
        <c:axId val="448836927"/>
        <c:axId val="448835967"/>
      </c:barChart>
      <c:catAx>
        <c:axId val="44883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835967"/>
        <c:crosses val="autoZero"/>
        <c:auto val="1"/>
        <c:lblAlgn val="ctr"/>
        <c:lblOffset val="100"/>
        <c:noMultiLvlLbl val="0"/>
      </c:catAx>
      <c:valAx>
        <c:axId val="448835967"/>
        <c:scaling>
          <c:orientation val="minMax"/>
        </c:scaling>
        <c:delete val="0"/>
        <c:axPos val="l"/>
        <c:majorGridlines>
          <c:spPr>
            <a:ln w="9525" cap="flat" cmpd="sng" algn="ctr">
              <a:solidFill>
                <a:schemeClr val="tx1">
                  <a:lumMod val="15000"/>
                  <a:lumOff val="85000"/>
                </a:schemeClr>
              </a:solidFill>
              <a:round/>
            </a:ln>
            <a:effectLst/>
          </c:spPr>
        </c:majorGridlines>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836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[HYBE_FINANCIAL_ANALYSIS.xlsm]Equity!PivotTable32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Controlling &amp; Non Controlling Shares</a:t>
            </a:r>
            <a:r>
              <a:rPr lang="en-IN" baseline="0"/>
              <a:t> QoQ</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285480400363384"/>
          <c:y val="0.21093050493385596"/>
          <c:w val="0.70044743874023896"/>
          <c:h val="0.71932606566119472"/>
        </c:manualLayout>
      </c:layout>
      <c:barChart>
        <c:barDir val="col"/>
        <c:grouping val="clustered"/>
        <c:varyColors val="0"/>
        <c:ser>
          <c:idx val="0"/>
          <c:order val="0"/>
          <c:tx>
            <c:strRef>
              <c:f>Equity!$I$1:$I$2</c:f>
              <c:strCache>
                <c:ptCount val="1"/>
                <c:pt idx="0">
                  <c:v>Non-controlling shareholder's shares</c:v>
                </c:pt>
              </c:strCache>
            </c:strRef>
          </c:tx>
          <c:spPr>
            <a:solidFill>
              <a:schemeClr val="accent1"/>
            </a:solidFill>
            <a:ln>
              <a:noFill/>
            </a:ln>
            <a:effectLst/>
          </c:spPr>
          <c:invertIfNegative val="0"/>
          <c:cat>
            <c:strRef>
              <c:f>Equity!$H$3:$H$12</c:f>
              <c:strCache>
                <c:ptCount val="10"/>
                <c:pt idx="0">
                  <c:v>2023.Q1</c:v>
                </c:pt>
                <c:pt idx="1">
                  <c:v>2023.Q2</c:v>
                </c:pt>
                <c:pt idx="2">
                  <c:v>2023.Q3</c:v>
                </c:pt>
                <c:pt idx="3">
                  <c:v>2023.Q4</c:v>
                </c:pt>
                <c:pt idx="4">
                  <c:v>2024.Q1</c:v>
                </c:pt>
                <c:pt idx="5">
                  <c:v>2024.Q2</c:v>
                </c:pt>
                <c:pt idx="6">
                  <c:v>2024.Q3</c:v>
                </c:pt>
                <c:pt idx="7">
                  <c:v>2024.Q4</c:v>
                </c:pt>
                <c:pt idx="8">
                  <c:v>2025.Q1</c:v>
                </c:pt>
                <c:pt idx="9">
                  <c:v>2025.Q2</c:v>
                </c:pt>
              </c:strCache>
            </c:strRef>
          </c:cat>
          <c:val>
            <c:numRef>
              <c:f>Equity!$I$3:$I$12</c:f>
              <c:numCache>
                <c:formatCode>_-[$₩-412]* #,##0.00_-;\-[$₩-412]* #,##0.00_-;_-[$₩-412]* "-"??_-;_-@_-</c:formatCode>
                <c:ptCount val="10"/>
                <c:pt idx="0">
                  <c:v>-1270.0133065845</c:v>
                </c:pt>
                <c:pt idx="1">
                  <c:v>63.884402000000001</c:v>
                </c:pt>
                <c:pt idx="2">
                  <c:v>-2994.5632842860973</c:v>
                </c:pt>
                <c:pt idx="3">
                  <c:v>397.03381998294594</c:v>
                </c:pt>
                <c:pt idx="4">
                  <c:v>-6134.5924364224102</c:v>
                </c:pt>
                <c:pt idx="5">
                  <c:v>-4492.972717432971</c:v>
                </c:pt>
                <c:pt idx="6">
                  <c:v>-4926.401589086996</c:v>
                </c:pt>
                <c:pt idx="7">
                  <c:v>2742.3174986423587</c:v>
                </c:pt>
                <c:pt idx="8">
                  <c:v>-5783.1192140000003</c:v>
                </c:pt>
                <c:pt idx="9">
                  <c:v>-2602.1628902557554</c:v>
                </c:pt>
              </c:numCache>
            </c:numRef>
          </c:val>
          <c:extLst>
            <c:ext xmlns:c16="http://schemas.microsoft.com/office/drawing/2014/chart" uri="{C3380CC4-5D6E-409C-BE32-E72D297353CC}">
              <c16:uniqueId val="{00000000-EB38-4F9C-A8C1-7F6CD0EC11ED}"/>
            </c:ext>
          </c:extLst>
        </c:ser>
        <c:dLbls>
          <c:showLegendKey val="0"/>
          <c:showVal val="0"/>
          <c:showCatName val="0"/>
          <c:showSerName val="0"/>
          <c:showPercent val="0"/>
          <c:showBubbleSize val="0"/>
        </c:dLbls>
        <c:gapWidth val="219"/>
        <c:overlap val="-27"/>
        <c:axId val="488550511"/>
        <c:axId val="1428284992"/>
      </c:barChart>
      <c:catAx>
        <c:axId val="488550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284992"/>
        <c:crosses val="autoZero"/>
        <c:auto val="1"/>
        <c:lblAlgn val="ctr"/>
        <c:lblOffset val="100"/>
        <c:noMultiLvlLbl val="0"/>
      </c:catAx>
      <c:valAx>
        <c:axId val="1428284992"/>
        <c:scaling>
          <c:orientation val="minMax"/>
        </c:scaling>
        <c:delete val="0"/>
        <c:axPos val="l"/>
        <c:majorGridlines>
          <c:spPr>
            <a:ln w="9525" cap="flat" cmpd="sng" algn="ctr">
              <a:solidFill>
                <a:schemeClr val="tx1">
                  <a:lumMod val="15000"/>
                  <a:lumOff val="85000"/>
                </a:schemeClr>
              </a:solidFill>
              <a:round/>
            </a:ln>
            <a:effectLst/>
          </c:spPr>
        </c:majorGridlines>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0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[HYBE_FINANCIAL_ANALYSIS.xlsm]Equity!PivotTable5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Controlling</a:t>
            </a:r>
            <a:r>
              <a:rPr lang="en-IN" baseline="0"/>
              <a:t> Shareholder's Equity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Equity!$I$16</c:f>
              <c:strCache>
                <c:ptCount val="1"/>
                <c:pt idx="0">
                  <c:v>Total</c:v>
                </c:pt>
              </c:strCache>
            </c:strRef>
          </c:tx>
          <c:spPr>
            <a:ln w="28575" cap="rnd">
              <a:solidFill>
                <a:schemeClr val="accent1"/>
              </a:solidFill>
              <a:round/>
            </a:ln>
            <a:effectLst/>
          </c:spPr>
          <c:marker>
            <c:symbol val="none"/>
          </c:marker>
          <c:cat>
            <c:strRef>
              <c:f>Equity!$H$17:$H$20</c:f>
              <c:strCache>
                <c:ptCount val="3"/>
                <c:pt idx="0">
                  <c:v>2023</c:v>
                </c:pt>
                <c:pt idx="1">
                  <c:v>2024</c:v>
                </c:pt>
                <c:pt idx="2">
                  <c:v>2025</c:v>
                </c:pt>
              </c:strCache>
            </c:strRef>
          </c:cat>
          <c:val>
            <c:numRef>
              <c:f>Equity!$I$17:$I$20</c:f>
              <c:numCache>
                <c:formatCode>_-[$₩-412]* #,##0.00_-;\-[$₩-412]* #,##0.00_-;_-[$₩-412]* "-"??_-;_-@_-</c:formatCode>
                <c:ptCount val="3"/>
                <c:pt idx="0">
                  <c:v>187253.21726951216</c:v>
                </c:pt>
                <c:pt idx="1">
                  <c:v>9379.8034467539328</c:v>
                </c:pt>
                <c:pt idx="2">
                  <c:v>78240.482316188281</c:v>
                </c:pt>
              </c:numCache>
            </c:numRef>
          </c:val>
          <c:smooth val="0"/>
          <c:extLst>
            <c:ext xmlns:c16="http://schemas.microsoft.com/office/drawing/2014/chart" uri="{C3380CC4-5D6E-409C-BE32-E72D297353CC}">
              <c16:uniqueId val="{00000000-C6FF-4CEB-8FCF-F7863FDBBB30}"/>
            </c:ext>
          </c:extLst>
        </c:ser>
        <c:dLbls>
          <c:showLegendKey val="0"/>
          <c:showVal val="0"/>
          <c:showCatName val="0"/>
          <c:showSerName val="0"/>
          <c:showPercent val="0"/>
          <c:showBubbleSize val="0"/>
        </c:dLbls>
        <c:smooth val="0"/>
        <c:axId val="125339823"/>
        <c:axId val="1047950319"/>
      </c:lineChart>
      <c:catAx>
        <c:axId val="125339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7950319"/>
        <c:crosses val="autoZero"/>
        <c:auto val="1"/>
        <c:lblAlgn val="ctr"/>
        <c:lblOffset val="100"/>
        <c:noMultiLvlLbl val="0"/>
      </c:catAx>
      <c:valAx>
        <c:axId val="1047950319"/>
        <c:scaling>
          <c:orientation val="minMax"/>
        </c:scaling>
        <c:delete val="0"/>
        <c:axPos val="l"/>
        <c:majorGridlines>
          <c:spPr>
            <a:ln w="9525" cap="flat" cmpd="sng" algn="ctr">
              <a:solidFill>
                <a:schemeClr val="tx1">
                  <a:lumMod val="15000"/>
                  <a:lumOff val="85000"/>
                </a:schemeClr>
              </a:solidFill>
              <a:round/>
            </a:ln>
            <a:effectLst/>
          </c:spPr>
        </c:majorGridlines>
        <c:numFmt formatCode="_-[$₩-412]* #,##0.00_-;\-[$₩-412]* #,##0.00_-;_-[$₩-412]*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339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Reversed" id="21">
  <a:schemeClr val="accent1"/>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7">
  <a:schemeClr val="accent4"/>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3.svg"/><Relationship Id="rId5" Type="http://schemas.openxmlformats.org/officeDocument/2006/relationships/image" Target="../media/image2.png"/><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7" Type="http://schemas.openxmlformats.org/officeDocument/2006/relationships/image" Target="../media/image3.svg"/><Relationship Id="rId2" Type="http://schemas.openxmlformats.org/officeDocument/2006/relationships/chart" Target="../charts/chart11.xml"/><Relationship Id="rId1" Type="http://schemas.openxmlformats.org/officeDocument/2006/relationships/image" Target="../media/image1.png"/><Relationship Id="rId6" Type="http://schemas.openxmlformats.org/officeDocument/2006/relationships/image" Target="../media/image2.png"/><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image" Target="../media/image1.png"/><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5" Type="http://schemas.openxmlformats.org/officeDocument/2006/relationships/chart" Target="../charts/chart23.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1</xdr:col>
      <xdr:colOff>773388</xdr:colOff>
      <xdr:row>25</xdr:row>
      <xdr:rowOff>81344</xdr:rowOff>
    </xdr:to>
    <mc:AlternateContent xmlns:mc="http://schemas.openxmlformats.org/markup-compatibility/2006" xmlns:a14="http://schemas.microsoft.com/office/drawing/2010/main">
      <mc:Choice Requires="a14">
        <xdr:graphicFrame macro="">
          <xdr:nvGraphicFramePr>
            <xdr:cNvPr id="2" name="Metrics">
              <a:extLst>
                <a:ext uri="{FF2B5EF4-FFF2-40B4-BE49-F238E27FC236}">
                  <a16:creationId xmlns:a16="http://schemas.microsoft.com/office/drawing/2014/main" id="{6CED5FB1-968F-4BE6-A415-64B72CD335C7}"/>
                </a:ext>
              </a:extLst>
            </xdr:cNvPr>
            <xdr:cNvGraphicFramePr/>
          </xdr:nvGraphicFramePr>
          <xdr:xfrm>
            <a:off x="0" y="0"/>
            <a:ext cx="0" cy="0"/>
          </xdr:xfrm>
          <a:graphic>
            <a:graphicData uri="http://schemas.microsoft.com/office/drawing/2010/slicer">
              <sle:slicer xmlns:sle="http://schemas.microsoft.com/office/drawing/2010/slicer" name="Metrics"/>
            </a:graphicData>
          </a:graphic>
        </xdr:graphicFrame>
      </mc:Choice>
      <mc:Fallback xmlns="">
        <xdr:sp macro="" textlink="">
          <xdr:nvSpPr>
            <xdr:cNvPr id="0" name=""/>
            <xdr:cNvSpPr>
              <a:spLocks noTextEdit="1"/>
            </xdr:cNvSpPr>
          </xdr:nvSpPr>
          <xdr:spPr>
            <a:xfrm>
              <a:off x="0" y="2209800"/>
              <a:ext cx="1808438" cy="24752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0</xdr:colOff>
      <xdr:row>0</xdr:row>
      <xdr:rowOff>0</xdr:rowOff>
    </xdr:from>
    <xdr:to>
      <xdr:col>11</xdr:col>
      <xdr:colOff>1835728</xdr:colOff>
      <xdr:row>13</xdr:row>
      <xdr:rowOff>130175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3C7A6DB8-EE4A-41DE-AB06-910D09AC444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807700" y="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77982</xdr:colOff>
      <xdr:row>35</xdr:row>
      <xdr:rowOff>28802</xdr:rowOff>
    </xdr:from>
    <xdr:to>
      <xdr:col>12</xdr:col>
      <xdr:colOff>200527</xdr:colOff>
      <xdr:row>50</xdr:row>
      <xdr:rowOff>50573</xdr:rowOff>
    </xdr:to>
    <xdr:graphicFrame macro="">
      <xdr:nvGraphicFramePr>
        <xdr:cNvPr id="3" name="Chart 2">
          <a:extLst>
            <a:ext uri="{FF2B5EF4-FFF2-40B4-BE49-F238E27FC236}">
              <a16:creationId xmlns:a16="http://schemas.microsoft.com/office/drawing/2014/main" id="{A1F3FAD0-85B9-1DC2-4FF0-413662F370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54</xdr:row>
      <xdr:rowOff>0</xdr:rowOff>
    </xdr:from>
    <xdr:to>
      <xdr:col>15</xdr:col>
      <xdr:colOff>887372</xdr:colOff>
      <xdr:row>71</xdr:row>
      <xdr:rowOff>142610</xdr:rowOff>
    </xdr:to>
    <xdr:graphicFrame macro="">
      <xdr:nvGraphicFramePr>
        <xdr:cNvPr id="7" name="Chart 6">
          <a:extLst>
            <a:ext uri="{FF2B5EF4-FFF2-40B4-BE49-F238E27FC236}">
              <a16:creationId xmlns:a16="http://schemas.microsoft.com/office/drawing/2014/main" id="{DF9DF9D5-486D-49F6-AB0A-FEB12831BF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351194</xdr:colOff>
      <xdr:row>0</xdr:row>
      <xdr:rowOff>164063</xdr:rowOff>
    </xdr:from>
    <xdr:to>
      <xdr:col>12</xdr:col>
      <xdr:colOff>789215</xdr:colOff>
      <xdr:row>16</xdr:row>
      <xdr:rowOff>4406</xdr:rowOff>
    </xdr:to>
    <xdr:graphicFrame macro="">
      <xdr:nvGraphicFramePr>
        <xdr:cNvPr id="8" name="Chart 7">
          <a:extLst>
            <a:ext uri="{FF2B5EF4-FFF2-40B4-BE49-F238E27FC236}">
              <a16:creationId xmlns:a16="http://schemas.microsoft.com/office/drawing/2014/main" id="{6FDFCE45-9BDC-6DA3-A073-D25EB0D0E7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774348</xdr:colOff>
      <xdr:row>104</xdr:row>
      <xdr:rowOff>127706</xdr:rowOff>
    </xdr:from>
    <xdr:to>
      <xdr:col>14</xdr:col>
      <xdr:colOff>326572</xdr:colOff>
      <xdr:row>120</xdr:row>
      <xdr:rowOff>48683</xdr:rowOff>
    </xdr:to>
    <xdr:graphicFrame macro="">
      <xdr:nvGraphicFramePr>
        <xdr:cNvPr id="10" name="Chart 9">
          <a:extLst>
            <a:ext uri="{FF2B5EF4-FFF2-40B4-BE49-F238E27FC236}">
              <a16:creationId xmlns:a16="http://schemas.microsoft.com/office/drawing/2014/main" id="{98577158-8269-E918-850B-BAB76916A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42333</xdr:colOff>
      <xdr:row>7</xdr:row>
      <xdr:rowOff>130226</xdr:rowOff>
    </xdr:from>
    <xdr:to>
      <xdr:col>5</xdr:col>
      <xdr:colOff>81643</xdr:colOff>
      <xdr:row>18</xdr:row>
      <xdr:rowOff>171350</xdr:rowOff>
    </xdr:to>
    <xdr:graphicFrame macro="">
      <xdr:nvGraphicFramePr>
        <xdr:cNvPr id="11" name="Chart 10">
          <a:extLst>
            <a:ext uri="{FF2B5EF4-FFF2-40B4-BE49-F238E27FC236}">
              <a16:creationId xmlns:a16="http://schemas.microsoft.com/office/drawing/2014/main" id="{5986011A-7177-2CE6-2BB1-52777E2F85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1791607</xdr:colOff>
      <xdr:row>9</xdr:row>
      <xdr:rowOff>66221</xdr:rowOff>
    </xdr:from>
    <xdr:to>
      <xdr:col>16</xdr:col>
      <xdr:colOff>503464</xdr:colOff>
      <xdr:row>24</xdr:row>
      <xdr:rowOff>87992</xdr:rowOff>
    </xdr:to>
    <xdr:graphicFrame macro="">
      <xdr:nvGraphicFramePr>
        <xdr:cNvPr id="2" name="Chart 1">
          <a:extLst>
            <a:ext uri="{FF2B5EF4-FFF2-40B4-BE49-F238E27FC236}">
              <a16:creationId xmlns:a16="http://schemas.microsoft.com/office/drawing/2014/main" id="{5A990946-A890-AE88-6AF3-BB70E6E327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1215571</xdr:colOff>
      <xdr:row>9</xdr:row>
      <xdr:rowOff>20864</xdr:rowOff>
    </xdr:from>
    <xdr:to>
      <xdr:col>20</xdr:col>
      <xdr:colOff>725715</xdr:colOff>
      <xdr:row>24</xdr:row>
      <xdr:rowOff>42635</xdr:rowOff>
    </xdr:to>
    <xdr:graphicFrame macro="">
      <xdr:nvGraphicFramePr>
        <xdr:cNvPr id="5" name="Chart 4">
          <a:extLst>
            <a:ext uri="{FF2B5EF4-FFF2-40B4-BE49-F238E27FC236}">
              <a16:creationId xmlns:a16="http://schemas.microsoft.com/office/drawing/2014/main" id="{02B66ABA-F986-6ACB-A1A3-193BD84033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161528</xdr:colOff>
      <xdr:row>13</xdr:row>
      <xdr:rowOff>38497</xdr:rowOff>
    </xdr:from>
    <xdr:to>
      <xdr:col>8</xdr:col>
      <xdr:colOff>274714</xdr:colOff>
      <xdr:row>26</xdr:row>
      <xdr:rowOff>111919</xdr:rowOff>
    </xdr:to>
    <mc:AlternateContent xmlns:mc="http://schemas.openxmlformats.org/markup-compatibility/2006" xmlns:a14="http://schemas.microsoft.com/office/drawing/2010/main">
      <mc:Choice Requires="a14">
        <xdr:graphicFrame macro="">
          <xdr:nvGraphicFramePr>
            <xdr:cNvPr id="6" name="Metrics 3">
              <a:extLst>
                <a:ext uri="{FF2B5EF4-FFF2-40B4-BE49-F238E27FC236}">
                  <a16:creationId xmlns:a16="http://schemas.microsoft.com/office/drawing/2014/main" id="{21773510-6276-C41F-6176-2864C5E53BC1}"/>
                </a:ext>
              </a:extLst>
            </xdr:cNvPr>
            <xdr:cNvGraphicFramePr/>
          </xdr:nvGraphicFramePr>
          <xdr:xfrm>
            <a:off x="0" y="0"/>
            <a:ext cx="0" cy="0"/>
          </xdr:xfrm>
          <a:graphic>
            <a:graphicData uri="http://schemas.microsoft.com/office/drawing/2010/slicer">
              <sle:slicer xmlns:sle="http://schemas.microsoft.com/office/drawing/2010/slicer" name="Metrics 3"/>
            </a:graphicData>
          </a:graphic>
        </xdr:graphicFrame>
      </mc:Choice>
      <mc:Fallback xmlns="">
        <xdr:sp macro="" textlink="">
          <xdr:nvSpPr>
            <xdr:cNvPr id="0" name=""/>
            <xdr:cNvSpPr>
              <a:spLocks noTextEdit="1"/>
            </xdr:cNvSpPr>
          </xdr:nvSpPr>
          <xdr:spPr>
            <a:xfrm>
              <a:off x="11918950" y="24892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3007449</xdr:colOff>
      <xdr:row>9</xdr:row>
      <xdr:rowOff>10026</xdr:rowOff>
    </xdr:from>
    <xdr:to>
      <xdr:col>8</xdr:col>
      <xdr:colOff>108507</xdr:colOff>
      <xdr:row>22</xdr:row>
      <xdr:rowOff>72134</xdr:rowOff>
    </xdr:to>
    <mc:AlternateContent xmlns:mc="http://schemas.openxmlformats.org/markup-compatibility/2006">
      <mc:Choice xmlns:a14="http://schemas.microsoft.com/office/drawing/2010/main" Requires="a14">
        <xdr:graphicFrame macro="">
          <xdr:nvGraphicFramePr>
            <xdr:cNvPr id="4" name="Year.Quarter 2">
              <a:extLst>
                <a:ext uri="{FF2B5EF4-FFF2-40B4-BE49-F238E27FC236}">
                  <a16:creationId xmlns:a16="http://schemas.microsoft.com/office/drawing/2014/main" id="{2C3CB151-C1F3-974C-26CF-BFEF292EE685}"/>
                </a:ext>
              </a:extLst>
            </xdr:cNvPr>
            <xdr:cNvGraphicFramePr/>
          </xdr:nvGraphicFramePr>
          <xdr:xfrm>
            <a:off x="0" y="0"/>
            <a:ext cx="0" cy="0"/>
          </xdr:xfrm>
          <a:graphic>
            <a:graphicData uri="http://schemas.microsoft.com/office/drawing/2010/slicer">
              <sle:slicer xmlns:sle="http://schemas.microsoft.com/office/drawing/2010/slicer" name="Year.Quarter 2"/>
            </a:graphicData>
          </a:graphic>
        </xdr:graphicFrame>
      </mc:Choice>
      <mc:Fallback>
        <xdr:sp macro="" textlink="">
          <xdr:nvSpPr>
            <xdr:cNvPr id="0" name=""/>
            <xdr:cNvSpPr>
              <a:spLocks noTextEdit="1"/>
            </xdr:cNvSpPr>
          </xdr:nvSpPr>
          <xdr:spPr>
            <a:xfrm>
              <a:off x="11391900" y="1714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383190</xdr:colOff>
      <xdr:row>1</xdr:row>
      <xdr:rowOff>37910</xdr:rowOff>
    </xdr:from>
    <xdr:to>
      <xdr:col>18</xdr:col>
      <xdr:colOff>131379</xdr:colOff>
      <xdr:row>6</xdr:row>
      <xdr:rowOff>0</xdr:rowOff>
    </xdr:to>
    <xdr:sp macro="" textlink="">
      <xdr:nvSpPr>
        <xdr:cNvPr id="3" name="TextBox 2">
          <a:extLst>
            <a:ext uri="{FF2B5EF4-FFF2-40B4-BE49-F238E27FC236}">
              <a16:creationId xmlns:a16="http://schemas.microsoft.com/office/drawing/2014/main" id="{994F26E5-DF91-4BE8-A8AF-746FA0F23D24}"/>
            </a:ext>
          </a:extLst>
        </xdr:cNvPr>
        <xdr:cNvSpPr txBox="1"/>
      </xdr:nvSpPr>
      <xdr:spPr>
        <a:xfrm>
          <a:off x="1609397" y="224031"/>
          <a:ext cx="9557844" cy="892693"/>
        </a:xfrm>
        <a:prstGeom prst="rect">
          <a:avLst/>
        </a:prstGeom>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5400000" scaled="1"/>
          <a:tileRect/>
        </a:gra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b"/>
        <a:lstStyle/>
        <a:p>
          <a:pPr algn="ctr"/>
          <a:r>
            <a:rPr lang="en-IN" sz="2400">
              <a:solidFill>
                <a:schemeClr val="bg1"/>
              </a:solidFill>
            </a:rPr>
            <a:t>HYBE FINANCIAL</a:t>
          </a:r>
          <a:r>
            <a:rPr lang="en-IN" sz="2400" baseline="0">
              <a:solidFill>
                <a:schemeClr val="bg1"/>
              </a:solidFill>
            </a:rPr>
            <a:t> DASHBOARD 2024</a:t>
          </a:r>
        </a:p>
        <a:p>
          <a:endParaRPr lang="en-IN" sz="1100"/>
        </a:p>
      </xdr:txBody>
    </xdr:sp>
    <xdr:clientData/>
  </xdr:twoCellAnchor>
  <xdr:twoCellAnchor>
    <xdr:from>
      <xdr:col>2</xdr:col>
      <xdr:colOff>389659</xdr:colOff>
      <xdr:row>6</xdr:row>
      <xdr:rowOff>0</xdr:rowOff>
    </xdr:from>
    <xdr:to>
      <xdr:col>5</xdr:col>
      <xdr:colOff>153506</xdr:colOff>
      <xdr:row>12</xdr:row>
      <xdr:rowOff>47388</xdr:rowOff>
    </xdr:to>
    <xdr:sp macro="" textlink="">
      <xdr:nvSpPr>
        <xdr:cNvPr id="4" name="Rectangle 3">
          <a:extLst>
            <a:ext uri="{FF2B5EF4-FFF2-40B4-BE49-F238E27FC236}">
              <a16:creationId xmlns:a16="http://schemas.microsoft.com/office/drawing/2014/main" id="{066611AB-9E57-4911-A6CD-1E72C444FAA3}"/>
            </a:ext>
          </a:extLst>
        </xdr:cNvPr>
        <xdr:cNvSpPr/>
      </xdr:nvSpPr>
      <xdr:spPr>
        <a:xfrm>
          <a:off x="1601932" y="1125682"/>
          <a:ext cx="1582256" cy="1173070"/>
        </a:xfrm>
        <a:prstGeom prst="rect">
          <a:avLst/>
        </a:prstGeom>
        <a:solidFill>
          <a:schemeClr val="accent2">
            <a:lumMod val="20000"/>
            <a:lumOff val="80000"/>
          </a:schemeClr>
        </a:solidFill>
        <a:ln>
          <a:solidFill>
            <a:srgbClr val="7030A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516515</xdr:colOff>
      <xdr:row>7</xdr:row>
      <xdr:rowOff>76179</xdr:rowOff>
    </xdr:from>
    <xdr:to>
      <xdr:col>5</xdr:col>
      <xdr:colOff>3224</xdr:colOff>
      <xdr:row>10</xdr:row>
      <xdr:rowOff>115337</xdr:rowOff>
    </xdr:to>
    <xdr:sp macro="" textlink="">
      <xdr:nvSpPr>
        <xdr:cNvPr id="5" name="TextBox 4">
          <a:extLst>
            <a:ext uri="{FF2B5EF4-FFF2-40B4-BE49-F238E27FC236}">
              <a16:creationId xmlns:a16="http://schemas.microsoft.com/office/drawing/2014/main" id="{A43C7A96-1922-46DA-BF21-815EAF9ED4B3}"/>
            </a:ext>
          </a:extLst>
        </xdr:cNvPr>
        <xdr:cNvSpPr txBox="1"/>
      </xdr:nvSpPr>
      <xdr:spPr>
        <a:xfrm>
          <a:off x="1729649" y="1336701"/>
          <a:ext cx="1306411" cy="5793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a:t>OPERATING</a:t>
          </a:r>
          <a:r>
            <a:rPr lang="en-IN" sz="900" baseline="0"/>
            <a:t> INCOME FY24</a:t>
          </a:r>
        </a:p>
        <a:p>
          <a:pPr algn="ctr"/>
          <a:r>
            <a:rPr lang="en-IN" sz="1100" b="0" i="0" u="none" strike="noStrike">
              <a:solidFill>
                <a:schemeClr val="dk1"/>
              </a:solidFill>
              <a:effectLst/>
              <a:latin typeface="+mn-lt"/>
              <a:ea typeface="+mn-ea"/>
              <a:cs typeface="+mn-cs"/>
            </a:rPr>
            <a:t> </a:t>
          </a:r>
          <a:r>
            <a:rPr lang="en-IN" sz="900" b="0" i="0" u="none" strike="noStrike">
              <a:solidFill>
                <a:schemeClr val="dk1"/>
              </a:solidFill>
              <a:effectLst/>
              <a:latin typeface="+mn-lt"/>
              <a:ea typeface="+mn-ea"/>
              <a:cs typeface="+mn-cs"/>
            </a:rPr>
            <a:t>₩ 22,55,648.54 </a:t>
          </a:r>
          <a:endParaRPr lang="en-IN" sz="1050"/>
        </a:p>
      </xdr:txBody>
    </xdr:sp>
    <xdr:clientData/>
  </xdr:twoCellAnchor>
  <xdr:twoCellAnchor editAs="oneCell">
    <xdr:from>
      <xdr:col>0</xdr:col>
      <xdr:colOff>0</xdr:colOff>
      <xdr:row>1</xdr:row>
      <xdr:rowOff>25399</xdr:rowOff>
    </xdr:from>
    <xdr:to>
      <xdr:col>2</xdr:col>
      <xdr:colOff>317499</xdr:colOff>
      <xdr:row>6</xdr:row>
      <xdr:rowOff>0</xdr:rowOff>
    </xdr:to>
    <xdr:pic>
      <xdr:nvPicPr>
        <xdr:cNvPr id="6" name="Picture 5">
          <a:extLst>
            <a:ext uri="{FF2B5EF4-FFF2-40B4-BE49-F238E27FC236}">
              <a16:creationId xmlns:a16="http://schemas.microsoft.com/office/drawing/2014/main" id="{7D3C8B3E-2199-4CB5-828F-58F77716C6BB}"/>
            </a:ext>
          </a:extLst>
        </xdr:cNvPr>
        <xdr:cNvPicPr>
          <a:picLocks noChangeAspect="1"/>
        </xdr:cNvPicPr>
      </xdr:nvPicPr>
      <xdr:blipFill>
        <a:blip xmlns:r="http://schemas.openxmlformats.org/officeDocument/2006/relationships" r:embed="rId1"/>
        <a:stretch>
          <a:fillRect/>
        </a:stretch>
      </xdr:blipFill>
      <xdr:spPr>
        <a:xfrm>
          <a:off x="0" y="211520"/>
          <a:ext cx="1543706" cy="905204"/>
        </a:xfrm>
        <a:prstGeom prst="rect">
          <a:avLst/>
        </a:prstGeom>
      </xdr:spPr>
    </xdr:pic>
    <xdr:clientData/>
  </xdr:twoCellAnchor>
  <xdr:twoCellAnchor>
    <xdr:from>
      <xdr:col>11</xdr:col>
      <xdr:colOff>396875</xdr:colOff>
      <xdr:row>6</xdr:row>
      <xdr:rowOff>9525</xdr:rowOff>
    </xdr:from>
    <xdr:to>
      <xdr:col>18</xdr:col>
      <xdr:colOff>118181</xdr:colOff>
      <xdr:row>16</xdr:row>
      <xdr:rowOff>42334</xdr:rowOff>
    </xdr:to>
    <xdr:graphicFrame macro="">
      <xdr:nvGraphicFramePr>
        <xdr:cNvPr id="7" name="Chart 6">
          <a:extLst>
            <a:ext uri="{FF2B5EF4-FFF2-40B4-BE49-F238E27FC236}">
              <a16:creationId xmlns:a16="http://schemas.microsoft.com/office/drawing/2014/main" id="{C955FC05-CDDB-4CF3-A29C-AA9E4241EA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169116</xdr:colOff>
      <xdr:row>6</xdr:row>
      <xdr:rowOff>0</xdr:rowOff>
    </xdr:from>
    <xdr:to>
      <xdr:col>8</xdr:col>
      <xdr:colOff>326928</xdr:colOff>
      <xdr:row>12</xdr:row>
      <xdr:rowOff>47388</xdr:rowOff>
    </xdr:to>
    <xdr:sp macro="" textlink="">
      <xdr:nvSpPr>
        <xdr:cNvPr id="9" name="Rectangle 8">
          <a:extLst>
            <a:ext uri="{FF2B5EF4-FFF2-40B4-BE49-F238E27FC236}">
              <a16:creationId xmlns:a16="http://schemas.microsoft.com/office/drawing/2014/main" id="{0DB65668-2355-49A8-865E-625DD3C41163}"/>
            </a:ext>
          </a:extLst>
        </xdr:cNvPr>
        <xdr:cNvSpPr/>
      </xdr:nvSpPr>
      <xdr:spPr>
        <a:xfrm>
          <a:off x="3201952" y="1080448"/>
          <a:ext cx="1977513" cy="1127836"/>
        </a:xfrm>
        <a:prstGeom prst="rect">
          <a:avLst/>
        </a:prstGeom>
        <a:solidFill>
          <a:schemeClr val="accent2">
            <a:lumMod val="20000"/>
            <a:lumOff val="80000"/>
          </a:schemeClr>
        </a:solidFill>
        <a:ln>
          <a:solidFill>
            <a:srgbClr val="7030A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302851</xdr:colOff>
      <xdr:row>7</xdr:row>
      <xdr:rowOff>94776</xdr:rowOff>
    </xdr:from>
    <xdr:to>
      <xdr:col>8</xdr:col>
      <xdr:colOff>161133</xdr:colOff>
      <xdr:row>10</xdr:row>
      <xdr:rowOff>112415</xdr:rowOff>
    </xdr:to>
    <xdr:sp macro="" textlink="">
      <xdr:nvSpPr>
        <xdr:cNvPr id="10" name="TextBox 9">
          <a:extLst>
            <a:ext uri="{FF2B5EF4-FFF2-40B4-BE49-F238E27FC236}">
              <a16:creationId xmlns:a16="http://schemas.microsoft.com/office/drawing/2014/main" id="{3E2FC54B-152B-4640-900C-DE3007EB734E}"/>
            </a:ext>
          </a:extLst>
        </xdr:cNvPr>
        <xdr:cNvSpPr txBox="1"/>
      </xdr:nvSpPr>
      <xdr:spPr>
        <a:xfrm>
          <a:off x="3335687" y="1355298"/>
          <a:ext cx="1677983" cy="5578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a:t>AVERAGE QUARTERLY</a:t>
          </a:r>
          <a:r>
            <a:rPr lang="en-IN" sz="900" baseline="0"/>
            <a:t> REVENUE FY24</a:t>
          </a:r>
        </a:p>
        <a:p>
          <a:pPr algn="ctr"/>
          <a:r>
            <a:rPr lang="en-IN" sz="1000" b="0" i="0" u="none" strike="noStrike">
              <a:solidFill>
                <a:schemeClr val="dk1"/>
              </a:solidFill>
              <a:effectLst/>
              <a:latin typeface="+mn-lt"/>
              <a:ea typeface="+mn-ea"/>
              <a:cs typeface="+mn-cs"/>
            </a:rPr>
            <a:t> ₩ 11,59,483.99 </a:t>
          </a:r>
          <a:endParaRPr lang="en-IN" sz="900"/>
        </a:p>
      </xdr:txBody>
    </xdr:sp>
    <xdr:clientData/>
  </xdr:twoCellAnchor>
  <xdr:twoCellAnchor>
    <xdr:from>
      <xdr:col>8</xdr:col>
      <xdr:colOff>337824</xdr:colOff>
      <xdr:row>5</xdr:row>
      <xdr:rowOff>183610</xdr:rowOff>
    </xdr:from>
    <xdr:to>
      <xdr:col>11</xdr:col>
      <xdr:colOff>407537</xdr:colOff>
      <xdr:row>12</xdr:row>
      <xdr:rowOff>49448</xdr:rowOff>
    </xdr:to>
    <xdr:sp macro="" textlink="">
      <xdr:nvSpPr>
        <xdr:cNvPr id="11" name="Rectangle 10">
          <a:extLst>
            <a:ext uri="{FF2B5EF4-FFF2-40B4-BE49-F238E27FC236}">
              <a16:creationId xmlns:a16="http://schemas.microsoft.com/office/drawing/2014/main" id="{88C20CFC-BD78-4228-A727-8CC8BE98C522}"/>
            </a:ext>
          </a:extLst>
        </xdr:cNvPr>
        <xdr:cNvSpPr/>
      </xdr:nvSpPr>
      <xdr:spPr>
        <a:xfrm>
          <a:off x="5209627" y="1107483"/>
          <a:ext cx="1896640" cy="1159260"/>
        </a:xfrm>
        <a:prstGeom prst="rect">
          <a:avLst/>
        </a:prstGeom>
        <a:solidFill>
          <a:schemeClr val="accent2">
            <a:lumMod val="20000"/>
            <a:lumOff val="80000"/>
          </a:schemeClr>
        </a:solidFill>
        <a:ln>
          <a:solidFill>
            <a:srgbClr val="7030A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453442</xdr:colOff>
      <xdr:row>7</xdr:row>
      <xdr:rowOff>81056</xdr:rowOff>
    </xdr:from>
    <xdr:to>
      <xdr:col>11</xdr:col>
      <xdr:colOff>234477</xdr:colOff>
      <xdr:row>10</xdr:row>
      <xdr:rowOff>102379</xdr:rowOff>
    </xdr:to>
    <xdr:sp macro="" textlink="">
      <xdr:nvSpPr>
        <xdr:cNvPr id="12" name="TextBox 11">
          <a:extLst>
            <a:ext uri="{FF2B5EF4-FFF2-40B4-BE49-F238E27FC236}">
              <a16:creationId xmlns:a16="http://schemas.microsoft.com/office/drawing/2014/main" id="{EA55F01B-694B-4766-9E3B-EC7E39C08D85}"/>
            </a:ext>
          </a:extLst>
        </xdr:cNvPr>
        <xdr:cNvSpPr txBox="1"/>
      </xdr:nvSpPr>
      <xdr:spPr>
        <a:xfrm>
          <a:off x="5305979" y="1341578"/>
          <a:ext cx="1600737" cy="5615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a:t>HIGHEST REVENUE QUARTER</a:t>
          </a:r>
        </a:p>
        <a:p>
          <a:pPr algn="ctr"/>
          <a:r>
            <a:rPr lang="en-IN" sz="1000"/>
            <a:t>2024</a:t>
          </a:r>
          <a:r>
            <a:rPr lang="en-IN" sz="1000" baseline="0"/>
            <a:t> Q4 </a:t>
          </a:r>
        </a:p>
        <a:p>
          <a:pPr algn="ctr"/>
          <a:r>
            <a:rPr lang="en-IN" sz="1000"/>
            <a:t> ₩ 14,95,128.90 </a:t>
          </a:r>
        </a:p>
      </xdr:txBody>
    </xdr:sp>
    <xdr:clientData/>
  </xdr:twoCellAnchor>
  <xdr:twoCellAnchor>
    <xdr:from>
      <xdr:col>11</xdr:col>
      <xdr:colOff>410672</xdr:colOff>
      <xdr:row>16</xdr:row>
      <xdr:rowOff>46082</xdr:rowOff>
    </xdr:from>
    <xdr:to>
      <xdr:col>18</xdr:col>
      <xdr:colOff>115454</xdr:colOff>
      <xdr:row>28</xdr:row>
      <xdr:rowOff>163561</xdr:rowOff>
    </xdr:to>
    <xdr:graphicFrame macro="">
      <xdr:nvGraphicFramePr>
        <xdr:cNvPr id="17" name="Chart 16">
          <a:extLst>
            <a:ext uri="{FF2B5EF4-FFF2-40B4-BE49-F238E27FC236}">
              <a16:creationId xmlns:a16="http://schemas.microsoft.com/office/drawing/2014/main" id="{3508BB97-FC2B-4DD9-AB9B-BB197CE09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6</xdr:row>
      <xdr:rowOff>51059</xdr:rowOff>
    </xdr:from>
    <xdr:to>
      <xdr:col>2</xdr:col>
      <xdr:colOff>289649</xdr:colOff>
      <xdr:row>13</xdr:row>
      <xdr:rowOff>15130</xdr:rowOff>
    </xdr:to>
    <mc:AlternateContent xmlns:mc="http://schemas.openxmlformats.org/markup-compatibility/2006">
      <mc:Choice xmlns:a14="http://schemas.microsoft.com/office/drawing/2010/main" Requires="a14">
        <xdr:graphicFrame macro="">
          <xdr:nvGraphicFramePr>
            <xdr:cNvPr id="18" name="Year 4">
              <a:extLst>
                <a:ext uri="{FF2B5EF4-FFF2-40B4-BE49-F238E27FC236}">
                  <a16:creationId xmlns:a16="http://schemas.microsoft.com/office/drawing/2014/main" id="{F37B8932-AF1F-40C9-8066-F384E11DFF5E}"/>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dr:sp macro="" textlink="">
          <xdr:nvSpPr>
            <xdr:cNvPr id="0" name=""/>
            <xdr:cNvSpPr>
              <a:spLocks noTextEdit="1"/>
            </xdr:cNvSpPr>
          </xdr:nvSpPr>
          <xdr:spPr>
            <a:xfrm>
              <a:off x="0" y="1157188"/>
              <a:ext cx="1518681" cy="12545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66343</xdr:colOff>
      <xdr:row>6</xdr:row>
      <xdr:rowOff>142164</xdr:rowOff>
    </xdr:from>
    <xdr:to>
      <xdr:col>2</xdr:col>
      <xdr:colOff>208508</xdr:colOff>
      <xdr:row>7</xdr:row>
      <xdr:rowOff>161120</xdr:rowOff>
    </xdr:to>
    <xdr:sp macro="" textlink="">
      <xdr:nvSpPr>
        <xdr:cNvPr id="23" name="TextBox 22">
          <a:extLst>
            <a:ext uri="{FF2B5EF4-FFF2-40B4-BE49-F238E27FC236}">
              <a16:creationId xmlns:a16="http://schemas.microsoft.com/office/drawing/2014/main" id="{1FFA9DD4-63AF-F446-2E65-D056CEC9D448}"/>
            </a:ext>
          </a:extLst>
        </xdr:cNvPr>
        <xdr:cNvSpPr txBox="1"/>
      </xdr:nvSpPr>
      <xdr:spPr>
        <a:xfrm>
          <a:off x="66343" y="1238982"/>
          <a:ext cx="1354438" cy="20175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latin typeface="+mj-lt"/>
            </a:rPr>
            <a:t>FILTRS</a:t>
          </a:r>
        </a:p>
      </xdr:txBody>
    </xdr:sp>
    <xdr:clientData/>
  </xdr:twoCellAnchor>
  <xdr:twoCellAnchor>
    <xdr:from>
      <xdr:col>2</xdr:col>
      <xdr:colOff>396874</xdr:colOff>
      <xdr:row>12</xdr:row>
      <xdr:rowOff>64944</xdr:rowOff>
    </xdr:from>
    <xdr:to>
      <xdr:col>11</xdr:col>
      <xdr:colOff>407536</xdr:colOff>
      <xdr:row>28</xdr:row>
      <xdr:rowOff>161120</xdr:rowOff>
    </xdr:to>
    <xdr:graphicFrame macro="">
      <xdr:nvGraphicFramePr>
        <xdr:cNvPr id="25" name="Chart 24">
          <a:extLst>
            <a:ext uri="{FF2B5EF4-FFF2-40B4-BE49-F238E27FC236}">
              <a16:creationId xmlns:a16="http://schemas.microsoft.com/office/drawing/2014/main" id="{95F13E91-4AAE-4492-B982-8FEADCEDF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14432</xdr:colOff>
      <xdr:row>13</xdr:row>
      <xdr:rowOff>101024</xdr:rowOff>
    </xdr:from>
    <xdr:to>
      <xdr:col>2</xdr:col>
      <xdr:colOff>295852</xdr:colOff>
      <xdr:row>15</xdr:row>
      <xdr:rowOff>43296</xdr:rowOff>
    </xdr:to>
    <xdr:sp macro="[0]!Expenses" textlink="">
      <xdr:nvSpPr>
        <xdr:cNvPr id="28" name="Rectangle 27">
          <a:extLst>
            <a:ext uri="{FF2B5EF4-FFF2-40B4-BE49-F238E27FC236}">
              <a16:creationId xmlns:a16="http://schemas.microsoft.com/office/drawing/2014/main" id="{DCB07AEA-E27B-A565-6935-0599DF3D8013}"/>
            </a:ext>
          </a:extLst>
        </xdr:cNvPr>
        <xdr:cNvSpPr/>
      </xdr:nvSpPr>
      <xdr:spPr>
        <a:xfrm>
          <a:off x="14432" y="2540001"/>
          <a:ext cx="1493693" cy="317500"/>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See Expenses</a:t>
          </a:r>
        </a:p>
      </xdr:txBody>
    </xdr:sp>
    <xdr:clientData/>
  </xdr:twoCellAnchor>
  <xdr:twoCellAnchor editAs="oneCell">
    <xdr:from>
      <xdr:col>2</xdr:col>
      <xdr:colOff>7216</xdr:colOff>
      <xdr:row>13</xdr:row>
      <xdr:rowOff>151535</xdr:rowOff>
    </xdr:from>
    <xdr:to>
      <xdr:col>2</xdr:col>
      <xdr:colOff>194829</xdr:colOff>
      <xdr:row>14</xdr:row>
      <xdr:rowOff>151534</xdr:rowOff>
    </xdr:to>
    <xdr:pic>
      <xdr:nvPicPr>
        <xdr:cNvPr id="30" name="Graphic 29" descr="Right pointing backhand index with solid fill">
          <a:extLst>
            <a:ext uri="{FF2B5EF4-FFF2-40B4-BE49-F238E27FC236}">
              <a16:creationId xmlns:a16="http://schemas.microsoft.com/office/drawing/2014/main" id="{9760B9EB-9583-D4BE-77FF-586ABC77B26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219489" y="2590512"/>
          <a:ext cx="187613" cy="187613"/>
        </a:xfrm>
        <a:prstGeom prst="rect">
          <a:avLst/>
        </a:prstGeom>
      </xdr:spPr>
    </xdr:pic>
    <xdr:clientData/>
  </xdr:twoCellAnchor>
  <xdr:twoCellAnchor>
    <xdr:from>
      <xdr:col>0</xdr:col>
      <xdr:colOff>0</xdr:colOff>
      <xdr:row>15</xdr:row>
      <xdr:rowOff>116321</xdr:rowOff>
    </xdr:from>
    <xdr:to>
      <xdr:col>2</xdr:col>
      <xdr:colOff>281420</xdr:colOff>
      <xdr:row>17</xdr:row>
      <xdr:rowOff>58594</xdr:rowOff>
    </xdr:to>
    <xdr:sp macro="[0]!Profits" textlink="">
      <xdr:nvSpPr>
        <xdr:cNvPr id="33" name="Rectangle 32">
          <a:extLst>
            <a:ext uri="{FF2B5EF4-FFF2-40B4-BE49-F238E27FC236}">
              <a16:creationId xmlns:a16="http://schemas.microsoft.com/office/drawing/2014/main" id="{E850D139-89B4-4E3C-AE09-35A8C460901D}"/>
            </a:ext>
          </a:extLst>
        </xdr:cNvPr>
        <xdr:cNvSpPr/>
      </xdr:nvSpPr>
      <xdr:spPr>
        <a:xfrm>
          <a:off x="0" y="2930526"/>
          <a:ext cx="1493693" cy="317500"/>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See Profits</a:t>
          </a:r>
        </a:p>
      </xdr:txBody>
    </xdr:sp>
    <xdr:clientData/>
  </xdr:twoCellAnchor>
  <xdr:twoCellAnchor editAs="oneCell">
    <xdr:from>
      <xdr:col>2</xdr:col>
      <xdr:colOff>15298</xdr:colOff>
      <xdr:row>16</xdr:row>
      <xdr:rowOff>867</xdr:rowOff>
    </xdr:from>
    <xdr:to>
      <xdr:col>2</xdr:col>
      <xdr:colOff>202911</xdr:colOff>
      <xdr:row>17</xdr:row>
      <xdr:rowOff>866</xdr:rowOff>
    </xdr:to>
    <xdr:pic>
      <xdr:nvPicPr>
        <xdr:cNvPr id="34" name="Graphic 33" descr="Right pointing backhand index with solid fill">
          <a:extLst>
            <a:ext uri="{FF2B5EF4-FFF2-40B4-BE49-F238E27FC236}">
              <a16:creationId xmlns:a16="http://schemas.microsoft.com/office/drawing/2014/main" id="{BD3597C5-85B2-C3DB-7187-372B3240F9D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227571" y="3002685"/>
          <a:ext cx="187613" cy="187613"/>
        </a:xfrm>
        <a:prstGeom prst="rect">
          <a:avLst/>
        </a:prstGeom>
      </xdr:spPr>
    </xdr:pic>
    <xdr:clientData/>
  </xdr:twoCellAnchor>
  <xdr:twoCellAnchor editAs="oneCell">
    <xdr:from>
      <xdr:col>0</xdr:col>
      <xdr:colOff>0</xdr:colOff>
      <xdr:row>17</xdr:row>
      <xdr:rowOff>109484</xdr:rowOff>
    </xdr:from>
    <xdr:to>
      <xdr:col>2</xdr:col>
      <xdr:colOff>284654</xdr:colOff>
      <xdr:row>28</xdr:row>
      <xdr:rowOff>164225</xdr:rowOff>
    </xdr:to>
    <mc:AlternateContent xmlns:mc="http://schemas.openxmlformats.org/markup-compatibility/2006">
      <mc:Choice xmlns:a14="http://schemas.microsoft.com/office/drawing/2010/main" Requires="a14">
        <xdr:graphicFrame macro="">
          <xdr:nvGraphicFramePr>
            <xdr:cNvPr id="36" name="Year.Quarter 4">
              <a:extLst>
                <a:ext uri="{FF2B5EF4-FFF2-40B4-BE49-F238E27FC236}">
                  <a16:creationId xmlns:a16="http://schemas.microsoft.com/office/drawing/2014/main" id="{7F1D1B7A-F20E-46E0-89A6-5760DC487E09}"/>
                </a:ext>
              </a:extLst>
            </xdr:cNvPr>
            <xdr:cNvGraphicFramePr/>
          </xdr:nvGraphicFramePr>
          <xdr:xfrm>
            <a:off x="0" y="0"/>
            <a:ext cx="0" cy="0"/>
          </xdr:xfrm>
          <a:graphic>
            <a:graphicData uri="http://schemas.microsoft.com/office/drawing/2010/slicer">
              <sle:slicer xmlns:sle="http://schemas.microsoft.com/office/drawing/2010/slicer" name="Year.Quarter 4"/>
            </a:graphicData>
          </a:graphic>
        </xdr:graphicFrame>
      </mc:Choice>
      <mc:Fallback>
        <xdr:sp macro="" textlink="">
          <xdr:nvSpPr>
            <xdr:cNvPr id="0" name=""/>
            <xdr:cNvSpPr>
              <a:spLocks noTextEdit="1"/>
            </xdr:cNvSpPr>
          </xdr:nvSpPr>
          <xdr:spPr>
            <a:xfrm>
              <a:off x="0" y="3243516"/>
              <a:ext cx="1513686" cy="20826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5</xdr:row>
      <xdr:rowOff>169334</xdr:rowOff>
    </xdr:from>
    <xdr:to>
      <xdr:col>3</xdr:col>
      <xdr:colOff>181429</xdr:colOff>
      <xdr:row>11</xdr:row>
      <xdr:rowOff>127000</xdr:rowOff>
    </xdr:to>
    <xdr:sp macro="" textlink="">
      <xdr:nvSpPr>
        <xdr:cNvPr id="21" name="Rectangle 20">
          <a:extLst>
            <a:ext uri="{FF2B5EF4-FFF2-40B4-BE49-F238E27FC236}">
              <a16:creationId xmlns:a16="http://schemas.microsoft.com/office/drawing/2014/main" id="{BE26E349-60B1-4C24-AD46-5BE8D1730F39}"/>
            </a:ext>
          </a:extLst>
        </xdr:cNvPr>
        <xdr:cNvSpPr/>
      </xdr:nvSpPr>
      <xdr:spPr>
        <a:xfrm>
          <a:off x="0" y="1086556"/>
          <a:ext cx="2001762" cy="1058333"/>
        </a:xfrm>
        <a:prstGeom prst="rect">
          <a:avLst/>
        </a:prstGeom>
        <a:solidFill>
          <a:schemeClr val="accent2">
            <a:lumMod val="60000"/>
            <a:lumOff val="40000"/>
          </a:schemeClr>
        </a:solidFill>
        <a:ln>
          <a:solidFill>
            <a:srgbClr val="7030A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478366</xdr:colOff>
      <xdr:row>2</xdr:row>
      <xdr:rowOff>91369</xdr:rowOff>
    </xdr:from>
    <xdr:to>
      <xdr:col>14</xdr:col>
      <xdr:colOff>503767</xdr:colOff>
      <xdr:row>4</xdr:row>
      <xdr:rowOff>135819</xdr:rowOff>
    </xdr:to>
    <xdr:sp macro="" textlink="">
      <xdr:nvSpPr>
        <xdr:cNvPr id="3" name="TextBox 2">
          <a:extLst>
            <a:ext uri="{FF2B5EF4-FFF2-40B4-BE49-F238E27FC236}">
              <a16:creationId xmlns:a16="http://schemas.microsoft.com/office/drawing/2014/main" id="{ABFB0D10-2AFE-4261-B4E1-5D2C7F4F90F9}"/>
            </a:ext>
          </a:extLst>
        </xdr:cNvPr>
        <xdr:cNvSpPr txBox="1"/>
      </xdr:nvSpPr>
      <xdr:spPr>
        <a:xfrm>
          <a:off x="2916766" y="459669"/>
          <a:ext cx="6121401" cy="412750"/>
        </a:xfrm>
        <a:prstGeom prst="rect">
          <a:avLst/>
        </a:prstGeom>
        <a:solidFill>
          <a:srgbClr val="876AD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a:solidFill>
                <a:schemeClr val="bg1"/>
              </a:solidFill>
            </a:rPr>
            <a:t>HYBE FINANCIAL</a:t>
          </a:r>
          <a:r>
            <a:rPr lang="en-IN" sz="2400" baseline="0">
              <a:solidFill>
                <a:schemeClr val="bg1"/>
              </a:solidFill>
            </a:rPr>
            <a:t> DASHBOARD 2024 </a:t>
          </a:r>
        </a:p>
        <a:p>
          <a:endParaRPr lang="en-IN" sz="1100"/>
        </a:p>
      </xdr:txBody>
    </xdr:sp>
    <xdr:clientData/>
  </xdr:twoCellAnchor>
  <xdr:twoCellAnchor>
    <xdr:from>
      <xdr:col>0</xdr:col>
      <xdr:colOff>183444</xdr:colOff>
      <xdr:row>6</xdr:row>
      <xdr:rowOff>155984</xdr:rowOff>
    </xdr:from>
    <xdr:to>
      <xdr:col>2</xdr:col>
      <xdr:colOff>600983</xdr:colOff>
      <xdr:row>10</xdr:row>
      <xdr:rowOff>13713</xdr:rowOff>
    </xdr:to>
    <xdr:sp macro="" textlink="">
      <xdr:nvSpPr>
        <xdr:cNvPr id="5" name="TextBox 4">
          <a:extLst>
            <a:ext uri="{FF2B5EF4-FFF2-40B4-BE49-F238E27FC236}">
              <a16:creationId xmlns:a16="http://schemas.microsoft.com/office/drawing/2014/main" id="{08DBFEE6-2C24-429F-9A20-7F1D94086679}"/>
            </a:ext>
          </a:extLst>
        </xdr:cNvPr>
        <xdr:cNvSpPr txBox="1"/>
      </xdr:nvSpPr>
      <xdr:spPr>
        <a:xfrm>
          <a:off x="183444" y="1256651"/>
          <a:ext cx="1631095" cy="5915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OPERATING EXPENSES</a:t>
          </a:r>
          <a:endParaRPr lang="en-IN" sz="1200" baseline="0"/>
        </a:p>
        <a:p>
          <a:pPr algn="ctr"/>
          <a:r>
            <a:rPr lang="en-IN" sz="1200" b="0" i="0" u="none" strike="noStrike">
              <a:solidFill>
                <a:schemeClr val="dk1"/>
              </a:solidFill>
              <a:effectLst/>
              <a:latin typeface="+mn-lt"/>
              <a:ea typeface="+mn-ea"/>
              <a:cs typeface="+mn-cs"/>
            </a:rPr>
            <a:t> ₩ 20,71,603.25 </a:t>
          </a:r>
          <a:endParaRPr lang="en-IN" sz="1200"/>
        </a:p>
      </xdr:txBody>
    </xdr:sp>
    <xdr:clientData/>
  </xdr:twoCellAnchor>
  <xdr:twoCellAnchor editAs="oneCell">
    <xdr:from>
      <xdr:col>0</xdr:col>
      <xdr:colOff>0</xdr:colOff>
      <xdr:row>1</xdr:row>
      <xdr:rowOff>25399</xdr:rowOff>
    </xdr:from>
    <xdr:to>
      <xdr:col>3</xdr:col>
      <xdr:colOff>192767</xdr:colOff>
      <xdr:row>5</xdr:row>
      <xdr:rowOff>169334</xdr:rowOff>
    </xdr:to>
    <xdr:pic>
      <xdr:nvPicPr>
        <xdr:cNvPr id="6" name="Picture 5">
          <a:extLst>
            <a:ext uri="{FF2B5EF4-FFF2-40B4-BE49-F238E27FC236}">
              <a16:creationId xmlns:a16="http://schemas.microsoft.com/office/drawing/2014/main" id="{62C654CB-9180-49ED-A0B7-F197D6FF2B58}"/>
            </a:ext>
          </a:extLst>
        </xdr:cNvPr>
        <xdr:cNvPicPr>
          <a:picLocks noChangeAspect="1"/>
        </xdr:cNvPicPr>
      </xdr:nvPicPr>
      <xdr:blipFill>
        <a:blip xmlns:r="http://schemas.openxmlformats.org/officeDocument/2006/relationships" r:embed="rId1"/>
        <a:stretch>
          <a:fillRect/>
        </a:stretch>
      </xdr:blipFill>
      <xdr:spPr>
        <a:xfrm>
          <a:off x="0" y="208843"/>
          <a:ext cx="2013100" cy="877713"/>
        </a:xfrm>
        <a:prstGeom prst="rect">
          <a:avLst/>
        </a:prstGeom>
      </xdr:spPr>
    </xdr:pic>
    <xdr:clientData/>
  </xdr:twoCellAnchor>
  <xdr:twoCellAnchor>
    <xdr:from>
      <xdr:col>3</xdr:col>
      <xdr:colOff>292301</xdr:colOff>
      <xdr:row>6</xdr:row>
      <xdr:rowOff>22679</xdr:rowOff>
    </xdr:from>
    <xdr:to>
      <xdr:col>10</xdr:col>
      <xdr:colOff>498930</xdr:colOff>
      <xdr:row>22</xdr:row>
      <xdr:rowOff>56695</xdr:rowOff>
    </xdr:to>
    <xdr:graphicFrame macro="">
      <xdr:nvGraphicFramePr>
        <xdr:cNvPr id="9" name="Chart 8">
          <a:extLst>
            <a:ext uri="{FF2B5EF4-FFF2-40B4-BE49-F238E27FC236}">
              <a16:creationId xmlns:a16="http://schemas.microsoft.com/office/drawing/2014/main" id="{6007DBFF-92A6-4D44-9466-EE8353982E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517217</xdr:colOff>
      <xdr:row>6</xdr:row>
      <xdr:rowOff>20484</xdr:rowOff>
    </xdr:from>
    <xdr:to>
      <xdr:col>18</xdr:col>
      <xdr:colOff>328840</xdr:colOff>
      <xdr:row>22</xdr:row>
      <xdr:rowOff>56695</xdr:rowOff>
    </xdr:to>
    <xdr:graphicFrame macro="">
      <xdr:nvGraphicFramePr>
        <xdr:cNvPr id="13" name="Chart 12">
          <a:extLst>
            <a:ext uri="{FF2B5EF4-FFF2-40B4-BE49-F238E27FC236}">
              <a16:creationId xmlns:a16="http://schemas.microsoft.com/office/drawing/2014/main" id="{BCC6D6A3-3E0D-43B5-B579-FB13B28C23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354541</xdr:colOff>
      <xdr:row>5</xdr:row>
      <xdr:rowOff>179159</xdr:rowOff>
    </xdr:from>
    <xdr:to>
      <xdr:col>26</xdr:col>
      <xdr:colOff>229053</xdr:colOff>
      <xdr:row>22</xdr:row>
      <xdr:rowOff>111125</xdr:rowOff>
    </xdr:to>
    <xdr:graphicFrame macro="">
      <xdr:nvGraphicFramePr>
        <xdr:cNvPr id="15" name="Chart 14">
          <a:extLst>
            <a:ext uri="{FF2B5EF4-FFF2-40B4-BE49-F238E27FC236}">
              <a16:creationId xmlns:a16="http://schemas.microsoft.com/office/drawing/2014/main" id="{B1D83E76-6BFE-4A4B-A153-E90F6DA42C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288635</xdr:colOff>
      <xdr:row>1</xdr:row>
      <xdr:rowOff>11339</xdr:rowOff>
    </xdr:from>
    <xdr:to>
      <xdr:col>26</xdr:col>
      <xdr:colOff>238124</xdr:colOff>
      <xdr:row>6</xdr:row>
      <xdr:rowOff>13217</xdr:rowOff>
    </xdr:to>
    <xdr:sp macro="" textlink="">
      <xdr:nvSpPr>
        <xdr:cNvPr id="19" name="TextBox 18">
          <a:extLst>
            <a:ext uri="{FF2B5EF4-FFF2-40B4-BE49-F238E27FC236}">
              <a16:creationId xmlns:a16="http://schemas.microsoft.com/office/drawing/2014/main" id="{0064A657-AB5B-4778-AD3C-7783BB10ED22}"/>
            </a:ext>
          </a:extLst>
        </xdr:cNvPr>
        <xdr:cNvSpPr txBox="1"/>
      </xdr:nvSpPr>
      <xdr:spPr>
        <a:xfrm>
          <a:off x="2107044" y="198953"/>
          <a:ext cx="13890625" cy="939946"/>
        </a:xfrm>
        <a:prstGeom prst="rect">
          <a:avLst/>
        </a:prstGeom>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5400000" scaled="1"/>
          <a:tileRect/>
        </a:gra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b"/>
        <a:lstStyle/>
        <a:p>
          <a:pPr algn="ctr"/>
          <a:r>
            <a:rPr lang="en-IN" sz="2400">
              <a:solidFill>
                <a:schemeClr val="bg1"/>
              </a:solidFill>
            </a:rPr>
            <a:t>HYBE EXPENSES</a:t>
          </a:r>
          <a:r>
            <a:rPr lang="en-IN" sz="2400" baseline="0">
              <a:solidFill>
                <a:schemeClr val="bg1"/>
              </a:solidFill>
            </a:rPr>
            <a:t> DASHBOARD FY 2024</a:t>
          </a:r>
        </a:p>
        <a:p>
          <a:endParaRPr lang="en-IN" sz="1100"/>
        </a:p>
      </xdr:txBody>
    </xdr:sp>
    <xdr:clientData/>
  </xdr:twoCellAnchor>
  <xdr:twoCellAnchor>
    <xdr:from>
      <xdr:col>0</xdr:col>
      <xdr:colOff>1</xdr:colOff>
      <xdr:row>11</xdr:row>
      <xdr:rowOff>50347</xdr:rowOff>
    </xdr:from>
    <xdr:to>
      <xdr:col>3</xdr:col>
      <xdr:colOff>179456</xdr:colOff>
      <xdr:row>16</xdr:row>
      <xdr:rowOff>56696</xdr:rowOff>
    </xdr:to>
    <xdr:sp macro="" textlink="">
      <xdr:nvSpPr>
        <xdr:cNvPr id="22" name="Rectangle 21">
          <a:extLst>
            <a:ext uri="{FF2B5EF4-FFF2-40B4-BE49-F238E27FC236}">
              <a16:creationId xmlns:a16="http://schemas.microsoft.com/office/drawing/2014/main" id="{B5BF342E-68C5-2B9B-2795-032A5EF4FBEB}"/>
            </a:ext>
          </a:extLst>
        </xdr:cNvPr>
        <xdr:cNvSpPr/>
      </xdr:nvSpPr>
      <xdr:spPr>
        <a:xfrm>
          <a:off x="1" y="2100293"/>
          <a:ext cx="2001629" cy="938142"/>
        </a:xfrm>
        <a:prstGeom prst="rect">
          <a:avLst/>
        </a:prstGeom>
        <a:solidFill>
          <a:schemeClr val="accent2">
            <a:lumMod val="60000"/>
            <a:lumOff val="40000"/>
          </a:schemeClr>
        </a:solidFill>
        <a:ln>
          <a:solidFill>
            <a:srgbClr val="7030A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170458</xdr:colOff>
      <xdr:row>12</xdr:row>
      <xdr:rowOff>7388</xdr:rowOff>
    </xdr:from>
    <xdr:to>
      <xdr:col>2</xdr:col>
      <xdr:colOff>566966</xdr:colOff>
      <xdr:row>15</xdr:row>
      <xdr:rowOff>84665</xdr:rowOff>
    </xdr:to>
    <xdr:sp macro="" textlink="">
      <xdr:nvSpPr>
        <xdr:cNvPr id="8" name="TextBox 7">
          <a:extLst>
            <a:ext uri="{FF2B5EF4-FFF2-40B4-BE49-F238E27FC236}">
              <a16:creationId xmlns:a16="http://schemas.microsoft.com/office/drawing/2014/main" id="{E5F59E9A-B521-45A4-A386-E064705A4A5C}"/>
            </a:ext>
          </a:extLst>
        </xdr:cNvPr>
        <xdr:cNvSpPr txBox="1"/>
      </xdr:nvSpPr>
      <xdr:spPr>
        <a:xfrm>
          <a:off x="170458" y="2208721"/>
          <a:ext cx="1610064" cy="6276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a:t>NON-OPERATING EXPENSES</a:t>
          </a:r>
          <a:endParaRPr lang="en-IN" sz="900" baseline="0"/>
        </a:p>
        <a:p>
          <a:pPr algn="ctr"/>
          <a:r>
            <a:rPr lang="en-IN" sz="1100" b="0" i="0" u="none" strike="noStrike">
              <a:solidFill>
                <a:schemeClr val="dk1"/>
              </a:solidFill>
              <a:effectLst/>
              <a:latin typeface="+mn-lt"/>
              <a:ea typeface="+mn-ea"/>
              <a:cs typeface="+mn-cs"/>
            </a:rPr>
            <a:t> ₩ 2,91,259.35 </a:t>
          </a:r>
          <a:endParaRPr lang="en-IN" sz="1200" baseline="0"/>
        </a:p>
      </xdr:txBody>
    </xdr:sp>
    <xdr:clientData/>
  </xdr:twoCellAnchor>
  <xdr:twoCellAnchor>
    <xdr:from>
      <xdr:col>0</xdr:col>
      <xdr:colOff>0</xdr:colOff>
      <xdr:row>16</xdr:row>
      <xdr:rowOff>54623</xdr:rowOff>
    </xdr:from>
    <xdr:to>
      <xdr:col>3</xdr:col>
      <xdr:colOff>177526</xdr:colOff>
      <xdr:row>22</xdr:row>
      <xdr:rowOff>34015</xdr:rowOff>
    </xdr:to>
    <xdr:sp macro="" textlink="">
      <xdr:nvSpPr>
        <xdr:cNvPr id="23" name="Rectangle 22">
          <a:extLst>
            <a:ext uri="{FF2B5EF4-FFF2-40B4-BE49-F238E27FC236}">
              <a16:creationId xmlns:a16="http://schemas.microsoft.com/office/drawing/2014/main" id="{27E12553-C79A-BBB3-A89A-129C5C7545E5}"/>
            </a:ext>
          </a:extLst>
        </xdr:cNvPr>
        <xdr:cNvSpPr/>
      </xdr:nvSpPr>
      <xdr:spPr>
        <a:xfrm>
          <a:off x="0" y="3004300"/>
          <a:ext cx="2000591" cy="1085521"/>
        </a:xfrm>
        <a:prstGeom prst="rect">
          <a:avLst/>
        </a:prstGeom>
        <a:solidFill>
          <a:schemeClr val="accent2">
            <a:lumMod val="60000"/>
            <a:lumOff val="40000"/>
          </a:schemeClr>
        </a:solidFill>
        <a:ln>
          <a:solidFill>
            <a:srgbClr val="7030A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141111</xdr:colOff>
      <xdr:row>17</xdr:row>
      <xdr:rowOff>125771</xdr:rowOff>
    </xdr:from>
    <xdr:to>
      <xdr:col>2</xdr:col>
      <xdr:colOff>605974</xdr:colOff>
      <xdr:row>20</xdr:row>
      <xdr:rowOff>143410</xdr:rowOff>
    </xdr:to>
    <xdr:sp macro="" textlink="">
      <xdr:nvSpPr>
        <xdr:cNvPr id="24" name="TextBox 23">
          <a:extLst>
            <a:ext uri="{FF2B5EF4-FFF2-40B4-BE49-F238E27FC236}">
              <a16:creationId xmlns:a16="http://schemas.microsoft.com/office/drawing/2014/main" id="{7D109E78-6B5D-985F-96D0-EC05FAB2C08C}"/>
            </a:ext>
          </a:extLst>
        </xdr:cNvPr>
        <xdr:cNvSpPr txBox="1"/>
      </xdr:nvSpPr>
      <xdr:spPr>
        <a:xfrm>
          <a:off x="141111" y="3244327"/>
          <a:ext cx="1678419" cy="5679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a:t>OPERATING EXPENSE RATIO</a:t>
          </a:r>
          <a:endParaRPr lang="en-IN" sz="1000" baseline="0"/>
        </a:p>
        <a:p>
          <a:pPr algn="ctr"/>
          <a:r>
            <a:rPr lang="en-IN" sz="1200" b="0" i="0" u="none" strike="noStrike">
              <a:solidFill>
                <a:schemeClr val="dk1"/>
              </a:solidFill>
              <a:effectLst/>
              <a:latin typeface="+mn-lt"/>
              <a:ea typeface="+mn-ea"/>
              <a:cs typeface="+mn-cs"/>
            </a:rPr>
            <a:t> 0.91</a:t>
          </a:r>
          <a:endParaRPr lang="en-IN" sz="1400" baseline="0"/>
        </a:p>
      </xdr:txBody>
    </xdr:sp>
    <xdr:clientData/>
  </xdr:twoCellAnchor>
  <xdr:twoCellAnchor>
    <xdr:from>
      <xdr:col>3</xdr:col>
      <xdr:colOff>292300</xdr:colOff>
      <xdr:row>22</xdr:row>
      <xdr:rowOff>31750</xdr:rowOff>
    </xdr:from>
    <xdr:to>
      <xdr:col>26</xdr:col>
      <xdr:colOff>238125</xdr:colOff>
      <xdr:row>40</xdr:row>
      <xdr:rowOff>452</xdr:rowOff>
    </xdr:to>
    <xdr:graphicFrame macro="">
      <xdr:nvGraphicFramePr>
        <xdr:cNvPr id="14" name="Chart 13">
          <a:extLst>
            <a:ext uri="{FF2B5EF4-FFF2-40B4-BE49-F238E27FC236}">
              <a16:creationId xmlns:a16="http://schemas.microsoft.com/office/drawing/2014/main" id="{E77C34F4-0990-405E-9636-628A6A37AA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22</xdr:row>
      <xdr:rowOff>87586</xdr:rowOff>
    </xdr:from>
    <xdr:to>
      <xdr:col>3</xdr:col>
      <xdr:colOff>185854</xdr:colOff>
      <xdr:row>26</xdr:row>
      <xdr:rowOff>65690</xdr:rowOff>
    </xdr:to>
    <xdr:sp macro="[0]!Profits" textlink="">
      <xdr:nvSpPr>
        <xdr:cNvPr id="25" name="Rectangle 24">
          <a:extLst>
            <a:ext uri="{FF2B5EF4-FFF2-40B4-BE49-F238E27FC236}">
              <a16:creationId xmlns:a16="http://schemas.microsoft.com/office/drawing/2014/main" id="{FB154892-9AB9-4992-B795-53328753AFB1}"/>
            </a:ext>
          </a:extLst>
        </xdr:cNvPr>
        <xdr:cNvSpPr/>
      </xdr:nvSpPr>
      <xdr:spPr>
        <a:xfrm>
          <a:off x="0" y="4176366"/>
          <a:ext cx="2021159" cy="721519"/>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See</a:t>
          </a:r>
          <a:r>
            <a:rPr lang="en-IN" sz="1800" baseline="0"/>
            <a:t> Profits</a:t>
          </a:r>
          <a:endParaRPr lang="en-IN" sz="1800"/>
        </a:p>
      </xdr:txBody>
    </xdr:sp>
    <xdr:clientData/>
  </xdr:twoCellAnchor>
  <xdr:twoCellAnchor editAs="oneCell">
    <xdr:from>
      <xdr:col>2</xdr:col>
      <xdr:colOff>444500</xdr:colOff>
      <xdr:row>24</xdr:row>
      <xdr:rowOff>0</xdr:rowOff>
    </xdr:from>
    <xdr:to>
      <xdr:col>3</xdr:col>
      <xdr:colOff>28863</xdr:colOff>
      <xdr:row>25</xdr:row>
      <xdr:rowOff>2947</xdr:rowOff>
    </xdr:to>
    <xdr:pic>
      <xdr:nvPicPr>
        <xdr:cNvPr id="28" name="Graphic 27" descr="Right pointing backhand index with solid fill">
          <a:extLst>
            <a:ext uri="{FF2B5EF4-FFF2-40B4-BE49-F238E27FC236}">
              <a16:creationId xmlns:a16="http://schemas.microsoft.com/office/drawing/2014/main" id="{B5B37F60-BDE0-4DE9-901C-153838521F2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651000" y="4572000"/>
          <a:ext cx="187613" cy="186120"/>
        </a:xfrm>
        <a:prstGeom prst="rect">
          <a:avLst/>
        </a:prstGeom>
      </xdr:spPr>
    </xdr:pic>
    <xdr:clientData/>
  </xdr:twoCellAnchor>
  <xdr:twoCellAnchor>
    <xdr:from>
      <xdr:col>0</xdr:col>
      <xdr:colOff>0</xdr:colOff>
      <xdr:row>26</xdr:row>
      <xdr:rowOff>109483</xdr:rowOff>
    </xdr:from>
    <xdr:to>
      <xdr:col>3</xdr:col>
      <xdr:colOff>178110</xdr:colOff>
      <xdr:row>30</xdr:row>
      <xdr:rowOff>174624</xdr:rowOff>
    </xdr:to>
    <xdr:sp macro="[0]!Revenue" textlink="">
      <xdr:nvSpPr>
        <xdr:cNvPr id="29" name="Rectangle 28">
          <a:extLst>
            <a:ext uri="{FF2B5EF4-FFF2-40B4-BE49-F238E27FC236}">
              <a16:creationId xmlns:a16="http://schemas.microsoft.com/office/drawing/2014/main" id="{97205377-8C12-4AB8-B7BB-95EFAAD82ECD}"/>
            </a:ext>
          </a:extLst>
        </xdr:cNvPr>
        <xdr:cNvSpPr/>
      </xdr:nvSpPr>
      <xdr:spPr>
        <a:xfrm>
          <a:off x="0" y="4941678"/>
          <a:ext cx="2013415" cy="808556"/>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See</a:t>
          </a:r>
          <a:r>
            <a:rPr lang="en-IN" sz="1800" baseline="0"/>
            <a:t> Revenue</a:t>
          </a:r>
          <a:endParaRPr lang="en-IN" sz="1800"/>
        </a:p>
      </xdr:txBody>
    </xdr:sp>
    <xdr:clientData/>
  </xdr:twoCellAnchor>
  <xdr:twoCellAnchor editAs="oneCell">
    <xdr:from>
      <xdr:col>2</xdr:col>
      <xdr:colOff>476250</xdr:colOff>
      <xdr:row>28</xdr:row>
      <xdr:rowOff>63500</xdr:rowOff>
    </xdr:from>
    <xdr:to>
      <xdr:col>3</xdr:col>
      <xdr:colOff>60613</xdr:colOff>
      <xdr:row>29</xdr:row>
      <xdr:rowOff>59120</xdr:rowOff>
    </xdr:to>
    <xdr:pic>
      <xdr:nvPicPr>
        <xdr:cNvPr id="30" name="Graphic 29" descr="Right pointing backhand index with solid fill">
          <a:extLst>
            <a:ext uri="{FF2B5EF4-FFF2-40B4-BE49-F238E27FC236}">
              <a16:creationId xmlns:a16="http://schemas.microsoft.com/office/drawing/2014/main" id="{D906438E-00E1-430E-A35D-37D835C4B80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682750" y="5397500"/>
          <a:ext cx="187613" cy="186120"/>
        </a:xfrm>
        <a:prstGeom prst="rect">
          <a:avLst/>
        </a:prstGeom>
      </xdr:spPr>
    </xdr:pic>
    <xdr:clientData/>
  </xdr:twoCellAnchor>
  <xdr:twoCellAnchor editAs="oneCell">
    <xdr:from>
      <xdr:col>0</xdr:col>
      <xdr:colOff>0</xdr:colOff>
      <xdr:row>31</xdr:row>
      <xdr:rowOff>1</xdr:rowOff>
    </xdr:from>
    <xdr:to>
      <xdr:col>3</xdr:col>
      <xdr:colOff>199572</xdr:colOff>
      <xdr:row>39</xdr:row>
      <xdr:rowOff>179458</xdr:rowOff>
    </xdr:to>
    <mc:AlternateContent xmlns:mc="http://schemas.openxmlformats.org/markup-compatibility/2006">
      <mc:Choice xmlns:a14="http://schemas.microsoft.com/office/drawing/2010/main" Requires="a14">
        <xdr:graphicFrame macro="">
          <xdr:nvGraphicFramePr>
            <xdr:cNvPr id="31" name="Year.Quarter 3">
              <a:extLst>
                <a:ext uri="{FF2B5EF4-FFF2-40B4-BE49-F238E27FC236}">
                  <a16:creationId xmlns:a16="http://schemas.microsoft.com/office/drawing/2014/main" id="{3A0BDF04-2B1A-4289-97B5-66DB6743C110}"/>
                </a:ext>
              </a:extLst>
            </xdr:cNvPr>
            <xdr:cNvGraphicFramePr/>
          </xdr:nvGraphicFramePr>
          <xdr:xfrm>
            <a:off x="0" y="0"/>
            <a:ext cx="0" cy="0"/>
          </xdr:xfrm>
          <a:graphic>
            <a:graphicData uri="http://schemas.microsoft.com/office/drawing/2010/slicer">
              <sle:slicer xmlns:sle="http://schemas.microsoft.com/office/drawing/2010/slicer" name="Year.Quarter 3"/>
            </a:graphicData>
          </a:graphic>
        </xdr:graphicFrame>
      </mc:Choice>
      <mc:Fallback>
        <xdr:sp macro="" textlink="">
          <xdr:nvSpPr>
            <xdr:cNvPr id="0" name=""/>
            <xdr:cNvSpPr>
              <a:spLocks noTextEdit="1"/>
            </xdr:cNvSpPr>
          </xdr:nvSpPr>
          <xdr:spPr>
            <a:xfrm>
              <a:off x="0" y="5563153"/>
              <a:ext cx="2021746" cy="161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15</xdr:col>
      <xdr:colOff>1151980</xdr:colOff>
      <xdr:row>7</xdr:row>
      <xdr:rowOff>96394</xdr:rowOff>
    </xdr:from>
    <xdr:to>
      <xdr:col>18</xdr:col>
      <xdr:colOff>954728</xdr:colOff>
      <xdr:row>25</xdr:row>
      <xdr:rowOff>166767</xdr:rowOff>
    </xdr:to>
    <xdr:graphicFrame macro="">
      <xdr:nvGraphicFramePr>
        <xdr:cNvPr id="2" name="Chart 1">
          <a:extLst>
            <a:ext uri="{FF2B5EF4-FFF2-40B4-BE49-F238E27FC236}">
              <a16:creationId xmlns:a16="http://schemas.microsoft.com/office/drawing/2014/main" id="{C677C833-DB54-4CC8-18C4-1EAFB6A4AB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1019479</xdr:colOff>
      <xdr:row>33</xdr:row>
      <xdr:rowOff>72372</xdr:rowOff>
    </xdr:from>
    <xdr:to>
      <xdr:col>22</xdr:col>
      <xdr:colOff>346206</xdr:colOff>
      <xdr:row>48</xdr:row>
      <xdr:rowOff>75504</xdr:rowOff>
    </xdr:to>
    <xdr:graphicFrame macro="">
      <xdr:nvGraphicFramePr>
        <xdr:cNvPr id="3" name="Chart 2">
          <a:extLst>
            <a:ext uri="{FF2B5EF4-FFF2-40B4-BE49-F238E27FC236}">
              <a16:creationId xmlns:a16="http://schemas.microsoft.com/office/drawing/2014/main" id="{3008BCCD-C890-0A3E-C212-5CB9123F7D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19</xdr:col>
      <xdr:colOff>1473457</xdr:colOff>
      <xdr:row>6</xdr:row>
      <xdr:rowOff>48063</xdr:rowOff>
    </xdr:from>
    <xdr:to>
      <xdr:col>21</xdr:col>
      <xdr:colOff>659676</xdr:colOff>
      <xdr:row>15</xdr:row>
      <xdr:rowOff>177383</xdr:rowOff>
    </xdr:to>
    <mc:AlternateContent xmlns:mc="http://schemas.openxmlformats.org/markup-compatibility/2006">
      <mc:Choice xmlns:sle15="http://schemas.microsoft.com/office/drawing/2012/slicer" Requires="sle15">
        <xdr:graphicFrame macro="">
          <xdr:nvGraphicFramePr>
            <xdr:cNvPr id="4" name="Metrics 4">
              <a:extLst>
                <a:ext uri="{FF2B5EF4-FFF2-40B4-BE49-F238E27FC236}">
                  <a16:creationId xmlns:a16="http://schemas.microsoft.com/office/drawing/2014/main" id="{1882CDF5-4DD8-E1C3-3AF4-5F9E2D81E63B}"/>
                </a:ext>
              </a:extLst>
            </xdr:cNvPr>
            <xdr:cNvGraphicFramePr/>
          </xdr:nvGraphicFramePr>
          <xdr:xfrm>
            <a:off x="0" y="0"/>
            <a:ext cx="0" cy="0"/>
          </xdr:xfrm>
          <a:graphic>
            <a:graphicData uri="http://schemas.microsoft.com/office/drawing/2010/slicer">
              <sle:slicer xmlns:sle="http://schemas.microsoft.com/office/drawing/2010/slicer" name="Metrics 4"/>
            </a:graphicData>
          </a:graphic>
        </xdr:graphicFrame>
      </mc:Choice>
      <mc:Fallback>
        <xdr:sp macro="" textlink="">
          <xdr:nvSpPr>
            <xdr:cNvPr id="0" name=""/>
            <xdr:cNvSpPr>
              <a:spLocks noTextEdit="1"/>
            </xdr:cNvSpPr>
          </xdr:nvSpPr>
          <xdr:spPr>
            <a:xfrm>
              <a:off x="22361109" y="1144881"/>
              <a:ext cx="1822431" cy="1774547"/>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220193</xdr:colOff>
      <xdr:row>10</xdr:row>
      <xdr:rowOff>46775</xdr:rowOff>
    </xdr:from>
    <xdr:to>
      <xdr:col>5</xdr:col>
      <xdr:colOff>474908</xdr:colOff>
      <xdr:row>17</xdr:row>
      <xdr:rowOff>0</xdr:rowOff>
    </xdr:to>
    <mc:AlternateContent xmlns:mc="http://schemas.openxmlformats.org/markup-compatibility/2006" xmlns:sle15="http://schemas.microsoft.com/office/drawing/2012/slicer">
      <mc:Choice Requires="sle15">
        <xdr:graphicFrame macro="">
          <xdr:nvGraphicFramePr>
            <xdr:cNvPr id="5" name="Year 1">
              <a:extLst>
                <a:ext uri="{FF2B5EF4-FFF2-40B4-BE49-F238E27FC236}">
                  <a16:creationId xmlns:a16="http://schemas.microsoft.com/office/drawing/2014/main" id="{EC707A05-C533-2A4E-FF9C-5258C9B4501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994418" y="1924944"/>
              <a:ext cx="1828800" cy="1258999"/>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xdr:colOff>
      <xdr:row>9</xdr:row>
      <xdr:rowOff>37352</xdr:rowOff>
    </xdr:from>
    <xdr:to>
      <xdr:col>2</xdr:col>
      <xdr:colOff>323850</xdr:colOff>
      <xdr:row>11</xdr:row>
      <xdr:rowOff>149411</xdr:rowOff>
    </xdr:to>
    <xdr:sp macro="[0]!Expenses" textlink="">
      <xdr:nvSpPr>
        <xdr:cNvPr id="26" name="Rectangle 25">
          <a:extLst>
            <a:ext uri="{FF2B5EF4-FFF2-40B4-BE49-F238E27FC236}">
              <a16:creationId xmlns:a16="http://schemas.microsoft.com/office/drawing/2014/main" id="{56FCC511-386F-4D70-B50B-2C62BC085A71}"/>
            </a:ext>
          </a:extLst>
        </xdr:cNvPr>
        <xdr:cNvSpPr/>
      </xdr:nvSpPr>
      <xdr:spPr>
        <a:xfrm>
          <a:off x="12700" y="1718234"/>
          <a:ext cx="1531346" cy="485589"/>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t>See Expenses</a:t>
          </a:r>
        </a:p>
      </xdr:txBody>
    </xdr:sp>
    <xdr:clientData/>
  </xdr:twoCellAnchor>
  <xdr:twoCellAnchor>
    <xdr:from>
      <xdr:col>5</xdr:col>
      <xdr:colOff>487867</xdr:colOff>
      <xdr:row>5</xdr:row>
      <xdr:rowOff>170366</xdr:rowOff>
    </xdr:from>
    <xdr:to>
      <xdr:col>8</xdr:col>
      <xdr:colOff>511098</xdr:colOff>
      <xdr:row>12</xdr:row>
      <xdr:rowOff>17591</xdr:rowOff>
    </xdr:to>
    <xdr:sp macro="" textlink="">
      <xdr:nvSpPr>
        <xdr:cNvPr id="13" name="Rectangle 12">
          <a:extLst>
            <a:ext uri="{FF2B5EF4-FFF2-40B4-BE49-F238E27FC236}">
              <a16:creationId xmlns:a16="http://schemas.microsoft.com/office/drawing/2014/main" id="{A34B74E2-4D96-4F40-B2F9-BE977829D452}"/>
            </a:ext>
          </a:extLst>
        </xdr:cNvPr>
        <xdr:cNvSpPr/>
      </xdr:nvSpPr>
      <xdr:spPr>
        <a:xfrm>
          <a:off x="3546708" y="1099634"/>
          <a:ext cx="1858536" cy="1148201"/>
        </a:xfrm>
        <a:prstGeom prst="rect">
          <a:avLst/>
        </a:prstGeom>
        <a:solidFill>
          <a:schemeClr val="accent2">
            <a:lumMod val="40000"/>
            <a:lumOff val="60000"/>
          </a:schemeClr>
        </a:solidFill>
        <a:ln>
          <a:solidFill>
            <a:srgbClr val="7030A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426370</xdr:colOff>
      <xdr:row>5</xdr:row>
      <xdr:rowOff>162622</xdr:rowOff>
    </xdr:from>
    <xdr:to>
      <xdr:col>5</xdr:col>
      <xdr:colOff>472379</xdr:colOff>
      <xdr:row>12</xdr:row>
      <xdr:rowOff>38077</xdr:rowOff>
    </xdr:to>
    <xdr:sp macro="" textlink="">
      <xdr:nvSpPr>
        <xdr:cNvPr id="12" name="Rectangle 11">
          <a:extLst>
            <a:ext uri="{FF2B5EF4-FFF2-40B4-BE49-F238E27FC236}">
              <a16:creationId xmlns:a16="http://schemas.microsoft.com/office/drawing/2014/main" id="{F06FC172-FD03-4AD9-97AA-3FFC8358744F}"/>
            </a:ext>
          </a:extLst>
        </xdr:cNvPr>
        <xdr:cNvSpPr/>
      </xdr:nvSpPr>
      <xdr:spPr>
        <a:xfrm>
          <a:off x="1649907" y="1091890"/>
          <a:ext cx="1881313" cy="1176431"/>
        </a:xfrm>
        <a:prstGeom prst="rect">
          <a:avLst/>
        </a:prstGeom>
        <a:solidFill>
          <a:schemeClr val="accent2">
            <a:lumMod val="40000"/>
            <a:lumOff val="60000"/>
          </a:schemeClr>
        </a:solidFill>
        <a:ln>
          <a:solidFill>
            <a:srgbClr val="7030A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478366</xdr:colOff>
      <xdr:row>2</xdr:row>
      <xdr:rowOff>91369</xdr:rowOff>
    </xdr:from>
    <xdr:to>
      <xdr:col>14</xdr:col>
      <xdr:colOff>503767</xdr:colOff>
      <xdr:row>4</xdr:row>
      <xdr:rowOff>135819</xdr:rowOff>
    </xdr:to>
    <xdr:sp macro="" textlink="">
      <xdr:nvSpPr>
        <xdr:cNvPr id="3" name="TextBox 2">
          <a:extLst>
            <a:ext uri="{FF2B5EF4-FFF2-40B4-BE49-F238E27FC236}">
              <a16:creationId xmlns:a16="http://schemas.microsoft.com/office/drawing/2014/main" id="{F865002A-BB88-4B57-9729-B22CDF4D364A}"/>
            </a:ext>
          </a:extLst>
        </xdr:cNvPr>
        <xdr:cNvSpPr txBox="1"/>
      </xdr:nvSpPr>
      <xdr:spPr>
        <a:xfrm>
          <a:off x="2916766" y="459669"/>
          <a:ext cx="6121401" cy="412750"/>
        </a:xfrm>
        <a:prstGeom prst="rect">
          <a:avLst/>
        </a:prstGeom>
        <a:solidFill>
          <a:srgbClr val="876AD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3</xdr:col>
      <xdr:colOff>92926</xdr:colOff>
      <xdr:row>6</xdr:row>
      <xdr:rowOff>158875</xdr:rowOff>
    </xdr:from>
    <xdr:to>
      <xdr:col>5</xdr:col>
      <xdr:colOff>193598</xdr:colOff>
      <xdr:row>9</xdr:row>
      <xdr:rowOff>145959</xdr:rowOff>
    </xdr:to>
    <xdr:sp macro="" textlink="">
      <xdr:nvSpPr>
        <xdr:cNvPr id="5" name="TextBox 4">
          <a:extLst>
            <a:ext uri="{FF2B5EF4-FFF2-40B4-BE49-F238E27FC236}">
              <a16:creationId xmlns:a16="http://schemas.microsoft.com/office/drawing/2014/main" id="{797A235C-09DE-4C12-AB44-839D057DDBA5}"/>
            </a:ext>
          </a:extLst>
        </xdr:cNvPr>
        <xdr:cNvSpPr txBox="1"/>
      </xdr:nvSpPr>
      <xdr:spPr>
        <a:xfrm>
          <a:off x="1928231" y="1273997"/>
          <a:ext cx="1324208" cy="5446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GROSS PROFIT</a:t>
          </a:r>
          <a:r>
            <a:rPr lang="en-IN" sz="1200" baseline="0"/>
            <a:t> </a:t>
          </a:r>
        </a:p>
        <a:p>
          <a:pPr algn="ctr"/>
          <a:r>
            <a:rPr lang="en-IN" sz="1200" b="0" i="0" u="none" strike="noStrike">
              <a:solidFill>
                <a:schemeClr val="dk1"/>
              </a:solidFill>
              <a:effectLst/>
              <a:latin typeface="+mn-lt"/>
              <a:ea typeface="+mn-ea"/>
              <a:cs typeface="+mn-cs"/>
            </a:rPr>
            <a:t>₩ </a:t>
          </a:r>
          <a:r>
            <a:rPr lang="en-IN" sz="1200" b="0" i="0" u="none" strike="noStrike" baseline="0">
              <a:solidFill>
                <a:schemeClr val="dk1"/>
              </a:solidFill>
              <a:effectLst/>
              <a:latin typeface="+mn-lt"/>
              <a:ea typeface="+mn-ea"/>
              <a:cs typeface="+mn-cs"/>
            </a:rPr>
            <a:t> </a:t>
          </a:r>
          <a:r>
            <a:rPr lang="en-IN" sz="1200" b="0" i="0" u="none" strike="noStrike">
              <a:solidFill>
                <a:schemeClr val="dk1"/>
              </a:solidFill>
              <a:effectLst/>
              <a:latin typeface="+mn-lt"/>
              <a:ea typeface="+mn-ea"/>
              <a:cs typeface="+mn-cs"/>
            </a:rPr>
            <a:t>9,59,808.14 </a:t>
          </a:r>
          <a:endParaRPr lang="en-IN" sz="1200"/>
        </a:p>
      </xdr:txBody>
    </xdr:sp>
    <xdr:clientData/>
  </xdr:twoCellAnchor>
  <xdr:twoCellAnchor editAs="oneCell">
    <xdr:from>
      <xdr:col>0</xdr:col>
      <xdr:colOff>0</xdr:colOff>
      <xdr:row>1</xdr:row>
      <xdr:rowOff>25400</xdr:rowOff>
    </xdr:from>
    <xdr:to>
      <xdr:col>2</xdr:col>
      <xdr:colOff>317499</xdr:colOff>
      <xdr:row>6</xdr:row>
      <xdr:rowOff>6616</xdr:rowOff>
    </xdr:to>
    <xdr:pic>
      <xdr:nvPicPr>
        <xdr:cNvPr id="6" name="Picture 5">
          <a:extLst>
            <a:ext uri="{FF2B5EF4-FFF2-40B4-BE49-F238E27FC236}">
              <a16:creationId xmlns:a16="http://schemas.microsoft.com/office/drawing/2014/main" id="{5B2A050A-A33D-4599-B9B3-A9835A911277}"/>
            </a:ext>
          </a:extLst>
        </xdr:cNvPr>
        <xdr:cNvPicPr>
          <a:picLocks noChangeAspect="1"/>
        </xdr:cNvPicPr>
      </xdr:nvPicPr>
      <xdr:blipFill>
        <a:blip xmlns:r="http://schemas.openxmlformats.org/officeDocument/2006/relationships" r:embed="rId1"/>
        <a:stretch>
          <a:fillRect/>
        </a:stretch>
      </xdr:blipFill>
      <xdr:spPr>
        <a:xfrm>
          <a:off x="0" y="210608"/>
          <a:ext cx="1534582" cy="907258"/>
        </a:xfrm>
        <a:prstGeom prst="rect">
          <a:avLst/>
        </a:prstGeom>
      </xdr:spPr>
    </xdr:pic>
    <xdr:clientData/>
  </xdr:twoCellAnchor>
  <xdr:twoCellAnchor>
    <xdr:from>
      <xdr:col>6</xdr:col>
      <xdr:colOff>87349</xdr:colOff>
      <xdr:row>6</xdr:row>
      <xdr:rowOff>172168</xdr:rowOff>
    </xdr:from>
    <xdr:to>
      <xdr:col>8</xdr:col>
      <xdr:colOff>300237</xdr:colOff>
      <xdr:row>10</xdr:row>
      <xdr:rowOff>3952</xdr:rowOff>
    </xdr:to>
    <xdr:sp macro="" textlink="">
      <xdr:nvSpPr>
        <xdr:cNvPr id="9" name="TextBox 8">
          <a:extLst>
            <a:ext uri="{FF2B5EF4-FFF2-40B4-BE49-F238E27FC236}">
              <a16:creationId xmlns:a16="http://schemas.microsoft.com/office/drawing/2014/main" id="{14D71D91-6070-4177-861E-F4628BDBC912}"/>
            </a:ext>
          </a:extLst>
        </xdr:cNvPr>
        <xdr:cNvSpPr txBox="1"/>
      </xdr:nvSpPr>
      <xdr:spPr>
        <a:xfrm>
          <a:off x="3757959" y="1287290"/>
          <a:ext cx="1436424" cy="5751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OPERATING PROFIT</a:t>
          </a:r>
          <a:r>
            <a:rPr lang="en-IN" sz="1200" baseline="0"/>
            <a:t> </a:t>
          </a:r>
        </a:p>
        <a:p>
          <a:pPr algn="ctr"/>
          <a:r>
            <a:rPr lang="en-IN" sz="1200" baseline="0"/>
            <a:t>₩ 1,84,045.29  </a:t>
          </a:r>
        </a:p>
      </xdr:txBody>
    </xdr:sp>
    <xdr:clientData/>
  </xdr:twoCellAnchor>
  <xdr:twoCellAnchor>
    <xdr:from>
      <xdr:col>2</xdr:col>
      <xdr:colOff>420220</xdr:colOff>
      <xdr:row>11</xdr:row>
      <xdr:rowOff>8819</xdr:rowOff>
    </xdr:from>
    <xdr:to>
      <xdr:col>11</xdr:col>
      <xdr:colOff>389194</xdr:colOff>
      <xdr:row>28</xdr:row>
      <xdr:rowOff>165100</xdr:rowOff>
    </xdr:to>
    <xdr:graphicFrame macro="">
      <xdr:nvGraphicFramePr>
        <xdr:cNvPr id="15" name="Chart 14">
          <a:extLst>
            <a:ext uri="{FF2B5EF4-FFF2-40B4-BE49-F238E27FC236}">
              <a16:creationId xmlns:a16="http://schemas.microsoft.com/office/drawing/2014/main" id="{6B49B59F-1C65-4B99-AC15-DFFD32A4E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399436</xdr:colOff>
      <xdr:row>5</xdr:row>
      <xdr:rowOff>178110</xdr:rowOff>
    </xdr:from>
    <xdr:to>
      <xdr:col>18</xdr:col>
      <xdr:colOff>149411</xdr:colOff>
      <xdr:row>28</xdr:row>
      <xdr:rowOff>163872</xdr:rowOff>
    </xdr:to>
    <xdr:graphicFrame macro="">
      <xdr:nvGraphicFramePr>
        <xdr:cNvPr id="16" name="Chart 15">
          <a:extLst>
            <a:ext uri="{FF2B5EF4-FFF2-40B4-BE49-F238E27FC236}">
              <a16:creationId xmlns:a16="http://schemas.microsoft.com/office/drawing/2014/main" id="{3B6AE490-AE0F-4331-995A-79C54D2190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12</xdr:row>
      <xdr:rowOff>0</xdr:rowOff>
    </xdr:from>
    <xdr:to>
      <xdr:col>2</xdr:col>
      <xdr:colOff>317500</xdr:colOff>
      <xdr:row>18</xdr:row>
      <xdr:rowOff>99608</xdr:rowOff>
    </xdr:to>
    <mc:AlternateContent xmlns:mc="http://schemas.openxmlformats.org/markup-compatibility/2006">
      <mc:Choice xmlns:sle15="http://schemas.microsoft.com/office/drawing/2012/slicer" Requires="sle15">
        <xdr:graphicFrame macro="">
          <xdr:nvGraphicFramePr>
            <xdr:cNvPr id="17" name="Year 2">
              <a:extLst>
                <a:ext uri="{FF2B5EF4-FFF2-40B4-BE49-F238E27FC236}">
                  <a16:creationId xmlns:a16="http://schemas.microsoft.com/office/drawing/2014/main" id="{18265753-2EF5-415B-BEEA-5473B572F1E7}"/>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0" y="2201333"/>
              <a:ext cx="1531056" cy="12002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18</xdr:row>
      <xdr:rowOff>136960</xdr:rowOff>
    </xdr:from>
    <xdr:to>
      <xdr:col>2</xdr:col>
      <xdr:colOff>317500</xdr:colOff>
      <xdr:row>28</xdr:row>
      <xdr:rowOff>163870</xdr:rowOff>
    </xdr:to>
    <mc:AlternateContent xmlns:mc="http://schemas.openxmlformats.org/markup-compatibility/2006" xmlns:sle15="http://schemas.microsoft.com/office/drawing/2012/slicer">
      <mc:Choice Requires="sle15">
        <xdr:graphicFrame macro="">
          <xdr:nvGraphicFramePr>
            <xdr:cNvPr id="18" name="Metrics 5">
              <a:extLst>
                <a:ext uri="{FF2B5EF4-FFF2-40B4-BE49-F238E27FC236}">
                  <a16:creationId xmlns:a16="http://schemas.microsoft.com/office/drawing/2014/main" id="{A05850B3-AA0B-48BF-A47F-9C2C5C923BF1}"/>
                </a:ext>
              </a:extLst>
            </xdr:cNvPr>
            <xdr:cNvGraphicFramePr/>
          </xdr:nvGraphicFramePr>
          <xdr:xfrm>
            <a:off x="0" y="0"/>
            <a:ext cx="0" cy="0"/>
          </xdr:xfrm>
          <a:graphic>
            <a:graphicData uri="http://schemas.microsoft.com/office/drawing/2010/slicer">
              <sle:slicer xmlns:sle="http://schemas.microsoft.com/office/drawing/2010/slicer" name="Metrics 5"/>
            </a:graphicData>
          </a:graphic>
        </xdr:graphicFrame>
      </mc:Choice>
      <mc:Fallback xmlns="">
        <xdr:sp macro="" textlink="">
          <xdr:nvSpPr>
            <xdr:cNvPr id="0" name=""/>
            <xdr:cNvSpPr>
              <a:spLocks noTextEdit="1"/>
            </xdr:cNvSpPr>
          </xdr:nvSpPr>
          <xdr:spPr>
            <a:xfrm>
              <a:off x="0" y="2734596"/>
              <a:ext cx="1546532" cy="259121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xdr:col>
      <xdr:colOff>420219</xdr:colOff>
      <xdr:row>1</xdr:row>
      <xdr:rowOff>20484</xdr:rowOff>
    </xdr:from>
    <xdr:to>
      <xdr:col>18</xdr:col>
      <xdr:colOff>143386</xdr:colOff>
      <xdr:row>5</xdr:row>
      <xdr:rowOff>174113</xdr:rowOff>
    </xdr:to>
    <xdr:sp macro="" textlink="">
      <xdr:nvSpPr>
        <xdr:cNvPr id="11" name="TextBox 10">
          <a:extLst>
            <a:ext uri="{FF2B5EF4-FFF2-40B4-BE49-F238E27FC236}">
              <a16:creationId xmlns:a16="http://schemas.microsoft.com/office/drawing/2014/main" id="{B0A59655-9C2F-49B5-860B-C2BC08AE491B}"/>
            </a:ext>
          </a:extLst>
        </xdr:cNvPr>
        <xdr:cNvSpPr txBox="1"/>
      </xdr:nvSpPr>
      <xdr:spPr>
        <a:xfrm>
          <a:off x="1634190" y="207249"/>
          <a:ext cx="9434931" cy="900688"/>
        </a:xfrm>
        <a:prstGeom prst="rect">
          <a:avLst/>
        </a:prstGeom>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5400000" scaled="1"/>
          <a:tileRect/>
        </a:gradFill>
        <a:ln>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b"/>
        <a:lstStyle/>
        <a:p>
          <a:pPr algn="ctr"/>
          <a:r>
            <a:rPr lang="en-IN" sz="2400">
              <a:solidFill>
                <a:schemeClr val="bg1"/>
              </a:solidFill>
            </a:rPr>
            <a:t>HYBE PROFITS</a:t>
          </a:r>
          <a:r>
            <a:rPr lang="en-IN" sz="2400" baseline="0">
              <a:solidFill>
                <a:schemeClr val="bg1"/>
              </a:solidFill>
            </a:rPr>
            <a:t> DASHBOARD FY 2024</a:t>
          </a:r>
        </a:p>
        <a:p>
          <a:endParaRPr lang="en-IN" sz="1100"/>
        </a:p>
      </xdr:txBody>
    </xdr:sp>
    <xdr:clientData/>
  </xdr:twoCellAnchor>
  <xdr:twoCellAnchor>
    <xdr:from>
      <xdr:col>0</xdr:col>
      <xdr:colOff>81936</xdr:colOff>
      <xdr:row>7</xdr:row>
      <xdr:rowOff>71693</xdr:rowOff>
    </xdr:from>
    <xdr:to>
      <xdr:col>2</xdr:col>
      <xdr:colOff>153629</xdr:colOff>
      <xdr:row>8</xdr:row>
      <xdr:rowOff>20484</xdr:rowOff>
    </xdr:to>
    <xdr:sp macro="" textlink="">
      <xdr:nvSpPr>
        <xdr:cNvPr id="20" name="TextBox 19">
          <a:extLst>
            <a:ext uri="{FF2B5EF4-FFF2-40B4-BE49-F238E27FC236}">
              <a16:creationId xmlns:a16="http://schemas.microsoft.com/office/drawing/2014/main" id="{A1865B99-BFFD-4F60-8B40-5F168EE272F4}"/>
            </a:ext>
          </a:extLst>
        </xdr:cNvPr>
        <xdr:cNvSpPr txBox="1"/>
      </xdr:nvSpPr>
      <xdr:spPr>
        <a:xfrm>
          <a:off x="81936" y="1362177"/>
          <a:ext cx="1300725" cy="13314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IN" sz="1100">
            <a:solidFill>
              <a:schemeClr val="bg1"/>
            </a:solidFill>
            <a:latin typeface="+mj-lt"/>
          </a:endParaRPr>
        </a:p>
      </xdr:txBody>
    </xdr:sp>
    <xdr:clientData/>
  </xdr:twoCellAnchor>
  <xdr:twoCellAnchor>
    <xdr:from>
      <xdr:col>0</xdr:col>
      <xdr:colOff>0</xdr:colOff>
      <xdr:row>6</xdr:row>
      <xdr:rowOff>19844</xdr:rowOff>
    </xdr:from>
    <xdr:to>
      <xdr:col>2</xdr:col>
      <xdr:colOff>309756</xdr:colOff>
      <xdr:row>8</xdr:row>
      <xdr:rowOff>161862</xdr:rowOff>
    </xdr:to>
    <xdr:sp macro="[0]!Revenue" textlink="">
      <xdr:nvSpPr>
        <xdr:cNvPr id="22" name="Rectangle 21">
          <a:extLst>
            <a:ext uri="{FF2B5EF4-FFF2-40B4-BE49-F238E27FC236}">
              <a16:creationId xmlns:a16="http://schemas.microsoft.com/office/drawing/2014/main" id="{6D616D10-3C25-4BA1-BBB2-63C78B6ACEC0}"/>
            </a:ext>
          </a:extLst>
        </xdr:cNvPr>
        <xdr:cNvSpPr/>
      </xdr:nvSpPr>
      <xdr:spPr>
        <a:xfrm>
          <a:off x="0" y="1140432"/>
          <a:ext cx="1529952" cy="515548"/>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t>See</a:t>
          </a:r>
          <a:r>
            <a:rPr lang="en-IN" sz="1200" baseline="0"/>
            <a:t> Revenue </a:t>
          </a:r>
          <a:endParaRPr lang="en-IN" sz="1200"/>
        </a:p>
      </xdr:txBody>
    </xdr:sp>
    <xdr:clientData/>
  </xdr:twoCellAnchor>
  <xdr:twoCellAnchor editAs="oneCell">
    <xdr:from>
      <xdr:col>2</xdr:col>
      <xdr:colOff>21233</xdr:colOff>
      <xdr:row>6</xdr:row>
      <xdr:rowOff>182761</xdr:rowOff>
    </xdr:from>
    <xdr:to>
      <xdr:col>2</xdr:col>
      <xdr:colOff>222453</xdr:colOff>
      <xdr:row>7</xdr:row>
      <xdr:rowOff>182986</xdr:rowOff>
    </xdr:to>
    <xdr:pic>
      <xdr:nvPicPr>
        <xdr:cNvPr id="23" name="Graphic 22" descr="Right pointing backhand index with solid fill">
          <a:extLst>
            <a:ext uri="{FF2B5EF4-FFF2-40B4-BE49-F238E27FC236}">
              <a16:creationId xmlns:a16="http://schemas.microsoft.com/office/drawing/2014/main" id="{DED2E206-9012-47CA-A6EB-25165C0CBF6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41624" y="1284089"/>
          <a:ext cx="201220" cy="183780"/>
        </a:xfrm>
        <a:prstGeom prst="rect">
          <a:avLst/>
        </a:prstGeom>
      </xdr:spPr>
    </xdr:pic>
    <xdr:clientData/>
  </xdr:twoCellAnchor>
  <xdr:twoCellAnchor editAs="oneCell">
    <xdr:from>
      <xdr:col>2</xdr:col>
      <xdr:colOff>19050</xdr:colOff>
      <xdr:row>10</xdr:row>
      <xdr:rowOff>3175</xdr:rowOff>
    </xdr:from>
    <xdr:to>
      <xdr:col>2</xdr:col>
      <xdr:colOff>220270</xdr:colOff>
      <xdr:row>11</xdr:row>
      <xdr:rowOff>3400</xdr:rowOff>
    </xdr:to>
    <xdr:pic>
      <xdr:nvPicPr>
        <xdr:cNvPr id="24" name="Graphic 23" descr="Right pointing backhand index with solid fill">
          <a:extLst>
            <a:ext uri="{FF2B5EF4-FFF2-40B4-BE49-F238E27FC236}">
              <a16:creationId xmlns:a16="http://schemas.microsoft.com/office/drawing/2014/main" id="{82510549-A40A-427B-9428-B6C26F35574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39441" y="1838722"/>
          <a:ext cx="201220" cy="183780"/>
        </a:xfrm>
        <a:prstGeom prst="rect">
          <a:avLst/>
        </a:prstGeom>
      </xdr:spPr>
    </xdr:pic>
    <xdr:clientData/>
  </xdr:twoCellAnchor>
  <xdr:twoCellAnchor>
    <xdr:from>
      <xdr:col>8</xdr:col>
      <xdr:colOff>526586</xdr:colOff>
      <xdr:row>5</xdr:row>
      <xdr:rowOff>170366</xdr:rowOff>
    </xdr:from>
    <xdr:to>
      <xdr:col>11</xdr:col>
      <xdr:colOff>387196</xdr:colOff>
      <xdr:row>11</xdr:row>
      <xdr:rowOff>5265</xdr:rowOff>
    </xdr:to>
    <xdr:sp macro="" textlink="">
      <xdr:nvSpPr>
        <xdr:cNvPr id="27" name="Rectangle 26">
          <a:extLst>
            <a:ext uri="{FF2B5EF4-FFF2-40B4-BE49-F238E27FC236}">
              <a16:creationId xmlns:a16="http://schemas.microsoft.com/office/drawing/2014/main" id="{08A44422-B0F9-3343-F705-D640CDABC3EF}"/>
            </a:ext>
          </a:extLst>
        </xdr:cNvPr>
        <xdr:cNvSpPr/>
      </xdr:nvSpPr>
      <xdr:spPr>
        <a:xfrm>
          <a:off x="5420732" y="1099634"/>
          <a:ext cx="1695915" cy="950021"/>
        </a:xfrm>
        <a:prstGeom prst="rect">
          <a:avLst/>
        </a:prstGeom>
        <a:solidFill>
          <a:schemeClr val="accent2">
            <a:lumMod val="40000"/>
            <a:lumOff val="60000"/>
          </a:schemeClr>
        </a:solidFill>
        <a:ln>
          <a:solidFill>
            <a:srgbClr val="7030A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124190</xdr:colOff>
      <xdr:row>6</xdr:row>
      <xdr:rowOff>157665</xdr:rowOff>
    </xdr:from>
    <xdr:to>
      <xdr:col>11</xdr:col>
      <xdr:colOff>195387</xdr:colOff>
      <xdr:row>9</xdr:row>
      <xdr:rowOff>175303</xdr:rowOff>
    </xdr:to>
    <xdr:sp macro="" textlink="">
      <xdr:nvSpPr>
        <xdr:cNvPr id="28" name="TextBox 27">
          <a:extLst>
            <a:ext uri="{FF2B5EF4-FFF2-40B4-BE49-F238E27FC236}">
              <a16:creationId xmlns:a16="http://schemas.microsoft.com/office/drawing/2014/main" id="{303C9A19-D26D-B75F-61B4-E02A89D5B2D8}"/>
            </a:ext>
          </a:extLst>
        </xdr:cNvPr>
        <xdr:cNvSpPr txBox="1"/>
      </xdr:nvSpPr>
      <xdr:spPr>
        <a:xfrm>
          <a:off x="5630105" y="1272787"/>
          <a:ext cx="1294733" cy="5751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NET INCOME</a:t>
          </a:r>
        </a:p>
        <a:p>
          <a:pPr algn="ctr"/>
          <a:r>
            <a:rPr lang="en-IN" sz="1100" baseline="0">
              <a:solidFill>
                <a:schemeClr val="dk1"/>
              </a:solidFill>
              <a:effectLst/>
              <a:latin typeface="+mn-lt"/>
              <a:ea typeface="+mn-ea"/>
              <a:cs typeface="+mn-cs"/>
            </a:rPr>
            <a:t>₩ </a:t>
          </a:r>
          <a:r>
            <a:rPr lang="en-IN" sz="1100" baseline="0"/>
            <a:t>3.4B </a:t>
          </a:r>
          <a:r>
            <a:rPr lang="en-IN" sz="1000">
              <a:solidFill>
                <a:srgbClr val="FF0000"/>
              </a:solidFill>
            </a:rPr>
            <a:t>▼ 102%</a:t>
          </a:r>
          <a:endParaRPr lang="en-IN" sz="1400" baseline="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246031</xdr:colOff>
      <xdr:row>0</xdr:row>
      <xdr:rowOff>0</xdr:rowOff>
    </xdr:from>
    <xdr:to>
      <xdr:col>14</xdr:col>
      <xdr:colOff>211666</xdr:colOff>
      <xdr:row>14</xdr:row>
      <xdr:rowOff>44561</xdr:rowOff>
    </xdr:to>
    <xdr:graphicFrame macro="">
      <xdr:nvGraphicFramePr>
        <xdr:cNvPr id="3" name="Chart 2">
          <a:extLst>
            <a:ext uri="{FF2B5EF4-FFF2-40B4-BE49-F238E27FC236}">
              <a16:creationId xmlns:a16="http://schemas.microsoft.com/office/drawing/2014/main" id="{ECC6D486-BF3C-B17E-79D7-A43BC659BC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673484</xdr:colOff>
      <xdr:row>32</xdr:row>
      <xdr:rowOff>178246</xdr:rowOff>
    </xdr:from>
    <xdr:to>
      <xdr:col>10</xdr:col>
      <xdr:colOff>843615</xdr:colOff>
      <xdr:row>47</xdr:row>
      <xdr:rowOff>99224</xdr:rowOff>
    </xdr:to>
    <xdr:graphicFrame macro="">
      <xdr:nvGraphicFramePr>
        <xdr:cNvPr id="8" name="Chart 7">
          <a:extLst>
            <a:ext uri="{FF2B5EF4-FFF2-40B4-BE49-F238E27FC236}">
              <a16:creationId xmlns:a16="http://schemas.microsoft.com/office/drawing/2014/main" id="{E247AA93-B0A3-C6A0-D8E9-EF430BFAB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0</xdr:colOff>
      <xdr:row>8</xdr:row>
      <xdr:rowOff>0</xdr:rowOff>
    </xdr:from>
    <xdr:to>
      <xdr:col>30</xdr:col>
      <xdr:colOff>501045</xdr:colOff>
      <xdr:row>22</xdr:row>
      <xdr:rowOff>110126</xdr:rowOff>
    </xdr:to>
    <xdr:graphicFrame macro="">
      <xdr:nvGraphicFramePr>
        <xdr:cNvPr id="9" name="Chart 8">
          <a:extLst>
            <a:ext uri="{FF2B5EF4-FFF2-40B4-BE49-F238E27FC236}">
              <a16:creationId xmlns:a16="http://schemas.microsoft.com/office/drawing/2014/main" id="{AE111A66-E084-451F-AE55-474F437FBE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1522306</xdr:colOff>
      <xdr:row>37</xdr:row>
      <xdr:rowOff>168355</xdr:rowOff>
    </xdr:from>
    <xdr:to>
      <xdr:col>26</xdr:col>
      <xdr:colOff>219611</xdr:colOff>
      <xdr:row>52</xdr:row>
      <xdr:rowOff>74321</xdr:rowOff>
    </xdr:to>
    <xdr:graphicFrame macro="">
      <xdr:nvGraphicFramePr>
        <xdr:cNvPr id="11" name="Chart 10">
          <a:extLst>
            <a:ext uri="{FF2B5EF4-FFF2-40B4-BE49-F238E27FC236}">
              <a16:creationId xmlns:a16="http://schemas.microsoft.com/office/drawing/2014/main" id="{1E9DB9B7-54FE-657F-6FB5-53074004A1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1293091</xdr:colOff>
      <xdr:row>28</xdr:row>
      <xdr:rowOff>124498</xdr:rowOff>
    </xdr:from>
    <xdr:to>
      <xdr:col>14</xdr:col>
      <xdr:colOff>111606</xdr:colOff>
      <xdr:row>43</xdr:row>
      <xdr:rowOff>125653</xdr:rowOff>
    </xdr:to>
    <xdr:graphicFrame macro="">
      <xdr:nvGraphicFramePr>
        <xdr:cNvPr id="14" name="Chart 13">
          <a:extLst>
            <a:ext uri="{FF2B5EF4-FFF2-40B4-BE49-F238E27FC236}">
              <a16:creationId xmlns:a16="http://schemas.microsoft.com/office/drawing/2014/main" id="{84F95068-6AD8-2F65-FA41-9C49CF5E20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533978</xdr:colOff>
      <xdr:row>2</xdr:row>
      <xdr:rowOff>126422</xdr:rowOff>
    </xdr:from>
    <xdr:to>
      <xdr:col>14</xdr:col>
      <xdr:colOff>2362778</xdr:colOff>
      <xdr:row>16</xdr:row>
      <xdr:rowOff>64366</xdr:rowOff>
    </xdr:to>
    <mc:AlternateContent xmlns:mc="http://schemas.openxmlformats.org/markup-compatibility/2006" xmlns:a14="http://schemas.microsoft.com/office/drawing/2010/main">
      <mc:Choice Requires="a14">
        <xdr:graphicFrame macro="">
          <xdr:nvGraphicFramePr>
            <xdr:cNvPr id="2" name="Year.Quarter">
              <a:extLst>
                <a:ext uri="{FF2B5EF4-FFF2-40B4-BE49-F238E27FC236}">
                  <a16:creationId xmlns:a16="http://schemas.microsoft.com/office/drawing/2014/main" id="{A0ED9242-886B-052D-774D-74FEBEB05C9D}"/>
                </a:ext>
              </a:extLst>
            </xdr:cNvPr>
            <xdr:cNvGraphicFramePr/>
          </xdr:nvGraphicFramePr>
          <xdr:xfrm>
            <a:off x="0" y="0"/>
            <a:ext cx="0" cy="0"/>
          </xdr:xfrm>
          <a:graphic>
            <a:graphicData uri="http://schemas.microsoft.com/office/drawing/2010/slicer">
              <sle:slicer xmlns:sle="http://schemas.microsoft.com/office/drawing/2010/slicer" name="Year.Quarter"/>
            </a:graphicData>
          </a:graphic>
        </xdr:graphicFrame>
      </mc:Choice>
      <mc:Fallback xmlns="">
        <xdr:sp macro="" textlink="">
          <xdr:nvSpPr>
            <xdr:cNvPr id="0" name=""/>
            <xdr:cNvSpPr>
              <a:spLocks noTextEdit="1"/>
            </xdr:cNvSpPr>
          </xdr:nvSpPr>
          <xdr:spPr>
            <a:xfrm>
              <a:off x="20136802" y="499951"/>
              <a:ext cx="1828800" cy="2552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559955</xdr:colOff>
      <xdr:row>17</xdr:row>
      <xdr:rowOff>117764</xdr:rowOff>
    </xdr:from>
    <xdr:to>
      <xdr:col>14</xdr:col>
      <xdr:colOff>2388755</xdr:colOff>
      <xdr:row>31</xdr:row>
      <xdr:rowOff>55708</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718B9163-5D3E-CC34-5663-BD5321EBEBE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162779" y="3292764"/>
              <a:ext cx="1828800" cy="2552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734291</xdr:colOff>
      <xdr:row>13</xdr:row>
      <xdr:rowOff>170873</xdr:rowOff>
    </xdr:from>
    <xdr:to>
      <xdr:col>10</xdr:col>
      <xdr:colOff>1076613</xdr:colOff>
      <xdr:row>27</xdr:row>
      <xdr:rowOff>68407</xdr:rowOff>
    </xdr:to>
    <mc:AlternateContent xmlns:mc="http://schemas.openxmlformats.org/markup-compatibility/2006">
      <mc:Choice xmlns:a14="http://schemas.microsoft.com/office/drawing/2010/main" Requires="a14">
        <xdr:graphicFrame macro="">
          <xdr:nvGraphicFramePr>
            <xdr:cNvPr id="6" name="Year.Quarter 1">
              <a:extLst>
                <a:ext uri="{FF2B5EF4-FFF2-40B4-BE49-F238E27FC236}">
                  <a16:creationId xmlns:a16="http://schemas.microsoft.com/office/drawing/2014/main" id="{0ADD2A64-6BBA-522B-5D00-37FD2B18A1A1}"/>
                </a:ext>
              </a:extLst>
            </xdr:cNvPr>
            <xdr:cNvGraphicFramePr/>
          </xdr:nvGraphicFramePr>
          <xdr:xfrm>
            <a:off x="0" y="0"/>
            <a:ext cx="0" cy="0"/>
          </xdr:xfrm>
          <a:graphic>
            <a:graphicData uri="http://schemas.microsoft.com/office/drawing/2010/slicer">
              <sle:slicer xmlns:sle="http://schemas.microsoft.com/office/drawing/2010/slicer" name="Year.Quarter 1"/>
            </a:graphicData>
          </a:graphic>
        </xdr:graphicFrame>
      </mc:Choice>
      <mc:Fallback>
        <xdr:sp macro="" textlink="">
          <xdr:nvSpPr>
            <xdr:cNvPr id="0" name=""/>
            <xdr:cNvSpPr>
              <a:spLocks noTextEdit="1"/>
            </xdr:cNvSpPr>
          </xdr:nvSpPr>
          <xdr:spPr>
            <a:xfrm>
              <a:off x="11817927" y="26098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10</xdr:col>
      <xdr:colOff>144824</xdr:colOff>
      <xdr:row>0</xdr:row>
      <xdr:rowOff>66842</xdr:rowOff>
    </xdr:from>
    <xdr:to>
      <xdr:col>22</xdr:col>
      <xdr:colOff>45850</xdr:colOff>
      <xdr:row>21</xdr:row>
      <xdr:rowOff>55702</xdr:rowOff>
    </xdr:to>
    <xdr:graphicFrame macro="">
      <xdr:nvGraphicFramePr>
        <xdr:cNvPr id="2" name="Chart 1">
          <a:extLst>
            <a:ext uri="{FF2B5EF4-FFF2-40B4-BE49-F238E27FC236}">
              <a16:creationId xmlns:a16="http://schemas.microsoft.com/office/drawing/2014/main" id="{A0E6C135-A3B4-4E69-9382-D3A197C4E5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465667</xdr:colOff>
      <xdr:row>23</xdr:row>
      <xdr:rowOff>98927</xdr:rowOff>
    </xdr:from>
    <xdr:to>
      <xdr:col>8</xdr:col>
      <xdr:colOff>1417053</xdr:colOff>
      <xdr:row>38</xdr:row>
      <xdr:rowOff>1337</xdr:rowOff>
    </xdr:to>
    <xdr:graphicFrame macro="">
      <xdr:nvGraphicFramePr>
        <xdr:cNvPr id="3" name="Chart 2">
          <a:extLst>
            <a:ext uri="{FF2B5EF4-FFF2-40B4-BE49-F238E27FC236}">
              <a16:creationId xmlns:a16="http://schemas.microsoft.com/office/drawing/2014/main" id="{B5D0D071-87C5-0058-EDA6-E11B050997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5947.541928472223" createdVersion="8" refreshedVersion="8" minRefreshableVersion="3" recordCount="250" xr:uid="{7325D2F4-27FB-4A3B-ABEB-8D8631373143}">
  <cacheSource type="worksheet">
    <worksheetSource name="Merge1"/>
  </cacheSource>
  <cacheFields count="6">
    <cacheField name="Metrics" numFmtId="0">
      <sharedItems/>
    </cacheField>
    <cacheField name="Year.Quarter" numFmtId="0">
      <sharedItems count="10">
        <s v="2023.Q1"/>
        <s v="2023.Q2"/>
        <s v="2023.Q3"/>
        <s v="2023.Q4"/>
        <s v="2024.Q1"/>
        <s v="2024.Q2"/>
        <s v="2024.Q3"/>
        <s v="2024.Q4"/>
        <s v="2025.Q1"/>
        <s v="2025.Q2"/>
      </sharedItems>
    </cacheField>
    <cacheField name="Year" numFmtId="0">
      <sharedItems/>
    </cacheField>
    <cacheField name="Quarter" numFmtId="0">
      <sharedItems/>
    </cacheField>
    <cacheField name="Category" numFmtId="0">
      <sharedItems count="4">
        <s v="Revenue"/>
        <s v="Expenses"/>
        <s v="Profit"/>
        <s v="Equity"/>
      </sharedItems>
    </cacheField>
    <cacheField name="Value (Billion Won)" numFmtId="0">
      <sharedItems containsSemiMixedTypes="0" containsString="0" containsNumber="1" minValue="-80061.507428925048" maxValue="726418.7353299999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5952.795795717589" createdVersion="8" refreshedVersion="8" minRefreshableVersion="3" recordCount="20" xr:uid="{D4053B71-2FAD-4527-8072-797EBD0D1F5A}">
  <cacheSource type="worksheet">
    <worksheetSource ref="N1:N21" sheet="Profit"/>
  </cacheSource>
  <cacheFields count="1">
    <cacheField name="Expense Group"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5953.534900115737" createdVersion="8" refreshedVersion="8" minRefreshableVersion="3" recordCount="20" xr:uid="{BD2E9C71-34BB-40C4-BC2C-C9F56DD84060}">
  <cacheSource type="worksheet">
    <worksheetSource ref="A1:F21" sheet="Equity"/>
  </cacheSource>
  <cacheFields count="6">
    <cacheField name="Metrics" numFmtId="0">
      <sharedItems count="2">
        <s v="Controlling Shareholder's equity"/>
        <s v="Non-controlling shareholder's shares"/>
      </sharedItems>
    </cacheField>
    <cacheField name="Year.Quarter" numFmtId="0">
      <sharedItems count="10">
        <s v="2023.Q1"/>
        <s v="2023.Q2"/>
        <s v="2023.Q3"/>
        <s v="2023.Q4"/>
        <s v="2024.Q1"/>
        <s v="2024.Q2"/>
        <s v="2024.Q3"/>
        <s v="2024.Q4"/>
        <s v="2025.Q1"/>
        <s v="2025.Q2"/>
      </sharedItems>
    </cacheField>
    <cacheField name="Year" numFmtId="0">
      <sharedItems/>
    </cacheField>
    <cacheField name="Quarter" numFmtId="0">
      <sharedItems/>
    </cacheField>
    <cacheField name="Category" numFmtId="0">
      <sharedItems/>
    </cacheField>
    <cacheField name="Value (Billion Won)" numFmtId="164">
      <sharedItems containsSemiMixedTypes="0" containsString="0" containsNumber="1" minValue="-57064.128415927524" maxValue="117339.0012159427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5953.537716782404" createdVersion="8" refreshedVersion="8" minRefreshableVersion="3" recordCount="80" xr:uid="{1F01D074-6635-4D96-BF77-B737B1429E88}">
  <cacheSource type="worksheet">
    <worksheetSource ref="A1:F81" sheet="Revenue"/>
  </cacheSource>
  <cacheFields count="6">
    <cacheField name="Metrics" numFmtId="0">
      <sharedItems count="8">
        <s v="Sales"/>
        <s v="Album Sales"/>
        <s v="Concert Revenue"/>
        <s v="Advertisement/Appearance Fee"/>
        <s v="Merchandising &amp; Licensing"/>
        <s v="Content"/>
        <s v="Fan Clubs, etc"/>
        <s v="Non-operating income"/>
      </sharedItems>
    </cacheField>
    <cacheField name="Year.Quarter" numFmtId="0">
      <sharedItems count="10">
        <s v="2023.Q1"/>
        <s v="2023.Q2"/>
        <s v="2023.Q3"/>
        <s v="2023.Q4"/>
        <s v="2024.Q1"/>
        <s v="2024.Q2"/>
        <s v="2024.Q3"/>
        <s v="2024.Q4"/>
        <s v="2025.Q1"/>
        <s v="2025.Q2"/>
      </sharedItems>
    </cacheField>
    <cacheField name="Year" numFmtId="0">
      <sharedItems/>
    </cacheField>
    <cacheField name="Quarter" numFmtId="0">
      <sharedItems/>
    </cacheField>
    <cacheField name="Category" numFmtId="0">
      <sharedItems/>
    </cacheField>
    <cacheField name="Value (Billion Won)" numFmtId="164">
      <sharedItems containsSemiMixedTypes="0" containsString="0" containsNumber="1" minValue="12427.403832896987" maxValue="726418.73532999994" count="80">
        <n v="410634.67620300001"/>
        <n v="620990.22239599994"/>
        <n v="537859.33865000005"/>
        <n v="608603.9698480001"/>
        <n v="360918.43406"/>
        <n v="640463.96683200006"/>
        <n v="527847.39980700007"/>
        <n v="726418.73532999994"/>
        <n v="500613.44855299994"/>
        <n v="705649.17652600002"/>
        <n v="184288.18244100001"/>
        <n v="245889.96892000001"/>
        <n v="264126.19574700005"/>
        <n v="276158.61239999998"/>
        <n v="145126.77581299999"/>
        <n v="249553.96786699997"/>
        <n v="214493.61396799999"/>
        <n v="251787.48177399999"/>
        <n v="136524.16128899998"/>
        <n v="228566.690745"/>
        <n v="25229.113049"/>
        <n v="157511.72018899999"/>
        <n v="86873.166117000001"/>
        <n v="89496.968924999994"/>
        <n v="44036.085851000003"/>
        <n v="143992.36698399999"/>
        <n v="73985.669297"/>
        <n v="188851.27482399999"/>
        <n v="155152.04055199999"/>
        <n v="188685.41041000001"/>
        <n v="24972.921811"/>
        <n v="33043.878984999996"/>
        <n v="31417.862709000001"/>
        <n v="52463.935196999999"/>
        <n v="27817.736587000003"/>
        <n v="30340.977592000003"/>
        <n v="34496.687976000001"/>
        <n v="41880.000587000002"/>
        <n v="30847.600207"/>
        <n v="30606.133341999997"/>
        <n v="68920.43615400001"/>
        <n v="111906.971011"/>
        <n v="85658.19090999999"/>
        <n v="59077.255570000001"/>
        <n v="60747.135319999994"/>
        <n v="109093.393851"/>
        <n v="99141.571901999996"/>
        <n v="151247.31896099998"/>
        <n v="106401.399049"/>
        <n v="152937.29553099998"/>
        <n v="87252.972594999999"/>
        <n v="50818.245133999997"/>
        <n v="48746.926186000004"/>
        <n v="103053.758099"/>
        <n v="61271.439256999998"/>
        <n v="83789.900641999993"/>
        <n v="79760.337727000006"/>
        <n v="62457.056710999997"/>
        <n v="41230.968775999994"/>
        <n v="70221.290536"/>
        <n v="19971.050153"/>
        <n v="21819.438157000001"/>
        <n v="21036.996981"/>
        <n v="28353.439657000003"/>
        <n v="21919.261232000001"/>
        <n v="23693.359896000002"/>
        <n v="25969.518936999997"/>
        <n v="30195.602473000003"/>
        <n v="30457.278680000003"/>
        <n v="34632.355962000001"/>
        <n v="157672.94459599999"/>
        <n v="61048.015232999998"/>
        <n v="70258.968957999998"/>
        <n v="97096.221011107293"/>
        <n v="47540.310899747004"/>
        <n v="24379.732815000007"/>
        <n v="12427.403832896987"/>
        <n v="42291.433169102995"/>
        <n v="100177.612868"/>
        <n v="65019.371350000001"/>
      </sharedItems>
    </cacheField>
  </cacheFields>
  <extLst>
    <ext xmlns:x14="http://schemas.microsoft.com/office/spreadsheetml/2009/9/main" uri="{725AE2AE-9491-48be-B2B4-4EB974FC3084}">
      <x14:pivotCacheDefinition pivotCacheId="38732139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5953.546349537035" createdVersion="8" refreshedVersion="8" minRefreshableVersion="3" recordCount="20" xr:uid="{2FB58E18-5242-4C9E-9E8A-43CB2CAD3966}">
  <cacheSource type="worksheet">
    <worksheetSource ref="P2:U22" sheet="Revenue"/>
  </cacheSource>
  <cacheFields count="6">
    <cacheField name="Metrics" numFmtId="0">
      <sharedItems count="3">
        <s v="Sales"/>
        <s v="Album Sales"/>
        <s v="Concert Revenue"/>
      </sharedItems>
    </cacheField>
    <cacheField name="Year.Quarter" numFmtId="0">
      <sharedItems count="10">
        <s v="2024.Q4"/>
        <s v="2025.Q2"/>
        <s v="2024.Q2"/>
        <s v="2023.Q2"/>
        <s v="2023.Q4"/>
        <s v="2023.Q3"/>
        <s v="2024.Q3"/>
        <s v="2025.Q1"/>
        <s v="2023.Q1"/>
        <s v="2024.Q1"/>
      </sharedItems>
    </cacheField>
    <cacheField name="Year" numFmtId="0">
      <sharedItems count="3">
        <s v="2024"/>
        <s v="2025"/>
        <s v="2023"/>
      </sharedItems>
    </cacheField>
    <cacheField name="Quarter" numFmtId="0">
      <sharedItems/>
    </cacheField>
    <cacheField name="Category" numFmtId="0">
      <sharedItems/>
    </cacheField>
    <cacheField name="Value (Billion Won)" numFmtId="164">
      <sharedItems containsSemiMixedTypes="0" containsString="0" containsNumber="1" minValue="184288.18244100001" maxValue="726418.73532999994"/>
    </cacheField>
  </cacheFields>
  <extLst>
    <ext xmlns:x14="http://schemas.microsoft.com/office/spreadsheetml/2009/9/main" uri="{725AE2AE-9491-48be-B2B4-4EB974FC3084}">
      <x14:pivotCacheDefinition pivotCacheId="70040249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5953.55087175926" createdVersion="8" refreshedVersion="8" minRefreshableVersion="3" recordCount="80" xr:uid="{6ABD7808-F163-4F4D-8B23-5B5EC1D6A736}">
  <cacheSource type="worksheet">
    <worksheetSource name="RevenueTable"/>
  </cacheSource>
  <cacheFields count="6">
    <cacheField name="Metrics" numFmtId="0">
      <sharedItems count="8">
        <s v="Sales"/>
        <s v="Album Sales"/>
        <s v="Concert Revenue"/>
        <s v="Non-operating income"/>
        <s v="Merchandising &amp; Licensing"/>
        <s v="Content"/>
        <s v="Advertisement/Appearance Fee"/>
        <s v="Fan Clubs, etc"/>
      </sharedItems>
    </cacheField>
    <cacheField name="Year.Quarter" numFmtId="0">
      <sharedItems count="10">
        <s v="2024.Q4"/>
        <s v="2025.Q2"/>
        <s v="2024.Q2"/>
        <s v="2023.Q2"/>
        <s v="2023.Q4"/>
        <s v="2023.Q3"/>
        <s v="2024.Q3"/>
        <s v="2025.Q1"/>
        <s v="2023.Q1"/>
        <s v="2024.Q1"/>
      </sharedItems>
    </cacheField>
    <cacheField name="Year" numFmtId="0">
      <sharedItems count="3">
        <s v="2024"/>
        <s v="2025"/>
        <s v="2023"/>
      </sharedItems>
    </cacheField>
    <cacheField name="Quarter" numFmtId="0">
      <sharedItems/>
    </cacheField>
    <cacheField name="Category" numFmtId="0">
      <sharedItems/>
    </cacheField>
    <cacheField name="Value (Billion Won)" numFmtId="164">
      <sharedItems containsSemiMixedTypes="0" containsString="0" containsNumber="1" minValue="12427.403832896987" maxValue="726418.73532999994"/>
    </cacheField>
  </cacheFields>
  <extLst>
    <ext xmlns:x14="http://schemas.microsoft.com/office/spreadsheetml/2009/9/main" uri="{725AE2AE-9491-48be-B2B4-4EB974FC3084}">
      <x14:pivotCacheDefinition pivotCacheId="2025158054"/>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5953.780446990742" createdVersion="8" refreshedVersion="8" minRefreshableVersion="3" recordCount="100" xr:uid="{96B4E421-3BCE-4AF3-8132-9F72E31374D5}">
  <cacheSource type="worksheet">
    <worksheetSource ref="A21:F121" sheet="Expenses"/>
  </cacheSource>
  <cacheFields count="6">
    <cacheField name="Metrics" numFmtId="0">
      <sharedItems count="10">
        <s v="Cost of Goods Sold"/>
        <s v="Selling, General &amp; Administrative Expenses "/>
        <s v="Labor Costs"/>
        <s v="Transportation Costs"/>
        <s v="Amortization Expense"/>
        <s v="Rent/Building Management Fee"/>
        <s v="Outsourcing Fees/Fees"/>
        <s v="Other SG&amp;A Fee"/>
        <s v="Non-operating expenses"/>
        <s v="Corporate tax expense"/>
      </sharedItems>
    </cacheField>
    <cacheField name="Year.Quarter" numFmtId="0">
      <sharedItems count="10">
        <s v="2023.Q1"/>
        <s v="2023.Q2"/>
        <s v="2023.Q3"/>
        <s v="2023.Q4"/>
        <s v="2024.Q1"/>
        <s v="2024.Q2"/>
        <s v="2024.Q3"/>
        <s v="2024.Q4"/>
        <s v="2025.Q1"/>
        <s v="2025.Q2"/>
      </sharedItems>
    </cacheField>
    <cacheField name="Year" numFmtId="0">
      <sharedItems count="3">
        <s v="2023"/>
        <s v="2024"/>
        <s v="2025"/>
      </sharedItems>
    </cacheField>
    <cacheField name="Quarter" numFmtId="0">
      <sharedItems/>
    </cacheField>
    <cacheField name="Category" numFmtId="0">
      <sharedItems/>
    </cacheField>
    <cacheField name="Value (Billion Won)" numFmtId="164">
      <sharedItems containsSemiMixedTypes="0" containsString="0" containsNumber="1" minValue="-23394.412832980444" maxValue="430169.70260799996"/>
    </cacheField>
  </cacheFields>
  <extLst>
    <ext xmlns:x14="http://schemas.microsoft.com/office/spreadsheetml/2009/9/main" uri="{725AE2AE-9491-48be-B2B4-4EB974FC3084}">
      <x14:pivotCacheDefinition pivotCacheId="440595814"/>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5953.861386574077" createdVersion="8" refreshedVersion="8" minRefreshableVersion="3" recordCount="50" xr:uid="{488A2588-36CC-4224-B338-CC3D3238FC0A}">
  <cacheSource type="worksheet">
    <worksheetSource ref="H1:M51" sheet="Profit"/>
  </cacheSource>
  <cacheFields count="6">
    <cacheField name="Metrics" numFmtId="0">
      <sharedItems count="5">
        <s v="Gross Profit/Gross Margin"/>
        <s v="Operating Profit"/>
        <s v="Operating Profit Margin"/>
        <s v="Net profit before corporate tax deduction"/>
        <s v="Net Income"/>
      </sharedItems>
    </cacheField>
    <cacheField name="Year.Quarter" numFmtId="0">
      <sharedItems count="10">
        <s v="2023.Q1"/>
        <s v="2023.Q2"/>
        <s v="2023.Q3"/>
        <s v="2023.Q4"/>
        <s v="2024.Q1"/>
        <s v="2024.Q2"/>
        <s v="2024.Q3"/>
        <s v="2024.Q4"/>
        <s v="2025.Q1"/>
        <s v="2025.Q2"/>
      </sharedItems>
    </cacheField>
    <cacheField name="Year" numFmtId="0">
      <sharedItems count="3">
        <s v="2023"/>
        <s v="2024"/>
        <s v="2025"/>
      </sharedItems>
    </cacheField>
    <cacheField name="Quarter" numFmtId="0">
      <sharedItems/>
    </cacheField>
    <cacheField name="Category" numFmtId="0">
      <sharedItems/>
    </cacheField>
    <cacheField name="Value (Billion Won)" numFmtId="164">
      <sharedItems containsSemiMixedTypes="0" containsString="0" containsNumber="1" minValue="-80061.507428925048" maxValue="296249.03272199997"/>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6010.913336342594" createdVersion="8" refreshedVersion="8" minRefreshableVersion="3" recordCount="49" xr:uid="{E475BA93-5FCD-441E-BF0C-2645979B02DC}">
  <cacheSource type="worksheet">
    <worksheetSource ref="H2:M51" sheet="Profit"/>
  </cacheSource>
  <cacheFields count="6">
    <cacheField name="Gross Profit/Gross Margin" numFmtId="0">
      <sharedItems/>
    </cacheField>
    <cacheField name="2023.Q1" numFmtId="0">
      <sharedItems/>
    </cacheField>
    <cacheField name="2023" numFmtId="0">
      <sharedItems/>
    </cacheField>
    <cacheField name="Q1" numFmtId="0">
      <sharedItems/>
    </cacheField>
    <cacheField name="Profit" numFmtId="0">
      <sharedItems/>
    </cacheField>
    <cacheField name=" ₩2,08,802.86 " numFmtId="164">
      <sharedItems containsSemiMixedTypes="0" containsString="0" containsNumber="1" minValue="-80061.507428925048" maxValue="296249.03272199997"/>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6010.921179398145" createdVersion="8" refreshedVersion="8" minRefreshableVersion="3" recordCount="20" xr:uid="{C71FE01E-DD35-4AD4-8998-6DCC7290C793}">
  <cacheSource type="worksheet">
    <worksheetSource name="EquityTable"/>
  </cacheSource>
  <cacheFields count="6">
    <cacheField name="Metrics" numFmtId="0">
      <sharedItems count="2">
        <s v="Controlling Shareholder's equity"/>
        <s v="Non-controlling shareholder's shares"/>
      </sharedItems>
    </cacheField>
    <cacheField name="Year.Quarter" numFmtId="0">
      <sharedItems/>
    </cacheField>
    <cacheField name="Year" numFmtId="0">
      <sharedItems count="3">
        <s v="2023"/>
        <s v="2024"/>
        <s v="2025"/>
      </sharedItems>
    </cacheField>
    <cacheField name="Quarter" numFmtId="0">
      <sharedItems/>
    </cacheField>
    <cacheField name="Category" numFmtId="0">
      <sharedItems/>
    </cacheField>
    <cacheField name="Value (Billion Won)" numFmtId="164">
      <sharedItems containsSemiMixedTypes="0" containsString="0" containsNumber="1" minValue="-57064.128415927524" maxValue="117339.00121594279" count="20">
        <n v="24293.434318114476"/>
        <n v="117339.00121594279"/>
        <n v="102684.91015138241"/>
        <n v="-57064.128415927524"/>
        <n v="17232.748890644401"/>
        <n v="14592.951504423652"/>
        <n v="6370.6637423197326"/>
        <n v="-28816.560690633851"/>
        <n v="60173.300257000003"/>
        <n v="18067.182059188279"/>
        <n v="-1270.0133065845"/>
        <n v="63.884402000000001"/>
        <n v="-2994.5632842860973"/>
        <n v="397.03381998294594"/>
        <n v="-6134.5924364224102"/>
        <n v="-4492.972717432971"/>
        <n v="-4926.401589086996"/>
        <n v="2742.3174986423587"/>
        <n v="-5783.1192140000003"/>
        <n v="-2602.1628902557554"/>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i" refreshedDate="45949.804398263892" backgroundQuery="1" createdVersion="8" refreshedVersion="8" minRefreshableVersion="3" recordCount="0" supportSubquery="1" supportAdvancedDrill="1" xr:uid="{85D60DF0-40CD-4185-9B43-7A495B00149E}">
  <cacheSource type="external" connectionId="4"/>
  <cacheFields count="3">
    <cacheField name="[RevenueT].[Category].[Category]" caption="Category" numFmtId="0" hierarchy="26" level="1">
      <sharedItems count="4">
        <s v="Equity"/>
        <s v="Expenses"/>
        <s v="Profit"/>
        <s v="Revenue"/>
      </sharedItems>
    </cacheField>
    <cacheField name="[Table1].[Year].[Year]" caption="Year" numFmtId="0" hierarchy="31" level="1">
      <sharedItems count="3">
        <s v="2023"/>
        <s v="2024"/>
        <s v="2025"/>
      </sharedItems>
    </cacheField>
    <cacheField name="[Measures].[Sum of Value (Billion Won) 2]" caption="Sum of Value (Billion Won) 2" numFmtId="0" hierarchy="43" level="32767"/>
  </cacheFields>
  <cacheHierarchies count="49">
    <cacheHierarchy uniqueName="[EquityTable].[Metrics]" caption="Metrics" attribute="1" defaultMemberUniqueName="[EquityTable].[Metrics].[All]" allUniqueName="[EquityTable].[Metrics].[All]" dimensionUniqueName="[EquityTable]" displayFolder="" count="0" memberValueDatatype="130" unbalanced="0"/>
    <cacheHierarchy uniqueName="[EquityTable].[Year.Quarter]" caption="Year.Quarter" attribute="1" defaultMemberUniqueName="[EquityTable].[Year.Quarter].[All]" allUniqueName="[EquityTable].[Year.Quarter].[All]" dimensionUniqueName="[EquityTable]" displayFolder="" count="0" memberValueDatatype="130" unbalanced="0"/>
    <cacheHierarchy uniqueName="[EquityTable].[Year]" caption="Year" attribute="1" defaultMemberUniqueName="[EquityTable].[Year].[All]" allUniqueName="[EquityTable].[Year].[All]" dimensionUniqueName="[EquityTable]" displayFolder="" count="0" memberValueDatatype="130" unbalanced="0"/>
    <cacheHierarchy uniqueName="[EquityTable].[Quarter]" caption="Quarter" attribute="1" defaultMemberUniqueName="[EquityTable].[Quarter].[All]" allUniqueName="[EquityTable].[Quarter].[All]" dimensionUniqueName="[EquityTable]" displayFolder="" count="0" memberValueDatatype="130" unbalanced="0"/>
    <cacheHierarchy uniqueName="[EquityTable].[Category]" caption="Category" attribute="1" defaultMemberUniqueName="[EquityTable].[Category].[All]" allUniqueName="[EquityTable].[Category].[All]" dimensionUniqueName="[EquityTable]" displayFolder="" count="0" memberValueDatatype="130" unbalanced="0"/>
    <cacheHierarchy uniqueName="[EquityTable].[Value (Billion Won)]" caption="Value (Billion Won)" attribute="1" defaultMemberUniqueName="[EquityTable].[Value (Billion Won)].[All]" allUniqueName="[EquityTable].[Value (Billion Won)].[All]" dimensionUniqueName="[EquityTable]" displayFolder="" count="0" memberValueDatatype="5" unbalanced="0"/>
    <cacheHierarchy uniqueName="[Merge1].[Metrics]" caption="Metrics" attribute="1" defaultMemberUniqueName="[Merge1].[Metrics].[All]" allUniqueName="[Merge1].[Metrics].[All]" dimensionUniqueName="[Merge1]" displayFolder="" count="0" memberValueDatatype="130" unbalanced="0"/>
    <cacheHierarchy uniqueName="[Merge1].[Year.Quarter]" caption="Year.Quarter" attribute="1" defaultMemberUniqueName="[Merge1].[Year.Quarter].[All]" allUniqueName="[Merge1].[Year.Quarter].[All]" dimensionUniqueName="[Merge1]" displayFolder="" count="0" memberValueDatatype="130" unbalanced="0"/>
    <cacheHierarchy uniqueName="[Merge1].[Year]" caption="Year" attribute="1" defaultMemberUniqueName="[Merge1].[Year].[All]" allUniqueName="[Merge1].[Year].[All]" dimensionUniqueName="[Merge1]" displayFolder="" count="0" memberValueDatatype="130" unbalanced="0"/>
    <cacheHierarchy uniqueName="[Merge1].[Quarter]" caption="Quarter" attribute="1" defaultMemberUniqueName="[Merge1].[Quarter].[All]" allUniqueName="[Merge1].[Quarter].[All]" dimensionUniqueName="[Merge1]" displayFolder="" count="0" memberValueDatatype="130" unbalanced="0"/>
    <cacheHierarchy uniqueName="[Merge1].[Category]" caption="Category" attribute="1" defaultMemberUniqueName="[Merge1].[Category].[All]" allUniqueName="[Merge1].[Category].[All]" dimensionUniqueName="[Merge1]" displayFolder="" count="0" memberValueDatatype="130" unbalanced="0"/>
    <cacheHierarchy uniqueName="[Merge1].[Value (Billion Won)]" caption="Value (Billion Won)" attribute="1" defaultMemberUniqueName="[Merge1].[Value (Billion Won)].[All]" allUniqueName="[Merge1].[Value (Billion Won)].[All]" dimensionUniqueName="[Merge1]" displayFolder="" count="0" memberValueDatatype="5" unbalanced="0"/>
    <cacheHierarchy uniqueName="[ProfitTable].[Metrics]" caption="Metrics" attribute="1" defaultMemberUniqueName="[ProfitTable].[Metrics].[All]" allUniqueName="[ProfitTable].[Metrics].[All]" dimensionUniqueName="[ProfitTable]" displayFolder="" count="0" memberValueDatatype="130" unbalanced="0"/>
    <cacheHierarchy uniqueName="[ProfitTable].[Year.Quarter]" caption="Year.Quarter" attribute="1" defaultMemberUniqueName="[ProfitTable].[Year.Quarter].[All]" allUniqueName="[ProfitTable].[Year.Quarter].[All]" dimensionUniqueName="[ProfitTable]" displayFolder="" count="0" memberValueDatatype="130" unbalanced="0"/>
    <cacheHierarchy uniqueName="[ProfitTable].[Year]" caption="Year" attribute="1" defaultMemberUniqueName="[ProfitTable].[Year].[All]" allUniqueName="[ProfitTable].[Year].[All]" dimensionUniqueName="[ProfitTable]" displayFolder="" count="0" memberValueDatatype="130" unbalanced="0"/>
    <cacheHierarchy uniqueName="[ProfitTable].[Quarter]" caption="Quarter" attribute="1" defaultMemberUniqueName="[ProfitTable].[Quarter].[All]" allUniqueName="[ProfitTable].[Quarter].[All]" dimensionUniqueName="[ProfitTable]" displayFolder="" count="0" memberValueDatatype="130" unbalanced="0"/>
    <cacheHierarchy uniqueName="[ProfitTable].[Category]" caption="Category" attribute="1" defaultMemberUniqueName="[ProfitTable].[Category].[All]" allUniqueName="[ProfitTable].[Category].[All]" dimensionUniqueName="[ProfitTable]" displayFolder="" count="0" memberValueDatatype="130" unbalanced="0"/>
    <cacheHierarchy uniqueName="[ProfitTable].[Value (Billion Won)]" caption="Value (Billion Won)" attribute="1" defaultMemberUniqueName="[ProfitTable].[Value (Billion Won)].[All]" allUniqueName="[ProfitTable].[Value (Billion Won)].[All]" dimensionUniqueName="[ProfitTable]" displayFolder="" count="0" memberValueDatatype="5" unbalanced="0"/>
    <cacheHierarchy uniqueName="[Range].[Expense Group]" caption="Expense Group" attribute="1" defaultMemberUniqueName="[Range].[Expense Group].[All]" allUniqueName="[Range].[Expense Group].[All]" dimensionUniqueName="[Range]" displayFolder="" count="0" memberValueDatatype="130" unbalanced="0"/>
    <cacheHierarchy uniqueName="[Range 1].[Metrics]" caption="Metrics" attribute="1" defaultMemberUniqueName="[Range 1].[Metrics].[All]" allUniqueName="[Range 1].[Metrics].[All]" dimensionUniqueName="[Range 1]" displayFolder="" count="0" memberValueDatatype="130" unbalanced="0"/>
    <cacheHierarchy uniqueName="[Range 1].[Year.Quarter]" caption="Year.Quarter" attribute="1" defaultMemberUniqueName="[Range 1].[Year.Quarter].[All]" allUniqueName="[Range 1].[Year.Quarter].[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Quarter]" caption="Quarter" attribute="1" defaultMemberUniqueName="[Range 1].[Quarter].[All]" allUniqueName="[Range 1].[Quarter].[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Value (Billion Won)]" caption="Value (Billion Won)" attribute="1" defaultMemberUniqueName="[Range 1].[Value (Billion Won)].[All]" allUniqueName="[Range 1].[Value (Billion Won)].[All]" dimensionUniqueName="[Range 1]" displayFolder="" count="0" memberValueDatatype="5" unbalanced="0"/>
    <cacheHierarchy uniqueName="[RevenueT].[Metrics]" caption="Metrics" attribute="1" defaultMemberUniqueName="[RevenueT].[Metrics].[All]" allUniqueName="[RevenueT].[Metrics].[All]" dimensionUniqueName="[RevenueT]" displayFolder="" count="0" memberValueDatatype="130" unbalanced="0"/>
    <cacheHierarchy uniqueName="[RevenueT].[Category]" caption="Category" attribute="1" defaultMemberUniqueName="[RevenueT].[Category].[All]" allUniqueName="[RevenueT].[Category].[All]" dimensionUniqueName="[RevenueT]" displayFolder="" count="2" memberValueDatatype="130" unbalanced="0">
      <fieldsUsage count="2">
        <fieldUsage x="-1"/>
        <fieldUsage x="0"/>
      </fieldsUsage>
    </cacheHierarchy>
    <cacheHierarchy uniqueName="[RevenueT].[Notes]" caption="Notes" attribute="1" defaultMemberUniqueName="[RevenueT].[Notes].[All]" allUniqueName="[RevenueT].[Notes].[All]" dimensionUniqueName="[RevenueT]" displayFolder="" count="0" memberValueDatatype="20" unbalanced="0"/>
    <cacheHierarchy uniqueName="[Table1].[Metrics]" caption="Metrics" attribute="1" defaultMemberUniqueName="[Table1].[Metrics].[All]" allUniqueName="[Table1].[Metrics].[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Year.Quarter]" caption="Year.Quarter" attribute="1" defaultMemberUniqueName="[Table1].[Year.Quarter].[All]" allUniqueName="[Table1].[Year.Quarter].[All]" dimensionUniqueName="[Table1]" displayFolder="" count="0" memberValueDatatype="130" unbalanced="0"/>
    <cacheHierarchy uniqueName="[Table1].[Year]" caption="Year" attribute="1" defaultMemberUniqueName="[Table1].[Year].[All]" allUniqueName="[Table1].[Year].[All]" dimensionUniqueName="[Table1]" displayFolder="" count="2" memberValueDatatype="130" unbalanced="0">
      <fieldsUsage count="2">
        <fieldUsage x="-1"/>
        <fieldUsage x="1"/>
      </fieldsUsage>
    </cacheHierarchy>
    <cacheHierarchy uniqueName="[Table1].[Quarter]" caption="Quarter" attribute="1" defaultMemberUniqueName="[Table1].[Quarter].[All]" allUniqueName="[Table1].[Quarter].[All]" dimensionUniqueName="[Table1]" displayFolder="" count="0" memberValueDatatype="130" unbalanced="0"/>
    <cacheHierarchy uniqueName="[Table1].[Value (Billion Won)]" caption="Value (Billion Won)" attribute="1" defaultMemberUniqueName="[Table1].[Value (Billion Won)].[All]" allUniqueName="[Table1].[Value (Billion Won)].[All]" dimensionUniqueName="[Table1]" displayFolder="" count="0" memberValueDatatype="5" unbalanced="0"/>
    <cacheHierarchy uniqueName="[Measures].[__XL_Count Merge1]" caption="__XL_Count Merge1" measure="1" displayFolder="" measureGroup="Merge1" count="0" hidden="1"/>
    <cacheHierarchy uniqueName="[Measures].[__XL_Count RevenueT]" caption="__XL_Count RevenueT" measure="1" displayFolder="" measureGroup="RevenueT"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ProfitTable]" caption="__XL_Count ProfitTable" measure="1" displayFolder="" measureGroup="ProfitTable" count="0" hidden="1"/>
    <cacheHierarchy uniqueName="[Measures].[__XL_Count EquityTable]" caption="__XL_Count EquityTable" measure="1" displayFolder="" measureGroup="EquityTable" count="0" hidden="1"/>
    <cacheHierarchy uniqueName="[Measures].[__No measures defined]" caption="__No measures defined" measure="1" displayFolder="" count="0" hidden="1"/>
    <cacheHierarchy uniqueName="[Measures].[Sum of Value (Billion Won)]" caption="Sum of Value (Billion Won)" measure="1" displayFolder="" measureGroup="Merge1" count="0" hidden="1">
      <extLst>
        <ext xmlns:x15="http://schemas.microsoft.com/office/spreadsheetml/2010/11/main" uri="{B97F6D7D-B522-45F9-BDA1-12C45D357490}">
          <x15:cacheHierarchy aggregatedColumn="11"/>
        </ext>
      </extLst>
    </cacheHierarchy>
    <cacheHierarchy uniqueName="[Measures].[Sum of Value (Billion Won) 2]" caption="Sum of Value (Billion Won) 2" measure="1" displayFolder="" measureGroup="Table1" count="0" oneField="1" hidden="1">
      <fieldsUsage count="1">
        <fieldUsage x="2"/>
      </fieldsUsage>
      <extLst>
        <ext xmlns:x15="http://schemas.microsoft.com/office/spreadsheetml/2010/11/main" uri="{B97F6D7D-B522-45F9-BDA1-12C45D357490}">
          <x15:cacheHierarchy aggregatedColumn="33"/>
        </ext>
      </extLst>
    </cacheHierarchy>
    <cacheHierarchy uniqueName="[Measures].[Count of Category]" caption="Count of Category" measure="1" displayFolder="" measureGroup="Merge1" count="0" hidden="1">
      <extLst>
        <ext xmlns:x15="http://schemas.microsoft.com/office/spreadsheetml/2010/11/main" uri="{B97F6D7D-B522-45F9-BDA1-12C45D357490}">
          <x15:cacheHierarchy aggregatedColumn="10"/>
        </ext>
      </extLst>
    </cacheHierarchy>
    <cacheHierarchy uniqueName="[Measures].[Count of Metrics]" caption="Count of Metrics" measure="1" displayFolder="" measureGroup="Merge1" count="0" hidden="1">
      <extLst>
        <ext xmlns:x15="http://schemas.microsoft.com/office/spreadsheetml/2010/11/main" uri="{B97F6D7D-B522-45F9-BDA1-12C45D357490}">
          <x15:cacheHierarchy aggregatedColumn="6"/>
        </ext>
      </extLst>
    </cacheHierarchy>
    <cacheHierarchy uniqueName="[Measures].[Sum of Value (Billion Won) 3]" caption="Sum of Value (Billion Won) 3" measure="1" displayFolder="" measureGroup="Range 1" count="0" hidden="1">
      <extLst>
        <ext xmlns:x15="http://schemas.microsoft.com/office/spreadsheetml/2010/11/main" uri="{B97F6D7D-B522-45F9-BDA1-12C45D357490}">
          <x15:cacheHierarchy aggregatedColumn="24"/>
        </ext>
      </extLst>
    </cacheHierarchy>
    <cacheHierarchy uniqueName="[Measures].[Sum of Value (Billion Won) 4]" caption="Sum of Value (Billion Won) 4" measure="1" displayFolder="" measureGroup="EquityTable" count="0" hidden="1">
      <extLst>
        <ext xmlns:x15="http://schemas.microsoft.com/office/spreadsheetml/2010/11/main" uri="{B97F6D7D-B522-45F9-BDA1-12C45D357490}">
          <x15:cacheHierarchy aggregatedColumn="5"/>
        </ext>
      </extLst>
    </cacheHierarchy>
    <cacheHierarchy uniqueName="[Measures].[Sum of Value (Billion Won) 5]" caption="Sum of Value (Billion Won) 5" measure="1" displayFolder="" measureGroup="ProfitTable" count="0" hidden="1">
      <extLst>
        <ext xmlns:x15="http://schemas.microsoft.com/office/spreadsheetml/2010/11/main" uri="{B97F6D7D-B522-45F9-BDA1-12C45D357490}">
          <x15:cacheHierarchy aggregatedColumn="17"/>
        </ext>
      </extLst>
    </cacheHierarchy>
  </cacheHierarchies>
  <kpis count="0"/>
  <dimensions count="8">
    <dimension name="EquityTable" uniqueName="[EquityTable]" caption="EquityTable"/>
    <dimension measure="1" name="Measures" uniqueName="[Measures]" caption="Measures"/>
    <dimension name="Merge1" uniqueName="[Merge1]" caption="Merge1"/>
    <dimension name="ProfitTable" uniqueName="[ProfitTable]" caption="ProfitTable"/>
    <dimension name="Range" uniqueName="[Range]" caption="Range"/>
    <dimension name="Range 1" uniqueName="[Range 1]" caption="Range 1"/>
    <dimension name="RevenueT" uniqueName="[RevenueT]" caption="RevenueT"/>
    <dimension name="Table1" uniqueName="[Table1]" caption="Table1"/>
  </dimensions>
  <measureGroups count="7">
    <measureGroup name="EquityTable" caption="EquityTable"/>
    <measureGroup name="Merge1" caption="Merge1"/>
    <measureGroup name="ProfitTable" caption="ProfitTable"/>
    <measureGroup name="Range" caption="Range"/>
    <measureGroup name="Range 1" caption="Range 1"/>
    <measureGroup name="RevenueT" caption="RevenueT"/>
    <measureGroup name="Table1" caption="Table1"/>
  </measureGroups>
  <maps count="8">
    <map measureGroup="0" dimension="0"/>
    <map measureGroup="1" dimension="2"/>
    <map measureGroup="2" dimension="3"/>
    <map measureGroup="3" dimension="4"/>
    <map measureGroup="4" dimension="5"/>
    <map measureGroup="5" dimension="6"/>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i" refreshedDate="45949.828300694448" backgroundQuery="1" createdVersion="8" refreshedVersion="8" minRefreshableVersion="3" recordCount="0" supportSubquery="1" supportAdvancedDrill="1" xr:uid="{8A7AC9DB-DE48-4E11-AEA3-9B5703C11CE9}">
  <cacheSource type="external" connectionId="4"/>
  <cacheFields count="2">
    <cacheField name="[Merge1].[Metrics].[Metrics]" caption="Metrics" numFmtId="0" hierarchy="6" level="1">
      <sharedItems containsSemiMixedTypes="0" containsNonDate="0" containsString="0"/>
    </cacheField>
    <cacheField name="[Measures].[Sum of Value (Billion Won)]" caption="Sum of Value (Billion Won)" numFmtId="0" hierarchy="42" level="32767"/>
  </cacheFields>
  <cacheHierarchies count="49">
    <cacheHierarchy uniqueName="[EquityTable].[Metrics]" caption="Metrics" attribute="1" defaultMemberUniqueName="[EquityTable].[Metrics].[All]" allUniqueName="[EquityTable].[Metrics].[All]" dimensionUniqueName="[EquityTable]" displayFolder="" count="0" memberValueDatatype="130" unbalanced="0"/>
    <cacheHierarchy uniqueName="[EquityTable].[Year.Quarter]" caption="Year.Quarter" attribute="1" defaultMemberUniqueName="[EquityTable].[Year.Quarter].[All]" allUniqueName="[EquityTable].[Year.Quarter].[All]" dimensionUniqueName="[EquityTable]" displayFolder="" count="0" memberValueDatatype="130" unbalanced="0"/>
    <cacheHierarchy uniqueName="[EquityTable].[Year]" caption="Year" attribute="1" defaultMemberUniqueName="[EquityTable].[Year].[All]" allUniqueName="[EquityTable].[Year].[All]" dimensionUniqueName="[EquityTable]" displayFolder="" count="0" memberValueDatatype="130" unbalanced="0"/>
    <cacheHierarchy uniqueName="[EquityTable].[Quarter]" caption="Quarter" attribute="1" defaultMemberUniqueName="[EquityTable].[Quarter].[All]" allUniqueName="[EquityTable].[Quarter].[All]" dimensionUniqueName="[EquityTable]" displayFolder="" count="0" memberValueDatatype="130" unbalanced="0"/>
    <cacheHierarchy uniqueName="[EquityTable].[Category]" caption="Category" attribute="1" defaultMemberUniqueName="[EquityTable].[Category].[All]" allUniqueName="[EquityTable].[Category].[All]" dimensionUniqueName="[EquityTable]" displayFolder="" count="0" memberValueDatatype="130" unbalanced="0"/>
    <cacheHierarchy uniqueName="[EquityTable].[Value (Billion Won)]" caption="Value (Billion Won)" attribute="1" defaultMemberUniqueName="[EquityTable].[Value (Billion Won)].[All]" allUniqueName="[EquityTable].[Value (Billion Won)].[All]" dimensionUniqueName="[EquityTable]" displayFolder="" count="0" memberValueDatatype="5" unbalanced="0"/>
    <cacheHierarchy uniqueName="[Merge1].[Metrics]" caption="Metrics" attribute="1" defaultMemberUniqueName="[Merge1].[Metrics].[All]" allUniqueName="[Merge1].[Metrics].[All]" dimensionUniqueName="[Merge1]" displayFolder="" count="2" memberValueDatatype="130" unbalanced="0">
      <fieldsUsage count="2">
        <fieldUsage x="-1"/>
        <fieldUsage x="0"/>
      </fieldsUsage>
    </cacheHierarchy>
    <cacheHierarchy uniqueName="[Merge1].[Year.Quarter]" caption="Year.Quarter" attribute="1" defaultMemberUniqueName="[Merge1].[Year.Quarter].[All]" allUniqueName="[Merge1].[Year.Quarter].[All]" dimensionUniqueName="[Merge1]" displayFolder="" count="0" memberValueDatatype="130" unbalanced="0"/>
    <cacheHierarchy uniqueName="[Merge1].[Year]" caption="Year" attribute="1" defaultMemberUniqueName="[Merge1].[Year].[All]" allUniqueName="[Merge1].[Year].[All]" dimensionUniqueName="[Merge1]" displayFolder="" count="0" memberValueDatatype="130" unbalanced="0"/>
    <cacheHierarchy uniqueName="[Merge1].[Quarter]" caption="Quarter" attribute="1" defaultMemberUniqueName="[Merge1].[Quarter].[All]" allUniqueName="[Merge1].[Quarter].[All]" dimensionUniqueName="[Merge1]" displayFolder="" count="0" memberValueDatatype="130" unbalanced="0"/>
    <cacheHierarchy uniqueName="[Merge1].[Category]" caption="Category" attribute="1" defaultMemberUniqueName="[Merge1].[Category].[All]" allUniqueName="[Merge1].[Category].[All]" dimensionUniqueName="[Merge1]" displayFolder="" count="0" memberValueDatatype="130" unbalanced="0"/>
    <cacheHierarchy uniqueName="[Merge1].[Value (Billion Won)]" caption="Value (Billion Won)" attribute="1" defaultMemberUniqueName="[Merge1].[Value (Billion Won)].[All]" allUniqueName="[Merge1].[Value (Billion Won)].[All]" dimensionUniqueName="[Merge1]" displayFolder="" count="0" memberValueDatatype="5" unbalanced="0"/>
    <cacheHierarchy uniqueName="[ProfitTable].[Metrics]" caption="Metrics" attribute="1" defaultMemberUniqueName="[ProfitTable].[Metrics].[All]" allUniqueName="[ProfitTable].[Metrics].[All]" dimensionUniqueName="[ProfitTable]" displayFolder="" count="0" memberValueDatatype="130" unbalanced="0"/>
    <cacheHierarchy uniqueName="[ProfitTable].[Year.Quarter]" caption="Year.Quarter" attribute="1" defaultMemberUniqueName="[ProfitTable].[Year.Quarter].[All]" allUniqueName="[ProfitTable].[Year.Quarter].[All]" dimensionUniqueName="[ProfitTable]" displayFolder="" count="0" memberValueDatatype="130" unbalanced="0"/>
    <cacheHierarchy uniqueName="[ProfitTable].[Year]" caption="Year" attribute="1" defaultMemberUniqueName="[ProfitTable].[Year].[All]" allUniqueName="[ProfitTable].[Year].[All]" dimensionUniqueName="[ProfitTable]" displayFolder="" count="0" memberValueDatatype="130" unbalanced="0"/>
    <cacheHierarchy uniqueName="[ProfitTable].[Quarter]" caption="Quarter" attribute="1" defaultMemberUniqueName="[ProfitTable].[Quarter].[All]" allUniqueName="[ProfitTable].[Quarter].[All]" dimensionUniqueName="[ProfitTable]" displayFolder="" count="0" memberValueDatatype="130" unbalanced="0"/>
    <cacheHierarchy uniqueName="[ProfitTable].[Category]" caption="Category" attribute="1" defaultMemberUniqueName="[ProfitTable].[Category].[All]" allUniqueName="[ProfitTable].[Category].[All]" dimensionUniqueName="[ProfitTable]" displayFolder="" count="0" memberValueDatatype="130" unbalanced="0"/>
    <cacheHierarchy uniqueName="[ProfitTable].[Value (Billion Won)]" caption="Value (Billion Won)" attribute="1" defaultMemberUniqueName="[ProfitTable].[Value (Billion Won)].[All]" allUniqueName="[ProfitTable].[Value (Billion Won)].[All]" dimensionUniqueName="[ProfitTable]" displayFolder="" count="0" memberValueDatatype="5" unbalanced="0"/>
    <cacheHierarchy uniqueName="[Range].[Expense Group]" caption="Expense Group" attribute="1" defaultMemberUniqueName="[Range].[Expense Group].[All]" allUniqueName="[Range].[Expense Group].[All]" dimensionUniqueName="[Range]" displayFolder="" count="0" memberValueDatatype="130" unbalanced="0"/>
    <cacheHierarchy uniqueName="[Range 1].[Metrics]" caption="Metrics" attribute="1" defaultMemberUniqueName="[Range 1].[Metrics].[All]" allUniqueName="[Range 1].[Metrics].[All]" dimensionUniqueName="[Range 1]" displayFolder="" count="0" memberValueDatatype="130" unbalanced="0"/>
    <cacheHierarchy uniqueName="[Range 1].[Year.Quarter]" caption="Year.Quarter" attribute="1" defaultMemberUniqueName="[Range 1].[Year.Quarter].[All]" allUniqueName="[Range 1].[Year.Quarter].[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Quarter]" caption="Quarter" attribute="1" defaultMemberUniqueName="[Range 1].[Quarter].[All]" allUniqueName="[Range 1].[Quarter].[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Value (Billion Won)]" caption="Value (Billion Won)" attribute="1" defaultMemberUniqueName="[Range 1].[Value (Billion Won)].[All]" allUniqueName="[Range 1].[Value (Billion Won)].[All]" dimensionUniqueName="[Range 1]" displayFolder="" count="0" memberValueDatatype="5" unbalanced="0"/>
    <cacheHierarchy uniqueName="[RevenueT].[Metrics]" caption="Metrics" attribute="1" defaultMemberUniqueName="[RevenueT].[Metrics].[All]" allUniqueName="[RevenueT].[Metrics].[All]" dimensionUniqueName="[RevenueT]" displayFolder="" count="0" memberValueDatatype="130" unbalanced="0"/>
    <cacheHierarchy uniqueName="[RevenueT].[Category]" caption="Category" attribute="1" defaultMemberUniqueName="[RevenueT].[Category].[All]" allUniqueName="[RevenueT].[Category].[All]" dimensionUniqueName="[RevenueT]" displayFolder="" count="0" memberValueDatatype="130" unbalanced="0"/>
    <cacheHierarchy uniqueName="[RevenueT].[Notes]" caption="Notes" attribute="1" defaultMemberUniqueName="[RevenueT].[Notes].[All]" allUniqueName="[RevenueT].[Notes].[All]" dimensionUniqueName="[RevenueT]" displayFolder="" count="0" memberValueDatatype="20" unbalanced="0"/>
    <cacheHierarchy uniqueName="[Table1].[Metrics]" caption="Metrics" attribute="1" defaultMemberUniqueName="[Table1].[Metrics].[All]" allUniqueName="[Table1].[Metrics].[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Year.Quarter]" caption="Year.Quarter" attribute="1" defaultMemberUniqueName="[Table1].[Year.Quarter].[All]" allUniqueName="[Table1].[Year.Quarter].[All]" dimensionUniqueName="[Table1]" displayFolder="" count="0" memberValueDatatype="130" unbalanced="0"/>
    <cacheHierarchy uniqueName="[Table1].[Year]" caption="Year" attribute="1" defaultMemberUniqueName="[Table1].[Year].[All]" allUniqueName="[Table1].[Year].[All]" dimensionUniqueName="[Table1]" displayFolder="" count="0" memberValueDatatype="130" unbalanced="0"/>
    <cacheHierarchy uniqueName="[Table1].[Quarter]" caption="Quarter" attribute="1" defaultMemberUniqueName="[Table1].[Quarter].[All]" allUniqueName="[Table1].[Quarter].[All]" dimensionUniqueName="[Table1]" displayFolder="" count="0" memberValueDatatype="130" unbalanced="0"/>
    <cacheHierarchy uniqueName="[Table1].[Value (Billion Won)]" caption="Value (Billion Won)" attribute="1" defaultMemberUniqueName="[Table1].[Value (Billion Won)].[All]" allUniqueName="[Table1].[Value (Billion Won)].[All]" dimensionUniqueName="[Table1]" displayFolder="" count="0" memberValueDatatype="5" unbalanced="0"/>
    <cacheHierarchy uniqueName="[Measures].[__XL_Count Merge1]" caption="__XL_Count Merge1" measure="1" displayFolder="" measureGroup="Merge1" count="0" hidden="1"/>
    <cacheHierarchy uniqueName="[Measures].[__XL_Count RevenueT]" caption="__XL_Count RevenueT" measure="1" displayFolder="" measureGroup="RevenueT"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ProfitTable]" caption="__XL_Count ProfitTable" measure="1" displayFolder="" measureGroup="ProfitTable" count="0" hidden="1"/>
    <cacheHierarchy uniqueName="[Measures].[__XL_Count EquityTable]" caption="__XL_Count EquityTable" measure="1" displayFolder="" measureGroup="EquityTable" count="0" hidden="1"/>
    <cacheHierarchy uniqueName="[Measures].[__No measures defined]" caption="__No measures defined" measure="1" displayFolder="" count="0" hidden="1"/>
    <cacheHierarchy uniqueName="[Measures].[Sum of Value (Billion Won)]" caption="Sum of Value (Billion Won)" measure="1" displayFolder="" measureGroup="Merge1"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Value (Billion Won) 2]" caption="Sum of Value (Billion Won) 2" measure="1" displayFolder="" measureGroup="Table1" count="0" hidden="1">
      <extLst>
        <ext xmlns:x15="http://schemas.microsoft.com/office/spreadsheetml/2010/11/main" uri="{B97F6D7D-B522-45F9-BDA1-12C45D357490}">
          <x15:cacheHierarchy aggregatedColumn="33"/>
        </ext>
      </extLst>
    </cacheHierarchy>
    <cacheHierarchy uniqueName="[Measures].[Count of Category]" caption="Count of Category" measure="1" displayFolder="" measureGroup="Merge1" count="0" hidden="1">
      <extLst>
        <ext xmlns:x15="http://schemas.microsoft.com/office/spreadsheetml/2010/11/main" uri="{B97F6D7D-B522-45F9-BDA1-12C45D357490}">
          <x15:cacheHierarchy aggregatedColumn="10"/>
        </ext>
      </extLst>
    </cacheHierarchy>
    <cacheHierarchy uniqueName="[Measures].[Count of Metrics]" caption="Count of Metrics" measure="1" displayFolder="" measureGroup="Merge1" count="0" hidden="1">
      <extLst>
        <ext xmlns:x15="http://schemas.microsoft.com/office/spreadsheetml/2010/11/main" uri="{B97F6D7D-B522-45F9-BDA1-12C45D357490}">
          <x15:cacheHierarchy aggregatedColumn="6"/>
        </ext>
      </extLst>
    </cacheHierarchy>
    <cacheHierarchy uniqueName="[Measures].[Sum of Value (Billion Won) 3]" caption="Sum of Value (Billion Won) 3" measure="1" displayFolder="" measureGroup="Range 1" count="0" hidden="1">
      <extLst>
        <ext xmlns:x15="http://schemas.microsoft.com/office/spreadsheetml/2010/11/main" uri="{B97F6D7D-B522-45F9-BDA1-12C45D357490}">
          <x15:cacheHierarchy aggregatedColumn="24"/>
        </ext>
      </extLst>
    </cacheHierarchy>
    <cacheHierarchy uniqueName="[Measures].[Sum of Value (Billion Won) 4]" caption="Sum of Value (Billion Won) 4" measure="1" displayFolder="" measureGroup="EquityTable" count="0" hidden="1">
      <extLst>
        <ext xmlns:x15="http://schemas.microsoft.com/office/spreadsheetml/2010/11/main" uri="{B97F6D7D-B522-45F9-BDA1-12C45D357490}">
          <x15:cacheHierarchy aggregatedColumn="5"/>
        </ext>
      </extLst>
    </cacheHierarchy>
    <cacheHierarchy uniqueName="[Measures].[Sum of Value (Billion Won) 5]" caption="Sum of Value (Billion Won) 5" measure="1" displayFolder="" measureGroup="ProfitTable" count="0" hidden="1">
      <extLst>
        <ext xmlns:x15="http://schemas.microsoft.com/office/spreadsheetml/2010/11/main" uri="{B97F6D7D-B522-45F9-BDA1-12C45D357490}">
          <x15:cacheHierarchy aggregatedColumn="17"/>
        </ext>
      </extLst>
    </cacheHierarchy>
  </cacheHierarchies>
  <kpis count="0"/>
  <dimensions count="8">
    <dimension name="EquityTable" uniqueName="[EquityTable]" caption="EquityTable"/>
    <dimension measure="1" name="Measures" uniqueName="[Measures]" caption="Measures"/>
    <dimension name="Merge1" uniqueName="[Merge1]" caption="Merge1"/>
    <dimension name="ProfitTable" uniqueName="[ProfitTable]" caption="ProfitTable"/>
    <dimension name="Range" uniqueName="[Range]" caption="Range"/>
    <dimension name="Range 1" uniqueName="[Range 1]" caption="Range 1"/>
    <dimension name="RevenueT" uniqueName="[RevenueT]" caption="RevenueT"/>
    <dimension name="Table1" uniqueName="[Table1]" caption="Table1"/>
  </dimensions>
  <measureGroups count="7">
    <measureGroup name="EquityTable" caption="EquityTable"/>
    <measureGroup name="Merge1" caption="Merge1"/>
    <measureGroup name="ProfitTable" caption="ProfitTable"/>
    <measureGroup name="Range" caption="Range"/>
    <measureGroup name="Range 1" caption="Range 1"/>
    <measureGroup name="RevenueT" caption="RevenueT"/>
    <measureGroup name="Table1" caption="Table1"/>
  </measureGroups>
  <maps count="8">
    <map measureGroup="0" dimension="0"/>
    <map measureGroup="1" dimension="2"/>
    <map measureGroup="2" dimension="3"/>
    <map measureGroup="3" dimension="4"/>
    <map measureGroup="4" dimension="5"/>
    <map measureGroup="5" dimension="6"/>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i" refreshedDate="45952.783367939817" backgroundQuery="1" createdVersion="8" refreshedVersion="8" minRefreshableVersion="3" recordCount="0" supportSubquery="1" supportAdvancedDrill="1" xr:uid="{8D4812AC-9642-46E8-8B92-58E7F46BD79D}">
  <cacheSource type="external" connectionId="4"/>
  <cacheFields count="5">
    <cacheField name="[Merge1].[Category].[Category]" caption="Category" numFmtId="0" hierarchy="10" level="1">
      <sharedItems count="1">
        <s v="Revenue"/>
      </sharedItems>
    </cacheField>
    <cacheField name="[Measures].[Sum of Value (Billion Won)]" caption="Sum of Value (Billion Won)" numFmtId="0" hierarchy="42" level="32767"/>
    <cacheField name="[Merge1].[Year].[Year]" caption="Year" numFmtId="0" hierarchy="8" level="1">
      <sharedItems containsSemiMixedTypes="0" containsNonDate="0" containsString="0"/>
    </cacheField>
    <cacheField name="[Merge1].[Quarter].[Quarter]" caption="Quarter" numFmtId="0" hierarchy="9" level="1">
      <sharedItems containsSemiMixedTypes="0" containsNonDate="0" containsString="0"/>
    </cacheField>
    <cacheField name="[Merge1].[Metrics].[Metrics]" caption="Metrics" numFmtId="0" hierarchy="6" level="1">
      <sharedItems count="8">
        <s v="Advertisement/Appearance Fee"/>
        <s v="Album Sales"/>
        <s v="Concert Revenue"/>
        <s v="Content"/>
        <s v="Fan Clubs, etc"/>
        <s v="Merchandising &amp; Licensing"/>
        <s v="Non-operating income"/>
        <s v="Sales"/>
      </sharedItems>
    </cacheField>
  </cacheFields>
  <cacheHierarchies count="49">
    <cacheHierarchy uniqueName="[EquityTable].[Metrics]" caption="Metrics" attribute="1" defaultMemberUniqueName="[EquityTable].[Metrics].[All]" allUniqueName="[EquityTable].[Metrics].[All]" dimensionUniqueName="[EquityTable]" displayFolder="" count="0" memberValueDatatype="130" unbalanced="0"/>
    <cacheHierarchy uniqueName="[EquityTable].[Year.Quarter]" caption="Year.Quarter" attribute="1" defaultMemberUniqueName="[EquityTable].[Year.Quarter].[All]" allUniqueName="[EquityTable].[Year.Quarter].[All]" dimensionUniqueName="[EquityTable]" displayFolder="" count="0" memberValueDatatype="130" unbalanced="0"/>
    <cacheHierarchy uniqueName="[EquityTable].[Year]" caption="Year" attribute="1" defaultMemberUniqueName="[EquityTable].[Year].[All]" allUniqueName="[EquityTable].[Year].[All]" dimensionUniqueName="[EquityTable]" displayFolder="" count="0" memberValueDatatype="130" unbalanced="0"/>
    <cacheHierarchy uniqueName="[EquityTable].[Quarter]" caption="Quarter" attribute="1" defaultMemberUniqueName="[EquityTable].[Quarter].[All]" allUniqueName="[EquityTable].[Quarter].[All]" dimensionUniqueName="[EquityTable]" displayFolder="" count="0" memberValueDatatype="130" unbalanced="0"/>
    <cacheHierarchy uniqueName="[EquityTable].[Category]" caption="Category" attribute="1" defaultMemberUniqueName="[EquityTable].[Category].[All]" allUniqueName="[EquityTable].[Category].[All]" dimensionUniqueName="[EquityTable]" displayFolder="" count="0" memberValueDatatype="130" unbalanced="0"/>
    <cacheHierarchy uniqueName="[EquityTable].[Value (Billion Won)]" caption="Value (Billion Won)" attribute="1" defaultMemberUniqueName="[EquityTable].[Value (Billion Won)].[All]" allUniqueName="[EquityTable].[Value (Billion Won)].[All]" dimensionUniqueName="[EquityTable]" displayFolder="" count="0" memberValueDatatype="5" unbalanced="0"/>
    <cacheHierarchy uniqueName="[Merge1].[Metrics]" caption="Metrics" attribute="1" defaultMemberUniqueName="[Merge1].[Metrics].[All]" allUniqueName="[Merge1].[Metrics].[All]" dimensionUniqueName="[Merge1]" displayFolder="" count="2" memberValueDatatype="130" unbalanced="0">
      <fieldsUsage count="2">
        <fieldUsage x="-1"/>
        <fieldUsage x="4"/>
      </fieldsUsage>
    </cacheHierarchy>
    <cacheHierarchy uniqueName="[Merge1].[Year.Quarter]" caption="Year.Quarter" attribute="1" defaultMemberUniqueName="[Merge1].[Year.Quarter].[All]" allUniqueName="[Merge1].[Year.Quarter].[All]" dimensionUniqueName="[Merge1]" displayFolder="" count="0" memberValueDatatype="130" unbalanced="0"/>
    <cacheHierarchy uniqueName="[Merge1].[Year]" caption="Year" attribute="1" defaultMemberUniqueName="[Merge1].[Year].[All]" allUniqueName="[Merge1].[Year].[All]" dimensionUniqueName="[Merge1]" displayFolder="" count="2" memberValueDatatype="130" unbalanced="0">
      <fieldsUsage count="2">
        <fieldUsage x="-1"/>
        <fieldUsage x="2"/>
      </fieldsUsage>
    </cacheHierarchy>
    <cacheHierarchy uniqueName="[Merge1].[Quarter]" caption="Quarter" attribute="1" defaultMemberUniqueName="[Merge1].[Quarter].[All]" allUniqueName="[Merge1].[Quarter].[All]" dimensionUniqueName="[Merge1]" displayFolder="" count="2" memberValueDatatype="130" unbalanced="0">
      <fieldsUsage count="2">
        <fieldUsage x="-1"/>
        <fieldUsage x="3"/>
      </fieldsUsage>
    </cacheHierarchy>
    <cacheHierarchy uniqueName="[Merge1].[Category]" caption="Category" attribute="1" defaultMemberUniqueName="[Merge1].[Category].[All]" allUniqueName="[Merge1].[Category].[All]" dimensionUniqueName="[Merge1]" displayFolder="" count="2" memberValueDatatype="130" unbalanced="0">
      <fieldsUsage count="2">
        <fieldUsage x="-1"/>
        <fieldUsage x="0"/>
      </fieldsUsage>
    </cacheHierarchy>
    <cacheHierarchy uniqueName="[Merge1].[Value (Billion Won)]" caption="Value (Billion Won)" attribute="1" defaultMemberUniqueName="[Merge1].[Value (Billion Won)].[All]" allUniqueName="[Merge1].[Value (Billion Won)].[All]" dimensionUniqueName="[Merge1]" displayFolder="" count="0" memberValueDatatype="5" unbalanced="0"/>
    <cacheHierarchy uniqueName="[ProfitTable].[Metrics]" caption="Metrics" attribute="1" defaultMemberUniqueName="[ProfitTable].[Metrics].[All]" allUniqueName="[ProfitTable].[Metrics].[All]" dimensionUniqueName="[ProfitTable]" displayFolder="" count="0" memberValueDatatype="130" unbalanced="0"/>
    <cacheHierarchy uniqueName="[ProfitTable].[Year.Quarter]" caption="Year.Quarter" attribute="1" defaultMemberUniqueName="[ProfitTable].[Year.Quarter].[All]" allUniqueName="[ProfitTable].[Year.Quarter].[All]" dimensionUniqueName="[ProfitTable]" displayFolder="" count="0" memberValueDatatype="130" unbalanced="0"/>
    <cacheHierarchy uniqueName="[ProfitTable].[Year]" caption="Year" attribute="1" defaultMemberUniqueName="[ProfitTable].[Year].[All]" allUniqueName="[ProfitTable].[Year].[All]" dimensionUniqueName="[ProfitTable]" displayFolder="" count="0" memberValueDatatype="130" unbalanced="0"/>
    <cacheHierarchy uniqueName="[ProfitTable].[Quarter]" caption="Quarter" attribute="1" defaultMemberUniqueName="[ProfitTable].[Quarter].[All]" allUniqueName="[ProfitTable].[Quarter].[All]" dimensionUniqueName="[ProfitTable]" displayFolder="" count="0" memberValueDatatype="130" unbalanced="0"/>
    <cacheHierarchy uniqueName="[ProfitTable].[Category]" caption="Category" attribute="1" defaultMemberUniqueName="[ProfitTable].[Category].[All]" allUniqueName="[ProfitTable].[Category].[All]" dimensionUniqueName="[ProfitTable]" displayFolder="" count="0" memberValueDatatype="130" unbalanced="0"/>
    <cacheHierarchy uniqueName="[ProfitTable].[Value (Billion Won)]" caption="Value (Billion Won)" attribute="1" defaultMemberUniqueName="[ProfitTable].[Value (Billion Won)].[All]" allUniqueName="[ProfitTable].[Value (Billion Won)].[All]" dimensionUniqueName="[ProfitTable]" displayFolder="" count="0" memberValueDatatype="5" unbalanced="0"/>
    <cacheHierarchy uniqueName="[Range].[Expense Group]" caption="Expense Group" attribute="1" defaultMemberUniqueName="[Range].[Expense Group].[All]" allUniqueName="[Range].[Expense Group].[All]" dimensionUniqueName="[Range]" displayFolder="" count="0" memberValueDatatype="130" unbalanced="0"/>
    <cacheHierarchy uniqueName="[Range 1].[Metrics]" caption="Metrics" attribute="1" defaultMemberUniqueName="[Range 1].[Metrics].[All]" allUniqueName="[Range 1].[Metrics].[All]" dimensionUniqueName="[Range 1]" displayFolder="" count="0" memberValueDatatype="130" unbalanced="0"/>
    <cacheHierarchy uniqueName="[Range 1].[Year.Quarter]" caption="Year.Quarter" attribute="1" defaultMemberUniqueName="[Range 1].[Year.Quarter].[All]" allUniqueName="[Range 1].[Year.Quarter].[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Quarter]" caption="Quarter" attribute="1" defaultMemberUniqueName="[Range 1].[Quarter].[All]" allUniqueName="[Range 1].[Quarter].[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Value (Billion Won)]" caption="Value (Billion Won)" attribute="1" defaultMemberUniqueName="[Range 1].[Value (Billion Won)].[All]" allUniqueName="[Range 1].[Value (Billion Won)].[All]" dimensionUniqueName="[Range 1]" displayFolder="" count="0" memberValueDatatype="5" unbalanced="0"/>
    <cacheHierarchy uniqueName="[RevenueT].[Metrics]" caption="Metrics" attribute="1" defaultMemberUniqueName="[RevenueT].[Metrics].[All]" allUniqueName="[RevenueT].[Metrics].[All]" dimensionUniqueName="[RevenueT]" displayFolder="" count="0" memberValueDatatype="130" unbalanced="0"/>
    <cacheHierarchy uniqueName="[RevenueT].[Category]" caption="Category" attribute="1" defaultMemberUniqueName="[RevenueT].[Category].[All]" allUniqueName="[RevenueT].[Category].[All]" dimensionUniqueName="[RevenueT]" displayFolder="" count="0" memberValueDatatype="130" unbalanced="0"/>
    <cacheHierarchy uniqueName="[RevenueT].[Notes]" caption="Notes" attribute="1" defaultMemberUniqueName="[RevenueT].[Notes].[All]" allUniqueName="[RevenueT].[Notes].[All]" dimensionUniqueName="[RevenueT]" displayFolder="" count="0" memberValueDatatype="20" unbalanced="0"/>
    <cacheHierarchy uniqueName="[Table1].[Metrics]" caption="Metrics" attribute="1" defaultMemberUniqueName="[Table1].[Metrics].[All]" allUniqueName="[Table1].[Metrics].[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Year.Quarter]" caption="Year.Quarter" attribute="1" defaultMemberUniqueName="[Table1].[Year.Quarter].[All]" allUniqueName="[Table1].[Year.Quarter].[All]" dimensionUniqueName="[Table1]" displayFolder="" count="0" memberValueDatatype="130" unbalanced="0"/>
    <cacheHierarchy uniqueName="[Table1].[Year]" caption="Year" attribute="1" defaultMemberUniqueName="[Table1].[Year].[All]" allUniqueName="[Table1].[Year].[All]" dimensionUniqueName="[Table1]" displayFolder="" count="0" memberValueDatatype="130" unbalanced="0"/>
    <cacheHierarchy uniqueName="[Table1].[Quarter]" caption="Quarter" attribute="1" defaultMemberUniqueName="[Table1].[Quarter].[All]" allUniqueName="[Table1].[Quarter].[All]" dimensionUniqueName="[Table1]" displayFolder="" count="0" memberValueDatatype="130" unbalanced="0"/>
    <cacheHierarchy uniqueName="[Table1].[Value (Billion Won)]" caption="Value (Billion Won)" attribute="1" defaultMemberUniqueName="[Table1].[Value (Billion Won)].[All]" allUniqueName="[Table1].[Value (Billion Won)].[All]" dimensionUniqueName="[Table1]" displayFolder="" count="0" memberValueDatatype="5" unbalanced="0"/>
    <cacheHierarchy uniqueName="[Measures].[__XL_Count Merge1]" caption="__XL_Count Merge1" measure="1" displayFolder="" measureGroup="Merge1" count="0" hidden="1"/>
    <cacheHierarchy uniqueName="[Measures].[__XL_Count RevenueT]" caption="__XL_Count RevenueT" measure="1" displayFolder="" measureGroup="RevenueT"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ProfitTable]" caption="__XL_Count ProfitTable" measure="1" displayFolder="" measureGroup="ProfitTable" count="0" hidden="1"/>
    <cacheHierarchy uniqueName="[Measures].[__XL_Count EquityTable]" caption="__XL_Count EquityTable" measure="1" displayFolder="" measureGroup="EquityTable" count="0" hidden="1"/>
    <cacheHierarchy uniqueName="[Measures].[__No measures defined]" caption="__No measures defined" measure="1" displayFolder="" count="0" hidden="1"/>
    <cacheHierarchy uniqueName="[Measures].[Sum of Value (Billion Won)]" caption="Sum of Value (Billion Won)" measure="1" displayFolder="" measureGroup="Merge1"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Value (Billion Won) 2]" caption="Sum of Value (Billion Won) 2" measure="1" displayFolder="" measureGroup="Table1" count="0" hidden="1">
      <extLst>
        <ext xmlns:x15="http://schemas.microsoft.com/office/spreadsheetml/2010/11/main" uri="{B97F6D7D-B522-45F9-BDA1-12C45D357490}">
          <x15:cacheHierarchy aggregatedColumn="33"/>
        </ext>
      </extLst>
    </cacheHierarchy>
    <cacheHierarchy uniqueName="[Measures].[Count of Category]" caption="Count of Category" measure="1" displayFolder="" measureGroup="Merge1" count="0" hidden="1">
      <extLst>
        <ext xmlns:x15="http://schemas.microsoft.com/office/spreadsheetml/2010/11/main" uri="{B97F6D7D-B522-45F9-BDA1-12C45D357490}">
          <x15:cacheHierarchy aggregatedColumn="10"/>
        </ext>
      </extLst>
    </cacheHierarchy>
    <cacheHierarchy uniqueName="[Measures].[Count of Metrics]" caption="Count of Metrics" measure="1" displayFolder="" measureGroup="Merge1" count="0" hidden="1">
      <extLst>
        <ext xmlns:x15="http://schemas.microsoft.com/office/spreadsheetml/2010/11/main" uri="{B97F6D7D-B522-45F9-BDA1-12C45D357490}">
          <x15:cacheHierarchy aggregatedColumn="6"/>
        </ext>
      </extLst>
    </cacheHierarchy>
    <cacheHierarchy uniqueName="[Measures].[Sum of Value (Billion Won) 3]" caption="Sum of Value (Billion Won) 3" measure="1" displayFolder="" measureGroup="Range 1" count="0" hidden="1">
      <extLst>
        <ext xmlns:x15="http://schemas.microsoft.com/office/spreadsheetml/2010/11/main" uri="{B97F6D7D-B522-45F9-BDA1-12C45D357490}">
          <x15:cacheHierarchy aggregatedColumn="24"/>
        </ext>
      </extLst>
    </cacheHierarchy>
    <cacheHierarchy uniqueName="[Measures].[Sum of Value (Billion Won) 4]" caption="Sum of Value (Billion Won) 4" measure="1" displayFolder="" measureGroup="EquityTable" count="0" hidden="1">
      <extLst>
        <ext xmlns:x15="http://schemas.microsoft.com/office/spreadsheetml/2010/11/main" uri="{B97F6D7D-B522-45F9-BDA1-12C45D357490}">
          <x15:cacheHierarchy aggregatedColumn="5"/>
        </ext>
      </extLst>
    </cacheHierarchy>
    <cacheHierarchy uniqueName="[Measures].[Sum of Value (Billion Won) 5]" caption="Sum of Value (Billion Won) 5" measure="1" displayFolder="" measureGroup="ProfitTable" count="0" hidden="1">
      <extLst>
        <ext xmlns:x15="http://schemas.microsoft.com/office/spreadsheetml/2010/11/main" uri="{B97F6D7D-B522-45F9-BDA1-12C45D357490}">
          <x15:cacheHierarchy aggregatedColumn="17"/>
        </ext>
      </extLst>
    </cacheHierarchy>
  </cacheHierarchies>
  <kpis count="0"/>
  <dimensions count="8">
    <dimension name="EquityTable" uniqueName="[EquityTable]" caption="EquityTable"/>
    <dimension measure="1" name="Measures" uniqueName="[Measures]" caption="Measures"/>
    <dimension name="Merge1" uniqueName="[Merge1]" caption="Merge1"/>
    <dimension name="ProfitTable" uniqueName="[ProfitTable]" caption="ProfitTable"/>
    <dimension name="Range" uniqueName="[Range]" caption="Range"/>
    <dimension name="Range 1" uniqueName="[Range 1]" caption="Range 1"/>
    <dimension name="RevenueT" uniqueName="[RevenueT]" caption="RevenueT"/>
    <dimension name="Table1" uniqueName="[Table1]" caption="Table1"/>
  </dimensions>
  <measureGroups count="7">
    <measureGroup name="EquityTable" caption="EquityTable"/>
    <measureGroup name="Merge1" caption="Merge1"/>
    <measureGroup name="ProfitTable" caption="ProfitTable"/>
    <measureGroup name="Range" caption="Range"/>
    <measureGroup name="Range 1" caption="Range 1"/>
    <measureGroup name="RevenueT" caption="RevenueT"/>
    <measureGroup name="Table1" caption="Table1"/>
  </measureGroups>
  <maps count="8">
    <map measureGroup="0" dimension="0"/>
    <map measureGroup="1" dimension="2"/>
    <map measureGroup="2" dimension="3"/>
    <map measureGroup="3" dimension="4"/>
    <map measureGroup="4" dimension="5"/>
    <map measureGroup="5" dimension="6"/>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i" refreshedDate="45949.793662268516" backgroundQuery="1" createdVersion="8" refreshedVersion="8" minRefreshableVersion="3" recordCount="0" supportSubquery="1" supportAdvancedDrill="1" xr:uid="{B479CC8D-259D-465C-A091-8D9D010D5B34}">
  <cacheSource type="external" connectionId="4"/>
  <cacheFields count="3">
    <cacheField name="[Merge1].[Year.Quarter].[Year.Quarter]" caption="Year.Quarter" numFmtId="0" hierarchy="7" level="1">
      <sharedItems count="10">
        <s v="2023.Q1"/>
        <s v="2023.Q2"/>
        <s v="2023.Q3"/>
        <s v="2023.Q4"/>
        <s v="2024.Q1"/>
        <s v="2024.Q2"/>
        <s v="2024.Q3"/>
        <s v="2024.Q4"/>
        <s v="2025.Q1"/>
        <s v="2025.Q2"/>
      </sharedItems>
    </cacheField>
    <cacheField name="[Merge1].[Category].[Category]" caption="Category" numFmtId="0" hierarchy="10" level="1">
      <sharedItems containsSemiMixedTypes="0" containsNonDate="0" containsString="0"/>
    </cacheField>
    <cacheField name="[Measures].[Sum of Value (Billion Won)]" caption="Sum of Value (Billion Won)" numFmtId="0" hierarchy="42" level="32767"/>
  </cacheFields>
  <cacheHierarchies count="49">
    <cacheHierarchy uniqueName="[EquityTable].[Metrics]" caption="Metrics" attribute="1" defaultMemberUniqueName="[EquityTable].[Metrics].[All]" allUniqueName="[EquityTable].[Metrics].[All]" dimensionUniqueName="[EquityTable]" displayFolder="" count="0" memberValueDatatype="130" unbalanced="0"/>
    <cacheHierarchy uniqueName="[EquityTable].[Year.Quarter]" caption="Year.Quarter" attribute="1" defaultMemberUniqueName="[EquityTable].[Year.Quarter].[All]" allUniqueName="[EquityTable].[Year.Quarter].[All]" dimensionUniqueName="[EquityTable]" displayFolder="" count="0" memberValueDatatype="130" unbalanced="0"/>
    <cacheHierarchy uniqueName="[EquityTable].[Year]" caption="Year" attribute="1" defaultMemberUniqueName="[EquityTable].[Year].[All]" allUniqueName="[EquityTable].[Year].[All]" dimensionUniqueName="[EquityTable]" displayFolder="" count="0" memberValueDatatype="130" unbalanced="0"/>
    <cacheHierarchy uniqueName="[EquityTable].[Quarter]" caption="Quarter" attribute="1" defaultMemberUniqueName="[EquityTable].[Quarter].[All]" allUniqueName="[EquityTable].[Quarter].[All]" dimensionUniqueName="[EquityTable]" displayFolder="" count="0" memberValueDatatype="130" unbalanced="0"/>
    <cacheHierarchy uniqueName="[EquityTable].[Category]" caption="Category" attribute="1" defaultMemberUniqueName="[EquityTable].[Category].[All]" allUniqueName="[EquityTable].[Category].[All]" dimensionUniqueName="[EquityTable]" displayFolder="" count="0" memberValueDatatype="130" unbalanced="0"/>
    <cacheHierarchy uniqueName="[EquityTable].[Value (Billion Won)]" caption="Value (Billion Won)" attribute="1" defaultMemberUniqueName="[EquityTable].[Value (Billion Won)].[All]" allUniqueName="[EquityTable].[Value (Billion Won)].[All]" dimensionUniqueName="[EquityTable]" displayFolder="" count="0" memberValueDatatype="5" unbalanced="0"/>
    <cacheHierarchy uniqueName="[Merge1].[Metrics]" caption="Metrics" attribute="1" defaultMemberUniqueName="[Merge1].[Metrics].[All]" allUniqueName="[Merge1].[Metrics].[All]" dimensionUniqueName="[Merge1]" displayFolder="" count="0" memberValueDatatype="130" unbalanced="0"/>
    <cacheHierarchy uniqueName="[Merge1].[Year.Quarter]" caption="Year.Quarter" attribute="1" defaultMemberUniqueName="[Merge1].[Year.Quarter].[All]" allUniqueName="[Merge1].[Year.Quarter].[All]" dimensionUniqueName="[Merge1]" displayFolder="" count="2" memberValueDatatype="130" unbalanced="0">
      <fieldsUsage count="2">
        <fieldUsage x="-1"/>
        <fieldUsage x="0"/>
      </fieldsUsage>
    </cacheHierarchy>
    <cacheHierarchy uniqueName="[Merge1].[Year]" caption="Year" attribute="1" defaultMemberUniqueName="[Merge1].[Year].[All]" allUniqueName="[Merge1].[Year].[All]" dimensionUniqueName="[Merge1]" displayFolder="" count="0" memberValueDatatype="130" unbalanced="0"/>
    <cacheHierarchy uniqueName="[Merge1].[Quarter]" caption="Quarter" attribute="1" defaultMemberUniqueName="[Merge1].[Quarter].[All]" allUniqueName="[Merge1].[Quarter].[All]" dimensionUniqueName="[Merge1]" displayFolder="" count="0" memberValueDatatype="130" unbalanced="0"/>
    <cacheHierarchy uniqueName="[Merge1].[Category]" caption="Category" attribute="1" defaultMemberUniqueName="[Merge1].[Category].[All]" allUniqueName="[Merge1].[Category].[All]" dimensionUniqueName="[Merge1]" displayFolder="" count="2" memberValueDatatype="130" unbalanced="0">
      <fieldsUsage count="2">
        <fieldUsage x="-1"/>
        <fieldUsage x="1"/>
      </fieldsUsage>
    </cacheHierarchy>
    <cacheHierarchy uniqueName="[Merge1].[Value (Billion Won)]" caption="Value (Billion Won)" attribute="1" defaultMemberUniqueName="[Merge1].[Value (Billion Won)].[All]" allUniqueName="[Merge1].[Value (Billion Won)].[All]" dimensionUniqueName="[Merge1]" displayFolder="" count="0" memberValueDatatype="5" unbalanced="0"/>
    <cacheHierarchy uniqueName="[ProfitTable].[Metrics]" caption="Metrics" attribute="1" defaultMemberUniqueName="[ProfitTable].[Metrics].[All]" allUniqueName="[ProfitTable].[Metrics].[All]" dimensionUniqueName="[ProfitTable]" displayFolder="" count="0" memberValueDatatype="130" unbalanced="0"/>
    <cacheHierarchy uniqueName="[ProfitTable].[Year.Quarter]" caption="Year.Quarter" attribute="1" defaultMemberUniqueName="[ProfitTable].[Year.Quarter].[All]" allUniqueName="[ProfitTable].[Year.Quarter].[All]" dimensionUniqueName="[ProfitTable]" displayFolder="" count="0" memberValueDatatype="130" unbalanced="0"/>
    <cacheHierarchy uniqueName="[ProfitTable].[Year]" caption="Year" attribute="1" defaultMemberUniqueName="[ProfitTable].[Year].[All]" allUniqueName="[ProfitTable].[Year].[All]" dimensionUniqueName="[ProfitTable]" displayFolder="" count="0" memberValueDatatype="130" unbalanced="0"/>
    <cacheHierarchy uniqueName="[ProfitTable].[Quarter]" caption="Quarter" attribute="1" defaultMemberUniqueName="[ProfitTable].[Quarter].[All]" allUniqueName="[ProfitTable].[Quarter].[All]" dimensionUniqueName="[ProfitTable]" displayFolder="" count="0" memberValueDatatype="130" unbalanced="0"/>
    <cacheHierarchy uniqueName="[ProfitTable].[Category]" caption="Category" attribute="1" defaultMemberUniqueName="[ProfitTable].[Category].[All]" allUniqueName="[ProfitTable].[Category].[All]" dimensionUniqueName="[ProfitTable]" displayFolder="" count="0" memberValueDatatype="130" unbalanced="0"/>
    <cacheHierarchy uniqueName="[ProfitTable].[Value (Billion Won)]" caption="Value (Billion Won)" attribute="1" defaultMemberUniqueName="[ProfitTable].[Value (Billion Won)].[All]" allUniqueName="[ProfitTable].[Value (Billion Won)].[All]" dimensionUniqueName="[ProfitTable]" displayFolder="" count="0" memberValueDatatype="5" unbalanced="0"/>
    <cacheHierarchy uniqueName="[Range].[Expense Group]" caption="Expense Group" attribute="1" defaultMemberUniqueName="[Range].[Expense Group].[All]" allUniqueName="[Range].[Expense Group].[All]" dimensionUniqueName="[Range]" displayFolder="" count="0" memberValueDatatype="130" unbalanced="0"/>
    <cacheHierarchy uniqueName="[Range 1].[Metrics]" caption="Metrics" attribute="1" defaultMemberUniqueName="[Range 1].[Metrics].[All]" allUniqueName="[Range 1].[Metrics].[All]" dimensionUniqueName="[Range 1]" displayFolder="" count="0" memberValueDatatype="130" unbalanced="0"/>
    <cacheHierarchy uniqueName="[Range 1].[Year.Quarter]" caption="Year.Quarter" attribute="1" defaultMemberUniqueName="[Range 1].[Year.Quarter].[All]" allUniqueName="[Range 1].[Year.Quarter].[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Quarter]" caption="Quarter" attribute="1" defaultMemberUniqueName="[Range 1].[Quarter].[All]" allUniqueName="[Range 1].[Quarter].[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Value (Billion Won)]" caption="Value (Billion Won)" attribute="1" defaultMemberUniqueName="[Range 1].[Value (Billion Won)].[All]" allUniqueName="[Range 1].[Value (Billion Won)].[All]" dimensionUniqueName="[Range 1]" displayFolder="" count="0" memberValueDatatype="5" unbalanced="0"/>
    <cacheHierarchy uniqueName="[RevenueT].[Metrics]" caption="Metrics" attribute="1" defaultMemberUniqueName="[RevenueT].[Metrics].[All]" allUniqueName="[RevenueT].[Metrics].[All]" dimensionUniqueName="[RevenueT]" displayFolder="" count="0" memberValueDatatype="130" unbalanced="0"/>
    <cacheHierarchy uniqueName="[RevenueT].[Category]" caption="Category" attribute="1" defaultMemberUniqueName="[RevenueT].[Category].[All]" allUniqueName="[RevenueT].[Category].[All]" dimensionUniqueName="[RevenueT]" displayFolder="" count="0" memberValueDatatype="130" unbalanced="0"/>
    <cacheHierarchy uniqueName="[RevenueT].[Notes]" caption="Notes" attribute="1" defaultMemberUniqueName="[RevenueT].[Notes].[All]" allUniqueName="[RevenueT].[Notes].[All]" dimensionUniqueName="[RevenueT]" displayFolder="" count="0" memberValueDatatype="20" unbalanced="0"/>
    <cacheHierarchy uniqueName="[Table1].[Metrics]" caption="Metrics" attribute="1" defaultMemberUniqueName="[Table1].[Metrics].[All]" allUniqueName="[Table1].[Metrics].[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Year.Quarter]" caption="Year.Quarter" attribute="1" defaultMemberUniqueName="[Table1].[Year.Quarter].[All]" allUniqueName="[Table1].[Year.Quarter].[All]" dimensionUniqueName="[Table1]" displayFolder="" count="0" memberValueDatatype="130" unbalanced="0"/>
    <cacheHierarchy uniqueName="[Table1].[Year]" caption="Year" attribute="1" defaultMemberUniqueName="[Table1].[Year].[All]" allUniqueName="[Table1].[Year].[All]" dimensionUniqueName="[Table1]" displayFolder="" count="0" memberValueDatatype="130" unbalanced="0"/>
    <cacheHierarchy uniqueName="[Table1].[Quarter]" caption="Quarter" attribute="1" defaultMemberUniqueName="[Table1].[Quarter].[All]" allUniqueName="[Table1].[Quarter].[All]" dimensionUniqueName="[Table1]" displayFolder="" count="0" memberValueDatatype="130" unbalanced="0"/>
    <cacheHierarchy uniqueName="[Table1].[Value (Billion Won)]" caption="Value (Billion Won)" attribute="1" defaultMemberUniqueName="[Table1].[Value (Billion Won)].[All]" allUniqueName="[Table1].[Value (Billion Won)].[All]" dimensionUniqueName="[Table1]" displayFolder="" count="0" memberValueDatatype="5" unbalanced="0"/>
    <cacheHierarchy uniqueName="[Measures].[__XL_Count Merge1]" caption="__XL_Count Merge1" measure="1" displayFolder="" measureGroup="Merge1" count="0" hidden="1"/>
    <cacheHierarchy uniqueName="[Measures].[__XL_Count RevenueT]" caption="__XL_Count RevenueT" measure="1" displayFolder="" measureGroup="RevenueT"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ProfitTable]" caption="__XL_Count ProfitTable" measure="1" displayFolder="" measureGroup="ProfitTable" count="0" hidden="1"/>
    <cacheHierarchy uniqueName="[Measures].[__XL_Count EquityTable]" caption="__XL_Count EquityTable" measure="1" displayFolder="" measureGroup="EquityTable" count="0" hidden="1"/>
    <cacheHierarchy uniqueName="[Measures].[__No measures defined]" caption="__No measures defined" measure="1" displayFolder="" count="0" hidden="1"/>
    <cacheHierarchy uniqueName="[Measures].[Sum of Value (Billion Won)]" caption="Sum of Value (Billion Won)" measure="1" displayFolder="" measureGroup="Merge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Value (Billion Won) 2]" caption="Sum of Value (Billion Won) 2" measure="1" displayFolder="" measureGroup="Table1" count="0" hidden="1">
      <extLst>
        <ext xmlns:x15="http://schemas.microsoft.com/office/spreadsheetml/2010/11/main" uri="{B97F6D7D-B522-45F9-BDA1-12C45D357490}">
          <x15:cacheHierarchy aggregatedColumn="33"/>
        </ext>
      </extLst>
    </cacheHierarchy>
    <cacheHierarchy uniqueName="[Measures].[Count of Category]" caption="Count of Category" measure="1" displayFolder="" measureGroup="Merge1" count="0" hidden="1">
      <extLst>
        <ext xmlns:x15="http://schemas.microsoft.com/office/spreadsheetml/2010/11/main" uri="{B97F6D7D-B522-45F9-BDA1-12C45D357490}">
          <x15:cacheHierarchy aggregatedColumn="10"/>
        </ext>
      </extLst>
    </cacheHierarchy>
    <cacheHierarchy uniqueName="[Measures].[Count of Metrics]" caption="Count of Metrics" measure="1" displayFolder="" measureGroup="Merge1" count="0" hidden="1">
      <extLst>
        <ext xmlns:x15="http://schemas.microsoft.com/office/spreadsheetml/2010/11/main" uri="{B97F6D7D-B522-45F9-BDA1-12C45D357490}">
          <x15:cacheHierarchy aggregatedColumn="6"/>
        </ext>
      </extLst>
    </cacheHierarchy>
    <cacheHierarchy uniqueName="[Measures].[Sum of Value (Billion Won) 3]" caption="Sum of Value (Billion Won) 3" measure="1" displayFolder="" measureGroup="Range 1" count="0" hidden="1">
      <extLst>
        <ext xmlns:x15="http://schemas.microsoft.com/office/spreadsheetml/2010/11/main" uri="{B97F6D7D-B522-45F9-BDA1-12C45D357490}">
          <x15:cacheHierarchy aggregatedColumn="24"/>
        </ext>
      </extLst>
    </cacheHierarchy>
    <cacheHierarchy uniqueName="[Measures].[Sum of Value (Billion Won) 4]" caption="Sum of Value (Billion Won) 4" measure="1" displayFolder="" measureGroup="EquityTable" count="0" hidden="1">
      <extLst>
        <ext xmlns:x15="http://schemas.microsoft.com/office/spreadsheetml/2010/11/main" uri="{B97F6D7D-B522-45F9-BDA1-12C45D357490}">
          <x15:cacheHierarchy aggregatedColumn="5"/>
        </ext>
      </extLst>
    </cacheHierarchy>
    <cacheHierarchy uniqueName="[Measures].[Sum of Value (Billion Won) 5]" caption="Sum of Value (Billion Won) 5" measure="1" displayFolder="" measureGroup="ProfitTable" count="0" hidden="1">
      <extLst>
        <ext xmlns:x15="http://schemas.microsoft.com/office/spreadsheetml/2010/11/main" uri="{B97F6D7D-B522-45F9-BDA1-12C45D357490}">
          <x15:cacheHierarchy aggregatedColumn="17"/>
        </ext>
      </extLst>
    </cacheHierarchy>
  </cacheHierarchies>
  <kpis count="0"/>
  <dimensions count="8">
    <dimension name="EquityTable" uniqueName="[EquityTable]" caption="EquityTable"/>
    <dimension measure="1" name="Measures" uniqueName="[Measures]" caption="Measures"/>
    <dimension name="Merge1" uniqueName="[Merge1]" caption="Merge1"/>
    <dimension name="ProfitTable" uniqueName="[ProfitTable]" caption="ProfitTable"/>
    <dimension name="Range" uniqueName="[Range]" caption="Range"/>
    <dimension name="Range 1" uniqueName="[Range 1]" caption="Range 1"/>
    <dimension name="RevenueT" uniqueName="[RevenueT]" caption="RevenueT"/>
    <dimension name="Table1" uniqueName="[Table1]" caption="Table1"/>
  </dimensions>
  <measureGroups count="7">
    <measureGroup name="EquityTable" caption="EquityTable"/>
    <measureGroup name="Merge1" caption="Merge1"/>
    <measureGroup name="ProfitTable" caption="ProfitTable"/>
    <measureGroup name="Range" caption="Range"/>
    <measureGroup name="Range 1" caption="Range 1"/>
    <measureGroup name="RevenueT" caption="RevenueT"/>
    <measureGroup name="Table1" caption="Table1"/>
  </measureGroups>
  <maps count="8">
    <map measureGroup="0" dimension="0"/>
    <map measureGroup="1" dimension="2"/>
    <map measureGroup="2" dimension="3"/>
    <map measureGroup="3" dimension="4"/>
    <map measureGroup="4" dimension="5"/>
    <map measureGroup="5" dimension="6"/>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i" refreshedDate="46011.721469328702" backgroundQuery="1" createdVersion="8" refreshedVersion="8" minRefreshableVersion="3" recordCount="0" supportSubquery="1" supportAdvancedDrill="1" xr:uid="{43689399-59BD-4C6E-994C-81A615CE4B8A}">
  <cacheSource type="external" connectionId="4"/>
  <cacheFields count="3">
    <cacheField name="[ProfitTable].[Metrics].[Metrics]" caption="Metrics" numFmtId="0" hierarchy="12" level="1">
      <sharedItems containsSemiMixedTypes="0" containsNonDate="0" containsString="0"/>
    </cacheField>
    <cacheField name="[Measures].[Sum of Value (Billion Won) 5]" caption="Sum of Value (Billion Won) 5" numFmtId="0" hierarchy="48" level="32767"/>
    <cacheField name="[ProfitTable].[Year].[Year]" caption="Year" numFmtId="0" hierarchy="14" level="1">
      <sharedItems count="3">
        <s v="2023"/>
        <s v="2024"/>
        <s v="2025"/>
      </sharedItems>
    </cacheField>
  </cacheFields>
  <cacheHierarchies count="49">
    <cacheHierarchy uniqueName="[EquityTable].[Metrics]" caption="Metrics" attribute="1" defaultMemberUniqueName="[EquityTable].[Metrics].[All]" allUniqueName="[EquityTable].[Metrics].[All]" dimensionUniqueName="[EquityTable]" displayFolder="" count="0" memberValueDatatype="130" unbalanced="0"/>
    <cacheHierarchy uniqueName="[EquityTable].[Year.Quarter]" caption="Year.Quarter" attribute="1" defaultMemberUniqueName="[EquityTable].[Year.Quarter].[All]" allUniqueName="[EquityTable].[Year.Quarter].[All]" dimensionUniqueName="[EquityTable]" displayFolder="" count="0" memberValueDatatype="130" unbalanced="0"/>
    <cacheHierarchy uniqueName="[EquityTable].[Year]" caption="Year" attribute="1" defaultMemberUniqueName="[EquityTable].[Year].[All]" allUniqueName="[EquityTable].[Year].[All]" dimensionUniqueName="[EquityTable]" displayFolder="" count="0" memberValueDatatype="130" unbalanced="0"/>
    <cacheHierarchy uniqueName="[EquityTable].[Quarter]" caption="Quarter" attribute="1" defaultMemberUniqueName="[EquityTable].[Quarter].[All]" allUniqueName="[EquityTable].[Quarter].[All]" dimensionUniqueName="[EquityTable]" displayFolder="" count="0" memberValueDatatype="130" unbalanced="0"/>
    <cacheHierarchy uniqueName="[EquityTable].[Category]" caption="Category" attribute="1" defaultMemberUniqueName="[EquityTable].[Category].[All]" allUniqueName="[EquityTable].[Category].[All]" dimensionUniqueName="[EquityTable]" displayFolder="" count="0" memberValueDatatype="130" unbalanced="0"/>
    <cacheHierarchy uniqueName="[EquityTable].[Value (Billion Won)]" caption="Value (Billion Won)" attribute="1" defaultMemberUniqueName="[EquityTable].[Value (Billion Won)].[All]" allUniqueName="[EquityTable].[Value (Billion Won)].[All]" dimensionUniqueName="[EquityTable]" displayFolder="" count="0" memberValueDatatype="5" unbalanced="0"/>
    <cacheHierarchy uniqueName="[Merge1].[Metrics]" caption="Metrics" attribute="1" defaultMemberUniqueName="[Merge1].[Metrics].[All]" allUniqueName="[Merge1].[Metrics].[All]" dimensionUniqueName="[Merge1]" displayFolder="" count="0" memberValueDatatype="130" unbalanced="0"/>
    <cacheHierarchy uniqueName="[Merge1].[Year.Quarter]" caption="Year.Quarter" attribute="1" defaultMemberUniqueName="[Merge1].[Year.Quarter].[All]" allUniqueName="[Merge1].[Year.Quarter].[All]" dimensionUniqueName="[Merge1]" displayFolder="" count="0" memberValueDatatype="130" unbalanced="0"/>
    <cacheHierarchy uniqueName="[Merge1].[Year]" caption="Year" attribute="1" defaultMemberUniqueName="[Merge1].[Year].[All]" allUniqueName="[Merge1].[Year].[All]" dimensionUniqueName="[Merge1]" displayFolder="" count="0" memberValueDatatype="130" unbalanced="0"/>
    <cacheHierarchy uniqueName="[Merge1].[Quarter]" caption="Quarter" attribute="1" defaultMemberUniqueName="[Merge1].[Quarter].[All]" allUniqueName="[Merge1].[Quarter].[All]" dimensionUniqueName="[Merge1]" displayFolder="" count="0" memberValueDatatype="130" unbalanced="0"/>
    <cacheHierarchy uniqueName="[Merge1].[Category]" caption="Category" attribute="1" defaultMemberUniqueName="[Merge1].[Category].[All]" allUniqueName="[Merge1].[Category].[All]" dimensionUniqueName="[Merge1]" displayFolder="" count="0" memberValueDatatype="130" unbalanced="0"/>
    <cacheHierarchy uniqueName="[Merge1].[Value (Billion Won)]" caption="Value (Billion Won)" attribute="1" defaultMemberUniqueName="[Merge1].[Value (Billion Won)].[All]" allUniqueName="[Merge1].[Value (Billion Won)].[All]" dimensionUniqueName="[Merge1]" displayFolder="" count="0" memberValueDatatype="5" unbalanced="0"/>
    <cacheHierarchy uniqueName="[ProfitTable].[Metrics]" caption="Metrics" attribute="1" defaultMemberUniqueName="[ProfitTable].[Metrics].[All]" allUniqueName="[ProfitTable].[Metrics].[All]" dimensionUniqueName="[ProfitTable]" displayFolder="" count="2" memberValueDatatype="130" unbalanced="0">
      <fieldsUsage count="2">
        <fieldUsage x="-1"/>
        <fieldUsage x="0"/>
      </fieldsUsage>
    </cacheHierarchy>
    <cacheHierarchy uniqueName="[ProfitTable].[Year.Quarter]" caption="Year.Quarter" attribute="1" defaultMemberUniqueName="[ProfitTable].[Year.Quarter].[All]" allUniqueName="[ProfitTable].[Year.Quarter].[All]" dimensionUniqueName="[ProfitTable]" displayFolder="" count="0" memberValueDatatype="130" unbalanced="0"/>
    <cacheHierarchy uniqueName="[ProfitTable].[Year]" caption="Year" attribute="1" defaultMemberUniqueName="[ProfitTable].[Year].[All]" allUniqueName="[ProfitTable].[Year].[All]" dimensionUniqueName="[ProfitTable]" displayFolder="" count="2" memberValueDatatype="130" unbalanced="0">
      <fieldsUsage count="2">
        <fieldUsage x="-1"/>
        <fieldUsage x="2"/>
      </fieldsUsage>
    </cacheHierarchy>
    <cacheHierarchy uniqueName="[ProfitTable].[Quarter]" caption="Quarter" attribute="1" defaultMemberUniqueName="[ProfitTable].[Quarter].[All]" allUniqueName="[ProfitTable].[Quarter].[All]" dimensionUniqueName="[ProfitTable]" displayFolder="" count="0" memberValueDatatype="130" unbalanced="0"/>
    <cacheHierarchy uniqueName="[ProfitTable].[Category]" caption="Category" attribute="1" defaultMemberUniqueName="[ProfitTable].[Category].[All]" allUniqueName="[ProfitTable].[Category].[All]" dimensionUniqueName="[ProfitTable]" displayFolder="" count="0" memberValueDatatype="130" unbalanced="0"/>
    <cacheHierarchy uniqueName="[ProfitTable].[Value (Billion Won)]" caption="Value (Billion Won)" attribute="1" defaultMemberUniqueName="[ProfitTable].[Value (Billion Won)].[All]" allUniqueName="[ProfitTable].[Value (Billion Won)].[All]" dimensionUniqueName="[ProfitTable]" displayFolder="" count="0" memberValueDatatype="5" unbalanced="0"/>
    <cacheHierarchy uniqueName="[Range].[Expense Group]" caption="Expense Group" attribute="1" defaultMemberUniqueName="[Range].[Expense Group].[All]" allUniqueName="[Range].[Expense Group].[All]" dimensionUniqueName="[Range]" displayFolder="" count="0" memberValueDatatype="130" unbalanced="0"/>
    <cacheHierarchy uniqueName="[Range 1].[Metrics]" caption="Metrics" attribute="1" defaultMemberUniqueName="[Range 1].[Metrics].[All]" allUniqueName="[Range 1].[Metrics].[All]" dimensionUniqueName="[Range 1]" displayFolder="" count="0" memberValueDatatype="130" unbalanced="0"/>
    <cacheHierarchy uniqueName="[Range 1].[Year.Quarter]" caption="Year.Quarter" attribute="1" defaultMemberUniqueName="[Range 1].[Year.Quarter].[All]" allUniqueName="[Range 1].[Year.Quarter].[All]" dimensionUniqueName="[Range 1]" displayFolder="" count="0" memberValueDatatype="130" unbalanced="0"/>
    <cacheHierarchy uniqueName="[Range 1].[Year]" caption="Year" attribute="1" defaultMemberUniqueName="[Range 1].[Year].[All]" allUniqueName="[Range 1].[Year].[All]" dimensionUniqueName="[Range 1]" displayFolder="" count="2" memberValueDatatype="130" unbalanced="0"/>
    <cacheHierarchy uniqueName="[Range 1].[Quarter]" caption="Quarter" attribute="1" defaultMemberUniqueName="[Range 1].[Quarter].[All]" allUniqueName="[Range 1].[Quarter].[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Value (Billion Won)]" caption="Value (Billion Won)" attribute="1" defaultMemberUniqueName="[Range 1].[Value (Billion Won)].[All]" allUniqueName="[Range 1].[Value (Billion Won)].[All]" dimensionUniqueName="[Range 1]" displayFolder="" count="0" memberValueDatatype="5" unbalanced="0"/>
    <cacheHierarchy uniqueName="[RevenueT].[Metrics]" caption="Metrics" attribute="1" defaultMemberUniqueName="[RevenueT].[Metrics].[All]" allUniqueName="[RevenueT].[Metrics].[All]" dimensionUniqueName="[RevenueT]" displayFolder="" count="0" memberValueDatatype="130" unbalanced="0"/>
    <cacheHierarchy uniqueName="[RevenueT].[Category]" caption="Category" attribute="1" defaultMemberUniqueName="[RevenueT].[Category].[All]" allUniqueName="[RevenueT].[Category].[All]" dimensionUniqueName="[RevenueT]" displayFolder="" count="0" memberValueDatatype="130" unbalanced="0"/>
    <cacheHierarchy uniqueName="[RevenueT].[Notes]" caption="Notes" attribute="1" defaultMemberUniqueName="[RevenueT].[Notes].[All]" allUniqueName="[RevenueT].[Notes].[All]" dimensionUniqueName="[RevenueT]" displayFolder="" count="0" memberValueDatatype="20" unbalanced="0"/>
    <cacheHierarchy uniqueName="[Table1].[Metrics]" caption="Metrics" attribute="1" defaultMemberUniqueName="[Table1].[Metrics].[All]" allUniqueName="[Table1].[Metrics].[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Year.Quarter]" caption="Year.Quarter" attribute="1" defaultMemberUniqueName="[Table1].[Year.Quarter].[All]" allUniqueName="[Table1].[Year.Quarter].[All]" dimensionUniqueName="[Table1]" displayFolder="" count="0" memberValueDatatype="130" unbalanced="0"/>
    <cacheHierarchy uniqueName="[Table1].[Year]" caption="Year" attribute="1" defaultMemberUniqueName="[Table1].[Year].[All]" allUniqueName="[Table1].[Year].[All]" dimensionUniqueName="[Table1]" displayFolder="" count="0" memberValueDatatype="130" unbalanced="0"/>
    <cacheHierarchy uniqueName="[Table1].[Quarter]" caption="Quarter" attribute="1" defaultMemberUniqueName="[Table1].[Quarter].[All]" allUniqueName="[Table1].[Quarter].[All]" dimensionUniqueName="[Table1]" displayFolder="" count="0" memberValueDatatype="130" unbalanced="0"/>
    <cacheHierarchy uniqueName="[Table1].[Value (Billion Won)]" caption="Value (Billion Won)" attribute="1" defaultMemberUniqueName="[Table1].[Value (Billion Won)].[All]" allUniqueName="[Table1].[Value (Billion Won)].[All]" dimensionUniqueName="[Table1]" displayFolder="" count="0" memberValueDatatype="5" unbalanced="0"/>
    <cacheHierarchy uniqueName="[Measures].[__XL_Count Merge1]" caption="__XL_Count Merge1" measure="1" displayFolder="" measureGroup="Merge1" count="0" hidden="1"/>
    <cacheHierarchy uniqueName="[Measures].[__XL_Count RevenueT]" caption="__XL_Count RevenueT" measure="1" displayFolder="" measureGroup="RevenueT"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ProfitTable]" caption="__XL_Count ProfitTable" measure="1" displayFolder="" measureGroup="ProfitTable" count="0" hidden="1"/>
    <cacheHierarchy uniqueName="[Measures].[__XL_Count EquityTable]" caption="__XL_Count EquityTable" measure="1" displayFolder="" measureGroup="EquityTable" count="0" hidden="1"/>
    <cacheHierarchy uniqueName="[Measures].[__No measures defined]" caption="__No measures defined" measure="1" displayFolder="" count="0" hidden="1"/>
    <cacheHierarchy uniqueName="[Measures].[Sum of Value (Billion Won)]" caption="Sum of Value (Billion Won)" measure="1" displayFolder="" measureGroup="Merge1" count="0" hidden="1">
      <extLst>
        <ext xmlns:x15="http://schemas.microsoft.com/office/spreadsheetml/2010/11/main" uri="{B97F6D7D-B522-45F9-BDA1-12C45D357490}">
          <x15:cacheHierarchy aggregatedColumn="11"/>
        </ext>
      </extLst>
    </cacheHierarchy>
    <cacheHierarchy uniqueName="[Measures].[Sum of Value (Billion Won) 2]" caption="Sum of Value (Billion Won) 2" measure="1" displayFolder="" measureGroup="Table1" count="0" hidden="1">
      <extLst>
        <ext xmlns:x15="http://schemas.microsoft.com/office/spreadsheetml/2010/11/main" uri="{B97F6D7D-B522-45F9-BDA1-12C45D357490}">
          <x15:cacheHierarchy aggregatedColumn="33"/>
        </ext>
      </extLst>
    </cacheHierarchy>
    <cacheHierarchy uniqueName="[Measures].[Count of Category]" caption="Count of Category" measure="1" displayFolder="" measureGroup="Merge1" count="0" hidden="1">
      <extLst>
        <ext xmlns:x15="http://schemas.microsoft.com/office/spreadsheetml/2010/11/main" uri="{B97F6D7D-B522-45F9-BDA1-12C45D357490}">
          <x15:cacheHierarchy aggregatedColumn="10"/>
        </ext>
      </extLst>
    </cacheHierarchy>
    <cacheHierarchy uniqueName="[Measures].[Count of Metrics]" caption="Count of Metrics" measure="1" displayFolder="" measureGroup="Merge1" count="0" hidden="1">
      <extLst>
        <ext xmlns:x15="http://schemas.microsoft.com/office/spreadsheetml/2010/11/main" uri="{B97F6D7D-B522-45F9-BDA1-12C45D357490}">
          <x15:cacheHierarchy aggregatedColumn="6"/>
        </ext>
      </extLst>
    </cacheHierarchy>
    <cacheHierarchy uniqueName="[Measures].[Sum of Value (Billion Won) 3]" caption="Sum of Value (Billion Won) 3" measure="1" displayFolder="" measureGroup="Range 1" count="0" hidden="1">
      <extLst>
        <ext xmlns:x15="http://schemas.microsoft.com/office/spreadsheetml/2010/11/main" uri="{B97F6D7D-B522-45F9-BDA1-12C45D357490}">
          <x15:cacheHierarchy aggregatedColumn="24"/>
        </ext>
      </extLst>
    </cacheHierarchy>
    <cacheHierarchy uniqueName="[Measures].[Sum of Value (Billion Won) 4]" caption="Sum of Value (Billion Won) 4" measure="1" displayFolder="" measureGroup="EquityTable" count="0" hidden="1">
      <extLst>
        <ext xmlns:x15="http://schemas.microsoft.com/office/spreadsheetml/2010/11/main" uri="{B97F6D7D-B522-45F9-BDA1-12C45D357490}">
          <x15:cacheHierarchy aggregatedColumn="5"/>
        </ext>
      </extLst>
    </cacheHierarchy>
    <cacheHierarchy uniqueName="[Measures].[Sum of Value (Billion Won) 5]" caption="Sum of Value (Billion Won) 5" measure="1" displayFolder="" measureGroup="ProfitTable" count="0" oneField="1" hidden="1">
      <fieldsUsage count="1">
        <fieldUsage x="1"/>
      </fieldsUsage>
      <extLst>
        <ext xmlns:x15="http://schemas.microsoft.com/office/spreadsheetml/2010/11/main" uri="{B97F6D7D-B522-45F9-BDA1-12C45D357490}">
          <x15:cacheHierarchy aggregatedColumn="17"/>
        </ext>
      </extLst>
    </cacheHierarchy>
  </cacheHierarchies>
  <kpis count="0"/>
  <dimensions count="8">
    <dimension name="EquityTable" uniqueName="[EquityTable]" caption="EquityTable"/>
    <dimension measure="1" name="Measures" uniqueName="[Measures]" caption="Measures"/>
    <dimension name="Merge1" uniqueName="[Merge1]" caption="Merge1"/>
    <dimension name="ProfitTable" uniqueName="[ProfitTable]" caption="ProfitTable"/>
    <dimension name="Range" uniqueName="[Range]" caption="Range"/>
    <dimension name="Range 1" uniqueName="[Range 1]" caption="Range 1"/>
    <dimension name="RevenueT" uniqueName="[RevenueT]" caption="RevenueT"/>
    <dimension name="Table1" uniqueName="[Table1]" caption="Table1"/>
  </dimensions>
  <measureGroups count="7">
    <measureGroup name="EquityTable" caption="EquityTable"/>
    <measureGroup name="Merge1" caption="Merge1"/>
    <measureGroup name="ProfitTable" caption="ProfitTable"/>
    <measureGroup name="Range" caption="Range"/>
    <measureGroup name="Range 1" caption="Range 1"/>
    <measureGroup name="RevenueT" caption="RevenueT"/>
    <measureGroup name="Table1" caption="Table1"/>
  </measureGroups>
  <maps count="8">
    <map measureGroup="0" dimension="0"/>
    <map measureGroup="1" dimension="2"/>
    <map measureGroup="2" dimension="3"/>
    <map measureGroup="3" dimension="4"/>
    <map measureGroup="4" dimension="5"/>
    <map measureGroup="5" dimension="6"/>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refreshedDate="46011.905082754631" createdVersion="8" refreshedVersion="8" minRefreshableVersion="3" recordCount="100" xr:uid="{B2C97E51-A1E9-42B5-9BF2-BF61183A9368}">
  <cacheSource type="worksheet">
    <worksheetSource name="ExpensesTable"/>
  </cacheSource>
  <cacheFields count="6">
    <cacheField name="Metrics" numFmtId="0">
      <sharedItems count="10">
        <s v="Cost of Goods Sold"/>
        <s v="Selling, General &amp; Administrative Expenses "/>
        <s v="Labor Costs"/>
        <s v="Transportation Costs"/>
        <s v="Amortization Expense"/>
        <s v="Rent/Building Management Fee"/>
        <s v="Outsourcing Fees/Fees"/>
        <s v="Other SG&amp;A Fee"/>
        <s v="Non-operating expenses"/>
        <s v="Corporate tax expense"/>
      </sharedItems>
    </cacheField>
    <cacheField name="Year.Quarter" numFmtId="0">
      <sharedItems/>
    </cacheField>
    <cacheField name="Year" numFmtId="0">
      <sharedItems count="3">
        <s v="2023"/>
        <s v="2024"/>
        <s v="2025"/>
      </sharedItems>
    </cacheField>
    <cacheField name="Quarter" numFmtId="0">
      <sharedItems/>
    </cacheField>
    <cacheField name="Category" numFmtId="0">
      <sharedItems/>
    </cacheField>
    <cacheField name="Value (Billion Won)" numFmtId="164">
      <sharedItems containsSemiMixedTypes="0" containsString="0" containsNumber="1" minValue="-23394.412832980444" maxValue="430169.70260799996"/>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i" refreshedDate="46012.919338425927" backgroundQuery="1" createdVersion="8" refreshedVersion="8" minRefreshableVersion="3" recordCount="0" supportSubquery="1" supportAdvancedDrill="1" xr:uid="{738839C5-B15D-47CE-BD37-3FAABC24993D}">
  <cacheSource type="external" connectionId="4"/>
  <cacheFields count="3">
    <cacheField name="[Range 1].[Metrics].[Metrics]" caption="Metrics" numFmtId="0" hierarchy="19" level="1">
      <sharedItems count="10">
        <s v="Amortization Expense"/>
        <s v="Corporate tax expense"/>
        <s v="Cost of Goods Sold"/>
        <s v="Labor Costs"/>
        <s v="Non-operating expenses"/>
        <s v="Other SG&amp;A Fee"/>
        <s v="Outsourcing Fees/Fees"/>
        <s v="Rent/Building Management Fee"/>
        <s v="Selling, General &amp; Administrative Expenses"/>
        <s v="Transportation Costs"/>
      </sharedItems>
    </cacheField>
    <cacheField name="[Measures].[Sum of Value (Billion Won) 3]" caption="Sum of Value (Billion Won) 3" numFmtId="0" hierarchy="46" level="32767"/>
    <cacheField name="[Range 1].[Year].[Year]" caption="Year" numFmtId="0" hierarchy="21" level="1">
      <sharedItems count="3">
        <s v="2023"/>
        <s v="2024"/>
        <s v="2025"/>
      </sharedItems>
    </cacheField>
  </cacheFields>
  <cacheHierarchies count="49">
    <cacheHierarchy uniqueName="[EquityTable].[Metrics]" caption="Metrics" attribute="1" defaultMemberUniqueName="[EquityTable].[Metrics].[All]" allUniqueName="[EquityTable].[Metrics].[All]" dimensionUniqueName="[EquityTable]" displayFolder="" count="2" memberValueDatatype="130" unbalanced="0"/>
    <cacheHierarchy uniqueName="[EquityTable].[Year.Quarter]" caption="Year.Quarter" attribute="1" defaultMemberUniqueName="[EquityTable].[Year.Quarter].[All]" allUniqueName="[EquityTable].[Year.Quarter].[All]" dimensionUniqueName="[EquityTable]" displayFolder="" count="2" memberValueDatatype="130" unbalanced="0"/>
    <cacheHierarchy uniqueName="[EquityTable].[Year]" caption="Year" attribute="1" defaultMemberUniqueName="[EquityTable].[Year].[All]" allUniqueName="[EquityTable].[Year].[All]" dimensionUniqueName="[EquityTable]" displayFolder="" count="2" memberValueDatatype="130" unbalanced="0"/>
    <cacheHierarchy uniqueName="[EquityTable].[Quarter]" caption="Quarter" attribute="1" defaultMemberUniqueName="[EquityTable].[Quarter].[All]" allUniqueName="[EquityTable].[Quarter].[All]" dimensionUniqueName="[EquityTable]" displayFolder="" count="2" memberValueDatatype="130" unbalanced="0"/>
    <cacheHierarchy uniqueName="[EquityTable].[Category]" caption="Category" attribute="1" defaultMemberUniqueName="[EquityTable].[Category].[All]" allUniqueName="[EquityTable].[Category].[All]" dimensionUniqueName="[EquityTable]" displayFolder="" count="2" memberValueDatatype="130" unbalanced="0"/>
    <cacheHierarchy uniqueName="[EquityTable].[Value (Billion Won)]" caption="Value (Billion Won)" attribute="1" defaultMemberUniqueName="[EquityTable].[Value (Billion Won)].[All]" allUniqueName="[EquityTable].[Value (Billion Won)].[All]" dimensionUniqueName="[EquityTable]" displayFolder="" count="2" memberValueDatatype="5" unbalanced="0"/>
    <cacheHierarchy uniqueName="[Merge1].[Metrics]" caption="Metrics" attribute="1" defaultMemberUniqueName="[Merge1].[Metrics].[All]" allUniqueName="[Merge1].[Metrics].[All]" dimensionUniqueName="[Merge1]" displayFolder="" count="2" memberValueDatatype="130" unbalanced="0"/>
    <cacheHierarchy uniqueName="[Merge1].[Year.Quarter]" caption="Year.Quarter" attribute="1" defaultMemberUniqueName="[Merge1].[Year.Quarter].[All]" allUniqueName="[Merge1].[Year.Quarter].[All]" dimensionUniqueName="[Merge1]" displayFolder="" count="2" memberValueDatatype="130" unbalanced="0"/>
    <cacheHierarchy uniqueName="[Merge1].[Year]" caption="Year" attribute="1" defaultMemberUniqueName="[Merge1].[Year].[All]" allUniqueName="[Merge1].[Year].[All]" dimensionUniqueName="[Merge1]" displayFolder="" count="2" memberValueDatatype="130" unbalanced="0"/>
    <cacheHierarchy uniqueName="[Merge1].[Quarter]" caption="Quarter" attribute="1" defaultMemberUniqueName="[Merge1].[Quarter].[All]" allUniqueName="[Merge1].[Quarter].[All]" dimensionUniqueName="[Merge1]" displayFolder="" count="2" memberValueDatatype="130" unbalanced="0"/>
    <cacheHierarchy uniqueName="[Merge1].[Category]" caption="Category" attribute="1" defaultMemberUniqueName="[Merge1].[Category].[All]" allUniqueName="[Merge1].[Category].[All]" dimensionUniqueName="[Merge1]" displayFolder="" count="2" memberValueDatatype="130" unbalanced="0"/>
    <cacheHierarchy uniqueName="[Merge1].[Value (Billion Won)]" caption="Value (Billion Won)" attribute="1" defaultMemberUniqueName="[Merge1].[Value (Billion Won)].[All]" allUniqueName="[Merge1].[Value (Billion Won)].[All]" dimensionUniqueName="[Merge1]" displayFolder="" count="2" memberValueDatatype="5" unbalanced="0"/>
    <cacheHierarchy uniqueName="[ProfitTable].[Metrics]" caption="Metrics" attribute="1" defaultMemberUniqueName="[ProfitTable].[Metrics].[All]" allUniqueName="[ProfitTable].[Metrics].[All]" dimensionUniqueName="[ProfitTable]" displayFolder="" count="2" memberValueDatatype="130" unbalanced="0"/>
    <cacheHierarchy uniqueName="[ProfitTable].[Year.Quarter]" caption="Year.Quarter" attribute="1" defaultMemberUniqueName="[ProfitTable].[Year.Quarter].[All]" allUniqueName="[ProfitTable].[Year.Quarter].[All]" dimensionUniqueName="[ProfitTable]" displayFolder="" count="2" memberValueDatatype="130" unbalanced="0"/>
    <cacheHierarchy uniqueName="[ProfitTable].[Year]" caption="Year" attribute="1" defaultMemberUniqueName="[ProfitTable].[Year].[All]" allUniqueName="[ProfitTable].[Year].[All]" dimensionUniqueName="[ProfitTable]" displayFolder="" count="2" memberValueDatatype="130" unbalanced="0"/>
    <cacheHierarchy uniqueName="[ProfitTable].[Quarter]" caption="Quarter" attribute="1" defaultMemberUniqueName="[ProfitTable].[Quarter].[All]" allUniqueName="[ProfitTable].[Quarter].[All]" dimensionUniqueName="[ProfitTable]" displayFolder="" count="2" memberValueDatatype="130" unbalanced="0"/>
    <cacheHierarchy uniqueName="[ProfitTable].[Category]" caption="Category" attribute="1" defaultMemberUniqueName="[ProfitTable].[Category].[All]" allUniqueName="[ProfitTable].[Category].[All]" dimensionUniqueName="[ProfitTable]" displayFolder="" count="2" memberValueDatatype="130" unbalanced="0"/>
    <cacheHierarchy uniqueName="[ProfitTable].[Value (Billion Won)]" caption="Value (Billion Won)" attribute="1" defaultMemberUniqueName="[ProfitTable].[Value (Billion Won)].[All]" allUniqueName="[ProfitTable].[Value (Billion Won)].[All]" dimensionUniqueName="[ProfitTable]" displayFolder="" count="2" memberValueDatatype="5" unbalanced="0"/>
    <cacheHierarchy uniqueName="[Range].[Expense Group]" caption="Expense Group" attribute="1" defaultMemberUniqueName="[Range].[Expense Group].[All]" allUniqueName="[Range].[Expense Group].[All]" dimensionUniqueName="[Range]" displayFolder="" count="2" memberValueDatatype="130" unbalanced="0"/>
    <cacheHierarchy uniqueName="[Range 1].[Metrics]" caption="Metrics" attribute="1" defaultMemberUniqueName="[Range 1].[Metrics].[All]" allUniqueName="[Range 1].[Metrics].[All]" dimensionUniqueName="[Range 1]" displayFolder="" count="2" memberValueDatatype="130" unbalanced="0">
      <fieldsUsage count="2">
        <fieldUsage x="-1"/>
        <fieldUsage x="0"/>
      </fieldsUsage>
    </cacheHierarchy>
    <cacheHierarchy uniqueName="[Range 1].[Year.Quarter]" caption="Year.Quarter" attribute="1" defaultMemberUniqueName="[Range 1].[Year.Quarter].[All]" allUniqueName="[Range 1].[Year.Quarter].[All]" dimensionUniqueName="[Range 1]" displayFolder="" count="2" memberValueDatatype="130" unbalanced="0"/>
    <cacheHierarchy uniqueName="[Range 1].[Year]" caption="Year" attribute="1" defaultMemberUniqueName="[Range 1].[Year].[All]" allUniqueName="[Range 1].[Year].[All]" dimensionUniqueName="[Range 1]" displayFolder="" count="2" memberValueDatatype="130" unbalanced="0">
      <fieldsUsage count="2">
        <fieldUsage x="-1"/>
        <fieldUsage x="2"/>
      </fieldsUsage>
    </cacheHierarchy>
    <cacheHierarchy uniqueName="[Range 1].[Quarter]" caption="Quarter" attribute="1" defaultMemberUniqueName="[Range 1].[Quarter].[All]" allUniqueName="[Range 1].[Quarter].[All]" dimensionUniqueName="[Range 1]" displayFolder="" count="2" memberValueDatatype="130" unbalanced="0"/>
    <cacheHierarchy uniqueName="[Range 1].[Category]" caption="Category" attribute="1" defaultMemberUniqueName="[Range 1].[Category].[All]" allUniqueName="[Range 1].[Category].[All]" dimensionUniqueName="[Range 1]" displayFolder="" count="2" memberValueDatatype="130" unbalanced="0"/>
    <cacheHierarchy uniqueName="[Range 1].[Value (Billion Won)]" caption="Value (Billion Won)" attribute="1" defaultMemberUniqueName="[Range 1].[Value (Billion Won)].[All]" allUniqueName="[Range 1].[Value (Billion Won)].[All]" dimensionUniqueName="[Range 1]" displayFolder="" count="2" memberValueDatatype="5" unbalanced="0"/>
    <cacheHierarchy uniqueName="[RevenueT].[Metrics]" caption="Metrics" attribute="1" defaultMemberUniqueName="[RevenueT].[Metrics].[All]" allUniqueName="[RevenueT].[Metrics].[All]" dimensionUniqueName="[RevenueT]" displayFolder="" count="2" memberValueDatatype="130" unbalanced="0"/>
    <cacheHierarchy uniqueName="[RevenueT].[Category]" caption="Category" attribute="1" defaultMemberUniqueName="[RevenueT].[Category].[All]" allUniqueName="[RevenueT].[Category].[All]" dimensionUniqueName="[RevenueT]" displayFolder="" count="2" memberValueDatatype="130" unbalanced="0"/>
    <cacheHierarchy uniqueName="[RevenueT].[Notes]" caption="Notes" attribute="1" defaultMemberUniqueName="[RevenueT].[Notes].[All]" allUniqueName="[RevenueT].[Notes].[All]" dimensionUniqueName="[RevenueT]" displayFolder="" count="2" memberValueDatatype="20" unbalanced="0"/>
    <cacheHierarchy uniqueName="[Table1].[Metrics]" caption="Metrics" attribute="1" defaultMemberUniqueName="[Table1].[Metrics].[All]" allUniqueName="[Table1].[Metrics].[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Year.Quarter]" caption="Year.Quarter" attribute="1" defaultMemberUniqueName="[Table1].[Year.Quarter].[All]" allUniqueName="[Table1].[Year.Quarter].[All]" dimensionUniqueName="[Table1]" displayFolder="" count="2" memberValueDatatype="130" unbalanced="0"/>
    <cacheHierarchy uniqueName="[Table1].[Year]" caption="Year" attribute="1" defaultMemberUniqueName="[Table1].[Year].[All]" allUniqueName="[Table1].[Year].[All]" dimensionUniqueName="[Table1]" displayFolder="" count="2" memberValueDatatype="130" unbalanced="0"/>
    <cacheHierarchy uniqueName="[Table1].[Quarter]" caption="Quarter" attribute="1" defaultMemberUniqueName="[Table1].[Quarter].[All]" allUniqueName="[Table1].[Quarter].[All]" dimensionUniqueName="[Table1]" displayFolder="" count="2" memberValueDatatype="130" unbalanced="0"/>
    <cacheHierarchy uniqueName="[Table1].[Value (Billion Won)]" caption="Value (Billion Won)" attribute="1" defaultMemberUniqueName="[Table1].[Value (Billion Won)].[All]" allUniqueName="[Table1].[Value (Billion Won)].[All]" dimensionUniqueName="[Table1]" displayFolder="" count="2" memberValueDatatype="5" unbalanced="0"/>
    <cacheHierarchy uniqueName="[Measures].[__XL_Count Merge1]" caption="__XL_Count Merge1" measure="1" displayFolder="" measureGroup="Merge1" count="0" hidden="1"/>
    <cacheHierarchy uniqueName="[Measures].[__XL_Count RevenueT]" caption="__XL_Count RevenueT" measure="1" displayFolder="" measureGroup="RevenueT"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ProfitTable]" caption="__XL_Count ProfitTable" measure="1" displayFolder="" measureGroup="ProfitTable" count="0" hidden="1"/>
    <cacheHierarchy uniqueName="[Measures].[__XL_Count EquityTable]" caption="__XL_Count EquityTable" measure="1" displayFolder="" measureGroup="EquityTable" count="0" hidden="1"/>
    <cacheHierarchy uniqueName="[Measures].[__No measures defined]" caption="__No measures defined" measure="1" displayFolder="" count="0" hidden="1"/>
    <cacheHierarchy uniqueName="[Measures].[Sum of Value (Billion Won)]" caption="Sum of Value (Billion Won)" measure="1" displayFolder="" measureGroup="Merge1" count="0" hidden="1">
      <extLst>
        <ext xmlns:x15="http://schemas.microsoft.com/office/spreadsheetml/2010/11/main" uri="{B97F6D7D-B522-45F9-BDA1-12C45D357490}">
          <x15:cacheHierarchy aggregatedColumn="11"/>
        </ext>
      </extLst>
    </cacheHierarchy>
    <cacheHierarchy uniqueName="[Measures].[Sum of Value (Billion Won) 2]" caption="Sum of Value (Billion Won) 2" measure="1" displayFolder="" measureGroup="Table1" count="0" hidden="1">
      <extLst>
        <ext xmlns:x15="http://schemas.microsoft.com/office/spreadsheetml/2010/11/main" uri="{B97F6D7D-B522-45F9-BDA1-12C45D357490}">
          <x15:cacheHierarchy aggregatedColumn="33"/>
        </ext>
      </extLst>
    </cacheHierarchy>
    <cacheHierarchy uniqueName="[Measures].[Count of Category]" caption="Count of Category" measure="1" displayFolder="" measureGroup="Merge1" count="0" hidden="1">
      <extLst>
        <ext xmlns:x15="http://schemas.microsoft.com/office/spreadsheetml/2010/11/main" uri="{B97F6D7D-B522-45F9-BDA1-12C45D357490}">
          <x15:cacheHierarchy aggregatedColumn="10"/>
        </ext>
      </extLst>
    </cacheHierarchy>
    <cacheHierarchy uniqueName="[Measures].[Count of Metrics]" caption="Count of Metrics" measure="1" displayFolder="" measureGroup="Merge1" count="0" hidden="1">
      <extLst>
        <ext xmlns:x15="http://schemas.microsoft.com/office/spreadsheetml/2010/11/main" uri="{B97F6D7D-B522-45F9-BDA1-12C45D357490}">
          <x15:cacheHierarchy aggregatedColumn="6"/>
        </ext>
      </extLst>
    </cacheHierarchy>
    <cacheHierarchy uniqueName="[Measures].[Sum of Value (Billion Won) 3]" caption="Sum of Value (Billion Won) 3" measure="1" displayFolder="" measureGroup="Range 1" count="0" oneField="1" hidden="1">
      <fieldsUsage count="1">
        <fieldUsage x="1"/>
      </fieldsUsage>
      <extLst>
        <ext xmlns:x15="http://schemas.microsoft.com/office/spreadsheetml/2010/11/main" uri="{B97F6D7D-B522-45F9-BDA1-12C45D357490}">
          <x15:cacheHierarchy aggregatedColumn="24"/>
        </ext>
      </extLst>
    </cacheHierarchy>
    <cacheHierarchy uniqueName="[Measures].[Sum of Value (Billion Won) 4]" caption="Sum of Value (Billion Won) 4" measure="1" displayFolder="" measureGroup="EquityTable" count="0" hidden="1">
      <extLst>
        <ext xmlns:x15="http://schemas.microsoft.com/office/spreadsheetml/2010/11/main" uri="{B97F6D7D-B522-45F9-BDA1-12C45D357490}">
          <x15:cacheHierarchy aggregatedColumn="5"/>
        </ext>
      </extLst>
    </cacheHierarchy>
    <cacheHierarchy uniqueName="[Measures].[Sum of Value (Billion Won) 5]" caption="Sum of Value (Billion Won) 5" measure="1" displayFolder="" measureGroup="ProfitTable" count="0" hidden="1">
      <extLst>
        <ext xmlns:x15="http://schemas.microsoft.com/office/spreadsheetml/2010/11/main" uri="{B97F6D7D-B522-45F9-BDA1-12C45D357490}">
          <x15:cacheHierarchy aggregatedColumn="17"/>
        </ext>
      </extLst>
    </cacheHierarchy>
  </cacheHierarchies>
  <kpis count="0"/>
  <dimensions count="8">
    <dimension name="EquityTable" uniqueName="[EquityTable]" caption="EquityTable"/>
    <dimension measure="1" name="Measures" uniqueName="[Measures]" caption="Measures"/>
    <dimension name="Merge1" uniqueName="[Merge1]" caption="Merge1"/>
    <dimension name="ProfitTable" uniqueName="[ProfitTable]" caption="ProfitTable"/>
    <dimension name="Range" uniqueName="[Range]" caption="Range"/>
    <dimension name="Range 1" uniqueName="[Range 1]" caption="Range 1"/>
    <dimension name="RevenueT" uniqueName="[RevenueT]" caption="RevenueT"/>
    <dimension name="Table1" uniqueName="[Table1]" caption="Table1"/>
  </dimensions>
  <measureGroups count="7">
    <measureGroup name="EquityTable" caption="EquityTable"/>
    <measureGroup name="Merge1" caption="Merge1"/>
    <measureGroup name="ProfitTable" caption="ProfitTable"/>
    <measureGroup name="Range" caption="Range"/>
    <measureGroup name="Range 1" caption="Range 1"/>
    <measureGroup name="RevenueT" caption="RevenueT"/>
    <measureGroup name="Table1" caption="Table1"/>
  </measureGroups>
  <maps count="8">
    <map measureGroup="0" dimension="0"/>
    <map measureGroup="1" dimension="2"/>
    <map measureGroup="2" dimension="3"/>
    <map measureGroup="3" dimension="4"/>
    <map measureGroup="4" dimension="5"/>
    <map measureGroup="5" dimension="6"/>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i" refreshedDate="45949.581731481485" backgroundQuery="1" createdVersion="3" refreshedVersion="8" minRefreshableVersion="3" recordCount="0" supportSubquery="1" supportAdvancedDrill="1" xr:uid="{EDED6072-D511-4C28-8A18-782631C608E8}">
  <cacheSource type="external" connectionId="4">
    <extLst>
      <ext xmlns:x14="http://schemas.microsoft.com/office/spreadsheetml/2009/9/main" uri="{F057638F-6D5F-4e77-A914-E7F072B9BCA8}">
        <x14:sourceConnection name="ThisWorkbookDataModel"/>
      </ext>
    </extLst>
  </cacheSource>
  <cacheFields count="0"/>
  <cacheHierarchies count="47">
    <cacheHierarchy uniqueName="[EquityTable].[Metrics]" caption="Metrics" attribute="1" defaultMemberUniqueName="[EquityTable].[Metrics].[All]" allUniqueName="[EquityTable].[Metrics].[All]" dimensionUniqueName="[EquityTable]" displayFolder="" count="0" memberValueDatatype="130" unbalanced="0"/>
    <cacheHierarchy uniqueName="[EquityTable].[Year.Quarter]" caption="Year.Quarter" attribute="1" defaultMemberUniqueName="[EquityTable].[Year.Quarter].[All]" allUniqueName="[EquityTable].[Year.Quarter].[All]" dimensionUniqueName="[EquityTable]" displayFolder="" count="0" memberValueDatatype="130" unbalanced="0"/>
    <cacheHierarchy uniqueName="[EquityTable].[Year]" caption="Year" attribute="1" defaultMemberUniqueName="[EquityTable].[Year].[All]" allUniqueName="[EquityTable].[Year].[All]" dimensionUniqueName="[EquityTable]" displayFolder="" count="0" memberValueDatatype="130" unbalanced="0"/>
    <cacheHierarchy uniqueName="[EquityTable].[Quarter]" caption="Quarter" attribute="1" defaultMemberUniqueName="[EquityTable].[Quarter].[All]" allUniqueName="[EquityTable].[Quarter].[All]" dimensionUniqueName="[EquityTable]" displayFolder="" count="0" memberValueDatatype="130" unbalanced="0"/>
    <cacheHierarchy uniqueName="[EquityTable].[Category]" caption="Category" attribute="1" defaultMemberUniqueName="[EquityTable].[Category].[All]" allUniqueName="[EquityTable].[Category].[All]" dimensionUniqueName="[EquityTable]" displayFolder="" count="0" memberValueDatatype="130" unbalanced="0"/>
    <cacheHierarchy uniqueName="[EquityTable].[Value (Billion Won)]" caption="Value (Billion Won)" attribute="1" defaultMemberUniqueName="[EquityTable].[Value (Billion Won)].[All]" allUniqueName="[EquityTable].[Value (Billion Won)].[All]" dimensionUniqueName="[EquityTable]" displayFolder="" count="0" memberValueDatatype="5" unbalanced="0"/>
    <cacheHierarchy uniqueName="[Merge1].[Metrics]" caption="Metrics" attribute="1" defaultMemberUniqueName="[Merge1].[Metrics].[All]" allUniqueName="[Merge1].[Metrics].[All]" dimensionUniqueName="[Merge1]" displayFolder="" count="0" memberValueDatatype="130" unbalanced="0"/>
    <cacheHierarchy uniqueName="[Merge1].[Year.Quarter]" caption="Year.Quarter" attribute="1" defaultMemberUniqueName="[Merge1].[Year.Quarter].[All]" allUniqueName="[Merge1].[Year.Quarter].[All]" dimensionUniqueName="[Merge1]" displayFolder="" count="0" memberValueDatatype="130" unbalanced="0"/>
    <cacheHierarchy uniqueName="[Merge1].[Year]" caption="Year" attribute="1" defaultMemberUniqueName="[Merge1].[Year].[All]" allUniqueName="[Merge1].[Year].[All]" dimensionUniqueName="[Merge1]" displayFolder="" count="0" memberValueDatatype="130" unbalanced="0"/>
    <cacheHierarchy uniqueName="[Merge1].[Quarter]" caption="Quarter" attribute="1" defaultMemberUniqueName="[Merge1].[Quarter].[All]" allUniqueName="[Merge1].[Quarter].[All]" dimensionUniqueName="[Merge1]" displayFolder="" count="0" memberValueDatatype="130" unbalanced="0"/>
    <cacheHierarchy uniqueName="[Merge1].[Category]" caption="Category" attribute="1" defaultMemberUniqueName="[Merge1].[Category].[All]" allUniqueName="[Merge1].[Category].[All]" dimensionUniqueName="[Merge1]" displayFolder="" count="0" memberValueDatatype="130" unbalanced="0"/>
    <cacheHierarchy uniqueName="[Merge1].[Value (Billion Won)]" caption="Value (Billion Won)" attribute="1" defaultMemberUniqueName="[Merge1].[Value (Billion Won)].[All]" allUniqueName="[Merge1].[Value (Billion Won)].[All]" dimensionUniqueName="[Merge1]" displayFolder="" count="0" memberValueDatatype="5" unbalanced="0"/>
    <cacheHierarchy uniqueName="[ProfitTable].[Metrics]" caption="Metrics" attribute="1" defaultMemberUniqueName="[ProfitTable].[Metrics].[All]" allUniqueName="[ProfitTable].[Metrics].[All]" dimensionUniqueName="[ProfitTable]" displayFolder="" count="0" memberValueDatatype="130" unbalanced="0"/>
    <cacheHierarchy uniqueName="[ProfitTable].[Year.Quarter]" caption="Year.Quarter" attribute="1" defaultMemberUniqueName="[ProfitTable].[Year.Quarter].[All]" allUniqueName="[ProfitTable].[Year.Quarter].[All]" dimensionUniqueName="[ProfitTable]" displayFolder="" count="0" memberValueDatatype="130" unbalanced="0"/>
    <cacheHierarchy uniqueName="[ProfitTable].[Year]" caption="Year" attribute="1" defaultMemberUniqueName="[ProfitTable].[Year].[All]" allUniqueName="[ProfitTable].[Year].[All]" dimensionUniqueName="[ProfitTable]" displayFolder="" count="0" memberValueDatatype="130" unbalanced="0"/>
    <cacheHierarchy uniqueName="[ProfitTable].[Quarter]" caption="Quarter" attribute="1" defaultMemberUniqueName="[ProfitTable].[Quarter].[All]" allUniqueName="[ProfitTable].[Quarter].[All]" dimensionUniqueName="[ProfitTable]" displayFolder="" count="0" memberValueDatatype="130" unbalanced="0"/>
    <cacheHierarchy uniqueName="[ProfitTable].[Category]" caption="Category" attribute="1" defaultMemberUniqueName="[ProfitTable].[Category].[All]" allUniqueName="[ProfitTable].[Category].[All]" dimensionUniqueName="[ProfitTable]" displayFolder="" count="0" memberValueDatatype="130" unbalanced="0"/>
    <cacheHierarchy uniqueName="[ProfitTable].[Value (Billion Won)]" caption="Value (Billion Won)" attribute="1" defaultMemberUniqueName="[ProfitTable].[Value (Billion Won)].[All]" allUniqueName="[ProfitTable].[Value (Billion Won)].[All]" dimensionUniqueName="[ProfitTable]" displayFolder="" count="0" memberValueDatatype="5" unbalanced="0"/>
    <cacheHierarchy uniqueName="[Range].[Expense Group]" caption="Expense Group" attribute="1" defaultMemberUniqueName="[Range].[Expense Group].[All]" allUniqueName="[Range].[Expense Group].[All]" dimensionUniqueName="[Range]" displayFolder="" count="0" memberValueDatatype="130" unbalanced="0"/>
    <cacheHierarchy uniqueName="[Range 1].[Metrics]" caption="Metrics" attribute="1" defaultMemberUniqueName="[Range 1].[Metrics].[All]" allUniqueName="[Range 1].[Metrics].[All]" dimensionUniqueName="[Range 1]" displayFolder="" count="2" memberValueDatatype="130" unbalanced="0"/>
    <cacheHierarchy uniqueName="[Range 1].[Year.Quarter]" caption="Year.Quarter" attribute="1" defaultMemberUniqueName="[Range 1].[Year.Quarter].[All]" allUniqueName="[Range 1].[Year.Quarter].[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130" unbalanced="0"/>
    <cacheHierarchy uniqueName="[Range 1].[Quarter]" caption="Quarter" attribute="1" defaultMemberUniqueName="[Range 1].[Quarter].[All]" allUniqueName="[Range 1].[Quarter].[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Value (Billion Won)]" caption="Value (Billion Won)" attribute="1" defaultMemberUniqueName="[Range 1].[Value (Billion Won)].[All]" allUniqueName="[Range 1].[Value (Billion Won)].[All]" dimensionUniqueName="[Range 1]" displayFolder="" count="0" memberValueDatatype="5" unbalanced="0"/>
    <cacheHierarchy uniqueName="[RevenueT].[Metrics]" caption="Metrics" attribute="1" defaultMemberUniqueName="[RevenueT].[Metrics].[All]" allUniqueName="[RevenueT].[Metrics].[All]" dimensionUniqueName="[RevenueT]" displayFolder="" count="0" memberValueDatatype="130" unbalanced="0"/>
    <cacheHierarchy uniqueName="[RevenueT].[Category]" caption="Category" attribute="1" defaultMemberUniqueName="[RevenueT].[Category].[All]" allUniqueName="[RevenueT].[Category].[All]" dimensionUniqueName="[RevenueT]" displayFolder="" count="0" memberValueDatatype="130" unbalanced="0"/>
    <cacheHierarchy uniqueName="[RevenueT].[Notes]" caption="Notes" attribute="1" defaultMemberUniqueName="[RevenueT].[Notes].[All]" allUniqueName="[RevenueT].[Notes].[All]" dimensionUniqueName="[RevenueT]" displayFolder="" count="0" memberValueDatatype="20" unbalanced="0"/>
    <cacheHierarchy uniqueName="[Table1].[Metrics]" caption="Metrics" attribute="1" defaultMemberUniqueName="[Table1].[Metrics].[All]" allUniqueName="[Table1].[Metrics].[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Year.Quarter]" caption="Year.Quarter" attribute="1" defaultMemberUniqueName="[Table1].[Year.Quarter].[All]" allUniqueName="[Table1].[Year.Quarter].[All]" dimensionUniqueName="[Table1]" displayFolder="" count="0" memberValueDatatype="130" unbalanced="0"/>
    <cacheHierarchy uniqueName="[Table1].[Year]" caption="Year" attribute="1" defaultMemberUniqueName="[Table1].[Year].[All]" allUniqueName="[Table1].[Year].[All]" dimensionUniqueName="[Table1]" displayFolder="" count="0" memberValueDatatype="130" unbalanced="0"/>
    <cacheHierarchy uniqueName="[Table1].[Quarter]" caption="Quarter" attribute="1" defaultMemberUniqueName="[Table1].[Quarter].[All]" allUniqueName="[Table1].[Quarter].[All]" dimensionUniqueName="[Table1]" displayFolder="" count="0" memberValueDatatype="130" unbalanced="0"/>
    <cacheHierarchy uniqueName="[Table1].[Value (Billion Won)]" caption="Value (Billion Won)" attribute="1" defaultMemberUniqueName="[Table1].[Value (Billion Won)].[All]" allUniqueName="[Table1].[Value (Billion Won)].[All]" dimensionUniqueName="[Table1]" displayFolder="" count="0" memberValueDatatype="5" unbalanced="0"/>
    <cacheHierarchy uniqueName="[Measures].[__XL_Count Merge1]" caption="__XL_Count Merge1" measure="1" displayFolder="" measureGroup="Merge1" count="0" hidden="1"/>
    <cacheHierarchy uniqueName="[Measures].[__XL_Count RevenueT]" caption="__XL_Count RevenueT" measure="1" displayFolder="" measureGroup="RevenueT"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ProfitTable]" caption="__XL_Count ProfitTable" measure="1" displayFolder="" measureGroup="ProfitTable" count="0" hidden="1"/>
    <cacheHierarchy uniqueName="[Measures].[__XL_Count EquityTable]" caption="__XL_Count EquityTable" measure="1" displayFolder="" measureGroup="EquityTable" count="0" hidden="1"/>
    <cacheHierarchy uniqueName="[Measures].[__No measures defined]" caption="__No measures defined" measure="1" displayFolder="" count="0" hidden="1"/>
    <cacheHierarchy uniqueName="[Measures].[Sum of Value (Billion Won)]" caption="Sum of Value (Billion Won)" measure="1" displayFolder="" measureGroup="Merge1" count="0" hidden="1">
      <extLst>
        <ext xmlns:x15="http://schemas.microsoft.com/office/spreadsheetml/2010/11/main" uri="{B97F6D7D-B522-45F9-BDA1-12C45D357490}">
          <x15:cacheHierarchy aggregatedColumn="11"/>
        </ext>
      </extLst>
    </cacheHierarchy>
    <cacheHierarchy uniqueName="[Measures].[Sum of Value (Billion Won) 2]" caption="Sum of Value (Billion Won) 2" measure="1" displayFolder="" measureGroup="Table1" count="0" hidden="1">
      <extLst>
        <ext xmlns:x15="http://schemas.microsoft.com/office/spreadsheetml/2010/11/main" uri="{B97F6D7D-B522-45F9-BDA1-12C45D357490}">
          <x15:cacheHierarchy aggregatedColumn="33"/>
        </ext>
      </extLst>
    </cacheHierarchy>
    <cacheHierarchy uniqueName="[Measures].[Count of Category]" caption="Count of Category" measure="1" displayFolder="" measureGroup="Merge1" count="0" hidden="1">
      <extLst>
        <ext xmlns:x15="http://schemas.microsoft.com/office/spreadsheetml/2010/11/main" uri="{B97F6D7D-B522-45F9-BDA1-12C45D357490}">
          <x15:cacheHierarchy aggregatedColumn="10"/>
        </ext>
      </extLst>
    </cacheHierarchy>
    <cacheHierarchy uniqueName="[Measures].[Count of Metrics]" caption="Count of Metrics" measure="1" displayFolder="" measureGroup="Merge1" count="0" hidden="1">
      <extLst>
        <ext xmlns:x15="http://schemas.microsoft.com/office/spreadsheetml/2010/11/main" uri="{B97F6D7D-B522-45F9-BDA1-12C45D357490}">
          <x15:cacheHierarchy aggregatedColumn="6"/>
        </ext>
      </extLst>
    </cacheHierarchy>
    <cacheHierarchy uniqueName="[Measures].[Sum of Value (Billion Won) 3]" caption="Sum of Value (Billion Won) 3" measure="1" displayFolder="" measureGroup="Range 1" count="0" hidden="1">
      <extLst>
        <ext xmlns:x15="http://schemas.microsoft.com/office/spreadsheetml/2010/11/main" uri="{B97F6D7D-B522-45F9-BDA1-12C45D357490}">
          <x15:cacheHierarchy aggregatedColumn="24"/>
        </ext>
      </extLst>
    </cacheHierarchy>
  </cacheHierarchies>
  <kpis count="0"/>
  <dimensions count="8">
    <dimension name="EquityTable" uniqueName="[EquityTable]" caption="EquityTable"/>
    <dimension measure="1" name="Measures" uniqueName="[Measures]" caption="Measures"/>
    <dimension name="Merge1" uniqueName="[Merge1]" caption="Merge1"/>
    <dimension name="ProfitTable" uniqueName="[ProfitTable]" caption="ProfitTable"/>
    <dimension name="Range" uniqueName="[Range]" caption="Range"/>
    <dimension name="Range 1" uniqueName="[Range 1]" caption="Range 1"/>
    <dimension name="RevenueT" uniqueName="[RevenueT]" caption="RevenueT"/>
    <dimension name="Table1" uniqueName="[Table1]" caption="Table1"/>
  </dimensions>
  <measureGroups count="7">
    <measureGroup name="EquityTable" caption="EquityTable"/>
    <measureGroup name="Merge1" caption="Merge1"/>
    <measureGroup name="ProfitTable" caption="ProfitTable"/>
    <measureGroup name="Range" caption="Range"/>
    <measureGroup name="Range 1" caption="Range 1"/>
    <measureGroup name="RevenueT" caption="RevenueT"/>
    <measureGroup name="Table1" caption="Table1"/>
  </measureGroups>
  <maps count="8">
    <map measureGroup="0" dimension="0"/>
    <map measureGroup="1" dimension="2"/>
    <map measureGroup="2" dimension="3"/>
    <map measureGroup="3" dimension="4"/>
    <map measureGroup="4" dimension="5"/>
    <map measureGroup="5" dimension="6"/>
    <map measureGroup="6" dimension="6"/>
    <map measureGroup="6" dimension="7"/>
  </maps>
  <extLst>
    <ext xmlns:x14="http://schemas.microsoft.com/office/spreadsheetml/2009/9/main" uri="{725AE2AE-9491-48be-B2B4-4EB974FC3084}">
      <x14:pivotCacheDefinition slicerData="1" pivotCacheId="2049511656"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s v="Sales"/>
    <x v="0"/>
    <s v="2023"/>
    <s v="Q1"/>
    <x v="0"/>
    <n v="410634.67620300001"/>
  </r>
  <r>
    <s v="Sales"/>
    <x v="1"/>
    <s v="2023"/>
    <s v="Q2"/>
    <x v="0"/>
    <n v="620990.22239599994"/>
  </r>
  <r>
    <s v="Sales"/>
    <x v="2"/>
    <s v="2023"/>
    <s v="Q3"/>
    <x v="0"/>
    <n v="537859.33865000005"/>
  </r>
  <r>
    <s v="Sales"/>
    <x v="3"/>
    <s v="2023"/>
    <s v="Q4"/>
    <x v="0"/>
    <n v="608603.9698480001"/>
  </r>
  <r>
    <s v="Sales"/>
    <x v="4"/>
    <s v="2024"/>
    <s v="Q1"/>
    <x v="0"/>
    <n v="360918.43406"/>
  </r>
  <r>
    <s v="Sales"/>
    <x v="5"/>
    <s v="2024"/>
    <s v="Q2"/>
    <x v="0"/>
    <n v="640463.96683200006"/>
  </r>
  <r>
    <s v="Sales"/>
    <x v="6"/>
    <s v="2024"/>
    <s v="Q3"/>
    <x v="0"/>
    <n v="527847.39980700007"/>
  </r>
  <r>
    <s v="Sales"/>
    <x v="7"/>
    <s v="2024"/>
    <s v="Q4"/>
    <x v="0"/>
    <n v="726418.73532999994"/>
  </r>
  <r>
    <s v="Sales"/>
    <x v="8"/>
    <s v="2025"/>
    <s v="Q1"/>
    <x v="0"/>
    <n v="500613.44855299994"/>
  </r>
  <r>
    <s v="Sales"/>
    <x v="9"/>
    <s v="2025"/>
    <s v="Q2"/>
    <x v="0"/>
    <n v="705649.17652600002"/>
  </r>
  <r>
    <s v="Album Sales"/>
    <x v="0"/>
    <s v="2023"/>
    <s v="Q1"/>
    <x v="0"/>
    <n v="184288.18244100001"/>
  </r>
  <r>
    <s v="Album Sales"/>
    <x v="1"/>
    <s v="2023"/>
    <s v="Q2"/>
    <x v="0"/>
    <n v="245889.96892000001"/>
  </r>
  <r>
    <s v="Album Sales"/>
    <x v="2"/>
    <s v="2023"/>
    <s v="Q3"/>
    <x v="0"/>
    <n v="264126.19574700005"/>
  </r>
  <r>
    <s v="Album Sales"/>
    <x v="3"/>
    <s v="2023"/>
    <s v="Q4"/>
    <x v="0"/>
    <n v="276158.61239999998"/>
  </r>
  <r>
    <s v="Album Sales"/>
    <x v="4"/>
    <s v="2024"/>
    <s v="Q1"/>
    <x v="0"/>
    <n v="145126.77581299999"/>
  </r>
  <r>
    <s v="Album Sales"/>
    <x v="5"/>
    <s v="2024"/>
    <s v="Q2"/>
    <x v="0"/>
    <n v="249553.96786699997"/>
  </r>
  <r>
    <s v="Album Sales"/>
    <x v="6"/>
    <s v="2024"/>
    <s v="Q3"/>
    <x v="0"/>
    <n v="214493.61396799999"/>
  </r>
  <r>
    <s v="Album Sales"/>
    <x v="7"/>
    <s v="2024"/>
    <s v="Q4"/>
    <x v="0"/>
    <n v="251787.48177399999"/>
  </r>
  <r>
    <s v="Album Sales"/>
    <x v="8"/>
    <s v="2025"/>
    <s v="Q1"/>
    <x v="0"/>
    <n v="136524.16128899998"/>
  </r>
  <r>
    <s v="Album Sales"/>
    <x v="9"/>
    <s v="2025"/>
    <s v="Q2"/>
    <x v="0"/>
    <n v="228566.690745"/>
  </r>
  <r>
    <s v="Concert Revenue"/>
    <x v="0"/>
    <s v="2023"/>
    <s v="Q1"/>
    <x v="0"/>
    <n v="25229.113049"/>
  </r>
  <r>
    <s v="Concert Revenue"/>
    <x v="1"/>
    <s v="2023"/>
    <s v="Q2"/>
    <x v="0"/>
    <n v="157511.72018899999"/>
  </r>
  <r>
    <s v="Concert Revenue"/>
    <x v="2"/>
    <s v="2023"/>
    <s v="Q3"/>
    <x v="0"/>
    <n v="86873.166117000001"/>
  </r>
  <r>
    <s v="Concert Revenue"/>
    <x v="3"/>
    <s v="2023"/>
    <s v="Q4"/>
    <x v="0"/>
    <n v="89496.968924999994"/>
  </r>
  <r>
    <s v="Concert Revenue"/>
    <x v="4"/>
    <s v="2024"/>
    <s v="Q1"/>
    <x v="0"/>
    <n v="44036.085851000003"/>
  </r>
  <r>
    <s v="Concert Revenue"/>
    <x v="5"/>
    <s v="2024"/>
    <s v="Q2"/>
    <x v="0"/>
    <n v="143992.36698399999"/>
  </r>
  <r>
    <s v="Concert Revenue"/>
    <x v="6"/>
    <s v="2024"/>
    <s v="Q3"/>
    <x v="0"/>
    <n v="73985.669297"/>
  </r>
  <r>
    <s v="Concert Revenue"/>
    <x v="7"/>
    <s v="2024"/>
    <s v="Q4"/>
    <x v="0"/>
    <n v="188851.27482399999"/>
  </r>
  <r>
    <s v="Concert Revenue"/>
    <x v="8"/>
    <s v="2025"/>
    <s v="Q1"/>
    <x v="0"/>
    <n v="155152.04055199999"/>
  </r>
  <r>
    <s v="Concert Revenue"/>
    <x v="9"/>
    <s v="2025"/>
    <s v="Q2"/>
    <x v="0"/>
    <n v="188685.41041000001"/>
  </r>
  <r>
    <s v="Advertisement/Appearance Fee"/>
    <x v="0"/>
    <s v="2023"/>
    <s v="Q1"/>
    <x v="0"/>
    <n v="24972.921811"/>
  </r>
  <r>
    <s v="Advertisement/Appearance Fee"/>
    <x v="1"/>
    <s v="2023"/>
    <s v="Q2"/>
    <x v="0"/>
    <n v="33043.878984999996"/>
  </r>
  <r>
    <s v="Advertisement/Appearance Fee"/>
    <x v="2"/>
    <s v="2023"/>
    <s v="Q3"/>
    <x v="0"/>
    <n v="31417.862709000001"/>
  </r>
  <r>
    <s v="Advertisement/Appearance Fee"/>
    <x v="3"/>
    <s v="2023"/>
    <s v="Q4"/>
    <x v="0"/>
    <n v="52463.935196999999"/>
  </r>
  <r>
    <s v="Advertisement/Appearance Fee"/>
    <x v="4"/>
    <s v="2024"/>
    <s v="Q1"/>
    <x v="0"/>
    <n v="27817.736587000003"/>
  </r>
  <r>
    <s v="Advertisement/Appearance Fee"/>
    <x v="5"/>
    <s v="2024"/>
    <s v="Q2"/>
    <x v="0"/>
    <n v="30340.977592000003"/>
  </r>
  <r>
    <s v="Advertisement/Appearance Fee"/>
    <x v="6"/>
    <s v="2024"/>
    <s v="Q3"/>
    <x v="0"/>
    <n v="34496.687976000001"/>
  </r>
  <r>
    <s v="Advertisement/Appearance Fee"/>
    <x v="7"/>
    <s v="2024"/>
    <s v="Q4"/>
    <x v="0"/>
    <n v="41880.000587000002"/>
  </r>
  <r>
    <s v="Advertisement/Appearance Fee"/>
    <x v="8"/>
    <s v="2025"/>
    <s v="Q1"/>
    <x v="0"/>
    <n v="30847.600207"/>
  </r>
  <r>
    <s v="Advertisement/Appearance Fee"/>
    <x v="9"/>
    <s v="2025"/>
    <s v="Q2"/>
    <x v="0"/>
    <n v="30606.133341999997"/>
  </r>
  <r>
    <s v="Merchandising &amp; Licensing"/>
    <x v="0"/>
    <s v="2023"/>
    <s v="Q1"/>
    <x v="0"/>
    <n v="68920.43615400001"/>
  </r>
  <r>
    <s v="Merchandising &amp; Licensing"/>
    <x v="1"/>
    <s v="2023"/>
    <s v="Q2"/>
    <x v="0"/>
    <n v="111906.971011"/>
  </r>
  <r>
    <s v="Merchandising &amp; Licensing"/>
    <x v="2"/>
    <s v="2023"/>
    <s v="Q3"/>
    <x v="0"/>
    <n v="85658.19090999999"/>
  </r>
  <r>
    <s v="Merchandising &amp; Licensing"/>
    <x v="3"/>
    <s v="2023"/>
    <s v="Q4"/>
    <x v="0"/>
    <n v="59077.255570000001"/>
  </r>
  <r>
    <s v="Merchandising &amp; Licensing"/>
    <x v="4"/>
    <s v="2024"/>
    <s v="Q1"/>
    <x v="0"/>
    <n v="60747.135319999994"/>
  </r>
  <r>
    <s v="Merchandising &amp; Licensing"/>
    <x v="5"/>
    <s v="2024"/>
    <s v="Q2"/>
    <x v="0"/>
    <n v="109093.393851"/>
  </r>
  <r>
    <s v="Merchandising &amp; Licensing"/>
    <x v="6"/>
    <s v="2024"/>
    <s v="Q3"/>
    <x v="0"/>
    <n v="99141.571901999996"/>
  </r>
  <r>
    <s v="Merchandising &amp; Licensing"/>
    <x v="7"/>
    <s v="2024"/>
    <s v="Q4"/>
    <x v="0"/>
    <n v="151247.31896099998"/>
  </r>
  <r>
    <s v="Merchandising &amp; Licensing"/>
    <x v="8"/>
    <s v="2025"/>
    <s v="Q1"/>
    <x v="0"/>
    <n v="106401.399049"/>
  </r>
  <r>
    <s v="Merchandising &amp; Licensing"/>
    <x v="9"/>
    <s v="2025"/>
    <s v="Q2"/>
    <x v="0"/>
    <n v="152937.29553099998"/>
  </r>
  <r>
    <s v="Content"/>
    <x v="0"/>
    <s v="2023"/>
    <s v="Q1"/>
    <x v="0"/>
    <n v="87252.972594999999"/>
  </r>
  <r>
    <s v="Content"/>
    <x v="1"/>
    <s v="2023"/>
    <s v="Q2"/>
    <x v="0"/>
    <n v="50818.245133999997"/>
  </r>
  <r>
    <s v="Content"/>
    <x v="2"/>
    <s v="2023"/>
    <s v="Q3"/>
    <x v="0"/>
    <n v="48746.926186000004"/>
  </r>
  <r>
    <s v="Content"/>
    <x v="3"/>
    <s v="2023"/>
    <s v="Q4"/>
    <x v="0"/>
    <n v="103053.758099"/>
  </r>
  <r>
    <s v="Content"/>
    <x v="4"/>
    <s v="2024"/>
    <s v="Q1"/>
    <x v="0"/>
    <n v="61271.439256999998"/>
  </r>
  <r>
    <s v="Content"/>
    <x v="5"/>
    <s v="2024"/>
    <s v="Q2"/>
    <x v="0"/>
    <n v="83789.900641999993"/>
  </r>
  <r>
    <s v="Content"/>
    <x v="6"/>
    <s v="2024"/>
    <s v="Q3"/>
    <x v="0"/>
    <n v="79760.337727000006"/>
  </r>
  <r>
    <s v="Content"/>
    <x v="7"/>
    <s v="2024"/>
    <s v="Q4"/>
    <x v="0"/>
    <n v="62457.056710999997"/>
  </r>
  <r>
    <s v="Content"/>
    <x v="8"/>
    <s v="2025"/>
    <s v="Q1"/>
    <x v="0"/>
    <n v="41230.968775999994"/>
  </r>
  <r>
    <s v="Content"/>
    <x v="9"/>
    <s v="2025"/>
    <s v="Q2"/>
    <x v="0"/>
    <n v="70221.290536"/>
  </r>
  <r>
    <s v="Fan Clubs, etc"/>
    <x v="0"/>
    <s v="2023"/>
    <s v="Q1"/>
    <x v="0"/>
    <n v="19971.050153"/>
  </r>
  <r>
    <s v="Fan Clubs, etc"/>
    <x v="1"/>
    <s v="2023"/>
    <s v="Q2"/>
    <x v="0"/>
    <n v="21819.438157000001"/>
  </r>
  <r>
    <s v="Fan Clubs, etc"/>
    <x v="2"/>
    <s v="2023"/>
    <s v="Q3"/>
    <x v="0"/>
    <n v="21036.996981"/>
  </r>
  <r>
    <s v="Fan Clubs, etc"/>
    <x v="3"/>
    <s v="2023"/>
    <s v="Q4"/>
    <x v="0"/>
    <n v="28353.439657000003"/>
  </r>
  <r>
    <s v="Fan Clubs, etc"/>
    <x v="4"/>
    <s v="2024"/>
    <s v="Q1"/>
    <x v="0"/>
    <n v="21919.261232000001"/>
  </r>
  <r>
    <s v="Fan Clubs, etc"/>
    <x v="5"/>
    <s v="2024"/>
    <s v="Q2"/>
    <x v="0"/>
    <n v="23693.359896000002"/>
  </r>
  <r>
    <s v="Fan Clubs, etc"/>
    <x v="6"/>
    <s v="2024"/>
    <s v="Q3"/>
    <x v="0"/>
    <n v="25969.518936999997"/>
  </r>
  <r>
    <s v="Fan Clubs, etc"/>
    <x v="7"/>
    <s v="2024"/>
    <s v="Q4"/>
    <x v="0"/>
    <n v="30195.602473000003"/>
  </r>
  <r>
    <s v="Fan Clubs, etc"/>
    <x v="8"/>
    <s v="2025"/>
    <s v="Q1"/>
    <x v="0"/>
    <n v="30457.278680000003"/>
  </r>
  <r>
    <s v="Fan Clubs, etc"/>
    <x v="9"/>
    <s v="2025"/>
    <s v="Q2"/>
    <x v="0"/>
    <n v="34632.355962000001"/>
  </r>
  <r>
    <s v="Cost of Goods Sold"/>
    <x v="0"/>
    <s v="2023"/>
    <s v="Q1"/>
    <x v="1"/>
    <n v="201831.81359099998"/>
  </r>
  <r>
    <s v="Cost of Goods Sold"/>
    <x v="1"/>
    <s v="2023"/>
    <s v="Q2"/>
    <x v="1"/>
    <n v="352581.49377999996"/>
  </r>
  <r>
    <s v="Cost of Goods Sold"/>
    <x v="2"/>
    <s v="2023"/>
    <s v="Q3"/>
    <x v="1"/>
    <n v="291031.196375"/>
  </r>
  <r>
    <s v="Cost of Goods Sold"/>
    <x v="3"/>
    <s v="2023"/>
    <s v="Q4"/>
    <x v="1"/>
    <n v="323634.69298199995"/>
  </r>
  <r>
    <s v="Cost of Goods Sold"/>
    <x v="4"/>
    <s v="2024"/>
    <s v="Q1"/>
    <x v="1"/>
    <n v="183733.47862000001"/>
  </r>
  <r>
    <s v="Cost of Goods Sold"/>
    <x v="5"/>
    <s v="2024"/>
    <s v="Q2"/>
    <x v="1"/>
    <n v="394574.051179"/>
  </r>
  <r>
    <s v="Cost of Goods Sold"/>
    <x v="6"/>
    <s v="2024"/>
    <s v="Q3"/>
    <x v="1"/>
    <n v="287363.16650300001"/>
  </r>
  <r>
    <s v="Cost of Goods Sold"/>
    <x v="7"/>
    <s v="2024"/>
    <s v="Q4"/>
    <x v="1"/>
    <n v="430169.70260799996"/>
  </r>
  <r>
    <s v="Cost of Goods Sold"/>
    <x v="8"/>
    <s v="2025"/>
    <s v="Q1"/>
    <x v="1"/>
    <n v="282454.93271999998"/>
  </r>
  <r>
    <s v="Cost of Goods Sold"/>
    <x v="9"/>
    <s v="2025"/>
    <s v="Q2"/>
    <x v="1"/>
    <n v="421354.51126099995"/>
  </r>
  <r>
    <s v="Gross Profit/Gross Margin"/>
    <x v="0"/>
    <s v="2023"/>
    <s v="Q1"/>
    <x v="2"/>
    <n v="208802.862612"/>
  </r>
  <r>
    <s v="Gross Profit/Gross Margin"/>
    <x v="1"/>
    <s v="2023"/>
    <s v="Q2"/>
    <x v="2"/>
    <n v="268408.72861600004"/>
  </r>
  <r>
    <s v="Gross Profit/Gross Margin"/>
    <x v="2"/>
    <s v="2023"/>
    <s v="Q3"/>
    <x v="2"/>
    <n v="246828.14227500008"/>
  </r>
  <r>
    <s v="Gross Profit/Gross Margin"/>
    <x v="3"/>
    <s v="2023"/>
    <s v="Q4"/>
    <x v="2"/>
    <n v="284969.27686600009"/>
  </r>
  <r>
    <s v="Gross Profit/Gross Margin"/>
    <x v="4"/>
    <s v="2024"/>
    <s v="Q1"/>
    <x v="2"/>
    <n v="177184.95543999999"/>
  </r>
  <r>
    <s v="Gross Profit/Gross Margin"/>
    <x v="5"/>
    <s v="2024"/>
    <s v="Q2"/>
    <x v="2"/>
    <n v="245889.91565299997"/>
  </r>
  <r>
    <s v="Gross Profit/Gross Margin"/>
    <x v="6"/>
    <s v="2024"/>
    <s v="Q3"/>
    <x v="2"/>
    <n v="240484.23330399999"/>
  </r>
  <r>
    <s v="Gross Profit/Gross Margin"/>
    <x v="7"/>
    <s v="2024"/>
    <s v="Q4"/>
    <x v="2"/>
    <n v="296249.03272199997"/>
  </r>
  <r>
    <s v="Gross Profit/Gross Margin"/>
    <x v="8"/>
    <s v="2025"/>
    <s v="Q1"/>
    <x v="2"/>
    <n v="218158.51583300001"/>
  </r>
  <r>
    <s v="Gross Profit/Gross Margin"/>
    <x v="9"/>
    <s v="2025"/>
    <s v="Q2"/>
    <x v="2"/>
    <n v="284294.66526500002"/>
  </r>
  <r>
    <s v="Selling, General &amp; Administrative Expenses "/>
    <x v="0"/>
    <s v="2023"/>
    <s v="Q1"/>
    <x v="1"/>
    <n v="156291.24822600003"/>
  </r>
  <r>
    <s v="Selling, General &amp; Administrative Expenses "/>
    <x v="1"/>
    <s v="2023"/>
    <s v="Q2"/>
    <x v="1"/>
    <n v="187069.21128300001"/>
  </r>
  <r>
    <s v="Selling, General &amp; Administrative Expenses "/>
    <x v="2"/>
    <s v="2023"/>
    <s v="Q3"/>
    <x v="1"/>
    <n v="174173.898694"/>
  </r>
  <r>
    <s v="Selling, General &amp; Administrative Expenses "/>
    <x v="3"/>
    <s v="2023"/>
    <s v="Q4"/>
    <x v="1"/>
    <n v="195831.34507100002"/>
  </r>
  <r>
    <s v="Selling, General &amp; Administrative Expenses "/>
    <x v="4"/>
    <s v="2024"/>
    <s v="Q1"/>
    <x v="1"/>
    <n v="162801.38418700002"/>
  </r>
  <r>
    <s v="Selling, General &amp; Administrative Expenses "/>
    <x v="5"/>
    <s v="2024"/>
    <s v="Q2"/>
    <x v="1"/>
    <n v="194985.19034100001"/>
  </r>
  <r>
    <s v="Selling, General &amp; Administrative Expenses "/>
    <x v="6"/>
    <s v="2024"/>
    <s v="Q3"/>
    <x v="1"/>
    <n v="186298.84721799998"/>
  </r>
  <r>
    <s v="Selling, General &amp; Administrative Expenses "/>
    <x v="7"/>
    <s v="2024"/>
    <s v="Q4"/>
    <x v="1"/>
    <n v="231677.42831400002"/>
  </r>
  <r>
    <s v="Selling, General &amp; Administrative Expenses "/>
    <x v="8"/>
    <s v="2025"/>
    <s v="Q1"/>
    <x v="1"/>
    <n v="196535.97614700001"/>
  </r>
  <r>
    <s v="Selling, General &amp; Administrative Expenses "/>
    <x v="9"/>
    <s v="2025"/>
    <s v="Q2"/>
    <x v="1"/>
    <n v="218408.30435200001"/>
  </r>
  <r>
    <s v="Labor Costs"/>
    <x v="0"/>
    <s v="2023"/>
    <s v="Q1"/>
    <x v="1"/>
    <n v="71940.910820999998"/>
  </r>
  <r>
    <s v="Labor Costs"/>
    <x v="1"/>
    <s v="2023"/>
    <s v="Q2"/>
    <x v="1"/>
    <n v="92543.099462999991"/>
  </r>
  <r>
    <s v="Labor Costs"/>
    <x v="2"/>
    <s v="2023"/>
    <s v="Q3"/>
    <x v="1"/>
    <n v="91889.428228999997"/>
  </r>
  <r>
    <s v="Labor Costs"/>
    <x v="3"/>
    <s v="2023"/>
    <s v="Q4"/>
    <x v="1"/>
    <n v="99635.861394000007"/>
  </r>
  <r>
    <s v="Labor Costs"/>
    <x v="4"/>
    <s v="2024"/>
    <s v="Q1"/>
    <x v="1"/>
    <n v="81017.336169000002"/>
  </r>
  <r>
    <s v="Labor Costs"/>
    <x v="5"/>
    <s v="2024"/>
    <s v="Q2"/>
    <x v="1"/>
    <n v="99292.918096000009"/>
  </r>
  <r>
    <s v="Labor Costs"/>
    <x v="6"/>
    <s v="2024"/>
    <s v="Q3"/>
    <x v="1"/>
    <n v="95632.651133000007"/>
  </r>
  <r>
    <s v="Labor Costs"/>
    <x v="7"/>
    <s v="2024"/>
    <s v="Q4"/>
    <x v="1"/>
    <n v="115032.735142"/>
  </r>
  <r>
    <s v="Labor Costs"/>
    <x v="8"/>
    <s v="2025"/>
    <s v="Q1"/>
    <x v="1"/>
    <n v="99873.627089000001"/>
  </r>
  <r>
    <s v="Labor Costs"/>
    <x v="9"/>
    <s v="2025"/>
    <s v="Q2"/>
    <x v="1"/>
    <n v="108553.875548"/>
  </r>
  <r>
    <s v="Transportation Costs"/>
    <x v="0"/>
    <s v="2023"/>
    <s v="Q1"/>
    <x v="1"/>
    <n v="15720.894003999998"/>
  </r>
  <r>
    <s v="Transportation Costs"/>
    <x v="1"/>
    <s v="2023"/>
    <s v="Q2"/>
    <x v="1"/>
    <n v="15954.642371"/>
  </r>
  <r>
    <s v="Transportation Costs"/>
    <x v="2"/>
    <s v="2023"/>
    <s v="Q3"/>
    <x v="1"/>
    <n v="12942.435501"/>
  </r>
  <r>
    <s v="Transportation Costs"/>
    <x v="3"/>
    <s v="2023"/>
    <s v="Q4"/>
    <x v="1"/>
    <n v="15124.382661000001"/>
  </r>
  <r>
    <s v="Transportation Costs"/>
    <x v="4"/>
    <s v="2024"/>
    <s v="Q1"/>
    <x v="1"/>
    <n v="9502.3880310000004"/>
  </r>
  <r>
    <s v="Transportation Costs"/>
    <x v="5"/>
    <s v="2024"/>
    <s v="Q2"/>
    <x v="1"/>
    <n v="12950.172706999998"/>
  </r>
  <r>
    <s v="Transportation Costs"/>
    <x v="6"/>
    <s v="2024"/>
    <s v="Q3"/>
    <x v="1"/>
    <n v="12205.497956000001"/>
  </r>
  <r>
    <s v="Transportation Costs"/>
    <x v="7"/>
    <s v="2024"/>
    <s v="Q4"/>
    <x v="1"/>
    <n v="15511.606818000002"/>
  </r>
  <r>
    <s v="Transportation Costs"/>
    <x v="8"/>
    <s v="2025"/>
    <s v="Q1"/>
    <x v="1"/>
    <n v="8932.6816789999993"/>
  </r>
  <r>
    <s v="Transportation Costs"/>
    <x v="9"/>
    <s v="2025"/>
    <s v="Q2"/>
    <x v="1"/>
    <n v="14781.130443"/>
  </r>
  <r>
    <s v="Amortization Expense"/>
    <x v="0"/>
    <s v="2023"/>
    <s v="Q1"/>
    <x v="1"/>
    <n v="12837.534656"/>
  </r>
  <r>
    <s v="Amortization Expense"/>
    <x v="1"/>
    <s v="2023"/>
    <s v="Q2"/>
    <x v="1"/>
    <n v="17333.446475000001"/>
  </r>
  <r>
    <s v="Amortization Expense"/>
    <x v="2"/>
    <s v="2023"/>
    <s v="Q3"/>
    <x v="1"/>
    <n v="17556.524386000001"/>
  </r>
  <r>
    <s v="Amortization Expense"/>
    <x v="3"/>
    <s v="2023"/>
    <s v="Q4"/>
    <x v="1"/>
    <n v="19832.731763"/>
  </r>
  <r>
    <s v="Amortization Expense"/>
    <x v="4"/>
    <s v="2024"/>
    <s v="Q1"/>
    <x v="1"/>
    <n v="19208.250109000001"/>
  </r>
  <r>
    <s v="Amortization Expense"/>
    <x v="5"/>
    <s v="2024"/>
    <s v="Q2"/>
    <x v="1"/>
    <n v="21660.777153999999"/>
  </r>
  <r>
    <s v="Amortization Expense"/>
    <x v="6"/>
    <s v="2024"/>
    <s v="Q3"/>
    <x v="1"/>
    <n v="19798.949700000001"/>
  </r>
  <r>
    <s v="Amortization Expense"/>
    <x v="7"/>
    <s v="2024"/>
    <s v="Q4"/>
    <x v="1"/>
    <n v="19172.613259999998"/>
  </r>
  <r>
    <s v="Amortization Expense"/>
    <x v="8"/>
    <s v="2025"/>
    <s v="Q1"/>
    <x v="1"/>
    <n v="18299.279612999999"/>
  </r>
  <r>
    <s v="Amortization Expense"/>
    <x v="9"/>
    <s v="2025"/>
    <s v="Q2"/>
    <x v="1"/>
    <n v="17974.366549000002"/>
  </r>
  <r>
    <s v="Rent/Building Management Fee"/>
    <x v="0"/>
    <s v="2023"/>
    <s v="Q1"/>
    <x v="1"/>
    <n v="11562.565632"/>
  </r>
  <r>
    <s v="Rent/Building Management Fee"/>
    <x v="1"/>
    <s v="2023"/>
    <s v="Q2"/>
    <x v="1"/>
    <n v="12418.998071"/>
  </r>
  <r>
    <s v="Rent/Building Management Fee"/>
    <x v="2"/>
    <s v="2023"/>
    <s v="Q3"/>
    <x v="1"/>
    <n v="13574.970384"/>
  </r>
  <r>
    <s v="Rent/Building Management Fee"/>
    <x v="3"/>
    <s v="2023"/>
    <s v="Q4"/>
    <x v="1"/>
    <n v="12312.401759"/>
  </r>
  <r>
    <s v="Rent/Building Management Fee"/>
    <x v="4"/>
    <s v="2024"/>
    <s v="Q1"/>
    <x v="1"/>
    <n v="13789.590248999999"/>
  </r>
  <r>
    <s v="Rent/Building Management Fee"/>
    <x v="5"/>
    <s v="2024"/>
    <s v="Q2"/>
    <x v="1"/>
    <n v="14428.253233000001"/>
  </r>
  <r>
    <s v="Rent/Building Management Fee"/>
    <x v="6"/>
    <s v="2024"/>
    <s v="Q3"/>
    <x v="1"/>
    <n v="14461.427033999998"/>
  </r>
  <r>
    <s v="Rent/Building Management Fee"/>
    <x v="7"/>
    <s v="2024"/>
    <s v="Q4"/>
    <x v="1"/>
    <n v="15222.995439999999"/>
  </r>
  <r>
    <s v="Rent/Building Management Fee"/>
    <x v="8"/>
    <s v="2025"/>
    <s v="Q1"/>
    <x v="1"/>
    <n v="15167.426078"/>
  </r>
  <r>
    <s v="Rent/Building Management Fee"/>
    <x v="9"/>
    <s v="2025"/>
    <s v="Q2"/>
    <x v="1"/>
    <n v="15621.091186000001"/>
  </r>
  <r>
    <s v="Outsourcing Fees/Fees"/>
    <x v="0"/>
    <s v="2023"/>
    <s v="Q1"/>
    <x v="1"/>
    <n v="28852.689016"/>
  </r>
  <r>
    <s v="Outsourcing Fees/Fees"/>
    <x v="1"/>
    <s v="2023"/>
    <s v="Q2"/>
    <x v="1"/>
    <n v="30751.654422"/>
  </r>
  <r>
    <s v="Outsourcing Fees/Fees"/>
    <x v="2"/>
    <s v="2023"/>
    <s v="Q3"/>
    <x v="1"/>
    <n v="27904.863964999997"/>
  </r>
  <r>
    <s v="Outsourcing Fees/Fees"/>
    <x v="3"/>
    <s v="2023"/>
    <s v="Q4"/>
    <x v="1"/>
    <n v="32901.479306000001"/>
  </r>
  <r>
    <s v="Outsourcing Fees/Fees"/>
    <x v="4"/>
    <s v="2024"/>
    <s v="Q1"/>
    <x v="1"/>
    <n v="27760.699960999998"/>
  </r>
  <r>
    <s v="Outsourcing Fees/Fees"/>
    <x v="5"/>
    <s v="2024"/>
    <s v="Q2"/>
    <x v="1"/>
    <n v="31468.108324999997"/>
  </r>
  <r>
    <s v="Outsourcing Fees/Fees"/>
    <x v="6"/>
    <s v="2024"/>
    <s v="Q3"/>
    <x v="1"/>
    <n v="36356.946283000005"/>
  </r>
  <r>
    <s v="Outsourcing Fees/Fees"/>
    <x v="7"/>
    <s v="2024"/>
    <s v="Q4"/>
    <x v="1"/>
    <n v="45501.849974999997"/>
  </r>
  <r>
    <s v="Outsourcing Fees/Fees"/>
    <x v="8"/>
    <s v="2025"/>
    <s v="Q1"/>
    <x v="1"/>
    <n v="34660.911982999998"/>
  </r>
  <r>
    <s v="Outsourcing Fees/Fees"/>
    <x v="9"/>
    <s v="2025"/>
    <s v="Q2"/>
    <x v="1"/>
    <n v="41791.913315999998"/>
  </r>
  <r>
    <s v="Other SG&amp;A Fee"/>
    <x v="0"/>
    <s v="2023"/>
    <s v="Q1"/>
    <x v="1"/>
    <n v="15376.654096999999"/>
  </r>
  <r>
    <s v="Other SG&amp;A Fee"/>
    <x v="1"/>
    <s v="2023"/>
    <s v="Q2"/>
    <x v="1"/>
    <n v="18067.370481000002"/>
  </r>
  <r>
    <s v="Other SG&amp;A Fee"/>
    <x v="2"/>
    <s v="2023"/>
    <s v="Q3"/>
    <x v="1"/>
    <n v="10305.676228999999"/>
  </r>
  <r>
    <s v="Other SG&amp;A Fee"/>
    <x v="3"/>
    <s v="2023"/>
    <s v="Q4"/>
    <x v="1"/>
    <n v="16024.488188000001"/>
  </r>
  <r>
    <s v="Other SG&amp;A Fee"/>
    <x v="4"/>
    <s v="2024"/>
    <s v="Q1"/>
    <x v="1"/>
    <n v="11523.119667999999"/>
  </r>
  <r>
    <s v="Other SG&amp;A Fee"/>
    <x v="5"/>
    <s v="2024"/>
    <s v="Q2"/>
    <x v="1"/>
    <n v="15184.960826"/>
  </r>
  <r>
    <s v="Other SG&amp;A Fee"/>
    <x v="6"/>
    <s v="2024"/>
    <s v="Q3"/>
    <x v="1"/>
    <n v="7843.3751119999997"/>
  </r>
  <r>
    <s v="Other SG&amp;A Fee"/>
    <x v="7"/>
    <s v="2024"/>
    <s v="Q4"/>
    <x v="1"/>
    <n v="21235.627679000001"/>
  </r>
  <r>
    <s v="Other SG&amp;A Fee"/>
    <x v="8"/>
    <s v="2025"/>
    <s v="Q1"/>
    <x v="1"/>
    <n v="19602.049704999998"/>
  </r>
  <r>
    <s v="Other SG&amp;A Fee"/>
    <x v="9"/>
    <s v="2025"/>
    <s v="Q2"/>
    <x v="1"/>
    <n v="19685.927309999999"/>
  </r>
  <r>
    <s v="Operating Profit"/>
    <x v="0"/>
    <s v="2023"/>
    <s v="Q1"/>
    <x v="2"/>
    <n v="52511.614385999972"/>
  </r>
  <r>
    <s v="Operating Profit"/>
    <x v="1"/>
    <s v="2023"/>
    <s v="Q2"/>
    <x v="2"/>
    <n v="81339.517332999996"/>
  </r>
  <r>
    <s v="Operating Profit"/>
    <x v="2"/>
    <s v="2023"/>
    <s v="Q3"/>
    <x v="2"/>
    <n v="72654.243581000075"/>
  </r>
  <r>
    <s v="Operating Profit"/>
    <x v="3"/>
    <s v="2023"/>
    <s v="Q4"/>
    <x v="2"/>
    <n v="89137.931795000099"/>
  </r>
  <r>
    <s v="Operating Profit"/>
    <x v="4"/>
    <s v="2024"/>
    <s v="Q1"/>
    <x v="2"/>
    <n v="14383.571253"/>
  </r>
  <r>
    <s v="Operating Profit"/>
    <x v="5"/>
    <s v="2024"/>
    <s v="Q2"/>
    <x v="2"/>
    <n v="50904.725312000002"/>
  </r>
  <r>
    <s v="Operating Profit"/>
    <x v="6"/>
    <s v="2024"/>
    <s v="Q3"/>
    <x v="2"/>
    <n v="54185.386086000006"/>
  </r>
  <r>
    <s v="Operating Profit"/>
    <x v="7"/>
    <s v="2024"/>
    <s v="Q4"/>
    <x v="2"/>
    <n v="64571.604407999999"/>
  </r>
  <r>
    <s v="Operating Profit"/>
    <x v="8"/>
    <s v="2025"/>
    <s v="Q1"/>
    <x v="2"/>
    <n v="21622.539686"/>
  </r>
  <r>
    <s v="Operating Profit"/>
    <x v="9"/>
    <s v="2025"/>
    <s v="Q2"/>
    <x v="2"/>
    <n v="65886.360912999997"/>
  </r>
  <r>
    <s v="Operating Profit Margin"/>
    <x v="0"/>
    <s v="2023"/>
    <s v="Q1"/>
    <x v="2"/>
    <n v="0.12787915251472942"/>
  </r>
  <r>
    <s v="Operating Profit Margin"/>
    <x v="1"/>
    <s v="2023"/>
    <s v="Q2"/>
    <x v="2"/>
    <n v="0.13098357172060354"/>
  </r>
  <r>
    <s v="Operating Profit Margin"/>
    <x v="2"/>
    <s v="2023"/>
    <s v="Q3"/>
    <x v="2"/>
    <n v="0.13508037949728377"/>
  </r>
  <r>
    <s v="Operating Profit Margin"/>
    <x v="3"/>
    <s v="2023"/>
    <s v="Q4"/>
    <x v="2"/>
    <n v="0.14646294833939788"/>
  </r>
  <r>
    <s v="Operating Profit Margin"/>
    <x v="4"/>
    <s v="2024"/>
    <s v="Q1"/>
    <x v="2"/>
    <n v="3.9852692175342971E-2"/>
  </r>
  <r>
    <s v="Operating Profit Margin"/>
    <x v="5"/>
    <s v="2024"/>
    <s v="Q2"/>
    <x v="2"/>
    <n v="7.9481013684182492E-2"/>
  </r>
  <r>
    <s v="Operating Profit Margin"/>
    <x v="6"/>
    <s v="2024"/>
    <s v="Q3"/>
    <x v="2"/>
    <n v="0.10265350574012892"/>
  </r>
  <r>
    <s v="Operating Profit Margin"/>
    <x v="7"/>
    <s v="2024"/>
    <s v="Q4"/>
    <x v="2"/>
    <n v="8.8890334551553374E-2"/>
  </r>
  <r>
    <s v="Operating Profit Margin"/>
    <x v="8"/>
    <s v="2025"/>
    <s v="Q1"/>
    <x v="2"/>
    <n v="4.3192087125303869E-2"/>
  </r>
  <r>
    <s v="Operating Profit Margin"/>
    <x v="9"/>
    <s v="2025"/>
    <s v="Q2"/>
    <x v="2"/>
    <n v="9.3369854461344187E-2"/>
  </r>
  <r>
    <s v="Non-operating income"/>
    <x v="0"/>
    <s v="2023"/>
    <s v="Q1"/>
    <x v="0"/>
    <n v="157672.94459599999"/>
  </r>
  <r>
    <s v="Non-operating income"/>
    <x v="1"/>
    <s v="2023"/>
    <s v="Q2"/>
    <x v="0"/>
    <n v="61048.015232999998"/>
  </r>
  <r>
    <s v="Non-operating income"/>
    <x v="2"/>
    <s v="2023"/>
    <s v="Q3"/>
    <x v="0"/>
    <n v="70258.968957999998"/>
  </r>
  <r>
    <s v="Non-operating income"/>
    <x v="3"/>
    <s v="2023"/>
    <s v="Q4"/>
    <x v="0"/>
    <n v="97096.221011107293"/>
  </r>
  <r>
    <s v="Non-operating income"/>
    <x v="4"/>
    <s v="2024"/>
    <s v="Q1"/>
    <x v="0"/>
    <n v="47540.310899747004"/>
  </r>
  <r>
    <s v="Non-operating income"/>
    <x v="5"/>
    <s v="2024"/>
    <s v="Q2"/>
    <x v="0"/>
    <n v="24379.732815000007"/>
  </r>
  <r>
    <s v="Non-operating income"/>
    <x v="6"/>
    <s v="2024"/>
    <s v="Q3"/>
    <x v="0"/>
    <n v="12427.403832896987"/>
  </r>
  <r>
    <s v="Non-operating income"/>
    <x v="7"/>
    <s v="2024"/>
    <s v="Q4"/>
    <x v="0"/>
    <n v="42291.433169102995"/>
  </r>
  <r>
    <s v="Non-operating income"/>
    <x v="8"/>
    <s v="2025"/>
    <s v="Q1"/>
    <x v="0"/>
    <n v="100177.612868"/>
  </r>
  <r>
    <s v="Non-operating income"/>
    <x v="9"/>
    <s v="2025"/>
    <s v="Q2"/>
    <x v="0"/>
    <n v="65019.371350000001"/>
  </r>
  <r>
    <s v="Non-operating expenses"/>
    <x v="0"/>
    <s v="2023"/>
    <s v="Q1"/>
    <x v="1"/>
    <n v="158834.95028391521"/>
  </r>
  <r>
    <s v="Non-operating expenses"/>
    <x v="1"/>
    <s v="2023"/>
    <s v="Q2"/>
    <x v="1"/>
    <n v="-3685.7345749090273"/>
  </r>
  <r>
    <s v="Non-operating expenses"/>
    <x v="2"/>
    <s v="2023"/>
    <s v="Q3"/>
    <x v="1"/>
    <n v="10141.338551881774"/>
  </r>
  <r>
    <s v="Non-operating expenses"/>
    <x v="3"/>
    <s v="2023"/>
    <s v="Q4"/>
    <x v="1"/>
    <n v="266295.66023503232"/>
  </r>
  <r>
    <s v="Non-operating expenses"/>
    <x v="4"/>
    <s v="2024"/>
    <s v="Q1"/>
    <x v="1"/>
    <n v="40969.137865728175"/>
  </r>
  <r>
    <s v="Non-operating expenses"/>
    <x v="5"/>
    <s v="2024"/>
    <s v="Q2"/>
    <x v="1"/>
    <n v="41577.919943010689"/>
  </r>
  <r>
    <s v="Non-operating expenses"/>
    <x v="6"/>
    <s v="2024"/>
    <s v="Q3"/>
    <x v="1"/>
    <n v="73170.225943067693"/>
  </r>
  <r>
    <s v="Non-operating expenses"/>
    <x v="7"/>
    <s v="2024"/>
    <s v="Q4"/>
    <x v="1"/>
    <n v="135542.06174727378"/>
  </r>
  <r>
    <s v="Non-operating expenses"/>
    <x v="8"/>
    <s v="2025"/>
    <s v="Q1"/>
    <x v="1"/>
    <n v="41586.427754999997"/>
  </r>
  <r>
    <s v="Non-operating expenses"/>
    <x v="9"/>
    <s v="2025"/>
    <s v="Q2"/>
    <x v="1"/>
    <n v="99759.616700500002"/>
  </r>
  <r>
    <s v="Net profit before corporate tax deduction"/>
    <x v="0"/>
    <s v="2023"/>
    <s v="Q1"/>
    <x v="2"/>
    <n v="51349.608698084776"/>
  </r>
  <r>
    <s v="Net profit before corporate tax deduction"/>
    <x v="1"/>
    <s v="2023"/>
    <s v="Q2"/>
    <x v="2"/>
    <n v="146073.26714090904"/>
  </r>
  <r>
    <s v="Net profit before corporate tax deduction"/>
    <x v="2"/>
    <s v="2023"/>
    <s v="Q3"/>
    <x v="2"/>
    <n v="132771.87398711825"/>
  </r>
  <r>
    <s v="Net profit before corporate tax deduction"/>
    <x v="3"/>
    <s v="2023"/>
    <s v="Q4"/>
    <x v="2"/>
    <n v="-80061.507428925048"/>
  </r>
  <r>
    <s v="Net profit before corporate tax deduction"/>
    <x v="4"/>
    <s v="2024"/>
    <s v="Q1"/>
    <x v="2"/>
    <n v="20954.744287018828"/>
  </r>
  <r>
    <s v="Net profit before corporate tax deduction"/>
    <x v="5"/>
    <s v="2024"/>
    <s v="Q2"/>
    <x v="2"/>
    <n v="33706.538183989316"/>
  </r>
  <r>
    <s v="Net profit before corporate tax deduction"/>
    <x v="6"/>
    <s v="2024"/>
    <s v="Q3"/>
    <x v="2"/>
    <n v="-6557.4360241707154"/>
  </r>
  <r>
    <s v="Net profit before corporate tax deduction"/>
    <x v="7"/>
    <s v="2024"/>
    <s v="Q4"/>
    <x v="2"/>
    <n v="-28679.024170170745"/>
  </r>
  <r>
    <s v="Net profit before corporate tax deduction"/>
    <x v="8"/>
    <s v="2025"/>
    <s v="Q1"/>
    <x v="2"/>
    <n v="80213.724799000003"/>
  </r>
  <r>
    <s v="Net profit before corporate tax deduction"/>
    <x v="9"/>
    <s v="2025"/>
    <s v="Q2"/>
    <x v="2"/>
    <n v="31146.115562499999"/>
  </r>
  <r>
    <s v="Corporate tax expense"/>
    <x v="0"/>
    <s v="2023"/>
    <s v="Q1"/>
    <x v="1"/>
    <n v="28326.187686554793"/>
  </r>
  <r>
    <s v="Corporate tax expense"/>
    <x v="1"/>
    <s v="2023"/>
    <s v="Q2"/>
    <x v="1"/>
    <n v="28670.38152296628"/>
  </r>
  <r>
    <s v="Corporate tax expense"/>
    <x v="2"/>
    <s v="2023"/>
    <s v="Q3"/>
    <x v="1"/>
    <n v="33081.527120021899"/>
  </r>
  <r>
    <s v="Corporate tax expense"/>
    <x v="3"/>
    <s v="2023"/>
    <s v="Q4"/>
    <x v="1"/>
    <n v="-23394.412832980444"/>
  </r>
  <r>
    <s v="Corporate tax expense"/>
    <x v="4"/>
    <s v="2024"/>
    <s v="Q1"/>
    <x v="1"/>
    <n v="9856.5878327968803"/>
  </r>
  <r>
    <s v="Corporate tax expense"/>
    <x v="5"/>
    <s v="2024"/>
    <s v="Q2"/>
    <x v="1"/>
    <n v="23606.559396998597"/>
  </r>
  <r>
    <s v="Corporate tax expense"/>
    <x v="6"/>
    <s v="2024"/>
    <s v="Q3"/>
    <x v="1"/>
    <n v="-8001.6981774034421"/>
  </r>
  <r>
    <s v="Corporate tax expense"/>
    <x v="7"/>
    <s v="2024"/>
    <s v="Q4"/>
    <x v="1"/>
    <n v="-2604.780974179203"/>
  </r>
  <r>
    <s v="Corporate tax expense"/>
    <x v="8"/>
    <s v="2025"/>
    <s v="Q1"/>
    <x v="1"/>
    <n v="25823.543755999999"/>
  </r>
  <r>
    <s v="Corporate tax expense"/>
    <x v="9"/>
    <s v="2025"/>
    <s v="Q2"/>
    <x v="1"/>
    <n v="15681.09639356749"/>
  </r>
  <r>
    <s v="Net Income"/>
    <x v="0"/>
    <s v="2023"/>
    <s v="Q1"/>
    <x v="2"/>
    <n v="23023.421011529983"/>
  </r>
  <r>
    <s v="Net Income"/>
    <x v="1"/>
    <s v="2023"/>
    <s v="Q2"/>
    <x v="2"/>
    <n v="117402.88561794274"/>
  </r>
  <r>
    <s v="Net Income"/>
    <x v="2"/>
    <s v="2023"/>
    <s v="Q3"/>
    <x v="2"/>
    <n v="99690.346867096378"/>
  </r>
  <r>
    <s v="Net Income"/>
    <x v="3"/>
    <s v="2023"/>
    <s v="Q4"/>
    <x v="2"/>
    <n v="-56667.094595944611"/>
  </r>
  <r>
    <s v="Net Income"/>
    <x v="4"/>
    <s v="2024"/>
    <s v="Q1"/>
    <x v="2"/>
    <n v="11098.156454221949"/>
  </r>
  <r>
    <s v="Net Income"/>
    <x v="5"/>
    <s v="2024"/>
    <s v="Q2"/>
    <x v="2"/>
    <n v="10099.978786990725"/>
  </r>
  <r>
    <s v="Net Income"/>
    <x v="6"/>
    <s v="2024"/>
    <s v="Q3"/>
    <x v="2"/>
    <n v="1444.2621532327271"/>
  </r>
  <r>
    <s v="Net Income"/>
    <x v="7"/>
    <s v="2024"/>
    <s v="Q4"/>
    <x v="2"/>
    <n v="-26074.243195991541"/>
  </r>
  <r>
    <s v="Net Income"/>
    <x v="8"/>
    <s v="2025"/>
    <s v="Q1"/>
    <x v="2"/>
    <n v="54390.181042999997"/>
  </r>
  <r>
    <s v="Net Income"/>
    <x v="9"/>
    <s v="2025"/>
    <s v="Q2"/>
    <x v="2"/>
    <n v="15465.019168932511"/>
  </r>
  <r>
    <s v="Controlling Shareholder's equity"/>
    <x v="0"/>
    <s v="2023"/>
    <s v="Q1"/>
    <x v="3"/>
    <n v="24293.434318114476"/>
  </r>
  <r>
    <s v="Controlling Shareholder's equity"/>
    <x v="1"/>
    <s v="2023"/>
    <s v="Q2"/>
    <x v="3"/>
    <n v="117339.00121594279"/>
  </r>
  <r>
    <s v="Controlling Shareholder's equity"/>
    <x v="2"/>
    <s v="2023"/>
    <s v="Q3"/>
    <x v="3"/>
    <n v="102684.91015138241"/>
  </r>
  <r>
    <s v="Controlling Shareholder's equity"/>
    <x v="3"/>
    <s v="2023"/>
    <s v="Q4"/>
    <x v="3"/>
    <n v="-57064.128415927524"/>
  </r>
  <r>
    <s v="Controlling Shareholder's equity"/>
    <x v="4"/>
    <s v="2024"/>
    <s v="Q1"/>
    <x v="3"/>
    <n v="17232.748890644401"/>
  </r>
  <r>
    <s v="Controlling Shareholder's equity"/>
    <x v="5"/>
    <s v="2024"/>
    <s v="Q2"/>
    <x v="3"/>
    <n v="14592.951504423652"/>
  </r>
  <r>
    <s v="Controlling Shareholder's equity"/>
    <x v="6"/>
    <s v="2024"/>
    <s v="Q3"/>
    <x v="3"/>
    <n v="6370.6637423197326"/>
  </r>
  <r>
    <s v="Controlling Shareholder's equity"/>
    <x v="7"/>
    <s v="2024"/>
    <s v="Q4"/>
    <x v="3"/>
    <n v="-28816.560690633851"/>
  </r>
  <r>
    <s v="Controlling Shareholder's equity"/>
    <x v="8"/>
    <s v="2025"/>
    <s v="Q1"/>
    <x v="3"/>
    <n v="60173.300257000003"/>
  </r>
  <r>
    <s v="Controlling Shareholder's equity"/>
    <x v="9"/>
    <s v="2025"/>
    <s v="Q2"/>
    <x v="3"/>
    <n v="18067.182059188279"/>
  </r>
  <r>
    <s v="Non-controlling shareholder's shares"/>
    <x v="0"/>
    <s v="2023"/>
    <s v="Q1"/>
    <x v="3"/>
    <n v="-1270.0133065845"/>
  </r>
  <r>
    <s v="Non-controlling shareholder's shares"/>
    <x v="1"/>
    <s v="2023"/>
    <s v="Q2"/>
    <x v="3"/>
    <n v="63.884402000000001"/>
  </r>
  <r>
    <s v="Non-controlling shareholder's shares"/>
    <x v="2"/>
    <s v="2023"/>
    <s v="Q3"/>
    <x v="3"/>
    <n v="-2994.5632842860973"/>
  </r>
  <r>
    <s v="Non-controlling shareholder's shares"/>
    <x v="3"/>
    <s v="2023"/>
    <s v="Q4"/>
    <x v="3"/>
    <n v="397.03381998294594"/>
  </r>
  <r>
    <s v="Non-controlling shareholder's shares"/>
    <x v="4"/>
    <s v="2024"/>
    <s v="Q1"/>
    <x v="3"/>
    <n v="-6134.5924364224102"/>
  </r>
  <r>
    <s v="Non-controlling shareholder's shares"/>
    <x v="5"/>
    <s v="2024"/>
    <s v="Q2"/>
    <x v="3"/>
    <n v="-4492.972717432971"/>
  </r>
  <r>
    <s v="Non-controlling shareholder's shares"/>
    <x v="6"/>
    <s v="2024"/>
    <s v="Q3"/>
    <x v="3"/>
    <n v="-4926.401589086996"/>
  </r>
  <r>
    <s v="Non-controlling shareholder's shares"/>
    <x v="7"/>
    <s v="2024"/>
    <s v="Q4"/>
    <x v="3"/>
    <n v="2742.3174986423587"/>
  </r>
  <r>
    <s v="Non-controlling shareholder's shares"/>
    <x v="8"/>
    <s v="2025"/>
    <s v="Q1"/>
    <x v="3"/>
    <n v="-5783.1192140000003"/>
  </r>
  <r>
    <s v="Non-controlling shareholder's shares"/>
    <x v="9"/>
    <s v="2025"/>
    <s v="Q2"/>
    <x v="3"/>
    <n v="-2602.162890255755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Cost of Goods Sold"/>
  </r>
  <r>
    <s v="Cost of Goods Sold"/>
  </r>
  <r>
    <s v="Cost of Goods Sold"/>
  </r>
  <r>
    <s v="Cost of Goods Sold"/>
  </r>
  <r>
    <s v="Cost of Goods Sold"/>
  </r>
  <r>
    <s v="Cost of Goods Sold"/>
  </r>
  <r>
    <s v="Cost of Goods Sold"/>
  </r>
  <r>
    <s v="Cost of Goods Sold"/>
  </r>
  <r>
    <s v="Cost of Goods Sold"/>
  </r>
  <r>
    <s v="Cost of Goods Sold"/>
  </r>
  <r>
    <s v="Selling, General &amp; Administrative Expenses "/>
  </r>
  <r>
    <s v="Selling, General &amp; Administrative Expenses "/>
  </r>
  <r>
    <s v="Selling, General &amp; Administrative Expenses "/>
  </r>
  <r>
    <s v="Selling, General &amp; Administrative Expenses "/>
  </r>
  <r>
    <s v="Selling, General &amp; Administrative Expenses "/>
  </r>
  <r>
    <s v="Selling, General &amp; Administrative Expenses "/>
  </r>
  <r>
    <s v="Selling, General &amp; Administrative Expenses "/>
  </r>
  <r>
    <s v="Selling, General &amp; Administrative Expenses "/>
  </r>
  <r>
    <s v="Selling, General &amp; Administrative Expenses "/>
  </r>
  <r>
    <s v="Selling, General &amp; Administrative Expenses "/>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s v="2023"/>
    <s v="Q1"/>
    <s v="Equity"/>
    <n v="24293.434318114476"/>
  </r>
  <r>
    <x v="0"/>
    <x v="1"/>
    <s v="2023"/>
    <s v="Q2"/>
    <s v="Equity"/>
    <n v="117339.00121594279"/>
  </r>
  <r>
    <x v="0"/>
    <x v="2"/>
    <s v="2023"/>
    <s v="Q3"/>
    <s v="Equity"/>
    <n v="102684.91015138241"/>
  </r>
  <r>
    <x v="0"/>
    <x v="3"/>
    <s v="2023"/>
    <s v="Q4"/>
    <s v="Equity"/>
    <n v="-57064.128415927524"/>
  </r>
  <r>
    <x v="0"/>
    <x v="4"/>
    <s v="2024"/>
    <s v="Q1"/>
    <s v="Equity"/>
    <n v="17232.748890644401"/>
  </r>
  <r>
    <x v="0"/>
    <x v="5"/>
    <s v="2024"/>
    <s v="Q2"/>
    <s v="Equity"/>
    <n v="14592.951504423652"/>
  </r>
  <r>
    <x v="0"/>
    <x v="6"/>
    <s v="2024"/>
    <s v="Q3"/>
    <s v="Equity"/>
    <n v="6370.6637423197326"/>
  </r>
  <r>
    <x v="0"/>
    <x v="7"/>
    <s v="2024"/>
    <s v="Q4"/>
    <s v="Equity"/>
    <n v="-28816.560690633851"/>
  </r>
  <r>
    <x v="0"/>
    <x v="8"/>
    <s v="2025"/>
    <s v="Q1"/>
    <s v="Equity"/>
    <n v="60173.300257000003"/>
  </r>
  <r>
    <x v="0"/>
    <x v="9"/>
    <s v="2025"/>
    <s v="Q2"/>
    <s v="Equity"/>
    <n v="18067.182059188279"/>
  </r>
  <r>
    <x v="1"/>
    <x v="0"/>
    <s v="2023"/>
    <s v="Q1"/>
    <s v="Equity"/>
    <n v="-1270.0133065845"/>
  </r>
  <r>
    <x v="1"/>
    <x v="1"/>
    <s v="2023"/>
    <s v="Q2"/>
    <s v="Equity"/>
    <n v="63.884402000000001"/>
  </r>
  <r>
    <x v="1"/>
    <x v="2"/>
    <s v="2023"/>
    <s v="Q3"/>
    <s v="Equity"/>
    <n v="-2994.5632842860973"/>
  </r>
  <r>
    <x v="1"/>
    <x v="3"/>
    <s v="2023"/>
    <s v="Q4"/>
    <s v="Equity"/>
    <n v="397.03381998294594"/>
  </r>
  <r>
    <x v="1"/>
    <x v="4"/>
    <s v="2024"/>
    <s v="Q1"/>
    <s v="Equity"/>
    <n v="-6134.5924364224102"/>
  </r>
  <r>
    <x v="1"/>
    <x v="5"/>
    <s v="2024"/>
    <s v="Q2"/>
    <s v="Equity"/>
    <n v="-4492.972717432971"/>
  </r>
  <r>
    <x v="1"/>
    <x v="6"/>
    <s v="2024"/>
    <s v="Q3"/>
    <s v="Equity"/>
    <n v="-4926.401589086996"/>
  </r>
  <r>
    <x v="1"/>
    <x v="7"/>
    <s v="2024"/>
    <s v="Q4"/>
    <s v="Equity"/>
    <n v="2742.3174986423587"/>
  </r>
  <r>
    <x v="1"/>
    <x v="8"/>
    <s v="2025"/>
    <s v="Q1"/>
    <s v="Equity"/>
    <n v="-5783.1192140000003"/>
  </r>
  <r>
    <x v="1"/>
    <x v="9"/>
    <s v="2025"/>
    <s v="Q2"/>
    <s v="Equity"/>
    <n v="-2602.162890255755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x v="0"/>
    <s v="2023"/>
    <s v="Q1"/>
    <s v="Revenue"/>
    <x v="0"/>
  </r>
  <r>
    <x v="0"/>
    <x v="1"/>
    <s v="2023"/>
    <s v="Q2"/>
    <s v="Revenue"/>
    <x v="1"/>
  </r>
  <r>
    <x v="0"/>
    <x v="2"/>
    <s v="2023"/>
    <s v="Q3"/>
    <s v="Revenue"/>
    <x v="2"/>
  </r>
  <r>
    <x v="0"/>
    <x v="3"/>
    <s v="2023"/>
    <s v="Q4"/>
    <s v="Revenue"/>
    <x v="3"/>
  </r>
  <r>
    <x v="0"/>
    <x v="4"/>
    <s v="2024"/>
    <s v="Q1"/>
    <s v="Revenue"/>
    <x v="4"/>
  </r>
  <r>
    <x v="0"/>
    <x v="5"/>
    <s v="2024"/>
    <s v="Q2"/>
    <s v="Revenue"/>
    <x v="5"/>
  </r>
  <r>
    <x v="0"/>
    <x v="6"/>
    <s v="2024"/>
    <s v="Q3"/>
    <s v="Revenue"/>
    <x v="6"/>
  </r>
  <r>
    <x v="0"/>
    <x v="7"/>
    <s v="2024"/>
    <s v="Q4"/>
    <s v="Revenue"/>
    <x v="7"/>
  </r>
  <r>
    <x v="0"/>
    <x v="8"/>
    <s v="2025"/>
    <s v="Q1"/>
    <s v="Revenue"/>
    <x v="8"/>
  </r>
  <r>
    <x v="0"/>
    <x v="9"/>
    <s v="2025"/>
    <s v="Q2"/>
    <s v="Revenue"/>
    <x v="9"/>
  </r>
  <r>
    <x v="1"/>
    <x v="0"/>
    <s v="2023"/>
    <s v="Q1"/>
    <s v="Revenue"/>
    <x v="10"/>
  </r>
  <r>
    <x v="1"/>
    <x v="1"/>
    <s v="2023"/>
    <s v="Q2"/>
    <s v="Revenue"/>
    <x v="11"/>
  </r>
  <r>
    <x v="1"/>
    <x v="2"/>
    <s v="2023"/>
    <s v="Q3"/>
    <s v="Revenue"/>
    <x v="12"/>
  </r>
  <r>
    <x v="1"/>
    <x v="3"/>
    <s v="2023"/>
    <s v="Q4"/>
    <s v="Revenue"/>
    <x v="13"/>
  </r>
  <r>
    <x v="1"/>
    <x v="4"/>
    <s v="2024"/>
    <s v="Q1"/>
    <s v="Revenue"/>
    <x v="14"/>
  </r>
  <r>
    <x v="1"/>
    <x v="5"/>
    <s v="2024"/>
    <s v="Q2"/>
    <s v="Revenue"/>
    <x v="15"/>
  </r>
  <r>
    <x v="1"/>
    <x v="6"/>
    <s v="2024"/>
    <s v="Q3"/>
    <s v="Revenue"/>
    <x v="16"/>
  </r>
  <r>
    <x v="1"/>
    <x v="7"/>
    <s v="2024"/>
    <s v="Q4"/>
    <s v="Revenue"/>
    <x v="17"/>
  </r>
  <r>
    <x v="1"/>
    <x v="8"/>
    <s v="2025"/>
    <s v="Q1"/>
    <s v="Revenue"/>
    <x v="18"/>
  </r>
  <r>
    <x v="1"/>
    <x v="9"/>
    <s v="2025"/>
    <s v="Q2"/>
    <s v="Revenue"/>
    <x v="19"/>
  </r>
  <r>
    <x v="2"/>
    <x v="0"/>
    <s v="2023"/>
    <s v="Q1"/>
    <s v="Revenue"/>
    <x v="20"/>
  </r>
  <r>
    <x v="2"/>
    <x v="1"/>
    <s v="2023"/>
    <s v="Q2"/>
    <s v="Revenue"/>
    <x v="21"/>
  </r>
  <r>
    <x v="2"/>
    <x v="2"/>
    <s v="2023"/>
    <s v="Q3"/>
    <s v="Revenue"/>
    <x v="22"/>
  </r>
  <r>
    <x v="2"/>
    <x v="3"/>
    <s v="2023"/>
    <s v="Q4"/>
    <s v="Revenue"/>
    <x v="23"/>
  </r>
  <r>
    <x v="2"/>
    <x v="4"/>
    <s v="2024"/>
    <s v="Q1"/>
    <s v="Revenue"/>
    <x v="24"/>
  </r>
  <r>
    <x v="2"/>
    <x v="5"/>
    <s v="2024"/>
    <s v="Q2"/>
    <s v="Revenue"/>
    <x v="25"/>
  </r>
  <r>
    <x v="2"/>
    <x v="6"/>
    <s v="2024"/>
    <s v="Q3"/>
    <s v="Revenue"/>
    <x v="26"/>
  </r>
  <r>
    <x v="2"/>
    <x v="7"/>
    <s v="2024"/>
    <s v="Q4"/>
    <s v="Revenue"/>
    <x v="27"/>
  </r>
  <r>
    <x v="2"/>
    <x v="8"/>
    <s v="2025"/>
    <s v="Q1"/>
    <s v="Revenue"/>
    <x v="28"/>
  </r>
  <r>
    <x v="2"/>
    <x v="9"/>
    <s v="2025"/>
    <s v="Q2"/>
    <s v="Revenue"/>
    <x v="29"/>
  </r>
  <r>
    <x v="3"/>
    <x v="0"/>
    <s v="2023"/>
    <s v="Q1"/>
    <s v="Revenue"/>
    <x v="30"/>
  </r>
  <r>
    <x v="3"/>
    <x v="1"/>
    <s v="2023"/>
    <s v="Q2"/>
    <s v="Revenue"/>
    <x v="31"/>
  </r>
  <r>
    <x v="3"/>
    <x v="2"/>
    <s v="2023"/>
    <s v="Q3"/>
    <s v="Revenue"/>
    <x v="32"/>
  </r>
  <r>
    <x v="3"/>
    <x v="3"/>
    <s v="2023"/>
    <s v="Q4"/>
    <s v="Revenue"/>
    <x v="33"/>
  </r>
  <r>
    <x v="3"/>
    <x v="4"/>
    <s v="2024"/>
    <s v="Q1"/>
    <s v="Revenue"/>
    <x v="34"/>
  </r>
  <r>
    <x v="3"/>
    <x v="5"/>
    <s v="2024"/>
    <s v="Q2"/>
    <s v="Revenue"/>
    <x v="35"/>
  </r>
  <r>
    <x v="3"/>
    <x v="6"/>
    <s v="2024"/>
    <s v="Q3"/>
    <s v="Revenue"/>
    <x v="36"/>
  </r>
  <r>
    <x v="3"/>
    <x v="7"/>
    <s v="2024"/>
    <s v="Q4"/>
    <s v="Revenue"/>
    <x v="37"/>
  </r>
  <r>
    <x v="3"/>
    <x v="8"/>
    <s v="2025"/>
    <s v="Q1"/>
    <s v="Revenue"/>
    <x v="38"/>
  </r>
  <r>
    <x v="3"/>
    <x v="9"/>
    <s v="2025"/>
    <s v="Q2"/>
    <s v="Revenue"/>
    <x v="39"/>
  </r>
  <r>
    <x v="4"/>
    <x v="0"/>
    <s v="2023"/>
    <s v="Q1"/>
    <s v="Revenue"/>
    <x v="40"/>
  </r>
  <r>
    <x v="4"/>
    <x v="1"/>
    <s v="2023"/>
    <s v="Q2"/>
    <s v="Revenue"/>
    <x v="41"/>
  </r>
  <r>
    <x v="4"/>
    <x v="2"/>
    <s v="2023"/>
    <s v="Q3"/>
    <s v="Revenue"/>
    <x v="42"/>
  </r>
  <r>
    <x v="4"/>
    <x v="3"/>
    <s v="2023"/>
    <s v="Q4"/>
    <s v="Revenue"/>
    <x v="43"/>
  </r>
  <r>
    <x v="4"/>
    <x v="4"/>
    <s v="2024"/>
    <s v="Q1"/>
    <s v="Revenue"/>
    <x v="44"/>
  </r>
  <r>
    <x v="4"/>
    <x v="5"/>
    <s v="2024"/>
    <s v="Q2"/>
    <s v="Revenue"/>
    <x v="45"/>
  </r>
  <r>
    <x v="4"/>
    <x v="6"/>
    <s v="2024"/>
    <s v="Q3"/>
    <s v="Revenue"/>
    <x v="46"/>
  </r>
  <r>
    <x v="4"/>
    <x v="7"/>
    <s v="2024"/>
    <s v="Q4"/>
    <s v="Revenue"/>
    <x v="47"/>
  </r>
  <r>
    <x v="4"/>
    <x v="8"/>
    <s v="2025"/>
    <s v="Q1"/>
    <s v="Revenue"/>
    <x v="48"/>
  </r>
  <r>
    <x v="4"/>
    <x v="9"/>
    <s v="2025"/>
    <s v="Q2"/>
    <s v="Revenue"/>
    <x v="49"/>
  </r>
  <r>
    <x v="5"/>
    <x v="0"/>
    <s v="2023"/>
    <s v="Q1"/>
    <s v="Revenue"/>
    <x v="50"/>
  </r>
  <r>
    <x v="5"/>
    <x v="1"/>
    <s v="2023"/>
    <s v="Q2"/>
    <s v="Revenue"/>
    <x v="51"/>
  </r>
  <r>
    <x v="5"/>
    <x v="2"/>
    <s v="2023"/>
    <s v="Q3"/>
    <s v="Revenue"/>
    <x v="52"/>
  </r>
  <r>
    <x v="5"/>
    <x v="3"/>
    <s v="2023"/>
    <s v="Q4"/>
    <s v="Revenue"/>
    <x v="53"/>
  </r>
  <r>
    <x v="5"/>
    <x v="4"/>
    <s v="2024"/>
    <s v="Q1"/>
    <s v="Revenue"/>
    <x v="54"/>
  </r>
  <r>
    <x v="5"/>
    <x v="5"/>
    <s v="2024"/>
    <s v="Q2"/>
    <s v="Revenue"/>
    <x v="55"/>
  </r>
  <r>
    <x v="5"/>
    <x v="6"/>
    <s v="2024"/>
    <s v="Q3"/>
    <s v="Revenue"/>
    <x v="56"/>
  </r>
  <r>
    <x v="5"/>
    <x v="7"/>
    <s v="2024"/>
    <s v="Q4"/>
    <s v="Revenue"/>
    <x v="57"/>
  </r>
  <r>
    <x v="5"/>
    <x v="8"/>
    <s v="2025"/>
    <s v="Q1"/>
    <s v="Revenue"/>
    <x v="58"/>
  </r>
  <r>
    <x v="5"/>
    <x v="9"/>
    <s v="2025"/>
    <s v="Q2"/>
    <s v="Revenue"/>
    <x v="59"/>
  </r>
  <r>
    <x v="6"/>
    <x v="0"/>
    <s v="2023"/>
    <s v="Q1"/>
    <s v="Revenue"/>
    <x v="60"/>
  </r>
  <r>
    <x v="6"/>
    <x v="1"/>
    <s v="2023"/>
    <s v="Q2"/>
    <s v="Revenue"/>
    <x v="61"/>
  </r>
  <r>
    <x v="6"/>
    <x v="2"/>
    <s v="2023"/>
    <s v="Q3"/>
    <s v="Revenue"/>
    <x v="62"/>
  </r>
  <r>
    <x v="6"/>
    <x v="3"/>
    <s v="2023"/>
    <s v="Q4"/>
    <s v="Revenue"/>
    <x v="63"/>
  </r>
  <r>
    <x v="6"/>
    <x v="4"/>
    <s v="2024"/>
    <s v="Q1"/>
    <s v="Revenue"/>
    <x v="64"/>
  </r>
  <r>
    <x v="6"/>
    <x v="5"/>
    <s v="2024"/>
    <s v="Q2"/>
    <s v="Revenue"/>
    <x v="65"/>
  </r>
  <r>
    <x v="6"/>
    <x v="6"/>
    <s v="2024"/>
    <s v="Q3"/>
    <s v="Revenue"/>
    <x v="66"/>
  </r>
  <r>
    <x v="6"/>
    <x v="7"/>
    <s v="2024"/>
    <s v="Q4"/>
    <s v="Revenue"/>
    <x v="67"/>
  </r>
  <r>
    <x v="6"/>
    <x v="8"/>
    <s v="2025"/>
    <s v="Q1"/>
    <s v="Revenue"/>
    <x v="68"/>
  </r>
  <r>
    <x v="6"/>
    <x v="9"/>
    <s v="2025"/>
    <s v="Q2"/>
    <s v="Revenue"/>
    <x v="69"/>
  </r>
  <r>
    <x v="7"/>
    <x v="0"/>
    <s v="2023"/>
    <s v="Q1"/>
    <s v="Revenue"/>
    <x v="70"/>
  </r>
  <r>
    <x v="7"/>
    <x v="1"/>
    <s v="2023"/>
    <s v="Q2"/>
    <s v="Revenue"/>
    <x v="71"/>
  </r>
  <r>
    <x v="7"/>
    <x v="2"/>
    <s v="2023"/>
    <s v="Q3"/>
    <s v="Revenue"/>
    <x v="72"/>
  </r>
  <r>
    <x v="7"/>
    <x v="3"/>
    <s v="2023"/>
    <s v="Q4"/>
    <s v="Revenue"/>
    <x v="73"/>
  </r>
  <r>
    <x v="7"/>
    <x v="4"/>
    <s v="2024"/>
    <s v="Q1"/>
    <s v="Revenue"/>
    <x v="74"/>
  </r>
  <r>
    <x v="7"/>
    <x v="5"/>
    <s v="2024"/>
    <s v="Q2"/>
    <s v="Revenue"/>
    <x v="75"/>
  </r>
  <r>
    <x v="7"/>
    <x v="6"/>
    <s v="2024"/>
    <s v="Q3"/>
    <s v="Revenue"/>
    <x v="76"/>
  </r>
  <r>
    <x v="7"/>
    <x v="7"/>
    <s v="2024"/>
    <s v="Q4"/>
    <s v="Revenue"/>
    <x v="77"/>
  </r>
  <r>
    <x v="7"/>
    <x v="8"/>
    <s v="2025"/>
    <s v="Q1"/>
    <s v="Revenue"/>
    <x v="78"/>
  </r>
  <r>
    <x v="7"/>
    <x v="9"/>
    <s v="2025"/>
    <s v="Q2"/>
    <s v="Revenue"/>
    <x v="7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s v="Q4"/>
    <s v="Revenue"/>
    <n v="726418.73532999994"/>
  </r>
  <r>
    <x v="0"/>
    <x v="1"/>
    <x v="1"/>
    <s v="Q2"/>
    <s v="Revenue"/>
    <n v="705649.17652600002"/>
  </r>
  <r>
    <x v="0"/>
    <x v="2"/>
    <x v="0"/>
    <s v="Q2"/>
    <s v="Revenue"/>
    <n v="640463.96683200006"/>
  </r>
  <r>
    <x v="0"/>
    <x v="3"/>
    <x v="2"/>
    <s v="Q2"/>
    <s v="Revenue"/>
    <n v="620990.22239599994"/>
  </r>
  <r>
    <x v="0"/>
    <x v="4"/>
    <x v="2"/>
    <s v="Q4"/>
    <s v="Revenue"/>
    <n v="608603.9698480001"/>
  </r>
  <r>
    <x v="0"/>
    <x v="5"/>
    <x v="2"/>
    <s v="Q3"/>
    <s v="Revenue"/>
    <n v="537859.33865000005"/>
  </r>
  <r>
    <x v="0"/>
    <x v="6"/>
    <x v="0"/>
    <s v="Q3"/>
    <s v="Revenue"/>
    <n v="527847.39980700007"/>
  </r>
  <r>
    <x v="0"/>
    <x v="7"/>
    <x v="1"/>
    <s v="Q1"/>
    <s v="Revenue"/>
    <n v="500613.44855299994"/>
  </r>
  <r>
    <x v="0"/>
    <x v="8"/>
    <x v="2"/>
    <s v="Q1"/>
    <s v="Revenue"/>
    <n v="410634.67620300001"/>
  </r>
  <r>
    <x v="0"/>
    <x v="9"/>
    <x v="0"/>
    <s v="Q1"/>
    <s v="Revenue"/>
    <n v="360918.43406"/>
  </r>
  <r>
    <x v="1"/>
    <x v="4"/>
    <x v="2"/>
    <s v="Q4"/>
    <s v="Revenue"/>
    <n v="276158.61239999998"/>
  </r>
  <r>
    <x v="1"/>
    <x v="5"/>
    <x v="2"/>
    <s v="Q3"/>
    <s v="Revenue"/>
    <n v="264126.19574700005"/>
  </r>
  <r>
    <x v="1"/>
    <x v="0"/>
    <x v="0"/>
    <s v="Q4"/>
    <s v="Revenue"/>
    <n v="251787.48177399999"/>
  </r>
  <r>
    <x v="1"/>
    <x v="2"/>
    <x v="0"/>
    <s v="Q2"/>
    <s v="Revenue"/>
    <n v="249553.96786699997"/>
  </r>
  <r>
    <x v="1"/>
    <x v="3"/>
    <x v="2"/>
    <s v="Q2"/>
    <s v="Revenue"/>
    <n v="245889.96892000001"/>
  </r>
  <r>
    <x v="1"/>
    <x v="1"/>
    <x v="1"/>
    <s v="Q2"/>
    <s v="Revenue"/>
    <n v="228566.690745"/>
  </r>
  <r>
    <x v="1"/>
    <x v="6"/>
    <x v="0"/>
    <s v="Q3"/>
    <s v="Revenue"/>
    <n v="214493.61396799999"/>
  </r>
  <r>
    <x v="2"/>
    <x v="0"/>
    <x v="0"/>
    <s v="Q4"/>
    <s v="Revenue"/>
    <n v="188851.27482399999"/>
  </r>
  <r>
    <x v="2"/>
    <x v="1"/>
    <x v="1"/>
    <s v="Q2"/>
    <s v="Revenue"/>
    <n v="188685.41041000001"/>
  </r>
  <r>
    <x v="1"/>
    <x v="8"/>
    <x v="2"/>
    <s v="Q1"/>
    <s v="Revenue"/>
    <n v="184288.1824410000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x v="0"/>
    <x v="0"/>
    <s v="Q4"/>
    <s v="Revenue"/>
    <n v="726418.73532999994"/>
  </r>
  <r>
    <x v="0"/>
    <x v="1"/>
    <x v="1"/>
    <s v="Q2"/>
    <s v="Revenue"/>
    <n v="705649.17652600002"/>
  </r>
  <r>
    <x v="0"/>
    <x v="2"/>
    <x v="0"/>
    <s v="Q2"/>
    <s v="Revenue"/>
    <n v="640463.96683200006"/>
  </r>
  <r>
    <x v="0"/>
    <x v="3"/>
    <x v="2"/>
    <s v="Q2"/>
    <s v="Revenue"/>
    <n v="620990.22239599994"/>
  </r>
  <r>
    <x v="0"/>
    <x v="4"/>
    <x v="2"/>
    <s v="Q4"/>
    <s v="Revenue"/>
    <n v="608603.9698480001"/>
  </r>
  <r>
    <x v="0"/>
    <x v="5"/>
    <x v="2"/>
    <s v="Q3"/>
    <s v="Revenue"/>
    <n v="537859.33865000005"/>
  </r>
  <r>
    <x v="0"/>
    <x v="6"/>
    <x v="0"/>
    <s v="Q3"/>
    <s v="Revenue"/>
    <n v="527847.39980700007"/>
  </r>
  <r>
    <x v="0"/>
    <x v="7"/>
    <x v="1"/>
    <s v="Q1"/>
    <s v="Revenue"/>
    <n v="500613.44855299994"/>
  </r>
  <r>
    <x v="0"/>
    <x v="8"/>
    <x v="2"/>
    <s v="Q1"/>
    <s v="Revenue"/>
    <n v="410634.67620300001"/>
  </r>
  <r>
    <x v="0"/>
    <x v="9"/>
    <x v="0"/>
    <s v="Q1"/>
    <s v="Revenue"/>
    <n v="360918.43406"/>
  </r>
  <r>
    <x v="1"/>
    <x v="4"/>
    <x v="2"/>
    <s v="Q4"/>
    <s v="Revenue"/>
    <n v="276158.61239999998"/>
  </r>
  <r>
    <x v="1"/>
    <x v="5"/>
    <x v="2"/>
    <s v="Q3"/>
    <s v="Revenue"/>
    <n v="264126.19574700005"/>
  </r>
  <r>
    <x v="1"/>
    <x v="0"/>
    <x v="0"/>
    <s v="Q4"/>
    <s v="Revenue"/>
    <n v="251787.48177399999"/>
  </r>
  <r>
    <x v="1"/>
    <x v="2"/>
    <x v="0"/>
    <s v="Q2"/>
    <s v="Revenue"/>
    <n v="249553.96786699997"/>
  </r>
  <r>
    <x v="1"/>
    <x v="3"/>
    <x v="2"/>
    <s v="Q2"/>
    <s v="Revenue"/>
    <n v="245889.96892000001"/>
  </r>
  <r>
    <x v="1"/>
    <x v="1"/>
    <x v="1"/>
    <s v="Q2"/>
    <s v="Revenue"/>
    <n v="228566.690745"/>
  </r>
  <r>
    <x v="1"/>
    <x v="6"/>
    <x v="0"/>
    <s v="Q3"/>
    <s v="Revenue"/>
    <n v="214493.61396799999"/>
  </r>
  <r>
    <x v="2"/>
    <x v="0"/>
    <x v="0"/>
    <s v="Q4"/>
    <s v="Revenue"/>
    <n v="188851.27482399999"/>
  </r>
  <r>
    <x v="2"/>
    <x v="1"/>
    <x v="1"/>
    <s v="Q2"/>
    <s v="Revenue"/>
    <n v="188685.41041000001"/>
  </r>
  <r>
    <x v="1"/>
    <x v="8"/>
    <x v="2"/>
    <s v="Q1"/>
    <s v="Revenue"/>
    <n v="184288.18244100001"/>
  </r>
  <r>
    <x v="3"/>
    <x v="8"/>
    <x v="2"/>
    <s v="Q1"/>
    <s v="Revenue"/>
    <n v="157672.94459599999"/>
  </r>
  <r>
    <x v="2"/>
    <x v="3"/>
    <x v="2"/>
    <s v="Q2"/>
    <s v="Revenue"/>
    <n v="157511.72018899999"/>
  </r>
  <r>
    <x v="2"/>
    <x v="7"/>
    <x v="1"/>
    <s v="Q1"/>
    <s v="Revenue"/>
    <n v="155152.04055199999"/>
  </r>
  <r>
    <x v="4"/>
    <x v="1"/>
    <x v="1"/>
    <s v="Q2"/>
    <s v="Revenue"/>
    <n v="152937.29553099998"/>
  </r>
  <r>
    <x v="4"/>
    <x v="0"/>
    <x v="0"/>
    <s v="Q4"/>
    <s v="Revenue"/>
    <n v="151247.31896099998"/>
  </r>
  <r>
    <x v="1"/>
    <x v="9"/>
    <x v="0"/>
    <s v="Q1"/>
    <s v="Revenue"/>
    <n v="145126.77581299999"/>
  </r>
  <r>
    <x v="2"/>
    <x v="2"/>
    <x v="0"/>
    <s v="Q2"/>
    <s v="Revenue"/>
    <n v="143992.36698399999"/>
  </r>
  <r>
    <x v="1"/>
    <x v="7"/>
    <x v="1"/>
    <s v="Q1"/>
    <s v="Revenue"/>
    <n v="136524.16128899998"/>
  </r>
  <r>
    <x v="4"/>
    <x v="3"/>
    <x v="2"/>
    <s v="Q2"/>
    <s v="Revenue"/>
    <n v="111906.971011"/>
  </r>
  <r>
    <x v="4"/>
    <x v="2"/>
    <x v="0"/>
    <s v="Q2"/>
    <s v="Revenue"/>
    <n v="109093.393851"/>
  </r>
  <r>
    <x v="4"/>
    <x v="7"/>
    <x v="1"/>
    <s v="Q1"/>
    <s v="Revenue"/>
    <n v="106401.399049"/>
  </r>
  <r>
    <x v="5"/>
    <x v="4"/>
    <x v="2"/>
    <s v="Q4"/>
    <s v="Revenue"/>
    <n v="103053.758099"/>
  </r>
  <r>
    <x v="3"/>
    <x v="7"/>
    <x v="1"/>
    <s v="Q1"/>
    <s v="Revenue"/>
    <n v="100177.612868"/>
  </r>
  <r>
    <x v="4"/>
    <x v="6"/>
    <x v="0"/>
    <s v="Q3"/>
    <s v="Revenue"/>
    <n v="99141.571901999996"/>
  </r>
  <r>
    <x v="3"/>
    <x v="4"/>
    <x v="2"/>
    <s v="Q4"/>
    <s v="Revenue"/>
    <n v="97096.221011107293"/>
  </r>
  <r>
    <x v="2"/>
    <x v="4"/>
    <x v="2"/>
    <s v="Q4"/>
    <s v="Revenue"/>
    <n v="89496.968924999994"/>
  </r>
  <r>
    <x v="5"/>
    <x v="8"/>
    <x v="2"/>
    <s v="Q1"/>
    <s v="Revenue"/>
    <n v="87252.972594999999"/>
  </r>
  <r>
    <x v="2"/>
    <x v="5"/>
    <x v="2"/>
    <s v="Q3"/>
    <s v="Revenue"/>
    <n v="86873.166117000001"/>
  </r>
  <r>
    <x v="4"/>
    <x v="5"/>
    <x v="2"/>
    <s v="Q3"/>
    <s v="Revenue"/>
    <n v="85658.19090999999"/>
  </r>
  <r>
    <x v="5"/>
    <x v="2"/>
    <x v="0"/>
    <s v="Q2"/>
    <s v="Revenue"/>
    <n v="83789.900641999993"/>
  </r>
  <r>
    <x v="5"/>
    <x v="6"/>
    <x v="0"/>
    <s v="Q3"/>
    <s v="Revenue"/>
    <n v="79760.337727000006"/>
  </r>
  <r>
    <x v="2"/>
    <x v="6"/>
    <x v="0"/>
    <s v="Q3"/>
    <s v="Revenue"/>
    <n v="73985.669297"/>
  </r>
  <r>
    <x v="3"/>
    <x v="5"/>
    <x v="2"/>
    <s v="Q3"/>
    <s v="Revenue"/>
    <n v="70258.968957999998"/>
  </r>
  <r>
    <x v="5"/>
    <x v="1"/>
    <x v="1"/>
    <s v="Q2"/>
    <s v="Revenue"/>
    <n v="70221.290536"/>
  </r>
  <r>
    <x v="4"/>
    <x v="8"/>
    <x v="2"/>
    <s v="Q1"/>
    <s v="Revenue"/>
    <n v="68920.43615400001"/>
  </r>
  <r>
    <x v="3"/>
    <x v="1"/>
    <x v="1"/>
    <s v="Q2"/>
    <s v="Revenue"/>
    <n v="65019.371350000001"/>
  </r>
  <r>
    <x v="5"/>
    <x v="0"/>
    <x v="0"/>
    <s v="Q4"/>
    <s v="Revenue"/>
    <n v="62457.056710999997"/>
  </r>
  <r>
    <x v="5"/>
    <x v="9"/>
    <x v="0"/>
    <s v="Q1"/>
    <s v="Revenue"/>
    <n v="61271.439256999998"/>
  </r>
  <r>
    <x v="3"/>
    <x v="3"/>
    <x v="2"/>
    <s v="Q2"/>
    <s v="Revenue"/>
    <n v="61048.015232999998"/>
  </r>
  <r>
    <x v="4"/>
    <x v="9"/>
    <x v="0"/>
    <s v="Q1"/>
    <s v="Revenue"/>
    <n v="60747.135319999994"/>
  </r>
  <r>
    <x v="4"/>
    <x v="4"/>
    <x v="2"/>
    <s v="Q4"/>
    <s v="Revenue"/>
    <n v="59077.255570000001"/>
  </r>
  <r>
    <x v="6"/>
    <x v="4"/>
    <x v="2"/>
    <s v="Q4"/>
    <s v="Revenue"/>
    <n v="52463.935196999999"/>
  </r>
  <r>
    <x v="5"/>
    <x v="3"/>
    <x v="2"/>
    <s v="Q2"/>
    <s v="Revenue"/>
    <n v="50818.245133999997"/>
  </r>
  <r>
    <x v="5"/>
    <x v="5"/>
    <x v="2"/>
    <s v="Q3"/>
    <s v="Revenue"/>
    <n v="48746.926186000004"/>
  </r>
  <r>
    <x v="3"/>
    <x v="9"/>
    <x v="0"/>
    <s v="Q1"/>
    <s v="Revenue"/>
    <n v="47540.310899747004"/>
  </r>
  <r>
    <x v="2"/>
    <x v="9"/>
    <x v="0"/>
    <s v="Q1"/>
    <s v="Revenue"/>
    <n v="44036.085851000003"/>
  </r>
  <r>
    <x v="3"/>
    <x v="0"/>
    <x v="0"/>
    <s v="Q4"/>
    <s v="Revenue"/>
    <n v="42291.433169102995"/>
  </r>
  <r>
    <x v="6"/>
    <x v="0"/>
    <x v="0"/>
    <s v="Q4"/>
    <s v="Revenue"/>
    <n v="41880.000587000002"/>
  </r>
  <r>
    <x v="5"/>
    <x v="7"/>
    <x v="1"/>
    <s v="Q1"/>
    <s v="Revenue"/>
    <n v="41230.968775999994"/>
  </r>
  <r>
    <x v="7"/>
    <x v="1"/>
    <x v="1"/>
    <s v="Q2"/>
    <s v="Revenue"/>
    <n v="34632.355962000001"/>
  </r>
  <r>
    <x v="6"/>
    <x v="6"/>
    <x v="0"/>
    <s v="Q3"/>
    <s v="Revenue"/>
    <n v="34496.687976000001"/>
  </r>
  <r>
    <x v="6"/>
    <x v="3"/>
    <x v="2"/>
    <s v="Q2"/>
    <s v="Revenue"/>
    <n v="33043.878984999996"/>
  </r>
  <r>
    <x v="6"/>
    <x v="5"/>
    <x v="2"/>
    <s v="Q3"/>
    <s v="Revenue"/>
    <n v="31417.862709000001"/>
  </r>
  <r>
    <x v="6"/>
    <x v="7"/>
    <x v="1"/>
    <s v="Q1"/>
    <s v="Revenue"/>
    <n v="30847.600207"/>
  </r>
  <r>
    <x v="6"/>
    <x v="1"/>
    <x v="1"/>
    <s v="Q2"/>
    <s v="Revenue"/>
    <n v="30606.133341999997"/>
  </r>
  <r>
    <x v="7"/>
    <x v="7"/>
    <x v="1"/>
    <s v="Q1"/>
    <s v="Revenue"/>
    <n v="30457.278680000003"/>
  </r>
  <r>
    <x v="6"/>
    <x v="2"/>
    <x v="0"/>
    <s v="Q2"/>
    <s v="Revenue"/>
    <n v="30340.977592000003"/>
  </r>
  <r>
    <x v="7"/>
    <x v="0"/>
    <x v="0"/>
    <s v="Q4"/>
    <s v="Revenue"/>
    <n v="30195.602473000003"/>
  </r>
  <r>
    <x v="7"/>
    <x v="4"/>
    <x v="2"/>
    <s v="Q4"/>
    <s v="Revenue"/>
    <n v="28353.439657000003"/>
  </r>
  <r>
    <x v="6"/>
    <x v="9"/>
    <x v="0"/>
    <s v="Q1"/>
    <s v="Revenue"/>
    <n v="27817.736587000003"/>
  </r>
  <r>
    <x v="7"/>
    <x v="6"/>
    <x v="0"/>
    <s v="Q3"/>
    <s v="Revenue"/>
    <n v="25969.518936999997"/>
  </r>
  <r>
    <x v="2"/>
    <x v="8"/>
    <x v="2"/>
    <s v="Q1"/>
    <s v="Revenue"/>
    <n v="25229.113049"/>
  </r>
  <r>
    <x v="6"/>
    <x v="8"/>
    <x v="2"/>
    <s v="Q1"/>
    <s v="Revenue"/>
    <n v="24972.921811"/>
  </r>
  <r>
    <x v="3"/>
    <x v="2"/>
    <x v="0"/>
    <s v="Q2"/>
    <s v="Revenue"/>
    <n v="24379.732815000007"/>
  </r>
  <r>
    <x v="7"/>
    <x v="2"/>
    <x v="0"/>
    <s v="Q2"/>
    <s v="Revenue"/>
    <n v="23693.359896000002"/>
  </r>
  <r>
    <x v="7"/>
    <x v="9"/>
    <x v="0"/>
    <s v="Q1"/>
    <s v="Revenue"/>
    <n v="21919.261232000001"/>
  </r>
  <r>
    <x v="7"/>
    <x v="3"/>
    <x v="2"/>
    <s v="Q2"/>
    <s v="Revenue"/>
    <n v="21819.438157000001"/>
  </r>
  <r>
    <x v="7"/>
    <x v="5"/>
    <x v="2"/>
    <s v="Q3"/>
    <s v="Revenue"/>
    <n v="21036.996981"/>
  </r>
  <r>
    <x v="7"/>
    <x v="8"/>
    <x v="2"/>
    <s v="Q1"/>
    <s v="Revenue"/>
    <n v="19971.050153"/>
  </r>
  <r>
    <x v="3"/>
    <x v="6"/>
    <x v="0"/>
    <s v="Q3"/>
    <s v="Revenue"/>
    <n v="12427.403832896987"/>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s v="Q1"/>
    <s v="Expenses"/>
    <n v="201831.81359099998"/>
  </r>
  <r>
    <x v="0"/>
    <x v="1"/>
    <x v="0"/>
    <s v="Q2"/>
    <s v="Expenses"/>
    <n v="352581.49377999996"/>
  </r>
  <r>
    <x v="0"/>
    <x v="2"/>
    <x v="0"/>
    <s v="Q3"/>
    <s v="Expenses"/>
    <n v="291031.196375"/>
  </r>
  <r>
    <x v="0"/>
    <x v="3"/>
    <x v="0"/>
    <s v="Q4"/>
    <s v="Expenses"/>
    <n v="323634.69298199995"/>
  </r>
  <r>
    <x v="0"/>
    <x v="4"/>
    <x v="1"/>
    <s v="Q1"/>
    <s v="Expenses"/>
    <n v="183733.47862000001"/>
  </r>
  <r>
    <x v="0"/>
    <x v="5"/>
    <x v="1"/>
    <s v="Q2"/>
    <s v="Expenses"/>
    <n v="394574.051179"/>
  </r>
  <r>
    <x v="0"/>
    <x v="6"/>
    <x v="1"/>
    <s v="Q3"/>
    <s v="Expenses"/>
    <n v="287363.16650300001"/>
  </r>
  <r>
    <x v="0"/>
    <x v="7"/>
    <x v="1"/>
    <s v="Q4"/>
    <s v="Expenses"/>
    <n v="430169.70260799996"/>
  </r>
  <r>
    <x v="0"/>
    <x v="8"/>
    <x v="2"/>
    <s v="Q1"/>
    <s v="Expenses"/>
    <n v="282454.93271999998"/>
  </r>
  <r>
    <x v="0"/>
    <x v="9"/>
    <x v="2"/>
    <s v="Q2"/>
    <s v="Expenses"/>
    <n v="421354.51126099995"/>
  </r>
  <r>
    <x v="1"/>
    <x v="0"/>
    <x v="0"/>
    <s v="Q1"/>
    <s v="Expenses"/>
    <n v="156291.24822600003"/>
  </r>
  <r>
    <x v="1"/>
    <x v="1"/>
    <x v="0"/>
    <s v="Q2"/>
    <s v="Expenses"/>
    <n v="187069.21128300001"/>
  </r>
  <r>
    <x v="1"/>
    <x v="2"/>
    <x v="0"/>
    <s v="Q3"/>
    <s v="Expenses"/>
    <n v="174173.898694"/>
  </r>
  <r>
    <x v="1"/>
    <x v="3"/>
    <x v="0"/>
    <s v="Q4"/>
    <s v="Expenses"/>
    <n v="195831.34507100002"/>
  </r>
  <r>
    <x v="1"/>
    <x v="4"/>
    <x v="1"/>
    <s v="Q1"/>
    <s v="Expenses"/>
    <n v="162801.38418700002"/>
  </r>
  <r>
    <x v="1"/>
    <x v="5"/>
    <x v="1"/>
    <s v="Q2"/>
    <s v="Expenses"/>
    <n v="194985.19034100001"/>
  </r>
  <r>
    <x v="1"/>
    <x v="6"/>
    <x v="1"/>
    <s v="Q3"/>
    <s v="Expenses"/>
    <n v="186298.84721799998"/>
  </r>
  <r>
    <x v="1"/>
    <x v="7"/>
    <x v="1"/>
    <s v="Q4"/>
    <s v="Expenses"/>
    <n v="231677.42831400002"/>
  </r>
  <r>
    <x v="1"/>
    <x v="8"/>
    <x v="2"/>
    <s v="Q1"/>
    <s v="Expenses"/>
    <n v="196535.97614700001"/>
  </r>
  <r>
    <x v="1"/>
    <x v="9"/>
    <x v="2"/>
    <s v="Q2"/>
    <s v="Expenses"/>
    <n v="218408.30435200001"/>
  </r>
  <r>
    <x v="2"/>
    <x v="0"/>
    <x v="0"/>
    <s v="Q1"/>
    <s v="Expenses"/>
    <n v="71940.910820999998"/>
  </r>
  <r>
    <x v="2"/>
    <x v="1"/>
    <x v="0"/>
    <s v="Q2"/>
    <s v="Expenses"/>
    <n v="92543.099462999991"/>
  </r>
  <r>
    <x v="2"/>
    <x v="2"/>
    <x v="0"/>
    <s v="Q3"/>
    <s v="Expenses"/>
    <n v="91889.428228999997"/>
  </r>
  <r>
    <x v="2"/>
    <x v="3"/>
    <x v="0"/>
    <s v="Q4"/>
    <s v="Expenses"/>
    <n v="99635.861394000007"/>
  </r>
  <r>
    <x v="2"/>
    <x v="4"/>
    <x v="1"/>
    <s v="Q1"/>
    <s v="Expenses"/>
    <n v="81017.336169000002"/>
  </r>
  <r>
    <x v="2"/>
    <x v="5"/>
    <x v="1"/>
    <s v="Q2"/>
    <s v="Expenses"/>
    <n v="99292.918096000009"/>
  </r>
  <r>
    <x v="2"/>
    <x v="6"/>
    <x v="1"/>
    <s v="Q3"/>
    <s v="Expenses"/>
    <n v="95632.651133000007"/>
  </r>
  <r>
    <x v="2"/>
    <x v="7"/>
    <x v="1"/>
    <s v="Q4"/>
    <s v="Expenses"/>
    <n v="115032.735142"/>
  </r>
  <r>
    <x v="2"/>
    <x v="8"/>
    <x v="2"/>
    <s v="Q1"/>
    <s v="Expenses"/>
    <n v="99873.627089000001"/>
  </r>
  <r>
    <x v="2"/>
    <x v="9"/>
    <x v="2"/>
    <s v="Q2"/>
    <s v="Expenses"/>
    <n v="108553.875548"/>
  </r>
  <r>
    <x v="3"/>
    <x v="0"/>
    <x v="0"/>
    <s v="Q1"/>
    <s v="Expenses"/>
    <n v="15720.894003999998"/>
  </r>
  <r>
    <x v="3"/>
    <x v="1"/>
    <x v="0"/>
    <s v="Q2"/>
    <s v="Expenses"/>
    <n v="15954.642371"/>
  </r>
  <r>
    <x v="3"/>
    <x v="2"/>
    <x v="0"/>
    <s v="Q3"/>
    <s v="Expenses"/>
    <n v="12942.435501"/>
  </r>
  <r>
    <x v="3"/>
    <x v="3"/>
    <x v="0"/>
    <s v="Q4"/>
    <s v="Expenses"/>
    <n v="15124.382661000001"/>
  </r>
  <r>
    <x v="3"/>
    <x v="4"/>
    <x v="1"/>
    <s v="Q1"/>
    <s v="Expenses"/>
    <n v="9502.3880310000004"/>
  </r>
  <r>
    <x v="3"/>
    <x v="5"/>
    <x v="1"/>
    <s v="Q2"/>
    <s v="Expenses"/>
    <n v="12950.172706999998"/>
  </r>
  <r>
    <x v="3"/>
    <x v="6"/>
    <x v="1"/>
    <s v="Q3"/>
    <s v="Expenses"/>
    <n v="12205.497956000001"/>
  </r>
  <r>
    <x v="3"/>
    <x v="7"/>
    <x v="1"/>
    <s v="Q4"/>
    <s v="Expenses"/>
    <n v="15511.606818000002"/>
  </r>
  <r>
    <x v="3"/>
    <x v="8"/>
    <x v="2"/>
    <s v="Q1"/>
    <s v="Expenses"/>
    <n v="8932.6816789999993"/>
  </r>
  <r>
    <x v="3"/>
    <x v="9"/>
    <x v="2"/>
    <s v="Q2"/>
    <s v="Expenses"/>
    <n v="14781.130443"/>
  </r>
  <r>
    <x v="4"/>
    <x v="0"/>
    <x v="0"/>
    <s v="Q1"/>
    <s v="Expenses"/>
    <n v="12837.534656"/>
  </r>
  <r>
    <x v="4"/>
    <x v="1"/>
    <x v="0"/>
    <s v="Q2"/>
    <s v="Expenses"/>
    <n v="17333.446475000001"/>
  </r>
  <r>
    <x v="4"/>
    <x v="2"/>
    <x v="0"/>
    <s v="Q3"/>
    <s v="Expenses"/>
    <n v="17556.524386000001"/>
  </r>
  <r>
    <x v="4"/>
    <x v="3"/>
    <x v="0"/>
    <s v="Q4"/>
    <s v="Expenses"/>
    <n v="19832.731763"/>
  </r>
  <r>
    <x v="4"/>
    <x v="4"/>
    <x v="1"/>
    <s v="Q1"/>
    <s v="Expenses"/>
    <n v="19208.250109000001"/>
  </r>
  <r>
    <x v="4"/>
    <x v="5"/>
    <x v="1"/>
    <s v="Q2"/>
    <s v="Expenses"/>
    <n v="21660.777153999999"/>
  </r>
  <r>
    <x v="4"/>
    <x v="6"/>
    <x v="1"/>
    <s v="Q3"/>
    <s v="Expenses"/>
    <n v="19798.949700000001"/>
  </r>
  <r>
    <x v="4"/>
    <x v="7"/>
    <x v="1"/>
    <s v="Q4"/>
    <s v="Expenses"/>
    <n v="19172.613259999998"/>
  </r>
  <r>
    <x v="4"/>
    <x v="8"/>
    <x v="2"/>
    <s v="Q1"/>
    <s v="Expenses"/>
    <n v="18299.279612999999"/>
  </r>
  <r>
    <x v="4"/>
    <x v="9"/>
    <x v="2"/>
    <s v="Q2"/>
    <s v="Expenses"/>
    <n v="17974.366549000002"/>
  </r>
  <r>
    <x v="5"/>
    <x v="0"/>
    <x v="0"/>
    <s v="Q1"/>
    <s v="Expenses"/>
    <n v="11562.565632"/>
  </r>
  <r>
    <x v="5"/>
    <x v="1"/>
    <x v="0"/>
    <s v="Q2"/>
    <s v="Expenses"/>
    <n v="12418.998071"/>
  </r>
  <r>
    <x v="5"/>
    <x v="2"/>
    <x v="0"/>
    <s v="Q3"/>
    <s v="Expenses"/>
    <n v="13574.970384"/>
  </r>
  <r>
    <x v="5"/>
    <x v="3"/>
    <x v="0"/>
    <s v="Q4"/>
    <s v="Expenses"/>
    <n v="12312.401759"/>
  </r>
  <r>
    <x v="5"/>
    <x v="4"/>
    <x v="1"/>
    <s v="Q1"/>
    <s v="Expenses"/>
    <n v="13789.590248999999"/>
  </r>
  <r>
    <x v="5"/>
    <x v="5"/>
    <x v="1"/>
    <s v="Q2"/>
    <s v="Expenses"/>
    <n v="14428.253233000001"/>
  </r>
  <r>
    <x v="5"/>
    <x v="6"/>
    <x v="1"/>
    <s v="Q3"/>
    <s v="Expenses"/>
    <n v="14461.427033999998"/>
  </r>
  <r>
    <x v="5"/>
    <x v="7"/>
    <x v="1"/>
    <s v="Q4"/>
    <s v="Expenses"/>
    <n v="15222.995439999999"/>
  </r>
  <r>
    <x v="5"/>
    <x v="8"/>
    <x v="2"/>
    <s v="Q1"/>
    <s v="Expenses"/>
    <n v="15167.426078"/>
  </r>
  <r>
    <x v="5"/>
    <x v="9"/>
    <x v="2"/>
    <s v="Q2"/>
    <s v="Expenses"/>
    <n v="15621.091186000001"/>
  </r>
  <r>
    <x v="6"/>
    <x v="0"/>
    <x v="0"/>
    <s v="Q1"/>
    <s v="Expenses"/>
    <n v="28852.689016"/>
  </r>
  <r>
    <x v="6"/>
    <x v="1"/>
    <x v="0"/>
    <s v="Q2"/>
    <s v="Expenses"/>
    <n v="30751.654422"/>
  </r>
  <r>
    <x v="6"/>
    <x v="2"/>
    <x v="0"/>
    <s v="Q3"/>
    <s v="Expenses"/>
    <n v="27904.863964999997"/>
  </r>
  <r>
    <x v="6"/>
    <x v="3"/>
    <x v="0"/>
    <s v="Q4"/>
    <s v="Expenses"/>
    <n v="32901.479306000001"/>
  </r>
  <r>
    <x v="6"/>
    <x v="4"/>
    <x v="1"/>
    <s v="Q1"/>
    <s v="Expenses"/>
    <n v="27760.699960999998"/>
  </r>
  <r>
    <x v="6"/>
    <x v="5"/>
    <x v="1"/>
    <s v="Q2"/>
    <s v="Expenses"/>
    <n v="31468.108324999997"/>
  </r>
  <r>
    <x v="6"/>
    <x v="6"/>
    <x v="1"/>
    <s v="Q3"/>
    <s v="Expenses"/>
    <n v="36356.946283000005"/>
  </r>
  <r>
    <x v="6"/>
    <x v="7"/>
    <x v="1"/>
    <s v="Q4"/>
    <s v="Expenses"/>
    <n v="45501.849974999997"/>
  </r>
  <r>
    <x v="6"/>
    <x v="8"/>
    <x v="2"/>
    <s v="Q1"/>
    <s v="Expenses"/>
    <n v="34660.911982999998"/>
  </r>
  <r>
    <x v="6"/>
    <x v="9"/>
    <x v="2"/>
    <s v="Q2"/>
    <s v="Expenses"/>
    <n v="41791.913315999998"/>
  </r>
  <r>
    <x v="7"/>
    <x v="0"/>
    <x v="0"/>
    <s v="Q1"/>
    <s v="Expenses"/>
    <n v="15376.654096999999"/>
  </r>
  <r>
    <x v="7"/>
    <x v="1"/>
    <x v="0"/>
    <s v="Q2"/>
    <s v="Expenses"/>
    <n v="18067.370481000002"/>
  </r>
  <r>
    <x v="7"/>
    <x v="2"/>
    <x v="0"/>
    <s v="Q3"/>
    <s v="Expenses"/>
    <n v="10305.676228999999"/>
  </r>
  <r>
    <x v="7"/>
    <x v="3"/>
    <x v="0"/>
    <s v="Q4"/>
    <s v="Expenses"/>
    <n v="16024.488188000001"/>
  </r>
  <r>
    <x v="7"/>
    <x v="4"/>
    <x v="1"/>
    <s v="Q1"/>
    <s v="Expenses"/>
    <n v="11523.119667999999"/>
  </r>
  <r>
    <x v="7"/>
    <x v="5"/>
    <x v="1"/>
    <s v="Q2"/>
    <s v="Expenses"/>
    <n v="15184.960826"/>
  </r>
  <r>
    <x v="7"/>
    <x v="6"/>
    <x v="1"/>
    <s v="Q3"/>
    <s v="Expenses"/>
    <n v="7843.3751119999997"/>
  </r>
  <r>
    <x v="7"/>
    <x v="7"/>
    <x v="1"/>
    <s v="Q4"/>
    <s v="Expenses"/>
    <n v="21235.627679000001"/>
  </r>
  <r>
    <x v="7"/>
    <x v="8"/>
    <x v="2"/>
    <s v="Q1"/>
    <s v="Expenses"/>
    <n v="19602.049704999998"/>
  </r>
  <r>
    <x v="7"/>
    <x v="9"/>
    <x v="2"/>
    <s v="Q2"/>
    <s v="Expenses"/>
    <n v="19685.927309999999"/>
  </r>
  <r>
    <x v="8"/>
    <x v="0"/>
    <x v="0"/>
    <s v="Q1"/>
    <s v="Expenses"/>
    <n v="158834.95028391521"/>
  </r>
  <r>
    <x v="8"/>
    <x v="1"/>
    <x v="0"/>
    <s v="Q2"/>
    <s v="Expenses"/>
    <n v="-3685.7345749090273"/>
  </r>
  <r>
    <x v="8"/>
    <x v="2"/>
    <x v="0"/>
    <s v="Q3"/>
    <s v="Expenses"/>
    <n v="10141.338551881774"/>
  </r>
  <r>
    <x v="8"/>
    <x v="3"/>
    <x v="0"/>
    <s v="Q4"/>
    <s v="Expenses"/>
    <n v="266295.66023503232"/>
  </r>
  <r>
    <x v="8"/>
    <x v="4"/>
    <x v="1"/>
    <s v="Q1"/>
    <s v="Expenses"/>
    <n v="40969.137865728175"/>
  </r>
  <r>
    <x v="8"/>
    <x v="5"/>
    <x v="1"/>
    <s v="Q2"/>
    <s v="Expenses"/>
    <n v="41577.919943010689"/>
  </r>
  <r>
    <x v="8"/>
    <x v="6"/>
    <x v="1"/>
    <s v="Q3"/>
    <s v="Expenses"/>
    <n v="73170.225943067693"/>
  </r>
  <r>
    <x v="8"/>
    <x v="7"/>
    <x v="1"/>
    <s v="Q4"/>
    <s v="Expenses"/>
    <n v="135542.06174727378"/>
  </r>
  <r>
    <x v="8"/>
    <x v="8"/>
    <x v="2"/>
    <s v="Q1"/>
    <s v="Expenses"/>
    <n v="41586.427754999997"/>
  </r>
  <r>
    <x v="8"/>
    <x v="9"/>
    <x v="2"/>
    <s v="Q2"/>
    <s v="Expenses"/>
    <n v="99759.616700500002"/>
  </r>
  <r>
    <x v="9"/>
    <x v="0"/>
    <x v="0"/>
    <s v="Q1"/>
    <s v="Expenses"/>
    <n v="28326.187686554793"/>
  </r>
  <r>
    <x v="9"/>
    <x v="1"/>
    <x v="0"/>
    <s v="Q2"/>
    <s v="Expenses"/>
    <n v="28670.38152296628"/>
  </r>
  <r>
    <x v="9"/>
    <x v="2"/>
    <x v="0"/>
    <s v="Q3"/>
    <s v="Expenses"/>
    <n v="33081.527120021899"/>
  </r>
  <r>
    <x v="9"/>
    <x v="3"/>
    <x v="0"/>
    <s v="Q4"/>
    <s v="Expenses"/>
    <n v="-23394.412832980444"/>
  </r>
  <r>
    <x v="9"/>
    <x v="4"/>
    <x v="1"/>
    <s v="Q1"/>
    <s v="Expenses"/>
    <n v="9856.5878327968803"/>
  </r>
  <r>
    <x v="9"/>
    <x v="5"/>
    <x v="1"/>
    <s v="Q2"/>
    <s v="Expenses"/>
    <n v="23606.559396998597"/>
  </r>
  <r>
    <x v="9"/>
    <x v="6"/>
    <x v="1"/>
    <s v="Q3"/>
    <s v="Expenses"/>
    <n v="-8001.6981774034421"/>
  </r>
  <r>
    <x v="9"/>
    <x v="7"/>
    <x v="1"/>
    <s v="Q4"/>
    <s v="Expenses"/>
    <n v="-2604.780974179203"/>
  </r>
  <r>
    <x v="9"/>
    <x v="8"/>
    <x v="2"/>
    <s v="Q1"/>
    <s v="Expenses"/>
    <n v="25823.543755999999"/>
  </r>
  <r>
    <x v="9"/>
    <x v="9"/>
    <x v="2"/>
    <s v="Q2"/>
    <s v="Expenses"/>
    <n v="15681.09639356749"/>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s v="Q1"/>
    <s v="Profit"/>
    <n v="208802.862612"/>
  </r>
  <r>
    <x v="0"/>
    <x v="1"/>
    <x v="0"/>
    <s v="Q2"/>
    <s v="Profit"/>
    <n v="268408.72861600004"/>
  </r>
  <r>
    <x v="0"/>
    <x v="2"/>
    <x v="0"/>
    <s v="Q3"/>
    <s v="Profit"/>
    <n v="246828.14227500008"/>
  </r>
  <r>
    <x v="0"/>
    <x v="3"/>
    <x v="0"/>
    <s v="Q4"/>
    <s v="Profit"/>
    <n v="284969.27686600009"/>
  </r>
  <r>
    <x v="0"/>
    <x v="4"/>
    <x v="1"/>
    <s v="Q1"/>
    <s v="Profit"/>
    <n v="177184.95543999999"/>
  </r>
  <r>
    <x v="0"/>
    <x v="5"/>
    <x v="1"/>
    <s v="Q2"/>
    <s v="Profit"/>
    <n v="245889.91565299997"/>
  </r>
  <r>
    <x v="0"/>
    <x v="6"/>
    <x v="1"/>
    <s v="Q3"/>
    <s v="Profit"/>
    <n v="240484.23330399999"/>
  </r>
  <r>
    <x v="0"/>
    <x v="7"/>
    <x v="1"/>
    <s v="Q4"/>
    <s v="Profit"/>
    <n v="296249.03272199997"/>
  </r>
  <r>
    <x v="0"/>
    <x v="8"/>
    <x v="2"/>
    <s v="Q1"/>
    <s v="Profit"/>
    <n v="218158.51583300001"/>
  </r>
  <r>
    <x v="0"/>
    <x v="9"/>
    <x v="2"/>
    <s v="Q2"/>
    <s v="Profit"/>
    <n v="284294.66526500002"/>
  </r>
  <r>
    <x v="1"/>
    <x v="0"/>
    <x v="0"/>
    <s v="Q1"/>
    <s v="Profit"/>
    <n v="52511.614385999972"/>
  </r>
  <r>
    <x v="1"/>
    <x v="1"/>
    <x v="0"/>
    <s v="Q2"/>
    <s v="Profit"/>
    <n v="81339.517332999996"/>
  </r>
  <r>
    <x v="1"/>
    <x v="2"/>
    <x v="0"/>
    <s v="Q3"/>
    <s v="Profit"/>
    <n v="72654.243581000075"/>
  </r>
  <r>
    <x v="1"/>
    <x v="3"/>
    <x v="0"/>
    <s v="Q4"/>
    <s v="Profit"/>
    <n v="89137.931795000099"/>
  </r>
  <r>
    <x v="1"/>
    <x v="4"/>
    <x v="1"/>
    <s v="Q1"/>
    <s v="Profit"/>
    <n v="14383.571253"/>
  </r>
  <r>
    <x v="1"/>
    <x v="5"/>
    <x v="1"/>
    <s v="Q2"/>
    <s v="Profit"/>
    <n v="50904.725312000002"/>
  </r>
  <r>
    <x v="1"/>
    <x v="6"/>
    <x v="1"/>
    <s v="Q3"/>
    <s v="Profit"/>
    <n v="54185.386086000006"/>
  </r>
  <r>
    <x v="1"/>
    <x v="7"/>
    <x v="1"/>
    <s v="Q4"/>
    <s v="Profit"/>
    <n v="64571.604407999999"/>
  </r>
  <r>
    <x v="1"/>
    <x v="8"/>
    <x v="2"/>
    <s v="Q1"/>
    <s v="Profit"/>
    <n v="21622.539686"/>
  </r>
  <r>
    <x v="1"/>
    <x v="9"/>
    <x v="2"/>
    <s v="Q2"/>
    <s v="Profit"/>
    <n v="65886.360912999997"/>
  </r>
  <r>
    <x v="2"/>
    <x v="0"/>
    <x v="0"/>
    <s v="Q1"/>
    <s v="Profit"/>
    <n v="0.12787915251472942"/>
  </r>
  <r>
    <x v="2"/>
    <x v="1"/>
    <x v="0"/>
    <s v="Q2"/>
    <s v="Profit"/>
    <n v="0.13098357172060354"/>
  </r>
  <r>
    <x v="2"/>
    <x v="2"/>
    <x v="0"/>
    <s v="Q3"/>
    <s v="Profit"/>
    <n v="0.13508037949728377"/>
  </r>
  <r>
    <x v="2"/>
    <x v="3"/>
    <x v="0"/>
    <s v="Q4"/>
    <s v="Profit"/>
    <n v="0.14646294833939788"/>
  </r>
  <r>
    <x v="2"/>
    <x v="4"/>
    <x v="1"/>
    <s v="Q1"/>
    <s v="Profit"/>
    <n v="3.9852692175342971E-2"/>
  </r>
  <r>
    <x v="2"/>
    <x v="5"/>
    <x v="1"/>
    <s v="Q2"/>
    <s v="Profit"/>
    <n v="7.9481013684182492E-2"/>
  </r>
  <r>
    <x v="2"/>
    <x v="6"/>
    <x v="1"/>
    <s v="Q3"/>
    <s v="Profit"/>
    <n v="0.10265350574012892"/>
  </r>
  <r>
    <x v="2"/>
    <x v="7"/>
    <x v="1"/>
    <s v="Q4"/>
    <s v="Profit"/>
    <n v="8.8890334551553374E-2"/>
  </r>
  <r>
    <x v="2"/>
    <x v="8"/>
    <x v="2"/>
    <s v="Q1"/>
    <s v="Profit"/>
    <n v="4.3192087125303869E-2"/>
  </r>
  <r>
    <x v="2"/>
    <x v="9"/>
    <x v="2"/>
    <s v="Q2"/>
    <s v="Profit"/>
    <n v="9.3369854461344187E-2"/>
  </r>
  <r>
    <x v="3"/>
    <x v="0"/>
    <x v="0"/>
    <s v="Q1"/>
    <s v="Profit"/>
    <n v="51349.608698084776"/>
  </r>
  <r>
    <x v="3"/>
    <x v="1"/>
    <x v="0"/>
    <s v="Q2"/>
    <s v="Profit"/>
    <n v="146073.26714090904"/>
  </r>
  <r>
    <x v="3"/>
    <x v="2"/>
    <x v="0"/>
    <s v="Q3"/>
    <s v="Profit"/>
    <n v="132771.87398711825"/>
  </r>
  <r>
    <x v="3"/>
    <x v="3"/>
    <x v="0"/>
    <s v="Q4"/>
    <s v="Profit"/>
    <n v="-80061.507428925048"/>
  </r>
  <r>
    <x v="3"/>
    <x v="4"/>
    <x v="1"/>
    <s v="Q1"/>
    <s v="Profit"/>
    <n v="20954.744287018828"/>
  </r>
  <r>
    <x v="3"/>
    <x v="5"/>
    <x v="1"/>
    <s v="Q2"/>
    <s v="Profit"/>
    <n v="33706.538183989316"/>
  </r>
  <r>
    <x v="3"/>
    <x v="6"/>
    <x v="1"/>
    <s v="Q3"/>
    <s v="Profit"/>
    <n v="-6557.4360241707154"/>
  </r>
  <r>
    <x v="3"/>
    <x v="7"/>
    <x v="1"/>
    <s v="Q4"/>
    <s v="Profit"/>
    <n v="-28679.024170170745"/>
  </r>
  <r>
    <x v="3"/>
    <x v="8"/>
    <x v="2"/>
    <s v="Q1"/>
    <s v="Profit"/>
    <n v="80213.724799000003"/>
  </r>
  <r>
    <x v="3"/>
    <x v="9"/>
    <x v="2"/>
    <s v="Q2"/>
    <s v="Profit"/>
    <n v="31146.115562499999"/>
  </r>
  <r>
    <x v="4"/>
    <x v="0"/>
    <x v="0"/>
    <s v="Q1"/>
    <s v="Profit"/>
    <n v="23023.421011529983"/>
  </r>
  <r>
    <x v="4"/>
    <x v="1"/>
    <x v="0"/>
    <s v="Q2"/>
    <s v="Profit"/>
    <n v="117402.88561794274"/>
  </r>
  <r>
    <x v="4"/>
    <x v="2"/>
    <x v="0"/>
    <s v="Q3"/>
    <s v="Profit"/>
    <n v="99690.346867096378"/>
  </r>
  <r>
    <x v="4"/>
    <x v="3"/>
    <x v="0"/>
    <s v="Q4"/>
    <s v="Profit"/>
    <n v="-56667.094595944611"/>
  </r>
  <r>
    <x v="4"/>
    <x v="4"/>
    <x v="1"/>
    <s v="Q1"/>
    <s v="Profit"/>
    <n v="11098.156454221949"/>
  </r>
  <r>
    <x v="4"/>
    <x v="5"/>
    <x v="1"/>
    <s v="Q2"/>
    <s v="Profit"/>
    <n v="10099.978786990725"/>
  </r>
  <r>
    <x v="4"/>
    <x v="6"/>
    <x v="1"/>
    <s v="Q3"/>
    <s v="Profit"/>
    <n v="1444.2621532327271"/>
  </r>
  <r>
    <x v="4"/>
    <x v="7"/>
    <x v="1"/>
    <s v="Q4"/>
    <s v="Profit"/>
    <n v="-26074.243195991541"/>
  </r>
  <r>
    <x v="4"/>
    <x v="8"/>
    <x v="2"/>
    <s v="Q1"/>
    <s v="Profit"/>
    <n v="54390.181042999997"/>
  </r>
  <r>
    <x v="4"/>
    <x v="9"/>
    <x v="2"/>
    <s v="Q2"/>
    <s v="Profit"/>
    <n v="15465.01916893251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s v="Gross Profit/Gross Margin"/>
    <s v="2023.Q2"/>
    <s v="2023"/>
    <s v="Q2"/>
    <s v="Profit"/>
    <n v="268408.72861600004"/>
  </r>
  <r>
    <s v="Gross Profit/Gross Margin"/>
    <s v="2023.Q3"/>
    <s v="2023"/>
    <s v="Q3"/>
    <s v="Profit"/>
    <n v="246828.14227500008"/>
  </r>
  <r>
    <s v="Gross Profit/Gross Margin"/>
    <s v="2023.Q4"/>
    <s v="2023"/>
    <s v="Q4"/>
    <s v="Profit"/>
    <n v="284969.27686600009"/>
  </r>
  <r>
    <s v="Gross Profit/Gross Margin"/>
    <s v="2024.Q1"/>
    <s v="2024"/>
    <s v="Q1"/>
    <s v="Profit"/>
    <n v="177184.95543999999"/>
  </r>
  <r>
    <s v="Gross Profit/Gross Margin"/>
    <s v="2024.Q2"/>
    <s v="2024"/>
    <s v="Q2"/>
    <s v="Profit"/>
    <n v="245889.91565299997"/>
  </r>
  <r>
    <s v="Gross Profit/Gross Margin"/>
    <s v="2024.Q3"/>
    <s v="2024"/>
    <s v="Q3"/>
    <s v="Profit"/>
    <n v="240484.23330399999"/>
  </r>
  <r>
    <s v="Gross Profit/Gross Margin"/>
    <s v="2024.Q4"/>
    <s v="2024"/>
    <s v="Q4"/>
    <s v="Profit"/>
    <n v="296249.03272199997"/>
  </r>
  <r>
    <s v="Gross Profit/Gross Margin"/>
    <s v="2025.Q1"/>
    <s v="2025"/>
    <s v="Q1"/>
    <s v="Profit"/>
    <n v="218158.51583300001"/>
  </r>
  <r>
    <s v="Gross Profit/Gross Margin"/>
    <s v="2025.Q2"/>
    <s v="2025"/>
    <s v="Q2"/>
    <s v="Profit"/>
    <n v="284294.66526500002"/>
  </r>
  <r>
    <s v="Operating Profit"/>
    <s v="2023.Q1"/>
    <s v="2023"/>
    <s v="Q1"/>
    <s v="Profit"/>
    <n v="52511.614385999972"/>
  </r>
  <r>
    <s v="Operating Profit"/>
    <s v="2023.Q2"/>
    <s v="2023"/>
    <s v="Q2"/>
    <s v="Profit"/>
    <n v="81339.517332999996"/>
  </r>
  <r>
    <s v="Operating Profit"/>
    <s v="2023.Q3"/>
    <s v="2023"/>
    <s v="Q3"/>
    <s v="Profit"/>
    <n v="72654.243581000075"/>
  </r>
  <r>
    <s v="Operating Profit"/>
    <s v="2023.Q4"/>
    <s v="2023"/>
    <s v="Q4"/>
    <s v="Profit"/>
    <n v="89137.931795000099"/>
  </r>
  <r>
    <s v="Operating Profit"/>
    <s v="2024.Q1"/>
    <s v="2024"/>
    <s v="Q1"/>
    <s v="Profit"/>
    <n v="14383.571253"/>
  </r>
  <r>
    <s v="Operating Profit"/>
    <s v="2024.Q2"/>
    <s v="2024"/>
    <s v="Q2"/>
    <s v="Profit"/>
    <n v="50904.725312000002"/>
  </r>
  <r>
    <s v="Operating Profit"/>
    <s v="2024.Q3"/>
    <s v="2024"/>
    <s v="Q3"/>
    <s v="Profit"/>
    <n v="54185.386086000006"/>
  </r>
  <r>
    <s v="Operating Profit"/>
    <s v="2024.Q4"/>
    <s v="2024"/>
    <s v="Q4"/>
    <s v="Profit"/>
    <n v="64571.604407999999"/>
  </r>
  <r>
    <s v="Operating Profit"/>
    <s v="2025.Q1"/>
    <s v="2025"/>
    <s v="Q1"/>
    <s v="Profit"/>
    <n v="21622.539686"/>
  </r>
  <r>
    <s v="Operating Profit"/>
    <s v="2025.Q2"/>
    <s v="2025"/>
    <s v="Q2"/>
    <s v="Profit"/>
    <n v="65886.360912999997"/>
  </r>
  <r>
    <s v="Operating Profit Margin"/>
    <s v="2023.Q1"/>
    <s v="2023"/>
    <s v="Q1"/>
    <s v="Profit"/>
    <n v="0.12787915251472942"/>
  </r>
  <r>
    <s v="Operating Profit Margin"/>
    <s v="2023.Q2"/>
    <s v="2023"/>
    <s v="Q2"/>
    <s v="Profit"/>
    <n v="0.13098357172060354"/>
  </r>
  <r>
    <s v="Operating Profit Margin"/>
    <s v="2023.Q3"/>
    <s v="2023"/>
    <s v="Q3"/>
    <s v="Profit"/>
    <n v="0.13508037949728377"/>
  </r>
  <r>
    <s v="Operating Profit Margin"/>
    <s v="2023.Q4"/>
    <s v="2023"/>
    <s v="Q4"/>
    <s v="Profit"/>
    <n v="0.14646294833939788"/>
  </r>
  <r>
    <s v="Operating Profit Margin"/>
    <s v="2024.Q1"/>
    <s v="2024"/>
    <s v="Q1"/>
    <s v="Profit"/>
    <n v="3.9852692175342971E-2"/>
  </r>
  <r>
    <s v="Operating Profit Margin"/>
    <s v="2024.Q2"/>
    <s v="2024"/>
    <s v="Q2"/>
    <s v="Profit"/>
    <n v="7.9481013684182492E-2"/>
  </r>
  <r>
    <s v="Operating Profit Margin"/>
    <s v="2024.Q3"/>
    <s v="2024"/>
    <s v="Q3"/>
    <s v="Profit"/>
    <n v="0.10265350574012892"/>
  </r>
  <r>
    <s v="Operating Profit Margin"/>
    <s v="2024.Q4"/>
    <s v="2024"/>
    <s v="Q4"/>
    <s v="Profit"/>
    <n v="8.8890334551553374E-2"/>
  </r>
  <r>
    <s v="Operating Profit Margin"/>
    <s v="2025.Q1"/>
    <s v="2025"/>
    <s v="Q1"/>
    <s v="Profit"/>
    <n v="4.3192087125303869E-2"/>
  </r>
  <r>
    <s v="Operating Profit Margin"/>
    <s v="2025.Q2"/>
    <s v="2025"/>
    <s v="Q2"/>
    <s v="Profit"/>
    <n v="9.3369854461344187E-2"/>
  </r>
  <r>
    <s v="Net profit before corporate tax deduction"/>
    <s v="2023.Q1"/>
    <s v="2023"/>
    <s v="Q1"/>
    <s v="Profit"/>
    <n v="51349.608698084776"/>
  </r>
  <r>
    <s v="Net profit before corporate tax deduction"/>
    <s v="2023.Q2"/>
    <s v="2023"/>
    <s v="Q2"/>
    <s v="Profit"/>
    <n v="146073.26714090904"/>
  </r>
  <r>
    <s v="Net profit before corporate tax deduction"/>
    <s v="2023.Q3"/>
    <s v="2023"/>
    <s v="Q3"/>
    <s v="Profit"/>
    <n v="132771.87398711825"/>
  </r>
  <r>
    <s v="Net profit before corporate tax deduction"/>
    <s v="2023.Q4"/>
    <s v="2023"/>
    <s v="Q4"/>
    <s v="Profit"/>
    <n v="-80061.507428925048"/>
  </r>
  <r>
    <s v="Net profit before corporate tax deduction"/>
    <s v="2024.Q1"/>
    <s v="2024"/>
    <s v="Q1"/>
    <s v="Profit"/>
    <n v="20954.744287018828"/>
  </r>
  <r>
    <s v="Net profit before corporate tax deduction"/>
    <s v="2024.Q2"/>
    <s v="2024"/>
    <s v="Q2"/>
    <s v="Profit"/>
    <n v="33706.538183989316"/>
  </r>
  <r>
    <s v="Net profit before corporate tax deduction"/>
    <s v="2024.Q3"/>
    <s v="2024"/>
    <s v="Q3"/>
    <s v="Profit"/>
    <n v="-6557.4360241707154"/>
  </r>
  <r>
    <s v="Net profit before corporate tax deduction"/>
    <s v="2024.Q4"/>
    <s v="2024"/>
    <s v="Q4"/>
    <s v="Profit"/>
    <n v="-28679.024170170745"/>
  </r>
  <r>
    <s v="Net profit before corporate tax deduction"/>
    <s v="2025.Q1"/>
    <s v="2025"/>
    <s v="Q1"/>
    <s v="Profit"/>
    <n v="80213.724799000003"/>
  </r>
  <r>
    <s v="Net profit before corporate tax deduction"/>
    <s v="2025.Q2"/>
    <s v="2025"/>
    <s v="Q2"/>
    <s v="Profit"/>
    <n v="31146.115562499999"/>
  </r>
  <r>
    <s v="Net Income"/>
    <s v="2023.Q1"/>
    <s v="2023"/>
    <s v="Q1"/>
    <s v="Profit"/>
    <n v="23023.421011529983"/>
  </r>
  <r>
    <s v="Net Income"/>
    <s v="2023.Q2"/>
    <s v="2023"/>
    <s v="Q2"/>
    <s v="Profit"/>
    <n v="117402.88561794274"/>
  </r>
  <r>
    <s v="Net Income"/>
    <s v="2023.Q3"/>
    <s v="2023"/>
    <s v="Q3"/>
    <s v="Profit"/>
    <n v="99690.346867096378"/>
  </r>
  <r>
    <s v="Net Income"/>
    <s v="2023.Q4"/>
    <s v="2023"/>
    <s v="Q4"/>
    <s v="Profit"/>
    <n v="-56667.094595944611"/>
  </r>
  <r>
    <s v="Net Income"/>
    <s v="2024.Q1"/>
    <s v="2024"/>
    <s v="Q1"/>
    <s v="Profit"/>
    <n v="11098.156454221949"/>
  </r>
  <r>
    <s v="Net Income"/>
    <s v="2024.Q2"/>
    <s v="2024"/>
    <s v="Q2"/>
    <s v="Profit"/>
    <n v="10099.978786990725"/>
  </r>
  <r>
    <s v="Net Income"/>
    <s v="2024.Q3"/>
    <s v="2024"/>
    <s v="Q3"/>
    <s v="Profit"/>
    <n v="1444.2621532327271"/>
  </r>
  <r>
    <s v="Net Income"/>
    <s v="2024.Q4"/>
    <s v="2024"/>
    <s v="Q4"/>
    <s v="Profit"/>
    <n v="-26074.243195991541"/>
  </r>
  <r>
    <s v="Net Income"/>
    <s v="2025.Q1"/>
    <s v="2025"/>
    <s v="Q1"/>
    <s v="Profit"/>
    <n v="54390.181042999997"/>
  </r>
  <r>
    <s v="Net Income"/>
    <s v="2025.Q2"/>
    <s v="2025"/>
    <s v="Q2"/>
    <s v="Profit"/>
    <n v="15465.01916893251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2023.Q1"/>
    <x v="0"/>
    <s v="Q1"/>
    <s v="Equity"/>
    <x v="0"/>
  </r>
  <r>
    <x v="0"/>
    <s v="2023.Q2"/>
    <x v="0"/>
    <s v="Q2"/>
    <s v="Equity"/>
    <x v="1"/>
  </r>
  <r>
    <x v="0"/>
    <s v="2023.Q3"/>
    <x v="0"/>
    <s v="Q3"/>
    <s v="Equity"/>
    <x v="2"/>
  </r>
  <r>
    <x v="0"/>
    <s v="2023.Q4"/>
    <x v="0"/>
    <s v="Q4"/>
    <s v="Equity"/>
    <x v="3"/>
  </r>
  <r>
    <x v="0"/>
    <s v="2024.Q1"/>
    <x v="1"/>
    <s v="Q1"/>
    <s v="Equity"/>
    <x v="4"/>
  </r>
  <r>
    <x v="0"/>
    <s v="2024.Q2"/>
    <x v="1"/>
    <s v="Q2"/>
    <s v="Equity"/>
    <x v="5"/>
  </r>
  <r>
    <x v="0"/>
    <s v="2024.Q3"/>
    <x v="1"/>
    <s v="Q3"/>
    <s v="Equity"/>
    <x v="6"/>
  </r>
  <r>
    <x v="0"/>
    <s v="2024.Q4"/>
    <x v="1"/>
    <s v="Q4"/>
    <s v="Equity"/>
    <x v="7"/>
  </r>
  <r>
    <x v="0"/>
    <s v="2025.Q1"/>
    <x v="2"/>
    <s v="Q1"/>
    <s v="Equity"/>
    <x v="8"/>
  </r>
  <r>
    <x v="0"/>
    <s v="2025.Q2"/>
    <x v="2"/>
    <s v="Q2"/>
    <s v="Equity"/>
    <x v="9"/>
  </r>
  <r>
    <x v="1"/>
    <s v="2023.Q1"/>
    <x v="0"/>
    <s v="Q1"/>
    <s v="Equity"/>
    <x v="10"/>
  </r>
  <r>
    <x v="1"/>
    <s v="2023.Q2"/>
    <x v="0"/>
    <s v="Q2"/>
    <s v="Equity"/>
    <x v="11"/>
  </r>
  <r>
    <x v="1"/>
    <s v="2023.Q3"/>
    <x v="0"/>
    <s v="Q3"/>
    <s v="Equity"/>
    <x v="12"/>
  </r>
  <r>
    <x v="1"/>
    <s v="2023.Q4"/>
    <x v="0"/>
    <s v="Q4"/>
    <s v="Equity"/>
    <x v="13"/>
  </r>
  <r>
    <x v="1"/>
    <s v="2024.Q1"/>
    <x v="1"/>
    <s v="Q1"/>
    <s v="Equity"/>
    <x v="14"/>
  </r>
  <r>
    <x v="1"/>
    <s v="2024.Q2"/>
    <x v="1"/>
    <s v="Q2"/>
    <s v="Equity"/>
    <x v="15"/>
  </r>
  <r>
    <x v="1"/>
    <s v="2024.Q3"/>
    <x v="1"/>
    <s v="Q3"/>
    <s v="Equity"/>
    <x v="16"/>
  </r>
  <r>
    <x v="1"/>
    <s v="2024.Q4"/>
    <x v="1"/>
    <s v="Q4"/>
    <s v="Equity"/>
    <x v="17"/>
  </r>
  <r>
    <x v="1"/>
    <s v="2025.Q1"/>
    <x v="2"/>
    <s v="Q1"/>
    <s v="Equity"/>
    <x v="18"/>
  </r>
  <r>
    <x v="1"/>
    <s v="2025.Q2"/>
    <x v="2"/>
    <s v="Q2"/>
    <s v="Equity"/>
    <x v="19"/>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s v="2023.Q1"/>
    <x v="0"/>
    <s v="Q1"/>
    <s v="Expenses"/>
    <n v="201831.81359099998"/>
  </r>
  <r>
    <x v="0"/>
    <s v="2023.Q2"/>
    <x v="0"/>
    <s v="Q2"/>
    <s v="Expenses"/>
    <n v="352581.49377999996"/>
  </r>
  <r>
    <x v="0"/>
    <s v="2023.Q3"/>
    <x v="0"/>
    <s v="Q3"/>
    <s v="Expenses"/>
    <n v="291031.196375"/>
  </r>
  <r>
    <x v="0"/>
    <s v="2023.Q4"/>
    <x v="0"/>
    <s v="Q4"/>
    <s v="Expenses"/>
    <n v="323634.69298199995"/>
  </r>
  <r>
    <x v="0"/>
    <s v="2024.Q1"/>
    <x v="1"/>
    <s v="Q1"/>
    <s v="Expenses"/>
    <n v="183733.47862000001"/>
  </r>
  <r>
    <x v="0"/>
    <s v="2024.Q2"/>
    <x v="1"/>
    <s v="Q2"/>
    <s v="Expenses"/>
    <n v="394574.051179"/>
  </r>
  <r>
    <x v="0"/>
    <s v="2024.Q3"/>
    <x v="1"/>
    <s v="Q3"/>
    <s v="Expenses"/>
    <n v="287363.16650300001"/>
  </r>
  <r>
    <x v="0"/>
    <s v="2024.Q4"/>
    <x v="1"/>
    <s v="Q4"/>
    <s v="Expenses"/>
    <n v="430169.70260799996"/>
  </r>
  <r>
    <x v="0"/>
    <s v="2025.Q1"/>
    <x v="2"/>
    <s v="Q1"/>
    <s v="Expenses"/>
    <n v="282454.93271999998"/>
  </r>
  <r>
    <x v="0"/>
    <s v="2025.Q2"/>
    <x v="2"/>
    <s v="Q2"/>
    <s v="Expenses"/>
    <n v="421354.51126099995"/>
  </r>
  <r>
    <x v="1"/>
    <s v="2023.Q1"/>
    <x v="0"/>
    <s v="Q1"/>
    <s v="Expenses"/>
    <n v="156291.24822600003"/>
  </r>
  <r>
    <x v="1"/>
    <s v="2023.Q2"/>
    <x v="0"/>
    <s v="Q2"/>
    <s v="Expenses"/>
    <n v="187069.21128300001"/>
  </r>
  <r>
    <x v="1"/>
    <s v="2023.Q3"/>
    <x v="0"/>
    <s v="Q3"/>
    <s v="Expenses"/>
    <n v="174173.898694"/>
  </r>
  <r>
    <x v="1"/>
    <s v="2023.Q4"/>
    <x v="0"/>
    <s v="Q4"/>
    <s v="Expenses"/>
    <n v="195831.34507100002"/>
  </r>
  <r>
    <x v="1"/>
    <s v="2024.Q1"/>
    <x v="1"/>
    <s v="Q1"/>
    <s v="Expenses"/>
    <n v="162801.38418700002"/>
  </r>
  <r>
    <x v="1"/>
    <s v="2024.Q2"/>
    <x v="1"/>
    <s v="Q2"/>
    <s v="Expenses"/>
    <n v="194985.19034100001"/>
  </r>
  <r>
    <x v="1"/>
    <s v="2024.Q3"/>
    <x v="1"/>
    <s v="Q3"/>
    <s v="Expenses"/>
    <n v="186298.84721799998"/>
  </r>
  <r>
    <x v="1"/>
    <s v="2024.Q4"/>
    <x v="1"/>
    <s v="Q4"/>
    <s v="Expenses"/>
    <n v="231677.42831400002"/>
  </r>
  <r>
    <x v="1"/>
    <s v="2025.Q1"/>
    <x v="2"/>
    <s v="Q1"/>
    <s v="Expenses"/>
    <n v="196535.97614700001"/>
  </r>
  <r>
    <x v="1"/>
    <s v="2025.Q2"/>
    <x v="2"/>
    <s v="Q2"/>
    <s v="Expenses"/>
    <n v="218408.30435200001"/>
  </r>
  <r>
    <x v="2"/>
    <s v="2023.Q1"/>
    <x v="0"/>
    <s v="Q1"/>
    <s v="Expenses"/>
    <n v="71940.910820999998"/>
  </r>
  <r>
    <x v="2"/>
    <s v="2023.Q2"/>
    <x v="0"/>
    <s v="Q2"/>
    <s v="Expenses"/>
    <n v="92543.099462999991"/>
  </r>
  <r>
    <x v="2"/>
    <s v="2023.Q3"/>
    <x v="0"/>
    <s v="Q3"/>
    <s v="Expenses"/>
    <n v="91889.428228999997"/>
  </r>
  <r>
    <x v="2"/>
    <s v="2023.Q4"/>
    <x v="0"/>
    <s v="Q4"/>
    <s v="Expenses"/>
    <n v="99635.861394000007"/>
  </r>
  <r>
    <x v="2"/>
    <s v="2024.Q1"/>
    <x v="1"/>
    <s v="Q1"/>
    <s v="Expenses"/>
    <n v="81017.336169000002"/>
  </r>
  <r>
    <x v="2"/>
    <s v="2024.Q2"/>
    <x v="1"/>
    <s v="Q2"/>
    <s v="Expenses"/>
    <n v="99292.918096000009"/>
  </r>
  <r>
    <x v="2"/>
    <s v="2024.Q3"/>
    <x v="1"/>
    <s v="Q3"/>
    <s v="Expenses"/>
    <n v="95632.651133000007"/>
  </r>
  <r>
    <x v="2"/>
    <s v="2024.Q4"/>
    <x v="1"/>
    <s v="Q4"/>
    <s v="Expenses"/>
    <n v="115032.735142"/>
  </r>
  <r>
    <x v="2"/>
    <s v="2025.Q1"/>
    <x v="2"/>
    <s v="Q1"/>
    <s v="Expenses"/>
    <n v="99873.627089000001"/>
  </r>
  <r>
    <x v="2"/>
    <s v="2025.Q2"/>
    <x v="2"/>
    <s v="Q2"/>
    <s v="Expenses"/>
    <n v="108553.875548"/>
  </r>
  <r>
    <x v="3"/>
    <s v="2023.Q1"/>
    <x v="0"/>
    <s v="Q1"/>
    <s v="Expenses"/>
    <n v="15720.894003999998"/>
  </r>
  <r>
    <x v="3"/>
    <s v="2023.Q2"/>
    <x v="0"/>
    <s v="Q2"/>
    <s v="Expenses"/>
    <n v="15954.642371"/>
  </r>
  <r>
    <x v="3"/>
    <s v="2023.Q3"/>
    <x v="0"/>
    <s v="Q3"/>
    <s v="Expenses"/>
    <n v="12942.435501"/>
  </r>
  <r>
    <x v="3"/>
    <s v="2023.Q4"/>
    <x v="0"/>
    <s v="Q4"/>
    <s v="Expenses"/>
    <n v="15124.382661000001"/>
  </r>
  <r>
    <x v="3"/>
    <s v="2024.Q1"/>
    <x v="1"/>
    <s v="Q1"/>
    <s v="Expenses"/>
    <n v="9502.3880310000004"/>
  </r>
  <r>
    <x v="3"/>
    <s v="2024.Q2"/>
    <x v="1"/>
    <s v="Q2"/>
    <s v="Expenses"/>
    <n v="12950.172706999998"/>
  </r>
  <r>
    <x v="3"/>
    <s v="2024.Q3"/>
    <x v="1"/>
    <s v="Q3"/>
    <s v="Expenses"/>
    <n v="12205.497956000001"/>
  </r>
  <r>
    <x v="3"/>
    <s v="2024.Q4"/>
    <x v="1"/>
    <s v="Q4"/>
    <s v="Expenses"/>
    <n v="15511.606818000002"/>
  </r>
  <r>
    <x v="3"/>
    <s v="2025.Q1"/>
    <x v="2"/>
    <s v="Q1"/>
    <s v="Expenses"/>
    <n v="8932.6816789999993"/>
  </r>
  <r>
    <x v="3"/>
    <s v="2025.Q2"/>
    <x v="2"/>
    <s v="Q2"/>
    <s v="Expenses"/>
    <n v="14781.130443"/>
  </r>
  <r>
    <x v="4"/>
    <s v="2023.Q1"/>
    <x v="0"/>
    <s v="Q1"/>
    <s v="Expenses"/>
    <n v="12837.534656"/>
  </r>
  <r>
    <x v="4"/>
    <s v="2023.Q2"/>
    <x v="0"/>
    <s v="Q2"/>
    <s v="Expenses"/>
    <n v="17333.446475000001"/>
  </r>
  <r>
    <x v="4"/>
    <s v="2023.Q3"/>
    <x v="0"/>
    <s v="Q3"/>
    <s v="Expenses"/>
    <n v="17556.524386000001"/>
  </r>
  <r>
    <x v="4"/>
    <s v="2023.Q4"/>
    <x v="0"/>
    <s v="Q4"/>
    <s v="Expenses"/>
    <n v="19832.731763"/>
  </r>
  <r>
    <x v="4"/>
    <s v="2024.Q1"/>
    <x v="1"/>
    <s v="Q1"/>
    <s v="Expenses"/>
    <n v="19208.250109000001"/>
  </r>
  <r>
    <x v="4"/>
    <s v="2024.Q2"/>
    <x v="1"/>
    <s v="Q2"/>
    <s v="Expenses"/>
    <n v="21660.777153999999"/>
  </r>
  <r>
    <x v="4"/>
    <s v="2024.Q3"/>
    <x v="1"/>
    <s v="Q3"/>
    <s v="Expenses"/>
    <n v="19798.949700000001"/>
  </r>
  <r>
    <x v="4"/>
    <s v="2024.Q4"/>
    <x v="1"/>
    <s v="Q4"/>
    <s v="Expenses"/>
    <n v="19172.613259999998"/>
  </r>
  <r>
    <x v="4"/>
    <s v="2025.Q1"/>
    <x v="2"/>
    <s v="Q1"/>
    <s v="Expenses"/>
    <n v="18299.279612999999"/>
  </r>
  <r>
    <x v="4"/>
    <s v="2025.Q2"/>
    <x v="2"/>
    <s v="Q2"/>
    <s v="Expenses"/>
    <n v="17974.366549000002"/>
  </r>
  <r>
    <x v="5"/>
    <s v="2023.Q1"/>
    <x v="0"/>
    <s v="Q1"/>
    <s v="Expenses"/>
    <n v="11562.565632"/>
  </r>
  <r>
    <x v="5"/>
    <s v="2023.Q2"/>
    <x v="0"/>
    <s v="Q2"/>
    <s v="Expenses"/>
    <n v="12418.998071"/>
  </r>
  <r>
    <x v="5"/>
    <s v="2023.Q3"/>
    <x v="0"/>
    <s v="Q3"/>
    <s v="Expenses"/>
    <n v="13574.970384"/>
  </r>
  <r>
    <x v="5"/>
    <s v="2023.Q4"/>
    <x v="0"/>
    <s v="Q4"/>
    <s v="Expenses"/>
    <n v="12312.401759"/>
  </r>
  <r>
    <x v="5"/>
    <s v="2024.Q1"/>
    <x v="1"/>
    <s v="Q1"/>
    <s v="Expenses"/>
    <n v="13789.590248999999"/>
  </r>
  <r>
    <x v="5"/>
    <s v="2024.Q2"/>
    <x v="1"/>
    <s v="Q2"/>
    <s v="Expenses"/>
    <n v="14428.253233000001"/>
  </r>
  <r>
    <x v="5"/>
    <s v="2024.Q3"/>
    <x v="1"/>
    <s v="Q3"/>
    <s v="Expenses"/>
    <n v="14461.427033999998"/>
  </r>
  <r>
    <x v="5"/>
    <s v="2024.Q4"/>
    <x v="1"/>
    <s v="Q4"/>
    <s v="Expenses"/>
    <n v="15222.995439999999"/>
  </r>
  <r>
    <x v="5"/>
    <s v="2025.Q1"/>
    <x v="2"/>
    <s v="Q1"/>
    <s v="Expenses"/>
    <n v="15167.426078"/>
  </r>
  <r>
    <x v="5"/>
    <s v="2025.Q2"/>
    <x v="2"/>
    <s v="Q2"/>
    <s v="Expenses"/>
    <n v="15621.091186000001"/>
  </r>
  <r>
    <x v="6"/>
    <s v="2023.Q1"/>
    <x v="0"/>
    <s v="Q1"/>
    <s v="Expenses"/>
    <n v="28852.689016"/>
  </r>
  <r>
    <x v="6"/>
    <s v="2023.Q2"/>
    <x v="0"/>
    <s v="Q2"/>
    <s v="Expenses"/>
    <n v="30751.654422"/>
  </r>
  <r>
    <x v="6"/>
    <s v="2023.Q3"/>
    <x v="0"/>
    <s v="Q3"/>
    <s v="Expenses"/>
    <n v="27904.863964999997"/>
  </r>
  <r>
    <x v="6"/>
    <s v="2023.Q4"/>
    <x v="0"/>
    <s v="Q4"/>
    <s v="Expenses"/>
    <n v="32901.479306000001"/>
  </r>
  <r>
    <x v="6"/>
    <s v="2024.Q1"/>
    <x v="1"/>
    <s v="Q1"/>
    <s v="Expenses"/>
    <n v="27760.699960999998"/>
  </r>
  <r>
    <x v="6"/>
    <s v="2024.Q2"/>
    <x v="1"/>
    <s v="Q2"/>
    <s v="Expenses"/>
    <n v="31468.108324999997"/>
  </r>
  <r>
    <x v="6"/>
    <s v="2024.Q3"/>
    <x v="1"/>
    <s v="Q3"/>
    <s v="Expenses"/>
    <n v="36356.946283000005"/>
  </r>
  <r>
    <x v="6"/>
    <s v="2024.Q4"/>
    <x v="1"/>
    <s v="Q4"/>
    <s v="Expenses"/>
    <n v="45501.849974999997"/>
  </r>
  <r>
    <x v="6"/>
    <s v="2025.Q1"/>
    <x v="2"/>
    <s v="Q1"/>
    <s v="Expenses"/>
    <n v="34660.911982999998"/>
  </r>
  <r>
    <x v="6"/>
    <s v="2025.Q2"/>
    <x v="2"/>
    <s v="Q2"/>
    <s v="Expenses"/>
    <n v="41791.913315999998"/>
  </r>
  <r>
    <x v="7"/>
    <s v="2023.Q1"/>
    <x v="0"/>
    <s v="Q1"/>
    <s v="Expenses"/>
    <n v="15376.654096999999"/>
  </r>
  <r>
    <x v="7"/>
    <s v="2023.Q2"/>
    <x v="0"/>
    <s v="Q2"/>
    <s v="Expenses"/>
    <n v="18067.370481000002"/>
  </r>
  <r>
    <x v="7"/>
    <s v="2023.Q3"/>
    <x v="0"/>
    <s v="Q3"/>
    <s v="Expenses"/>
    <n v="10305.676228999999"/>
  </r>
  <r>
    <x v="7"/>
    <s v="2023.Q4"/>
    <x v="0"/>
    <s v="Q4"/>
    <s v="Expenses"/>
    <n v="16024.488188000001"/>
  </r>
  <r>
    <x v="7"/>
    <s v="2024.Q1"/>
    <x v="1"/>
    <s v="Q1"/>
    <s v="Expenses"/>
    <n v="11523.119667999999"/>
  </r>
  <r>
    <x v="7"/>
    <s v="2024.Q2"/>
    <x v="1"/>
    <s v="Q2"/>
    <s v="Expenses"/>
    <n v="15184.960826"/>
  </r>
  <r>
    <x v="7"/>
    <s v="2024.Q3"/>
    <x v="1"/>
    <s v="Q3"/>
    <s v="Expenses"/>
    <n v="7843.3751119999997"/>
  </r>
  <r>
    <x v="7"/>
    <s v="2024.Q4"/>
    <x v="1"/>
    <s v="Q4"/>
    <s v="Expenses"/>
    <n v="21235.627679000001"/>
  </r>
  <r>
    <x v="7"/>
    <s v="2025.Q1"/>
    <x v="2"/>
    <s v="Q1"/>
    <s v="Expenses"/>
    <n v="19602.049704999998"/>
  </r>
  <r>
    <x v="7"/>
    <s v="2025.Q2"/>
    <x v="2"/>
    <s v="Q2"/>
    <s v="Expenses"/>
    <n v="19685.927309999999"/>
  </r>
  <r>
    <x v="8"/>
    <s v="2023.Q1"/>
    <x v="0"/>
    <s v="Q1"/>
    <s v="Expenses"/>
    <n v="158834.95028391521"/>
  </r>
  <r>
    <x v="8"/>
    <s v="2023.Q2"/>
    <x v="0"/>
    <s v="Q2"/>
    <s v="Expenses"/>
    <n v="-3685.7345749090273"/>
  </r>
  <r>
    <x v="8"/>
    <s v="2023.Q3"/>
    <x v="0"/>
    <s v="Q3"/>
    <s v="Expenses"/>
    <n v="10141.338551881774"/>
  </r>
  <r>
    <x v="8"/>
    <s v="2023.Q4"/>
    <x v="0"/>
    <s v="Q4"/>
    <s v="Expenses"/>
    <n v="266295.66023503232"/>
  </r>
  <r>
    <x v="8"/>
    <s v="2024.Q1"/>
    <x v="1"/>
    <s v="Q1"/>
    <s v="Expenses"/>
    <n v="40969.137865728175"/>
  </r>
  <r>
    <x v="8"/>
    <s v="2024.Q2"/>
    <x v="1"/>
    <s v="Q2"/>
    <s v="Expenses"/>
    <n v="41577.919943010689"/>
  </r>
  <r>
    <x v="8"/>
    <s v="2024.Q3"/>
    <x v="1"/>
    <s v="Q3"/>
    <s v="Expenses"/>
    <n v="73170.225943067693"/>
  </r>
  <r>
    <x v="8"/>
    <s v="2024.Q4"/>
    <x v="1"/>
    <s v="Q4"/>
    <s v="Expenses"/>
    <n v="135542.06174727378"/>
  </r>
  <r>
    <x v="8"/>
    <s v="2025.Q1"/>
    <x v="2"/>
    <s v="Q1"/>
    <s v="Expenses"/>
    <n v="41586.427754999997"/>
  </r>
  <r>
    <x v="8"/>
    <s v="2025.Q2"/>
    <x v="2"/>
    <s v="Q2"/>
    <s v="Expenses"/>
    <n v="99759.616700500002"/>
  </r>
  <r>
    <x v="9"/>
    <s v="2023.Q1"/>
    <x v="0"/>
    <s v="Q1"/>
    <s v="Expenses"/>
    <n v="28326.187686554793"/>
  </r>
  <r>
    <x v="9"/>
    <s v="2023.Q2"/>
    <x v="0"/>
    <s v="Q2"/>
    <s v="Expenses"/>
    <n v="28670.38152296628"/>
  </r>
  <r>
    <x v="9"/>
    <s v="2023.Q3"/>
    <x v="0"/>
    <s v="Q3"/>
    <s v="Expenses"/>
    <n v="33081.527120021899"/>
  </r>
  <r>
    <x v="9"/>
    <s v="2023.Q4"/>
    <x v="0"/>
    <s v="Q4"/>
    <s v="Expenses"/>
    <n v="-23394.412832980444"/>
  </r>
  <r>
    <x v="9"/>
    <s v="2024.Q1"/>
    <x v="1"/>
    <s v="Q1"/>
    <s v="Expenses"/>
    <n v="9856.5878327968803"/>
  </r>
  <r>
    <x v="9"/>
    <s v="2024.Q2"/>
    <x v="1"/>
    <s v="Q2"/>
    <s v="Expenses"/>
    <n v="23606.559396998597"/>
  </r>
  <r>
    <x v="9"/>
    <s v="2024.Q3"/>
    <x v="1"/>
    <s v="Q3"/>
    <s v="Expenses"/>
    <n v="-8001.6981774034421"/>
  </r>
  <r>
    <x v="9"/>
    <s v="2024.Q4"/>
    <x v="1"/>
    <s v="Q4"/>
    <s v="Expenses"/>
    <n v="-2604.780974179203"/>
  </r>
  <r>
    <x v="9"/>
    <s v="2025.Q1"/>
    <x v="2"/>
    <s v="Q1"/>
    <s v="Expenses"/>
    <n v="25823.543755999999"/>
  </r>
  <r>
    <x v="9"/>
    <s v="2025.Q2"/>
    <x v="2"/>
    <s v="Q2"/>
    <s v="Expenses"/>
    <n v="15681.096393567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F9442E-37C8-4114-9005-FFE273D340D7}" name="PivotTable6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17:V27" firstHeaderRow="1" firstDataRow="2" firstDataCol="1"/>
  <pivotFields count="6">
    <pivotField axis="axisRow" showAll="0">
      <items count="9">
        <item x="6"/>
        <item x="1"/>
        <item x="2"/>
        <item x="5"/>
        <item x="7"/>
        <item x="4"/>
        <item x="3"/>
        <item x="0"/>
        <item t="default"/>
      </items>
    </pivotField>
    <pivotField showAll="0"/>
    <pivotField axis="axisCol" showAll="0">
      <items count="4">
        <item x="2"/>
        <item x="0"/>
        <item x="1"/>
        <item t="default"/>
      </items>
    </pivotField>
    <pivotField showAll="0"/>
    <pivotField showAll="0"/>
    <pivotField dataField="1" numFmtId="164" showAll="0"/>
  </pivotFields>
  <rowFields count="1">
    <field x="0"/>
  </rowFields>
  <rowItems count="9">
    <i>
      <x/>
    </i>
    <i>
      <x v="1"/>
    </i>
    <i>
      <x v="2"/>
    </i>
    <i>
      <x v="3"/>
    </i>
    <i>
      <x v="4"/>
    </i>
    <i>
      <x v="5"/>
    </i>
    <i>
      <x v="6"/>
    </i>
    <i>
      <x v="7"/>
    </i>
    <i t="grand">
      <x/>
    </i>
  </rowItems>
  <colFields count="1">
    <field x="2"/>
  </colFields>
  <colItems count="4">
    <i>
      <x/>
    </i>
    <i>
      <x v="1"/>
    </i>
    <i>
      <x v="2"/>
    </i>
    <i t="grand">
      <x/>
    </i>
  </colItems>
  <dataFields count="1">
    <dataField name="Sum of Value (Billion Won)"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2EEC030-07B2-4ABA-94B7-4127C4AB54ED}"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D17:I22" firstHeaderRow="1" firstDataRow="2" firstDataCol="1"/>
  <pivotFields count="3">
    <pivotField axis="axisCol"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3">
        <item x="0"/>
        <item x="1"/>
        <item x="2"/>
      </items>
    </pivotField>
    <pivotField dataField="1" subtotalTop="0" showAll="0" defaultSubtotal="0"/>
  </pivotFields>
  <rowFields count="1">
    <field x="1"/>
  </rowFields>
  <rowItems count="4">
    <i>
      <x/>
    </i>
    <i>
      <x v="1"/>
    </i>
    <i>
      <x v="2"/>
    </i>
    <i t="grand">
      <x/>
    </i>
  </rowItems>
  <colFields count="1">
    <field x="0"/>
  </colFields>
  <colItems count="5">
    <i>
      <x v="3"/>
    </i>
    <i>
      <x v="1"/>
    </i>
    <i>
      <x v="2"/>
    </i>
    <i>
      <x/>
    </i>
    <i t="grand">
      <x/>
    </i>
  </colItems>
  <dataFields count="1">
    <dataField name="Sum of Value (Billion Won)" fld="2" baseField="0" baseItem="0"/>
  </dataField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1"/>
  </rowHierarchiesUsage>
  <colHierarchiesUsage count="1">
    <colHierarchyUsage hierarchyUsage="2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venueT]"/>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F39D0CF-DFA3-4EE7-A051-19248C2BB8C4}" name="PivotTable3" cacheId="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H4:J14" firstHeaderRow="1" firstDataRow="2" firstDataCol="1" rowPageCount="2" colPageCount="1"/>
  <pivotFields count="5">
    <pivotField axis="axisCol" allDrilled="1" subtotalTop="0" showAll="0" dataSourceSort="1" defaultSubtotal="0" defaultAttributeDrillState="1">
      <items count="1">
        <item s="1" x="0"/>
      </items>
    </pivotField>
    <pivotField dataField="1" subtotalTop="0" showAll="0" defaultSubtotal="0"/>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s>
  <rowFields count="1">
    <field x="4"/>
  </rowFields>
  <rowItems count="9">
    <i>
      <x/>
    </i>
    <i>
      <x v="1"/>
    </i>
    <i>
      <x v="2"/>
    </i>
    <i>
      <x v="3"/>
    </i>
    <i>
      <x v="4"/>
    </i>
    <i>
      <x v="5"/>
    </i>
    <i>
      <x v="6"/>
    </i>
    <i>
      <x v="7"/>
    </i>
    <i t="grand">
      <x/>
    </i>
  </rowItems>
  <colFields count="1">
    <field x="0"/>
  </colFields>
  <colItems count="2">
    <i>
      <x/>
    </i>
    <i t="grand">
      <x/>
    </i>
  </colItems>
  <pageFields count="2">
    <pageField fld="2" hier="8" name="[Merge1].[Year].&amp;[2024]" cap="2024"/>
    <pageField fld="3" hier="9" name="[Merge1].[Quarter].&amp;[Q1]" cap="Q1"/>
  </pageFields>
  <dataFields count="1">
    <dataField name="Sum of Value (Billion Won)" fld="1" baseField="0" baseItem="0"/>
  </dataFields>
  <chartFormats count="3">
    <chartFormat chart="4" format="4"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0"/>
          </reference>
          <reference field="0" count="1" selected="0">
            <x v="0"/>
          </reference>
        </references>
      </pivotArea>
    </chartFormat>
    <chartFormat chart="7" format="14" series="1">
      <pivotArea type="data" outline="0" fieldPosition="0">
        <references count="2">
          <reference field="4294967294" count="1" selected="0">
            <x v="0"/>
          </reference>
          <reference field="0" count="1" selected="0">
            <x v="0"/>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4E82529-669B-4A94-A7BD-00D538D0BD6E}"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A11" firstHeaderRow="1" firstDataRow="1" firstDataCol="0" rowPageCount="1" colPageCount="1"/>
  <pivotFields count="2">
    <pivotField axis="axisPage" allDrilled="1" subtotalTop="0" showAll="0" dataSourceSort="1" defaultSubtotal="0" defaultAttributeDrillState="1"/>
    <pivotField dataField="1" subtotalTop="0" showAll="0" defaultSubtotal="0"/>
  </pivotFields>
  <rowItems count="1">
    <i/>
  </rowItems>
  <colItems count="1">
    <i/>
  </colItems>
  <pageFields count="1">
    <pageField fld="0" hier="6" name="[Merge1].[Metrics].&amp;[Amortization Expense]" cap="Amortization Expense"/>
  </pageFields>
  <dataFields count="1">
    <dataField name="Sum of Value (Billion Won)" fld="1" baseField="0" baseItem="0" numFmtId="165"/>
  </dataFields>
  <formats count="2">
    <format dxfId="57">
      <pivotArea outline="0" collapsedLevelsAreSubtotals="1" fieldPosition="0"/>
    </format>
    <format dxfId="56">
      <pivotArea outline="0" fieldPosition="0">
        <references count="1">
          <reference field="4294967294" count="1">
            <x v="0"/>
          </reference>
        </references>
      </pivotArea>
    </format>
  </formats>
  <pivotHierarchies count="49">
    <pivotHierarchy dragToData="1"/>
    <pivotHierarchy dragToData="1"/>
    <pivotHierarchy dragToData="1"/>
    <pivotHierarchy dragToData="1"/>
    <pivotHierarchy dragToData="1"/>
    <pivotHierarchy dragToData="1"/>
    <pivotHierarchy multipleItemSelectionAllowed="1" dragToData="1">
      <members count="1" level="1">
        <member name="[Merge1].[Metrics].&amp;[Amortization Expens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602811E-EF85-4FCF-B025-BC97236447C0}" name="PivotTable7" cacheId="13" applyNumberFormats="0" applyBorderFormats="0" applyFontFormats="0" applyPatternFormats="0" applyAlignmentFormats="0" applyWidthHeightFormats="1" dataCaption="Values" tag="52f71dd7-e89c-4c50-9e71-69a35b58f6f9" updatedVersion="8" minRefreshableVersion="3" useAutoFormatting="1" itemPrintTitles="1" createdVersion="8" indent="0" outline="1" outlineData="1" multipleFieldFilters="0" chartFormat="29" rowHeaderCaption="Quarter">
  <location ref="D3:E14" firstHeaderRow="1" firstDataRow="1" firstDataCol="1" rowPageCount="1" colPageCount="1"/>
  <pivotFields count="3">
    <pivotField axis="axisRow" allDrilled="1" subtotalTop="0" showAll="0" sortType="ascending" defaultSubtotal="0" defaultAttributeDrillState="1">
      <items count="10">
        <item x="0"/>
        <item x="1"/>
        <item x="2"/>
        <item x="3"/>
        <item x="4"/>
        <item x="5"/>
        <item x="6"/>
        <item x="7"/>
        <item x="8"/>
        <item x="9"/>
      </items>
    </pivotField>
    <pivotField axis="axisPage" allDrilled="1" subtotalTop="0" showAll="0" dataSourceSort="1" defaultSubtotal="0" defaultAttributeDrillState="1"/>
    <pivotField dataField="1" subtotalTop="0" showAll="0" defaultSubtotal="0"/>
  </pivotFields>
  <rowFields count="1">
    <field x="0"/>
  </rowFields>
  <rowItems count="11">
    <i>
      <x/>
    </i>
    <i>
      <x v="1"/>
    </i>
    <i>
      <x v="2"/>
    </i>
    <i>
      <x v="3"/>
    </i>
    <i>
      <x v="4"/>
    </i>
    <i>
      <x v="5"/>
    </i>
    <i>
      <x v="6"/>
    </i>
    <i>
      <x v="7"/>
    </i>
    <i>
      <x v="8"/>
    </i>
    <i>
      <x v="9"/>
    </i>
    <i t="grand">
      <x/>
    </i>
  </rowItems>
  <colItems count="1">
    <i/>
  </colItems>
  <pageFields count="1">
    <pageField fld="1" hier="10" name="[Merge1].[Category].&amp;[Revenue]" cap="Revenue"/>
  </pageFields>
  <dataFields count="1">
    <dataField name="Sum of Value (Billion Won)" fld="2" baseField="0" baseItem="0" numFmtId="165"/>
  </dataField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erge1].[Category].&amp;[Revenu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Values (KRW)"/>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56A1D2-0949-4442-A80A-057452E3BCCB}"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A1:B6" firstHeaderRow="1" firstDataRow="1" firstDataCol="1"/>
  <pivotFields count="6">
    <pivotField showAll="0"/>
    <pivotField showAll="0">
      <items count="11">
        <item x="0"/>
        <item x="1"/>
        <item x="2"/>
        <item x="3"/>
        <item x="4"/>
        <item x="5"/>
        <item x="6"/>
        <item x="7"/>
        <item x="8"/>
        <item x="9"/>
        <item t="default"/>
      </items>
    </pivotField>
    <pivotField showAll="0"/>
    <pivotField showAll="0"/>
    <pivotField axis="axisRow" showAll="0" sortType="descending">
      <items count="5">
        <item x="3"/>
        <item x="1"/>
        <item x="2"/>
        <item x="0"/>
        <item t="default"/>
      </items>
      <autoSortScope>
        <pivotArea dataOnly="0" outline="0" fieldPosition="0">
          <references count="1">
            <reference field="4294967294" count="1" selected="0">
              <x v="0"/>
            </reference>
          </references>
        </pivotArea>
      </autoSortScope>
    </pivotField>
    <pivotField dataField="1" showAll="0"/>
  </pivotFields>
  <rowFields count="1">
    <field x="4"/>
  </rowFields>
  <rowItems count="5">
    <i>
      <x v="3"/>
    </i>
    <i>
      <x v="1"/>
    </i>
    <i>
      <x v="2"/>
    </i>
    <i>
      <x/>
    </i>
    <i t="grand">
      <x/>
    </i>
  </rowItems>
  <colItems count="1">
    <i/>
  </colItems>
  <dataFields count="1">
    <dataField name="Sum of Value (Billion Won)" fld="5" baseField="0" baseItem="0"/>
  </dataFields>
  <formats count="1">
    <format dxfId="58">
      <pivotArea collapsedLevelsAreSubtotals="1" fieldPosition="0">
        <references count="1">
          <reference field="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6550C6C-16F9-4F1D-B29B-365317B0E27B}" name="PivotTable6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7:P29" firstHeaderRow="1" firstDataRow="2" firstDataCol="1"/>
  <pivotFields count="6">
    <pivotField axis="axisRow" showAll="0">
      <items count="11">
        <item x="4"/>
        <item x="9"/>
        <item x="0"/>
        <item x="2"/>
        <item x="8"/>
        <item x="7"/>
        <item x="6"/>
        <item x="5"/>
        <item x="1"/>
        <item x="3"/>
        <item t="default"/>
      </items>
    </pivotField>
    <pivotField showAll="0"/>
    <pivotField axis="axisCol" showAll="0">
      <items count="4">
        <item x="0"/>
        <item x="1"/>
        <item x="2"/>
        <item t="default"/>
      </items>
    </pivotField>
    <pivotField showAll="0"/>
    <pivotField showAll="0"/>
    <pivotField dataField="1" numFmtId="164" showAll="0"/>
  </pivotFields>
  <rowFields count="1">
    <field x="0"/>
  </rowFields>
  <rowItems count="11">
    <i>
      <x/>
    </i>
    <i>
      <x v="1"/>
    </i>
    <i>
      <x v="2"/>
    </i>
    <i>
      <x v="3"/>
    </i>
    <i>
      <x v="4"/>
    </i>
    <i>
      <x v="5"/>
    </i>
    <i>
      <x v="6"/>
    </i>
    <i>
      <x v="7"/>
    </i>
    <i>
      <x v="8"/>
    </i>
    <i>
      <x v="9"/>
    </i>
    <i t="grand">
      <x/>
    </i>
  </rowItems>
  <colFields count="1">
    <field x="2"/>
  </colFields>
  <colItems count="4">
    <i>
      <x/>
    </i>
    <i>
      <x v="1"/>
    </i>
    <i>
      <x v="2"/>
    </i>
    <i t="grand">
      <x/>
    </i>
  </colItems>
  <dataFields count="1">
    <dataField name="Sum of Value (Billion Won)"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FB52462-4EB4-4194-AA18-87844DDFCF77}" name="PivotTable66"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H105:K117" firstHeaderRow="1" firstDataRow="2" firstDataCol="1"/>
  <pivotFields count="6">
    <pivotField axis="axisCol" showAll="0">
      <items count="11">
        <item h="1" x="4"/>
        <item x="9"/>
        <item h="1" x="0"/>
        <item h="1" x="2"/>
        <item x="8"/>
        <item h="1" x="7"/>
        <item h="1" x="6"/>
        <item h="1" x="5"/>
        <item h="1" x="1"/>
        <item h="1" x="3"/>
        <item t="default"/>
      </items>
    </pivotField>
    <pivotField axis="axisRow" showAll="0">
      <items count="11">
        <item x="0"/>
        <item x="1"/>
        <item x="2"/>
        <item x="3"/>
        <item x="4"/>
        <item x="5"/>
        <item x="6"/>
        <item x="7"/>
        <item x="8"/>
        <item x="9"/>
        <item t="default"/>
      </items>
    </pivotField>
    <pivotField showAll="0"/>
    <pivotField showAll="0"/>
    <pivotField showAll="0"/>
    <pivotField dataField="1" numFmtId="164" showAll="0"/>
  </pivotFields>
  <rowFields count="1">
    <field x="1"/>
  </rowFields>
  <rowItems count="11">
    <i>
      <x/>
    </i>
    <i>
      <x v="1"/>
    </i>
    <i>
      <x v="2"/>
    </i>
    <i>
      <x v="3"/>
    </i>
    <i>
      <x v="4"/>
    </i>
    <i>
      <x v="5"/>
    </i>
    <i>
      <x v="6"/>
    </i>
    <i>
      <x v="7"/>
    </i>
    <i>
      <x v="8"/>
    </i>
    <i>
      <x v="9"/>
    </i>
    <i t="grand">
      <x/>
    </i>
  </rowItems>
  <colFields count="1">
    <field x="0"/>
  </colFields>
  <colItems count="3">
    <i>
      <x v="1"/>
    </i>
    <i>
      <x v="4"/>
    </i>
    <i t="grand">
      <x/>
    </i>
  </colItems>
  <dataFields count="1">
    <dataField name="Sum of Value (Billion Won)" fld="5" baseField="0" baseItem="0" numFmtId="164"/>
  </dataFields>
  <chartFormats count="2">
    <chartFormat chart="0" format="0" series="1">
      <pivotArea type="data" outline="0" fieldPosition="0">
        <references count="2">
          <reference field="4294967294" count="1" selected="0">
            <x v="0"/>
          </reference>
          <reference field="0" count="1" selected="0">
            <x v="1"/>
          </reference>
        </references>
      </pivotArea>
    </chartFormat>
    <chartFormat chart="0" format="1"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E2EAC-7BDF-4864-A213-9352F4B9D38C}" name="PivotTable6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77:K89" firstHeaderRow="1" firstDataRow="2" firstDataCol="1"/>
  <pivotFields count="6">
    <pivotField axis="axisRow" showAll="0">
      <items count="11">
        <item n="Amortization Expense/" x="4"/>
        <item x="9"/>
        <item x="0"/>
        <item n="Labor Costs/" x="2"/>
        <item x="8"/>
        <item n="Other SG&amp;A Fee/" x="7"/>
        <item n="Outsourcing Fees/Fees/" x="6"/>
        <item n="Rent/Building Management Fee/" x="5"/>
        <item x="1"/>
        <item n="Transportation Costs/" x="3"/>
        <item t="default"/>
      </items>
    </pivotField>
    <pivotField showAll="0"/>
    <pivotField axis="axisCol" showAll="0">
      <items count="4">
        <item x="0"/>
        <item x="1"/>
        <item x="2"/>
        <item t="default"/>
      </items>
    </pivotField>
    <pivotField showAll="0"/>
    <pivotField showAll="0"/>
    <pivotField dataField="1" numFmtId="164" showAll="0"/>
  </pivotFields>
  <rowFields count="1">
    <field x="0"/>
  </rowFields>
  <rowItems count="11">
    <i>
      <x/>
    </i>
    <i>
      <x v="1"/>
    </i>
    <i>
      <x v="2"/>
    </i>
    <i>
      <x v="3"/>
    </i>
    <i>
      <x v="4"/>
    </i>
    <i>
      <x v="5"/>
    </i>
    <i>
      <x v="6"/>
    </i>
    <i>
      <x v="7"/>
    </i>
    <i>
      <x v="8"/>
    </i>
    <i>
      <x v="9"/>
    </i>
    <i t="grand">
      <x/>
    </i>
  </rowItems>
  <colFields count="1">
    <field x="2"/>
  </colFields>
  <colItems count="4">
    <i>
      <x/>
    </i>
    <i>
      <x v="1"/>
    </i>
    <i>
      <x v="2"/>
    </i>
    <i t="grand">
      <x/>
    </i>
  </colItems>
  <dataFields count="1">
    <dataField name="Sum of Value (Billion Won)"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9E9693F-931D-41FD-B07F-82B955D9309B}" name="PivotTable7"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R3:U7" firstHeaderRow="1" firstDataRow="2" firstDataCol="1"/>
  <pivotFields count="6">
    <pivotField axis="axisCol" multipleItemSelectionAllowed="1" showAll="0">
      <items count="11">
        <item h="1" x="4"/>
        <item x="9"/>
        <item h="1" x="0"/>
        <item h="1" x="2"/>
        <item x="8"/>
        <item h="1" x="7"/>
        <item h="1" x="6"/>
        <item h="1" x="5"/>
        <item h="1" x="1"/>
        <item h="1" x="3"/>
        <item t="default"/>
      </items>
    </pivotField>
    <pivotField showAll="0"/>
    <pivotField axis="axisRow" showAll="0">
      <items count="4">
        <item x="0"/>
        <item x="1"/>
        <item h="1" x="2"/>
        <item t="default"/>
      </items>
    </pivotField>
    <pivotField showAll="0"/>
    <pivotField showAll="0"/>
    <pivotField dataField="1" numFmtId="164" showAll="0"/>
  </pivotFields>
  <rowFields count="1">
    <field x="2"/>
  </rowFields>
  <rowItems count="3">
    <i>
      <x/>
    </i>
    <i>
      <x v="1"/>
    </i>
    <i t="grand">
      <x/>
    </i>
  </rowItems>
  <colFields count="1">
    <field x="0"/>
  </colFields>
  <colItems count="3">
    <i>
      <x v="1"/>
    </i>
    <i>
      <x v="4"/>
    </i>
    <i t="grand">
      <x/>
    </i>
  </colItems>
  <dataFields count="1">
    <dataField name="Sum of Value (Billion Won)" fld="5" baseField="0" baseItem="0" numFmtId="164"/>
  </dataFields>
  <chartFormats count="9">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0" count="1" selected="0">
            <x v="4"/>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7" format="5" series="1">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2">
          <reference field="4294967294" count="1" selected="0">
            <x v="0"/>
          </reference>
          <reference field="0" count="1" selected="0">
            <x v="4"/>
          </reference>
        </references>
      </pivotArea>
    </chartFormat>
    <chartFormat chart="7" format="7">
      <pivotArea type="data" outline="0" fieldPosition="0">
        <references count="3">
          <reference field="4294967294" count="1" selected="0">
            <x v="0"/>
          </reference>
          <reference field="0" count="1" selected="0">
            <x v="4"/>
          </reference>
          <reference field="2" count="1" selected="0">
            <x v="1"/>
          </reference>
        </references>
      </pivotArea>
    </chartFormat>
    <chartFormat chart="7" format="8">
      <pivotArea type="data" outline="0" fieldPosition="0">
        <references count="3">
          <reference field="4294967294" count="1" selected="0">
            <x v="0"/>
          </reference>
          <reference field="0" count="1" selected="0">
            <x v="4"/>
          </reference>
          <reference field="2" count="1" selected="0">
            <x v="0"/>
          </reference>
        </references>
      </pivotArea>
    </chartFormat>
    <chartFormat chart="7" format="9">
      <pivotArea type="data" outline="0" fieldPosition="0">
        <references count="3">
          <reference field="4294967294" count="1" selected="0">
            <x v="0"/>
          </reference>
          <reference field="0" count="1" selected="0">
            <x v="1"/>
          </reference>
          <reference field="2" count="1" selected="0">
            <x v="1"/>
          </reference>
        </references>
      </pivotArea>
    </chartFormat>
    <chartFormat chart="7" format="10">
      <pivotArea type="data" outline="0" fieldPosition="0">
        <references count="3">
          <reference field="4294967294" count="1" selected="0">
            <x v="0"/>
          </reference>
          <reference field="0" count="1" selected="0">
            <x v="1"/>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EF2E30D-09A6-486D-8138-9E629E95157E}" name="PivotTable6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G3:H14" firstHeaderRow="1" firstDataRow="1" firstDataCol="1" rowPageCount="1" colPageCount="1"/>
  <pivotFields count="6">
    <pivotField axis="axisRow" showAll="0" sortType="descending">
      <items count="11">
        <item x="4"/>
        <item x="9"/>
        <item x="0"/>
        <item x="2"/>
        <item x="8"/>
        <item x="7"/>
        <item x="6"/>
        <item x="5"/>
        <item x="1"/>
        <item x="3"/>
        <item t="default"/>
      </items>
      <autoSortScope>
        <pivotArea dataOnly="0" outline="0" fieldPosition="0">
          <references count="1">
            <reference field="4294967294" count="1" selected="0">
              <x v="0"/>
            </reference>
          </references>
        </pivotArea>
      </autoSortScope>
    </pivotField>
    <pivotField showAll="0">
      <items count="11">
        <item x="0"/>
        <item x="1"/>
        <item x="2"/>
        <item x="3"/>
        <item x="4"/>
        <item x="5"/>
        <item x="6"/>
        <item x="7"/>
        <item x="8"/>
        <item x="9"/>
        <item t="default"/>
      </items>
    </pivotField>
    <pivotField axis="axisPage" multipleItemSelectionAllowed="1" showAll="0">
      <items count="4">
        <item h="1" x="0"/>
        <item x="1"/>
        <item h="1" x="2"/>
        <item t="default"/>
      </items>
    </pivotField>
    <pivotField showAll="0"/>
    <pivotField showAll="0"/>
    <pivotField dataField="1" numFmtId="164" showAll="0"/>
  </pivotFields>
  <rowFields count="1">
    <field x="0"/>
  </rowFields>
  <rowItems count="11">
    <i>
      <x v="2"/>
    </i>
    <i>
      <x v="8"/>
    </i>
    <i>
      <x v="3"/>
    </i>
    <i>
      <x v="4"/>
    </i>
    <i>
      <x v="6"/>
    </i>
    <i>
      <x/>
    </i>
    <i>
      <x v="7"/>
    </i>
    <i>
      <x v="5"/>
    </i>
    <i>
      <x v="9"/>
    </i>
    <i>
      <x v="1"/>
    </i>
    <i t="grand">
      <x/>
    </i>
  </rowItems>
  <colItems count="1">
    <i/>
  </colItems>
  <pageFields count="1">
    <pageField fld="2" hier="-1"/>
  </pageFields>
  <dataFields count="1">
    <dataField name="Sum of Value (Billion Won)" fld="5" showDataAs="percentOfCol" baseField="0" baseItem="0" numFmtId="10"/>
  </dataFields>
  <chartFormats count="22">
    <chartFormat chart="0" format="0" series="1">
      <pivotArea type="data" outline="0" fieldPosition="0">
        <references count="1">
          <reference field="4294967294" count="1" selected="0">
            <x v="0"/>
          </reference>
        </references>
      </pivotArea>
    </chartFormat>
    <chartFormat chart="0" format="21">
      <pivotArea type="data" outline="0" fieldPosition="0">
        <references count="2">
          <reference field="4294967294" count="1" selected="0">
            <x v="0"/>
          </reference>
          <reference field="0" count="1" selected="0">
            <x v="2"/>
          </reference>
        </references>
      </pivotArea>
    </chartFormat>
    <chartFormat chart="0" format="22">
      <pivotArea type="data" outline="0" fieldPosition="0">
        <references count="2">
          <reference field="4294967294" count="1" selected="0">
            <x v="0"/>
          </reference>
          <reference field="0" count="1" selected="0">
            <x v="8"/>
          </reference>
        </references>
      </pivotArea>
    </chartFormat>
    <chartFormat chart="0" format="23">
      <pivotArea type="data" outline="0" fieldPosition="0">
        <references count="2">
          <reference field="4294967294" count="1" selected="0">
            <x v="0"/>
          </reference>
          <reference field="0" count="1" selected="0">
            <x v="3"/>
          </reference>
        </references>
      </pivotArea>
    </chartFormat>
    <chartFormat chart="0" format="24">
      <pivotArea type="data" outline="0" fieldPosition="0">
        <references count="2">
          <reference field="4294967294" count="1" selected="0">
            <x v="0"/>
          </reference>
          <reference field="0" count="1" selected="0">
            <x v="4"/>
          </reference>
        </references>
      </pivotArea>
    </chartFormat>
    <chartFormat chart="0" format="25">
      <pivotArea type="data" outline="0" fieldPosition="0">
        <references count="2">
          <reference field="4294967294" count="1" selected="0">
            <x v="0"/>
          </reference>
          <reference field="0" count="1" selected="0">
            <x v="6"/>
          </reference>
        </references>
      </pivotArea>
    </chartFormat>
    <chartFormat chart="0" format="26">
      <pivotArea type="data" outline="0" fieldPosition="0">
        <references count="2">
          <reference field="4294967294" count="1" selected="0">
            <x v="0"/>
          </reference>
          <reference field="0" count="1" selected="0">
            <x v="0"/>
          </reference>
        </references>
      </pivotArea>
    </chartFormat>
    <chartFormat chart="0" format="27">
      <pivotArea type="data" outline="0" fieldPosition="0">
        <references count="2">
          <reference field="4294967294" count="1" selected="0">
            <x v="0"/>
          </reference>
          <reference field="0" count="1" selected="0">
            <x v="7"/>
          </reference>
        </references>
      </pivotArea>
    </chartFormat>
    <chartFormat chart="0" format="28">
      <pivotArea type="data" outline="0" fieldPosition="0">
        <references count="2">
          <reference field="4294967294" count="1" selected="0">
            <x v="0"/>
          </reference>
          <reference field="0" count="1" selected="0">
            <x v="5"/>
          </reference>
        </references>
      </pivotArea>
    </chartFormat>
    <chartFormat chart="0" format="29">
      <pivotArea type="data" outline="0" fieldPosition="0">
        <references count="2">
          <reference field="4294967294" count="1" selected="0">
            <x v="0"/>
          </reference>
          <reference field="0" count="1" selected="0">
            <x v="9"/>
          </reference>
        </references>
      </pivotArea>
    </chartFormat>
    <chartFormat chart="0" format="30">
      <pivotArea type="data" outline="0" fieldPosition="0">
        <references count="2">
          <reference field="4294967294" count="1" selected="0">
            <x v="0"/>
          </reference>
          <reference field="0" count="1" selected="0">
            <x v="1"/>
          </reference>
        </references>
      </pivotArea>
    </chartFormat>
    <chartFormat chart="8" format="42" series="1">
      <pivotArea type="data" outline="0" fieldPosition="0">
        <references count="1">
          <reference field="4294967294" count="1" selected="0">
            <x v="0"/>
          </reference>
        </references>
      </pivotArea>
    </chartFormat>
    <chartFormat chart="8" format="43">
      <pivotArea type="data" outline="0" fieldPosition="0">
        <references count="2">
          <reference field="4294967294" count="1" selected="0">
            <x v="0"/>
          </reference>
          <reference field="0" count="1" selected="0">
            <x v="2"/>
          </reference>
        </references>
      </pivotArea>
    </chartFormat>
    <chartFormat chart="8" format="44">
      <pivotArea type="data" outline="0" fieldPosition="0">
        <references count="2">
          <reference field="4294967294" count="1" selected="0">
            <x v="0"/>
          </reference>
          <reference field="0" count="1" selected="0">
            <x v="8"/>
          </reference>
        </references>
      </pivotArea>
    </chartFormat>
    <chartFormat chart="8" format="45">
      <pivotArea type="data" outline="0" fieldPosition="0">
        <references count="2">
          <reference field="4294967294" count="1" selected="0">
            <x v="0"/>
          </reference>
          <reference field="0" count="1" selected="0">
            <x v="3"/>
          </reference>
        </references>
      </pivotArea>
    </chartFormat>
    <chartFormat chart="8" format="46">
      <pivotArea type="data" outline="0" fieldPosition="0">
        <references count="2">
          <reference field="4294967294" count="1" selected="0">
            <x v="0"/>
          </reference>
          <reference field="0" count="1" selected="0">
            <x v="4"/>
          </reference>
        </references>
      </pivotArea>
    </chartFormat>
    <chartFormat chart="8" format="47">
      <pivotArea type="data" outline="0" fieldPosition="0">
        <references count="2">
          <reference field="4294967294" count="1" selected="0">
            <x v="0"/>
          </reference>
          <reference field="0" count="1" selected="0">
            <x v="6"/>
          </reference>
        </references>
      </pivotArea>
    </chartFormat>
    <chartFormat chart="8" format="48">
      <pivotArea type="data" outline="0" fieldPosition="0">
        <references count="2">
          <reference field="4294967294" count="1" selected="0">
            <x v="0"/>
          </reference>
          <reference field="0" count="1" selected="0">
            <x v="0"/>
          </reference>
        </references>
      </pivotArea>
    </chartFormat>
    <chartFormat chart="8" format="49">
      <pivotArea type="data" outline="0" fieldPosition="0">
        <references count="2">
          <reference field="4294967294" count="1" selected="0">
            <x v="0"/>
          </reference>
          <reference field="0" count="1" selected="0">
            <x v="7"/>
          </reference>
        </references>
      </pivotArea>
    </chartFormat>
    <chartFormat chart="8" format="50">
      <pivotArea type="data" outline="0" fieldPosition="0">
        <references count="2">
          <reference field="4294967294" count="1" selected="0">
            <x v="0"/>
          </reference>
          <reference field="0" count="1" selected="0">
            <x v="5"/>
          </reference>
        </references>
      </pivotArea>
    </chartFormat>
    <chartFormat chart="8" format="51">
      <pivotArea type="data" outline="0" fieldPosition="0">
        <references count="2">
          <reference field="4294967294" count="1" selected="0">
            <x v="0"/>
          </reference>
          <reference field="0" count="1" selected="0">
            <x v="9"/>
          </reference>
        </references>
      </pivotArea>
    </chartFormat>
    <chartFormat chart="8" format="5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E02E8AD-E7AD-4A9A-A8BE-B42E45A7256F}" name="PivotTable6"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N4:O7" firstHeaderRow="1" firstDataRow="1" firstDataCol="1" rowPageCount="1" colPageCount="1"/>
  <pivotFields count="6">
    <pivotField axis="axisPage" multipleItemSelectionAllowed="1" showAll="0">
      <items count="11">
        <item h="1" x="4"/>
        <item h="1" x="9"/>
        <item x="0"/>
        <item h="1" x="2"/>
        <item h="1" x="8"/>
        <item h="1" x="7"/>
        <item h="1" x="6"/>
        <item h="1" x="5"/>
        <item x="1"/>
        <item h="1" x="3"/>
        <item t="default"/>
      </items>
    </pivotField>
    <pivotField showAll="0"/>
    <pivotField axis="axisRow" showAll="0">
      <items count="4">
        <item x="0"/>
        <item x="1"/>
        <item h="1" x="2"/>
        <item t="default"/>
      </items>
    </pivotField>
    <pivotField showAll="0"/>
    <pivotField showAll="0"/>
    <pivotField dataField="1" numFmtId="164" showAll="0"/>
  </pivotFields>
  <rowFields count="1">
    <field x="2"/>
  </rowFields>
  <rowItems count="3">
    <i>
      <x/>
    </i>
    <i>
      <x v="1"/>
    </i>
    <i t="grand">
      <x/>
    </i>
  </rowItems>
  <colItems count="1">
    <i/>
  </colItems>
  <pageFields count="1">
    <pageField fld="0" hier="-1"/>
  </pageFields>
  <dataFields count="1">
    <dataField name="Sum of Value (Billion Won)" fld="5" baseField="0" baseItem="0" numFmtId="164"/>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E7DE01E-9726-4DC0-A83D-3EE0C103F2B5}" name="PivotTable60"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H55:K67" firstHeaderRow="1" firstDataRow="2" firstDataCol="1"/>
  <pivotFields count="6">
    <pivotField axis="axisCol" showAll="0">
      <items count="11">
        <item h="1" x="4"/>
        <item h="1" x="9"/>
        <item x="0"/>
        <item h="1" x="2"/>
        <item h="1" x="8"/>
        <item h="1" x="7"/>
        <item h="1" x="6"/>
        <item h="1" x="5"/>
        <item x="1"/>
        <item h="1" x="3"/>
        <item t="default"/>
      </items>
    </pivotField>
    <pivotField axis="axisRow" showAll="0">
      <items count="11">
        <item x="0"/>
        <item x="1"/>
        <item x="2"/>
        <item x="3"/>
        <item x="4"/>
        <item x="5"/>
        <item x="6"/>
        <item x="7"/>
        <item x="8"/>
        <item x="9"/>
        <item t="default"/>
      </items>
    </pivotField>
    <pivotField showAll="0"/>
    <pivotField showAll="0"/>
    <pivotField showAll="0"/>
    <pivotField dataField="1" numFmtId="164" showAll="0"/>
  </pivotFields>
  <rowFields count="1">
    <field x="1"/>
  </rowFields>
  <rowItems count="11">
    <i>
      <x/>
    </i>
    <i>
      <x v="1"/>
    </i>
    <i>
      <x v="2"/>
    </i>
    <i>
      <x v="3"/>
    </i>
    <i>
      <x v="4"/>
    </i>
    <i>
      <x v="5"/>
    </i>
    <i>
      <x v="6"/>
    </i>
    <i>
      <x v="7"/>
    </i>
    <i>
      <x v="8"/>
    </i>
    <i>
      <x v="9"/>
    </i>
    <i t="grand">
      <x/>
    </i>
  </rowItems>
  <colFields count="1">
    <field x="0"/>
  </colFields>
  <colItems count="3">
    <i>
      <x v="2"/>
    </i>
    <i>
      <x v="8"/>
    </i>
    <i t="grand">
      <x/>
    </i>
  </colItems>
  <dataFields count="1">
    <dataField name="Sum of Value (Billion Won)" fld="5" baseField="0" baseItem="0" numFmtId="164"/>
  </dataFields>
  <chartFormats count="4">
    <chartFormat chart="7" format="16" series="1">
      <pivotArea type="data" outline="0" fieldPosition="0">
        <references count="2">
          <reference field="4294967294" count="1" selected="0">
            <x v="0"/>
          </reference>
          <reference field="0" count="1" selected="0">
            <x v="2"/>
          </reference>
        </references>
      </pivotArea>
    </chartFormat>
    <chartFormat chart="7" format="17" series="1">
      <pivotArea type="data" outline="0" fieldPosition="0">
        <references count="2">
          <reference field="4294967294" count="1" selected="0">
            <x v="0"/>
          </reference>
          <reference field="0" count="1" selected="0">
            <x v="8"/>
          </reference>
        </references>
      </pivotArea>
    </chartFormat>
    <chartFormat chart="11" format="20" series="1">
      <pivotArea type="data" outline="0" fieldPosition="0">
        <references count="2">
          <reference field="4294967294" count="1" selected="0">
            <x v="0"/>
          </reference>
          <reference field="0" count="1" selected="0">
            <x v="2"/>
          </reference>
        </references>
      </pivotArea>
    </chartFormat>
    <chartFormat chart="11" format="21" series="1">
      <pivotArea type="data" outline="0" fieldPosition="0">
        <references count="2">
          <reference field="4294967294" count="1" selected="0">
            <x v="0"/>
          </reference>
          <reference field="0"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34BC91E-E708-4DC7-BF8D-234C1F53DD69}" name="PivotTable7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3:C7" firstHeaderRow="1" firstDataRow="1" firstDataCol="1"/>
  <pivotFields count="6">
    <pivotField axis="axisRow" showAll="0" measureFilter="1" sortType="descending">
      <items count="11">
        <item x="4"/>
        <item x="9"/>
        <item x="0"/>
        <item x="2"/>
        <item x="8"/>
        <item x="7"/>
        <item x="6"/>
        <item x="5"/>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164" showAll="0"/>
  </pivotFields>
  <rowFields count="1">
    <field x="0"/>
  </rowFields>
  <rowItems count="4">
    <i>
      <x v="2"/>
    </i>
    <i>
      <x v="8"/>
    </i>
    <i>
      <x v="3"/>
    </i>
    <i t="grand">
      <x/>
    </i>
  </rowItems>
  <colItems count="1">
    <i/>
  </colItems>
  <dataFields count="1">
    <dataField name="Sum of Value (Billion Won)" fld="5"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3BDDBD0-637B-4A8F-A46D-9BD3F60A17E9}" name="PivotTable3" cacheId="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H21:L33" firstHeaderRow="1" firstDataRow="2" firstDataCol="1"/>
  <pivotFields count="3">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2">
            <reference field="4294967294" count="1" selected="0">
              <x v="0"/>
            </reference>
            <reference field="2" count="1" selected="0">
              <x v="1"/>
            </reference>
          </references>
        </pivotArea>
      </autoSortScope>
    </pivotField>
    <pivotField dataField="1" subtotalTop="0" showAll="0" defaultSubtotal="0"/>
    <pivotField axis="axisCol" allDrilled="1" subtotalTop="0" showAll="0" dataSourceSort="1" defaultSubtotal="0" defaultAttributeDrillState="1">
      <items count="3">
        <item x="0"/>
        <item x="1"/>
        <item x="2"/>
      </items>
    </pivotField>
  </pivotFields>
  <rowFields count="1">
    <field x="0"/>
  </rowFields>
  <rowItems count="11">
    <i>
      <x v="2"/>
    </i>
    <i>
      <x v="8"/>
    </i>
    <i>
      <x v="3"/>
    </i>
    <i>
      <x v="4"/>
    </i>
    <i>
      <x v="6"/>
    </i>
    <i>
      <x/>
    </i>
    <i>
      <x v="7"/>
    </i>
    <i>
      <x v="5"/>
    </i>
    <i>
      <x v="9"/>
    </i>
    <i>
      <x v="1"/>
    </i>
    <i t="grand">
      <x/>
    </i>
  </rowItems>
  <colFields count="1">
    <field x="2"/>
  </colFields>
  <colItems count="4">
    <i>
      <x/>
    </i>
    <i>
      <x v="1"/>
    </i>
    <i>
      <x v="2"/>
    </i>
    <i t="grand">
      <x/>
    </i>
  </colItems>
  <dataFields count="1">
    <dataField name="Sum of Value (Billion Won)" fld="1" baseField="0" baseItem="0"/>
  </dataFields>
  <chartFormats count="3">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penses!$A$21:$F$121">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A8F4D65-3AC8-4AEB-B3EE-0496073681B3}" name="PivotTable6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O10:S14" firstHeaderRow="1" firstDataRow="2" firstDataCol="1"/>
  <pivotFields count="6">
    <pivotField axis="axisCol" showAll="0">
      <items count="6">
        <item n="Gross Profit" x="0"/>
        <item x="4"/>
        <item h="1" x="3"/>
        <item n="Operating Profit/Operating Income" x="1"/>
        <item h="1" x="2"/>
        <item t="default"/>
      </items>
    </pivotField>
    <pivotField showAll="0">
      <items count="11">
        <item x="0"/>
        <item x="1"/>
        <item x="2"/>
        <item x="3"/>
        <item x="4"/>
        <item x="5"/>
        <item x="6"/>
        <item x="7"/>
        <item x="8"/>
        <item x="9"/>
        <item t="default"/>
      </items>
    </pivotField>
    <pivotField axis="axisRow" showAll="0">
      <items count="4">
        <item x="0"/>
        <item x="1"/>
        <item h="1" x="2"/>
        <item t="default"/>
      </items>
    </pivotField>
    <pivotField showAll="0"/>
    <pivotField showAll="0"/>
    <pivotField dataField="1" numFmtId="164" showAll="0"/>
  </pivotFields>
  <rowFields count="1">
    <field x="2"/>
  </rowFields>
  <rowItems count="3">
    <i>
      <x/>
    </i>
    <i>
      <x v="1"/>
    </i>
    <i t="grand">
      <x/>
    </i>
  </rowItems>
  <colFields count="1">
    <field x="0"/>
  </colFields>
  <colItems count="4">
    <i>
      <x/>
    </i>
    <i>
      <x v="1"/>
    </i>
    <i>
      <x v="3"/>
    </i>
    <i t="grand">
      <x/>
    </i>
  </colItems>
  <dataFields count="1">
    <dataField name="Sum of Value (Billion Won)" fld="5" baseField="0" baseItem="0" numFmtId="164"/>
  </dataFields>
  <chartFormats count="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11" format="8" series="1">
      <pivotArea type="data" outline="0" fieldPosition="0">
        <references count="2">
          <reference field="4294967294" count="1" selected="0">
            <x v="0"/>
          </reference>
          <reference field="0" count="1" selected="0">
            <x v="0"/>
          </reference>
        </references>
      </pivotArea>
    </chartFormat>
    <chartFormat chart="11" format="9" series="1">
      <pivotArea type="data" outline="0" fieldPosition="0">
        <references count="2">
          <reference field="4294967294" count="1" selected="0">
            <x v="0"/>
          </reference>
          <reference field="0" count="1" selected="0">
            <x v="1"/>
          </reference>
        </references>
      </pivotArea>
    </chartFormat>
    <chartFormat chart="11" format="10"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E589EC0-9451-4034-A7B7-84D379052EF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F18" firstHeaderRow="1" firstDataRow="1" firstDataCol="0"/>
  <pivotFields count="1">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82B0778-0906-4489-B3DF-195CD3323EBE}" name="PivotTable4"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51:P55" firstHeaderRow="1" firstDataRow="1" firstDataCol="1" rowPageCount="1" colPageCount="1"/>
  <pivotFields count="3">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3">
        <item x="0"/>
        <item x="1"/>
        <item x="2"/>
      </items>
    </pivotField>
  </pivotFields>
  <rowFields count="1">
    <field x="2"/>
  </rowFields>
  <rowItems count="4">
    <i>
      <x/>
    </i>
    <i>
      <x v="1"/>
    </i>
    <i>
      <x v="2"/>
    </i>
    <i t="grand">
      <x/>
    </i>
  </rowItems>
  <colItems count="1">
    <i/>
  </colItems>
  <pageFields count="1">
    <pageField fld="0" hier="12" name="[ProfitTable].[Metrics].&amp;[Net Income]" cap="Net Income"/>
  </pageFields>
  <dataFields count="1">
    <dataField name="Sum of Value (Billion Won)" fld="1" baseField="0" baseItem="0"/>
  </dataFields>
  <formats count="1">
    <format dxfId="42">
      <pivotArea collapsedLevelsAreSubtotals="1" fieldPosition="0">
        <references count="1">
          <reference field="2" count="1">
            <x v="0"/>
          </reference>
        </references>
      </pivotArea>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fitTable].[Metrics].&amp;[Net Incom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1]"/>
        <x15:activeTabTopLevelEntity name="[ProfitTable]"/>
        <x15:activeTabTopLevelEntity name="[Equity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86E5222B-61DB-4C69-88B0-7E286AF1E83E}" name="PivotTable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17:V34" firstHeaderRow="1" firstDataRow="1" firstDataCol="0"/>
  <pivotFields count="6">
    <pivotField showAll="0"/>
    <pivotField showAll="0"/>
    <pivotField showAll="0"/>
    <pivotField showAll="0"/>
    <pivotField showAll="0"/>
    <pivotField numFmtId="164"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324E93C-9AA9-4213-BBA7-87E51D73F394}" name="PivotTable68"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O35:P46" firstHeaderRow="1" firstDataRow="1" firstDataCol="1" rowPageCount="1" colPageCount="1"/>
  <pivotFields count="6">
    <pivotField axis="axisPage" multipleItemSelectionAllowed="1" showAll="0">
      <items count="6">
        <item h="1" x="0"/>
        <item h="1" x="4"/>
        <item h="1" x="3"/>
        <item x="1"/>
        <item h="1" x="2"/>
        <item t="default"/>
      </items>
    </pivotField>
    <pivotField axis="axisRow" showAll="0">
      <items count="11">
        <item x="0"/>
        <item x="1"/>
        <item x="2"/>
        <item x="3"/>
        <item x="4"/>
        <item x="5"/>
        <item x="6"/>
        <item x="7"/>
        <item x="8"/>
        <item x="9"/>
        <item t="default"/>
      </items>
    </pivotField>
    <pivotField showAll="0"/>
    <pivotField showAll="0"/>
    <pivotField showAll="0"/>
    <pivotField dataField="1" numFmtId="164" showAll="0"/>
  </pivotFields>
  <rowFields count="1">
    <field x="1"/>
  </rowFields>
  <rowItems count="11">
    <i>
      <x/>
    </i>
    <i>
      <x v="1"/>
    </i>
    <i>
      <x v="2"/>
    </i>
    <i>
      <x v="3"/>
    </i>
    <i>
      <x v="4"/>
    </i>
    <i>
      <x v="5"/>
    </i>
    <i>
      <x v="6"/>
    </i>
    <i>
      <x v="7"/>
    </i>
    <i>
      <x v="8"/>
    </i>
    <i>
      <x v="9"/>
    </i>
    <i t="grand">
      <x/>
    </i>
  </rowItems>
  <colItems count="1">
    <i/>
  </colItems>
  <pageFields count="1">
    <pageField fld="0" hier="-1"/>
  </pageFields>
  <dataFields count="1">
    <dataField name="Sum of Value (Billion Won)" fld="5" baseField="0" baseItem="0" numFmtId="164"/>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97343FB-5911-4584-8795-319636DFF15C}" name="PivotTable59"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L23:M26" firstHeaderRow="1" firstDataRow="1" firstDataCol="1" rowPageCount="1" colPageCount="1"/>
  <pivotFields count="6">
    <pivotField axis="axisPage" multipleItemSelectionAllowed="1" showAll="0">
      <items count="9">
        <item h="1" x="6"/>
        <item h="1" x="1"/>
        <item h="1" x="2"/>
        <item h="1" x="5"/>
        <item h="1" x="7"/>
        <item h="1" x="4"/>
        <item h="1" x="3"/>
        <item x="0"/>
        <item t="default"/>
      </items>
    </pivotField>
    <pivotField showAll="0"/>
    <pivotField axis="axisRow" showAll="0">
      <items count="4">
        <item x="2"/>
        <item x="0"/>
        <item h="1" x="1"/>
        <item t="default"/>
      </items>
    </pivotField>
    <pivotField showAll="0"/>
    <pivotField showAll="0"/>
    <pivotField dataField="1" numFmtId="164" showAll="0"/>
  </pivotFields>
  <rowFields count="1">
    <field x="2"/>
  </rowFields>
  <rowItems count="3">
    <i>
      <x/>
    </i>
    <i>
      <x v="1"/>
    </i>
    <i t="grand">
      <x/>
    </i>
  </rowItems>
  <colItems count="1">
    <i/>
  </colItems>
  <pageFields count="1">
    <pageField fld="0" hier="-1"/>
  </pageFields>
  <dataFields count="1">
    <dataField name="Revenue (Billion Won)" fld="5" baseField="2" baseItem="0" numFmtId="164"/>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8EF382D5-FBEC-4295-8125-D0CC6CE39F06}" name="PivotTable5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H23:I30" firstHeaderRow="1" firstDataRow="1" firstDataCol="1"/>
  <pivotFields count="6">
    <pivotField axis="axisRow" showAll="0" sortType="descending">
      <items count="9">
        <item x="3"/>
        <item x="1"/>
        <item x="2"/>
        <item x="5"/>
        <item x="6"/>
        <item x="4"/>
        <item h="1" x="7"/>
        <item h="1" x="0"/>
        <item t="default"/>
      </items>
      <autoSortScope>
        <pivotArea dataOnly="0" outline="0" fieldPosition="0">
          <references count="1">
            <reference field="4294967294" count="1" selected="0">
              <x v="0"/>
            </reference>
          </references>
        </pivotArea>
      </autoSortScope>
    </pivotField>
    <pivotField showAll="0">
      <items count="11">
        <item x="0"/>
        <item x="1"/>
        <item x="2"/>
        <item x="3"/>
        <item x="4"/>
        <item x="5"/>
        <item x="6"/>
        <item x="7"/>
        <item x="8"/>
        <item x="9"/>
        <item t="default"/>
      </items>
    </pivotField>
    <pivotField showAll="0"/>
    <pivotField showAll="0"/>
    <pivotField showAll="0"/>
    <pivotField dataField="1" numFmtId="164" showAll="0"/>
  </pivotFields>
  <rowFields count="1">
    <field x="0"/>
  </rowFields>
  <rowItems count="7">
    <i>
      <x v="1"/>
    </i>
    <i>
      <x v="2"/>
    </i>
    <i>
      <x v="5"/>
    </i>
    <i>
      <x v="3"/>
    </i>
    <i>
      <x/>
    </i>
    <i>
      <x v="4"/>
    </i>
    <i t="grand">
      <x/>
    </i>
  </rowItems>
  <colItems count="1">
    <i/>
  </colItems>
  <dataFields count="1">
    <dataField name="Sum of Value (Billion Won)" fld="5" baseField="0" baseItem="0" numFmtId="164"/>
  </dataFields>
  <chartFormats count="16">
    <chartFormat chart="0" format="0" series="1">
      <pivotArea type="data" outline="0" fieldPosition="0">
        <references count="1">
          <reference field="4294967294" count="1" selected="0">
            <x v="0"/>
          </reference>
        </references>
      </pivotArea>
    </chartFormat>
    <chartFormat chart="0" format="17">
      <pivotArea type="data" outline="0" fieldPosition="0">
        <references count="2">
          <reference field="4294967294" count="1" selected="0">
            <x v="0"/>
          </reference>
          <reference field="0" count="1" selected="0">
            <x v="0"/>
          </reference>
        </references>
      </pivotArea>
    </chartFormat>
    <chartFormat chart="0" format="18">
      <pivotArea type="data" outline="0" fieldPosition="0">
        <references count="2">
          <reference field="4294967294" count="1" selected="0">
            <x v="0"/>
          </reference>
          <reference field="0" count="1" selected="0">
            <x v="1"/>
          </reference>
        </references>
      </pivotArea>
    </chartFormat>
    <chartFormat chart="0" format="19">
      <pivotArea type="data" outline="0" fieldPosition="0">
        <references count="2">
          <reference field="4294967294" count="1" selected="0">
            <x v="0"/>
          </reference>
          <reference field="0" count="1" selected="0">
            <x v="2"/>
          </reference>
        </references>
      </pivotArea>
    </chartFormat>
    <chartFormat chart="0" format="20">
      <pivotArea type="data" outline="0" fieldPosition="0">
        <references count="2">
          <reference field="4294967294" count="1" selected="0">
            <x v="0"/>
          </reference>
          <reference field="0" count="1" selected="0">
            <x v="3"/>
          </reference>
        </references>
      </pivotArea>
    </chartFormat>
    <chartFormat chart="0" format="21">
      <pivotArea type="data" outline="0" fieldPosition="0">
        <references count="2">
          <reference field="4294967294" count="1" selected="0">
            <x v="0"/>
          </reference>
          <reference field="0" count="1" selected="0">
            <x v="4"/>
          </reference>
        </references>
      </pivotArea>
    </chartFormat>
    <chartFormat chart="0" format="22">
      <pivotArea type="data" outline="0" fieldPosition="0">
        <references count="2">
          <reference field="4294967294" count="1" selected="0">
            <x v="0"/>
          </reference>
          <reference field="0" count="1" selected="0">
            <x v="5"/>
          </reference>
        </references>
      </pivotArea>
    </chartFormat>
    <chartFormat chart="0" format="23">
      <pivotArea type="data" outline="0" fieldPosition="0">
        <references count="2">
          <reference field="4294967294" count="1" selected="0">
            <x v="0"/>
          </reference>
          <reference field="0" count="1" selected="0">
            <x v="6"/>
          </reference>
        </references>
      </pivotArea>
    </chartFormat>
    <chartFormat chart="0" format="24">
      <pivotArea type="data" outline="0" fieldPosition="0">
        <references count="2">
          <reference field="4294967294" count="1" selected="0">
            <x v="0"/>
          </reference>
          <reference field="0" count="1" selected="0">
            <x v="7"/>
          </reference>
        </references>
      </pivotArea>
    </chartFormat>
    <chartFormat chart="17" format="32" series="1">
      <pivotArea type="data" outline="0" fieldPosition="0">
        <references count="1">
          <reference field="4294967294" count="1" selected="0">
            <x v="0"/>
          </reference>
        </references>
      </pivotArea>
    </chartFormat>
    <chartFormat chart="17" format="33">
      <pivotArea type="data" outline="0" fieldPosition="0">
        <references count="2">
          <reference field="4294967294" count="1" selected="0">
            <x v="0"/>
          </reference>
          <reference field="0" count="1" selected="0">
            <x v="1"/>
          </reference>
        </references>
      </pivotArea>
    </chartFormat>
    <chartFormat chart="17" format="34">
      <pivotArea type="data" outline="0" fieldPosition="0">
        <references count="2">
          <reference field="4294967294" count="1" selected="0">
            <x v="0"/>
          </reference>
          <reference field="0" count="1" selected="0">
            <x v="2"/>
          </reference>
        </references>
      </pivotArea>
    </chartFormat>
    <chartFormat chart="17" format="35">
      <pivotArea type="data" outline="0" fieldPosition="0">
        <references count="2">
          <reference field="4294967294" count="1" selected="0">
            <x v="0"/>
          </reference>
          <reference field="0" count="1" selected="0">
            <x v="5"/>
          </reference>
        </references>
      </pivotArea>
    </chartFormat>
    <chartFormat chart="17" format="36">
      <pivotArea type="data" outline="0" fieldPosition="0">
        <references count="2">
          <reference field="4294967294" count="1" selected="0">
            <x v="0"/>
          </reference>
          <reference field="0" count="1" selected="0">
            <x v="3"/>
          </reference>
        </references>
      </pivotArea>
    </chartFormat>
    <chartFormat chart="17" format="37">
      <pivotArea type="data" outline="0" fieldPosition="0">
        <references count="2">
          <reference field="4294967294" count="1" selected="0">
            <x v="0"/>
          </reference>
          <reference field="0" count="1" selected="0">
            <x v="0"/>
          </reference>
        </references>
      </pivotArea>
    </chartFormat>
    <chartFormat chart="17" format="38">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81F64AC-7FC6-4138-98FD-3C77224194E0}" name="PivotTable5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W2:X6" firstHeaderRow="1" firstDataRow="1" firstDataCol="1"/>
  <pivotFields count="6">
    <pivotField axis="axisRow" showAll="0">
      <items count="4">
        <item x="1"/>
        <item x="2"/>
        <item x="0"/>
        <item t="default"/>
      </items>
    </pivotField>
    <pivotField showAll="0">
      <items count="11">
        <item x="8"/>
        <item x="3"/>
        <item x="5"/>
        <item x="4"/>
        <item x="9"/>
        <item x="2"/>
        <item x="6"/>
        <item x="0"/>
        <item x="7"/>
        <item x="1"/>
        <item t="default"/>
      </items>
    </pivotField>
    <pivotField showAll="0">
      <items count="4">
        <item h="1" x="2"/>
        <item x="0"/>
        <item h="1" x="1"/>
        <item t="default"/>
      </items>
    </pivotField>
    <pivotField showAll="0"/>
    <pivotField showAll="0"/>
    <pivotField dataField="1" numFmtId="164" showAll="0"/>
  </pivotFields>
  <rowFields count="1">
    <field x="0"/>
  </rowFields>
  <rowItems count="4">
    <i>
      <x/>
    </i>
    <i>
      <x v="1"/>
    </i>
    <i>
      <x v="2"/>
    </i>
    <i t="grand">
      <x/>
    </i>
  </rowItems>
  <colItems count="1">
    <i/>
  </colItems>
  <dataFields count="1">
    <dataField name="Sum of Value (Billion Won)" fld="5" baseField="0" baseItem="0" numFmtId="164"/>
  </dataFields>
  <chartFormats count="4">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0" count="1" selected="0">
            <x v="0"/>
          </reference>
        </references>
      </pivotArea>
    </chartFormat>
    <chartFormat chart="5" format="7">
      <pivotArea type="data" outline="0" fieldPosition="0">
        <references count="2">
          <reference field="4294967294" count="1" selected="0">
            <x v="0"/>
          </reference>
          <reference field="0" count="1" selected="0">
            <x v="1"/>
          </reference>
        </references>
      </pivotArea>
    </chartFormat>
    <chartFormat chart="5" format="8">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336915E-A93B-48C0-88F4-7B280F59B0EE}" name="PivotTable7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1:AD39" firstHeaderRow="1" firstDataRow="1" firstDataCol="1" rowPageCount="1" colPageCount="1"/>
  <pivotFields count="6">
    <pivotField axis="axisRow" showAll="0">
      <items count="9">
        <item x="6"/>
        <item x="1"/>
        <item x="2"/>
        <item x="5"/>
        <item x="7"/>
        <item x="4"/>
        <item h="1" x="3"/>
        <item x="0"/>
        <item t="default"/>
      </items>
    </pivotField>
    <pivotField showAll="0">
      <items count="11">
        <item x="8"/>
        <item x="3"/>
        <item x="5"/>
        <item x="4"/>
        <item x="9"/>
        <item x="2"/>
        <item x="6"/>
        <item x="0"/>
        <item x="7"/>
        <item x="1"/>
        <item t="default"/>
      </items>
    </pivotField>
    <pivotField axis="axisPage" multipleItemSelectionAllowed="1" showAll="0">
      <items count="4">
        <item h="1" x="2"/>
        <item x="0"/>
        <item h="1" x="1"/>
        <item t="default"/>
      </items>
    </pivotField>
    <pivotField showAll="0"/>
    <pivotField showAll="0"/>
    <pivotField dataField="1" numFmtId="164" showAll="0"/>
  </pivotFields>
  <rowFields count="1">
    <field x="0"/>
  </rowFields>
  <rowItems count="8">
    <i>
      <x/>
    </i>
    <i>
      <x v="1"/>
    </i>
    <i>
      <x v="2"/>
    </i>
    <i>
      <x v="3"/>
    </i>
    <i>
      <x v="4"/>
    </i>
    <i>
      <x v="5"/>
    </i>
    <i>
      <x v="7"/>
    </i>
    <i t="grand">
      <x/>
    </i>
  </rowItems>
  <colItems count="1">
    <i/>
  </colItems>
  <pageFields count="1">
    <pageField fld="2" hier="-1"/>
  </pageFields>
  <dataFields count="1">
    <dataField name="Sum of Value (Billion Won)"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48A56360-DA33-4E0D-87C9-21642DD981E7}" name="PivotTable4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H1:I12" firstHeaderRow="1" firstDataRow="1" firstDataCol="1"/>
  <pivotFields count="6">
    <pivotField showAll="0"/>
    <pivotField axis="axisRow" showAll="0">
      <items count="11">
        <item x="0"/>
        <item x="1"/>
        <item x="2"/>
        <item x="3"/>
        <item x="4"/>
        <item x="5"/>
        <item x="6"/>
        <item x="7"/>
        <item x="8"/>
        <item x="9"/>
        <item t="default"/>
      </items>
    </pivotField>
    <pivotField showAll="0"/>
    <pivotField showAll="0"/>
    <pivotField showAll="0"/>
    <pivotField dataField="1" numFmtId="164" showAll="0">
      <items count="81">
        <item x="76"/>
        <item x="60"/>
        <item x="62"/>
        <item x="61"/>
        <item x="64"/>
        <item x="65"/>
        <item x="75"/>
        <item x="30"/>
        <item x="20"/>
        <item x="66"/>
        <item x="34"/>
        <item x="63"/>
        <item x="67"/>
        <item x="35"/>
        <item x="68"/>
        <item x="39"/>
        <item x="38"/>
        <item x="32"/>
        <item x="31"/>
        <item x="36"/>
        <item x="69"/>
        <item x="58"/>
        <item x="37"/>
        <item x="77"/>
        <item x="24"/>
        <item x="74"/>
        <item x="52"/>
        <item x="51"/>
        <item x="33"/>
        <item x="43"/>
        <item x="44"/>
        <item x="71"/>
        <item x="54"/>
        <item x="57"/>
        <item x="79"/>
        <item x="40"/>
        <item x="59"/>
        <item x="72"/>
        <item x="26"/>
        <item x="56"/>
        <item x="55"/>
        <item x="42"/>
        <item x="22"/>
        <item x="50"/>
        <item x="23"/>
        <item x="73"/>
        <item x="46"/>
        <item x="78"/>
        <item x="53"/>
        <item x="48"/>
        <item x="45"/>
        <item x="41"/>
        <item x="18"/>
        <item x="25"/>
        <item x="14"/>
        <item x="47"/>
        <item x="49"/>
        <item x="28"/>
        <item x="21"/>
        <item x="70"/>
        <item x="10"/>
        <item x="29"/>
        <item x="27"/>
        <item x="16"/>
        <item x="19"/>
        <item x="11"/>
        <item x="15"/>
        <item x="17"/>
        <item x="12"/>
        <item x="13"/>
        <item x="4"/>
        <item x="0"/>
        <item x="8"/>
        <item x="6"/>
        <item x="2"/>
        <item x="3"/>
        <item x="1"/>
        <item x="5"/>
        <item x="9"/>
        <item x="7"/>
        <item t="default"/>
      </items>
    </pivotField>
  </pivotFields>
  <rowFields count="1">
    <field x="1"/>
  </rowFields>
  <rowItems count="11">
    <i>
      <x/>
    </i>
    <i>
      <x v="1"/>
    </i>
    <i>
      <x v="2"/>
    </i>
    <i>
      <x v="3"/>
    </i>
    <i>
      <x v="4"/>
    </i>
    <i>
      <x v="5"/>
    </i>
    <i>
      <x v="6"/>
    </i>
    <i>
      <x v="7"/>
    </i>
    <i>
      <x v="8"/>
    </i>
    <i>
      <x v="9"/>
    </i>
    <i t="grand">
      <x/>
    </i>
  </rowItems>
  <colItems count="1">
    <i/>
  </colItems>
  <dataFields count="1">
    <dataField name="Sum of Value (Billion Won)" fld="5" baseField="0" baseItem="0" numFmtId="164"/>
  </dataFields>
  <chartFormats count="11">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1918E542-DC28-4E23-8CED-BC7F54C647B5}" name="PivotTable58"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S33:T37" firstHeaderRow="1" firstDataRow="1" firstDataCol="1" rowPageCount="1" colPageCount="1"/>
  <pivotFields count="6">
    <pivotField axis="axisPage" multipleItemSelectionAllowed="1" showAll="0">
      <items count="9">
        <item h="1" x="6"/>
        <item h="1" x="1"/>
        <item x="2"/>
        <item h="1" x="5"/>
        <item h="1" x="7"/>
        <item h="1" x="4"/>
        <item h="1" x="3"/>
        <item h="1" x="0"/>
        <item t="default"/>
      </items>
    </pivotField>
    <pivotField showAll="0"/>
    <pivotField axis="axisRow" showAll="0">
      <items count="4">
        <item x="2"/>
        <item x="0"/>
        <item x="1"/>
        <item t="default"/>
      </items>
    </pivotField>
    <pivotField showAll="0"/>
    <pivotField showAll="0"/>
    <pivotField dataField="1" numFmtId="164" showAll="0"/>
  </pivotFields>
  <rowFields count="1">
    <field x="2"/>
  </rowFields>
  <rowItems count="4">
    <i>
      <x/>
    </i>
    <i>
      <x v="1"/>
    </i>
    <i>
      <x v="2"/>
    </i>
    <i t="grand">
      <x/>
    </i>
  </rowItems>
  <colItems count="1">
    <i/>
  </colItems>
  <pageFields count="1">
    <pageField fld="0" hier="-1"/>
  </pageFields>
  <dataFields count="1">
    <dataField name="Sum of Value (Billion Won)" fld="5" baseField="0" baseItem="0" numFmtId="164"/>
  </dataField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5D4D9918-CBF0-45DE-AA43-1CF679CFB05F}"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H16:I20" firstHeaderRow="1" firstDataRow="1" firstDataCol="1" rowPageCount="1" colPageCount="1"/>
  <pivotFields count="6">
    <pivotField axis="axisPage" multipleItemSelectionAllowed="1" showAll="0">
      <items count="3">
        <item x="0"/>
        <item h="1" x="1"/>
        <item t="default"/>
      </items>
    </pivotField>
    <pivotField showAll="0"/>
    <pivotField axis="axisRow" showAll="0">
      <items count="4">
        <item x="0"/>
        <item x="1"/>
        <item x="2"/>
        <item t="default"/>
      </items>
    </pivotField>
    <pivotField showAll="0"/>
    <pivotField showAll="0"/>
    <pivotField dataField="1" numFmtId="164" showAll="0">
      <items count="21">
        <item x="3"/>
        <item x="7"/>
        <item x="14"/>
        <item x="18"/>
        <item x="16"/>
        <item x="15"/>
        <item x="12"/>
        <item x="19"/>
        <item x="10"/>
        <item x="11"/>
        <item x="13"/>
        <item x="17"/>
        <item x="6"/>
        <item x="5"/>
        <item x="4"/>
        <item x="9"/>
        <item x="0"/>
        <item x="8"/>
        <item x="2"/>
        <item x="1"/>
        <item t="default"/>
      </items>
    </pivotField>
  </pivotFields>
  <rowFields count="1">
    <field x="2"/>
  </rowFields>
  <rowItems count="4">
    <i>
      <x/>
    </i>
    <i>
      <x v="1"/>
    </i>
    <i>
      <x v="2"/>
    </i>
    <i t="grand">
      <x/>
    </i>
  </rowItems>
  <colItems count="1">
    <i/>
  </colItems>
  <pageFields count="1">
    <pageField fld="0" hier="-1"/>
  </pageFields>
  <dataFields count="1">
    <dataField name="Sum of Value (Billion Won)" fld="5"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1D7FCED-7BA6-477F-AECF-5F0543A9E972}" name="PivotTable32"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4">
  <location ref="H1:I12" firstHeaderRow="1" firstDataRow="2" firstDataCol="1"/>
  <pivotFields count="6">
    <pivotField axis="axisCol" compact="0" outline="0" showAll="0" defaultSubtotal="0">
      <items count="2">
        <item h="1" x="0"/>
        <item x="1"/>
      </items>
      <extLst>
        <ext xmlns:x14="http://schemas.microsoft.com/office/spreadsheetml/2009/9/main" uri="{2946ED86-A175-432a-8AC1-64E0C546D7DE}">
          <x14:pivotField fillDownLabels="1"/>
        </ext>
      </extLst>
    </pivotField>
    <pivotField axis="axisRow" compact="0" outline="0" showAll="0" defaultSubtotal="0">
      <items count="10">
        <item x="0"/>
        <item x="1"/>
        <item x="2"/>
        <item x="3"/>
        <item x="4"/>
        <item x="5"/>
        <item x="6"/>
        <item x="7"/>
        <item x="8"/>
        <item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0">
    <i>
      <x/>
    </i>
    <i>
      <x v="1"/>
    </i>
    <i>
      <x v="2"/>
    </i>
    <i>
      <x v="3"/>
    </i>
    <i>
      <x v="4"/>
    </i>
    <i>
      <x v="5"/>
    </i>
    <i>
      <x v="6"/>
    </i>
    <i>
      <x v="7"/>
    </i>
    <i>
      <x v="8"/>
    </i>
    <i>
      <x v="9"/>
    </i>
  </rowItems>
  <colFields count="1">
    <field x="0"/>
  </colFields>
  <colItems count="1">
    <i>
      <x v="1"/>
    </i>
  </colItems>
  <dataFields count="1">
    <dataField name="Sum of Value (Billion Won)" fld="5" baseField="0" baseItem="0" numFmtId="164"/>
  </dataFields>
  <chartFormats count="3">
    <chartFormat chart="4" format="6"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8797EB71-57AE-4C70-8760-5A46B9D3615B}" autoFormatId="16" applyNumberFormats="0" applyBorderFormats="0" applyFontFormats="0" applyPatternFormats="0" applyAlignmentFormats="0" applyWidthHeightFormats="0">
  <queryTableRefresh nextId="7">
    <queryTableFields count="6">
      <queryTableField id="1" name="Metrics" tableColumnId="1"/>
      <queryTableField id="2" name="Year.Quarter" tableColumnId="2"/>
      <queryTableField id="3" name="Year" tableColumnId="3"/>
      <queryTableField id="4" name="Quarter" tableColumnId="4"/>
      <queryTableField id="5" name="Category" tableColumnId="5"/>
      <queryTableField id="6" name="Value (Billion Won)"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7B16AACB-9DF0-473C-9CBF-B496DE36B976}" autoFormatId="16" applyNumberFormats="0" applyBorderFormats="0" applyFontFormats="0" applyPatternFormats="0" applyAlignmentFormats="0" applyWidthHeightFormats="0">
  <queryTableRefresh nextId="7">
    <queryTableFields count="6">
      <queryTableField id="1" name="Metrics" tableColumnId="1"/>
      <queryTableField id="6" dataBound="0" tableColumnId="6"/>
      <queryTableField id="2" name="Year.Quarter" tableColumnId="2"/>
      <queryTableField id="3" name="Year" tableColumnId="3"/>
      <queryTableField id="4" name="Quarter" tableColumnId="4"/>
      <queryTableField id="5" name="Value (Billion Won)" tableColumnId="5"/>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4</v>
    <v>1</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s" xr10:uid="{60DA09CB-5E51-412A-9C9F-F20434238EDA}" sourceName="[Merge1].[Metrics]">
  <pivotTables>
    <pivotTable tabId="7" name="PivotTable2"/>
  </pivotTables>
  <data>
    <olap pivotCacheId="2049511656">
      <levels count="2">
        <level uniqueName="[Merge1].[Metrics].[(All)]" sourceCaption="(All)" count="0"/>
        <level uniqueName="[Merge1].[Metrics].[Metrics]" sourceCaption="Metrics" count="25">
          <ranges>
            <range startItem="0">
              <i n="[Merge1].[Metrics].&amp;[Advertisement/Appearance Fee]" c="Advertisement/Appearance Fee"/>
              <i n="[Merge1].[Metrics].&amp;[Album Sales]" c="Album Sales"/>
              <i n="[Merge1].[Metrics].&amp;[Amortization Expense]" c="Amortization Expense"/>
              <i n="[Merge1].[Metrics].&amp;[Concert Revenue]" c="Concert Revenue"/>
              <i n="[Merge1].[Metrics].&amp;[Content]" c="Content"/>
              <i n="[Merge1].[Metrics].&amp;[Controlling Shareholder's equity]" c="Controlling Shareholder's equity"/>
              <i n="[Merge1].[Metrics].&amp;[Corporate tax expense]" c="Corporate tax expense"/>
              <i n="[Merge1].[Metrics].&amp;[Cost of Goods Sold]" c="Cost of Goods Sold"/>
              <i n="[Merge1].[Metrics].&amp;[Fan Clubs, etc]" c="Fan Clubs, etc"/>
              <i n="[Merge1].[Metrics].&amp;[Gross Profit/Gross Margin]" c="Gross Profit/Gross Margin"/>
              <i n="[Merge1].[Metrics].&amp;[Labor Costs]" c="Labor Costs"/>
              <i n="[Merge1].[Metrics].&amp;[Merchandising &amp; Licensing]" c="Merchandising &amp; Licensing"/>
              <i n="[Merge1].[Metrics].&amp;[Net Income]" c="Net Income"/>
              <i n="[Merge1].[Metrics].&amp;[Net profit before corporate tax deduction]" c="Net profit before corporate tax deduction"/>
              <i n="[Merge1].[Metrics].&amp;[Non-controlling shareholder's shares]" c="Non-controlling shareholder's shares"/>
              <i n="[Merge1].[Metrics].&amp;[Non-operating expenses]" c="Non-operating expenses"/>
              <i n="[Merge1].[Metrics].&amp;[Non-operating income]" c="Non-operating income"/>
              <i n="[Merge1].[Metrics].&amp;[Operating Profit]" c="Operating Profit"/>
              <i n="[Merge1].[Metrics].&amp;[Operating Profit Margin]" c="Operating Profit Margin"/>
              <i n="[Merge1].[Metrics].&amp;[Other SG&amp;A Fee]" c="Other SG&amp;A Fee"/>
              <i n="[Merge1].[Metrics].&amp;[Outsourcing Fees/Fees]" c="Outsourcing Fees/Fees"/>
              <i n="[Merge1].[Metrics].&amp;[Rent/Building Management Fee]" c="Rent/Building Management Fee"/>
              <i n="[Merge1].[Metrics].&amp;[Sales]" c="Sales"/>
              <i n="[Merge1].[Metrics].&amp;[Selling, General &amp; Administrative Expenses]" c="Selling, General &amp; Administrative Expenses"/>
              <i n="[Merge1].[Metrics].&amp;[Transportation Costs]" c="Transportation Costs"/>
            </range>
          </ranges>
        </level>
      </levels>
      <selections count="1">
        <selection n="[Merge1].[Metrics].&amp;[Amortization Expense]"/>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26637EC-A18C-441F-B7AB-EE8045E70B77}" sourceName="[Merge1].[Category]">
  <pivotTables>
    <pivotTable tabId="7" name="PivotTable3"/>
  </pivotTables>
  <data>
    <olap pivotCacheId="2049511656">
      <levels count="2">
        <level uniqueName="[Merge1].[Category].[(All)]" sourceCaption="(All)" count="0"/>
        <level uniqueName="[Merge1].[Category].[Category]" sourceCaption="Category" count="4">
          <ranges>
            <range startItem="0">
              <i n="[Merge1].[Category].&amp;[Equity]" c="Equity"/>
              <i n="[Merge1].[Category].&amp;[Expenses]" c="Expenses"/>
              <i n="[Merge1].[Category].&amp;[Profit]" c="Profit"/>
              <i n="[Merge1].[Category].&amp;[Revenue]" c="Revenue"/>
            </range>
          </ranges>
        </level>
      </levels>
      <selections count="1">
        <selection n="[Merge1].[Category].&amp;[Revenue]"/>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Quarter" xr10:uid="{E4B56A10-44CF-41EA-8AB9-50EA18D99393}" sourceName="Year.Quarter">
  <pivotTables>
    <pivotTable tabId="10" name="PivotTable56"/>
  </pivotTables>
  <data>
    <tabular pivotCacheId="700402491">
      <items count="10">
        <i x="9" s="1"/>
        <i x="2" s="1"/>
        <i x="6" s="1"/>
        <i x="0" s="1"/>
        <i x="8" s="1" nd="1"/>
        <i x="3" s="1" nd="1"/>
        <i x="5" s="1" nd="1"/>
        <i x="4" s="1" nd="1"/>
        <i x="7" s="1" nd="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CAC0F32-E2EA-451E-B020-3793BDA8A47A}" sourceName="Year">
  <pivotTables>
    <pivotTable tabId="10" name="PivotTable56"/>
  </pivotTables>
  <data>
    <tabular pivotCacheId="700402491">
      <items count="3">
        <i x="2"/>
        <i x="0" s="1"/>
        <i x="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s3" xr10:uid="{DEA5BE75-CB81-4BFA-9130-503B88887615}" sourceName="[Range 1].[Metrics]">
  <pivotTables>
    <pivotTable tabId="9" name="PivotTable3"/>
  </pivotTables>
  <data>
    <olap pivotCacheId="2049511656">
      <levels count="2">
        <level uniqueName="[Range 1].[Metrics].[(All)]" sourceCaption="(All)" count="0"/>
        <level uniqueName="[Range 1].[Metrics].[Metrics]" sourceCaption="Metrics" count="10">
          <ranges>
            <range startItem="0">
              <i n="[Range 1].[Metrics].&amp;[Amortization Expense]" c="Amortization Expense"/>
              <i n="[Range 1].[Metrics].&amp;[Corporate tax expense]" c="Corporate tax expense"/>
              <i n="[Range 1].[Metrics].&amp;[Cost of Goods Sold]" c="Cost of Goods Sold"/>
              <i n="[Range 1].[Metrics].&amp;[Labor Costs]" c="Labor Costs"/>
              <i n="[Range 1].[Metrics].&amp;[Non-operating expenses]" c="Non-operating expenses"/>
              <i n="[Range 1].[Metrics].&amp;[Other SG&amp;A Fee]" c="Other SG&amp;A Fee"/>
              <i n="[Range 1].[Metrics].&amp;[Outsourcing Fees/Fees]" c="Outsourcing Fees/Fees"/>
              <i n="[Range 1].[Metrics].&amp;[Rent/Building Management Fee]" c="Rent/Building Management Fee"/>
              <i n="[Range 1].[Metrics].&amp;[Selling, General &amp; Administrative Expenses]" c="Selling, General &amp; Administrative Expenses"/>
              <i n="[Range 1].[Metrics].&amp;[Transportation Costs]" c="Transportation Costs"/>
            </range>
          </ranges>
        </level>
      </levels>
      <selections count="1">
        <selection n="[Range 1].[Metrics].[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Quarter1" xr10:uid="{0201269F-0E81-4EBA-A16C-6CA0BD55C7F5}" sourceName="Year.Quarter">
  <pivotTables>
    <pivotTable tabId="10" name="PivotTable57"/>
  </pivotTables>
  <data>
    <tabular pivotCacheId="387321399">
      <items count="10">
        <i x="0" s="1"/>
        <i x="1" s="1"/>
        <i x="2" s="1"/>
        <i x="3" s="1"/>
        <i x="4" s="1"/>
        <i x="5" s="1"/>
        <i x="6" s="1"/>
        <i x="7" s="1"/>
        <i x="8" s="1"/>
        <i x="9"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Quarter2" xr10:uid="{D405AE2D-2149-4841-B935-F6A1A667633C}" sourceName="Year.Quarter">
  <pivotTables>
    <pivotTable tabId="9" name="PivotTable63"/>
  </pivotTables>
  <data>
    <tabular pivotCacheId="440595814">
      <items count="10">
        <i x="4" s="1"/>
        <i x="5" s="1"/>
        <i x="6" s="1"/>
        <i x="7" s="1"/>
        <i x="0" s="1" nd="1"/>
        <i x="1" s="1" nd="1"/>
        <i x="2" s="1" nd="1"/>
        <i x="3" s="1" nd="1"/>
        <i x="8" s="1" nd="1"/>
        <i x="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s2" xr10:uid="{84823230-6515-4D1F-BBBE-E6BD6F24A8A4}" sourceName="Metrics">
  <extLst>
    <x:ext xmlns:x15="http://schemas.microsoft.com/office/spreadsheetml/2010/11/main" uri="{2F2917AC-EB37-4324-AD4E-5DD8C200BD13}">
      <x15:tableSlicerCache tableId="3" column="1"/>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308800DF-BAC2-4283-AAA0-501719ACD28A}" sourceName="Year">
  <extLst>
    <x:ext xmlns:x15="http://schemas.microsoft.com/office/spreadsheetml/2010/11/main" uri="{2F2917AC-EB37-4324-AD4E-5DD8C200BD13}">
      <x15:tableSlicerCache tableId="3"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s" xr10:uid="{4AC86342-8B8D-4552-8DA5-CA61C5D35A72}" cache="Slicer_Metrics" caption="Metrics" level="1" rowHeight="241300"/>
  <slicer name="Category" xr10:uid="{4CCF9BA3-6D77-44F6-AFBD-1AA638408DDD}" cache="Slicer_Category" caption="Category"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s 3" xr10:uid="{B2669F05-AB7D-45EC-8F07-42EFC85896CC}" cache="Slicer_Metrics3" caption="Metrics" level="1" rowHeight="241300"/>
  <slicer name="Year.Quarter 2" xr10:uid="{4FF01BFC-A278-49EC-8B1E-6B7E5D39AD84}" cache="Slicer_Year.Quarter2" caption="Year.Quarte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9C017AD7-054D-4F89-9A4A-C000364D46C2}" cache="Slicer_Year" caption="Year" style="SlicerStyleDark2" rowHeight="241300"/>
  <slicer name="Year.Quarter 4" xr10:uid="{A0D48B33-2581-4E21-A59E-A95E7068121B}" cache="Slicer_Year.Quarter1" caption="Year.Quarter" startItem="2" style="SlicerStyleLight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Quarter 3" xr10:uid="{5764CC06-A76A-41E9-ACAA-2B09DD377EE3}" cache="Slicer_Year.Quarter2" caption="Year.Quarter" style="SlicerStyleDark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s 4" xr10:uid="{420B0EB3-5FD8-4CC4-A0C0-AAF546F83265}" cache="Slicer_Metrics2" caption="Metrics" rowHeight="241300"/>
  <slicer name="Year 1" xr10:uid="{5B3D2E65-233D-4FD5-A06C-557165CA4F20}" cache="Slicer_Year1" caption="Year"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s 5" xr10:uid="{BEF50C7F-7E4C-4079-A674-F63A5F22F195}" cache="Slicer_Metrics2" caption="Metrics" style="SlicerStyleDark1" rowHeight="241300"/>
  <slicer name="Year 2" xr10:uid="{C8B18272-DDBB-4692-8869-89B889D5BCD8}" cache="Slicer_Year1" caption="Year" style="SlicerStyleLight2"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Quarter" xr10:uid="{4E73E4A2-5230-4FF9-B2B6-933D0DC9A072}" cache="Slicer_Year.Quarter" caption="Year.Quarter" rowHeight="241300"/>
  <slicer name="Year" xr10:uid="{B31B2C9D-6E16-4F2F-8533-070E439783FC}" cache="Slicer_Year" caption="Year" rowHeight="241300"/>
  <slicer name="Year.Quarter 1" xr10:uid="{5B74FCE5-D03E-48A5-B3CF-66E5CCE58770}" cache="Slicer_Year.Quarter1" caption="Year.Quarter"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44BF756-463D-41C4-A577-3344961A52A8}" name="Merge1" displayName="Merge1" ref="A1:F251" tableType="queryTable" totalsRowShown="0">
  <autoFilter ref="A1:F251" xr:uid="{D44BF756-463D-41C4-A577-3344961A52A8}"/>
  <tableColumns count="6">
    <tableColumn id="1" xr3:uid="{141C7F78-5DCD-4A40-9960-3806715A4B82}" uniqueName="1" name="Metrics" queryTableFieldId="1" dataDxfId="62"/>
    <tableColumn id="2" xr3:uid="{744130BF-BE87-468C-8AD9-9568D2BF874C}" uniqueName="2" name="Year.Quarter" queryTableFieldId="2" dataDxfId="61"/>
    <tableColumn id="3" xr3:uid="{D133C202-FCB7-47D7-BB97-B0908DD5253A}" uniqueName="3" name="Year" queryTableFieldId="3"/>
    <tableColumn id="4" xr3:uid="{CD0C7DAE-9D6D-4452-AEB0-1B578B868798}" uniqueName="4" name="Quarter" queryTableFieldId="4"/>
    <tableColumn id="5" xr3:uid="{F56C7D8A-6CA3-406B-B78A-719111EF461E}" uniqueName="5" name="Category" queryTableFieldId="5" dataDxfId="60"/>
    <tableColumn id="6" xr3:uid="{90EDD1DC-C1F1-487C-907E-5051EAD35208}" uniqueName="6" name="Value (Billion Won)" queryTableFieldId="6" dataDxfId="5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D1EF61E-CA70-4CC3-B782-7DE2F42DD03D}" name="Table7" displayName="Table7" ref="H93:K103" totalsRowShown="0">
  <autoFilter ref="H93:K103" xr:uid="{AD1EF61E-CA70-4CC3-B782-7DE2F42DD03D}"/>
  <sortState xmlns:xlrd2="http://schemas.microsoft.com/office/spreadsheetml/2017/richdata2" ref="H94:I103">
    <sortCondition ref="I93:I103"/>
  </sortState>
  <tableColumns count="4">
    <tableColumn id="1" xr3:uid="{63E9A681-6356-4568-8718-AA4673C180AD}" name="Expenses">
      <calculatedColumnFormula>G79</calculatedColumnFormula>
    </tableColumn>
    <tableColumn id="2" xr3:uid="{66CF0AF4-EC5D-467F-8171-939BC17D702A}" name="YoY Growth in Expenses (2023-&gt;2024)"/>
    <tableColumn id="3" xr3:uid="{E94CC21B-5A2A-49A4-9427-7786ED9CA504}" name="% growth" dataDxfId="55">
      <calculatedColumnFormula>Table7[[#This Row],[YoY Growth in Expenses (2023-&gt;2024)]]*100</calculatedColumnFormula>
    </tableColumn>
    <tableColumn id="4" xr3:uid="{2C5F7CF1-B6C7-44C1-BD84-1368E79848A3}" name="Column1"/>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1F09AF-E73E-451A-8233-CD64CFFA0698}" name="Table16" displayName="Table16" ref="L97:S100" totalsRowShown="0">
  <autoFilter ref="L97:S100" xr:uid="{621F09AF-E73E-451A-8233-CD64CFFA0698}"/>
  <tableColumns count="8">
    <tableColumn id="1" xr3:uid="{3D06B717-030A-4A69-9E3B-CD94D90C3A8D}" name="Year"/>
    <tableColumn id="2" xr3:uid="{3E68279D-114A-4F7E-83BE-FAC632FF69BE}" name="Net Operating Expenses"/>
    <tableColumn id="3" xr3:uid="{4C91AEF5-EB45-4029-AEFC-0AA1B08ED655}" name="COGS % of Revenue" dataDxfId="54"/>
    <tableColumn id="4" xr3:uid="{5D2F2E85-8697-4DC3-B392-5C2BA5D618F6}" name="COGS Margin %" dataCellStyle="Percent"/>
    <tableColumn id="5" xr3:uid="{C336C933-8A23-429C-BC5D-C629AF096E62}" name="SG&amp;A % of Revenue"/>
    <tableColumn id="6" xr3:uid="{86B28EAF-9B61-402C-B61B-7FACDDDD5E8B}" name="SG&amp;A Revenue Margin" dataCellStyle="Percent"/>
    <tableColumn id="7" xr3:uid="{C1B0A2AF-0433-4CA0-92BD-90DA3D00A8C6}" name="Operating Expense Ratio"/>
    <tableColumn id="8" xr3:uid="{E12703A8-9290-4E2E-807F-405AD68903BA}" name="Effective Tax Rate"/>
  </tableColumns>
  <tableStyleInfo name="TableStyleMedium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6FB1596-C14E-4D04-BC71-5232D3F3F59A}" name="Table17" displayName="Table17" ref="H120:H129" totalsRowShown="0" headerRowDxfId="53">
  <autoFilter ref="H120:H129" xr:uid="{56FB1596-C14E-4D04-BC71-5232D3F3F59A}"/>
  <tableColumns count="1">
    <tableColumn id="1" xr3:uid="{77DBB4E5-166D-499A-A8A8-63E1CC22B75E}" name="QoQ Expenses Growth">
      <calculatedColumnFormula>(K108-K107)/K107</calculatedColumnFormula>
    </tableColumn>
  </tableColumns>
  <tableStyleInfo name="TableStyleMedium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56E49C-51A0-4809-A686-9908B66B179C}" name="ExpensesTable" displayName="ExpensesTable" ref="A21:F121" totalsRowShown="0" headerRowDxfId="52" headerRowBorderDxfId="51" tableBorderDxfId="50" totalsRowBorderDxfId="49">
  <autoFilter ref="A21:F121" xr:uid="{E556E49C-51A0-4809-A686-9908B66B179C}"/>
  <tableColumns count="6">
    <tableColumn id="1" xr3:uid="{F514317B-65DE-40F4-836D-9F50169FA5DE}" name="Metrics" dataDxfId="48"/>
    <tableColumn id="2" xr3:uid="{4B7F7747-07BA-427C-A3B0-795F9D49B8C9}" name="Year.Quarter" dataDxfId="47"/>
    <tableColumn id="3" xr3:uid="{C9E5CBDE-7F0C-4820-B1FC-4A7B6A667A7B}" name="Year" dataDxfId="46"/>
    <tableColumn id="4" xr3:uid="{131D38C0-F579-4346-8870-99CD8AE60809}" name="Quarter" dataDxfId="45"/>
    <tableColumn id="5" xr3:uid="{BD3DB423-DBC4-4E54-8FF2-48DC6D8F1D0C}" name="Category" dataDxfId="44"/>
    <tableColumn id="6" xr3:uid="{9D1B4C42-9D30-429C-BCF5-A7DDB74AC81B}" name="Value (Billion Won)"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8335EA-8F75-4D30-80AD-F9B7E7AA2E04}" name="ProfitTable" displayName="ProfitTable" ref="H1:M51" totalsRowShown="0" headerRowDxfId="41" headerRowBorderDxfId="40" tableBorderDxfId="39" totalsRowBorderDxfId="38">
  <autoFilter ref="H1:M51" xr:uid="{828335EA-8F75-4D30-80AD-F9B7E7AA2E04}"/>
  <tableColumns count="6">
    <tableColumn id="1" xr3:uid="{AFC0354A-CC06-43FF-91D5-1712CCEEDD6A}" name="Metrics" dataDxfId="37"/>
    <tableColumn id="2" xr3:uid="{67D8E7C0-7D08-4612-AE21-2403AFFF09DF}" name="Year.Quarter" dataDxfId="36"/>
    <tableColumn id="3" xr3:uid="{4AF41C05-DC03-417D-BDBE-299CB4D9E225}" name="Year" dataDxfId="35"/>
    <tableColumn id="4" xr3:uid="{1A6EC87F-F19B-4948-A994-0E7F81486AFA}" name="Quarter" dataDxfId="34"/>
    <tableColumn id="5" xr3:uid="{BEFE05C4-834C-4850-B955-7F9D36E814AD}" name="Category" dataDxfId="33"/>
    <tableColumn id="6" xr3:uid="{72F02028-4E48-4A99-8AE4-F20CF27D84A6}" name="Value (Billion Won)"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B0EBCB-A8E3-42EB-B08F-D04E27E925FF}" name="RevenueTable" displayName="RevenueTable" ref="A1:F81" totalsRowShown="0" headerRowDxfId="31" dataDxfId="29" headerRowBorderDxfId="30" tableBorderDxfId="28" totalsRowBorderDxfId="27">
  <autoFilter ref="A1:F81" xr:uid="{EEE64754-BACA-4D12-84EA-7BA75F542995}"/>
  <tableColumns count="6">
    <tableColumn id="1" xr3:uid="{06BC18A0-DBB2-4808-89DC-3C23EAF79A41}" name="Metrics" dataDxfId="26"/>
    <tableColumn id="2" xr3:uid="{8BAEE8BF-0650-4282-83EE-C8335C812325}" name="Year.Quarter" dataDxfId="25"/>
    <tableColumn id="3" xr3:uid="{4DC79E7E-1973-482C-89B7-D0C462C8F2C1}" name="Year" dataDxfId="24"/>
    <tableColumn id="4" xr3:uid="{8BAB5513-50E7-4598-8ED3-5E2C4025F5DB}" name="Quarter" dataDxfId="23"/>
    <tableColumn id="5" xr3:uid="{2744D93A-5287-47F1-B490-55B31EE6C3B0}" name="Category" dataDxfId="22"/>
    <tableColumn id="6" xr3:uid="{EEF14105-C7EB-487F-A881-C18E90DB14F8}" name="Value (Billion Won)" dataDxfId="21"/>
  </tableColumns>
  <tableStyleInfo name="TableStyleMedium2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0FE10E4-8CBC-452C-AD0C-6BA2A2D55F0A}" name="Table14" displayName="Table14" ref="H14:I15" totalsRowShown="0" headerRowDxfId="20">
  <autoFilter ref="H14:I15" xr:uid="{A0FE10E4-8CBC-452C-AD0C-6BA2A2D55F0A}"/>
  <tableColumns count="2">
    <tableColumn id="1" xr3:uid="{CC1E1CCB-8E0C-492D-AE4E-5B46EE79FE96}" name="AVERAGE QUARTERLY REVENUE" dataDxfId="19">
      <calculatedColumnFormula>AVERAGE(I6:I9)</calculatedColumnFormula>
    </tableColumn>
    <tableColumn id="2" xr3:uid="{3DB81443-54C2-4D1B-A3E4-A989BEBF7F41}" name="Column1" dataDxfId="0">
      <calculatedColumnFormula>AVERAGE(I2:I9)</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6735CE8-B16D-4D8A-8F74-FA5C9C636D95}" name="Table15" displayName="Table15" ref="J17:K18" totalsRowShown="0">
  <autoFilter ref="J17:K18" xr:uid="{A6735CE8-B16D-4D8A-8F74-FA5C9C636D95}"/>
  <tableColumns count="2">
    <tableColumn id="1" xr3:uid="{57F88DE1-6AF3-489B-A9EF-98DB1F072163}" name="HIGHEST REVENUE Q">
      <calculatedColumnFormula>INDEX(H2:I11,MATCH(K18,I2:I11,0),1)</calculatedColumnFormula>
    </tableColumn>
    <tableColumn id="2" xr3:uid="{9179565A-1EFD-4BFA-91E5-28FC74D2AB38}" name="MAX REVENUE" dataDxfId="18">
      <calculatedColumnFormula>MAX(I2:I11)</calculatedColumnFormula>
    </tableColumn>
  </tableColumns>
  <tableStyleInfo name="TableStyleMedium1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40D0992-234D-4DAF-8CF0-68235BEC193C}" name="EquityTable" displayName="EquityTable" ref="A1:F21" totalsRowShown="0" headerRowDxfId="17" headerRowBorderDxfId="16" tableBorderDxfId="15" totalsRowBorderDxfId="14">
  <autoFilter ref="A1:F21" xr:uid="{040D0992-234D-4DAF-8CF0-68235BEC193C}"/>
  <tableColumns count="6">
    <tableColumn id="1" xr3:uid="{A597762C-9533-4FED-A1CC-71DF60B4E27F}" name="Metrics" dataDxfId="13"/>
    <tableColumn id="2" xr3:uid="{0C1BA874-3EE1-4851-878C-C513285E8433}" name="Year.Quarter" dataDxfId="12"/>
    <tableColumn id="3" xr3:uid="{BB178F9A-05E8-4568-96BC-FBB9672887F3}" name="Year" dataDxfId="11"/>
    <tableColumn id="4" xr3:uid="{1190867D-4ED0-44E4-A2A3-8D01A7C8A308}" name="Quarter" dataDxfId="10"/>
    <tableColumn id="5" xr3:uid="{87967B34-7E15-4CCC-AB1A-2B62EC071620}" name="Category" dataDxfId="9"/>
    <tableColumn id="6" xr3:uid="{881441C1-B5E0-4AE3-9AB7-7EA578237C0A}" name="Value (Billion Won)" dataDxfId="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7D79273-ED07-42C3-B064-E03B8FFE6475}" name="Table1" displayName="Table1" ref="A1:F251" tableType="queryTable" totalsRowShown="0">
  <autoFilter ref="A1:F251" xr:uid="{C7D79273-ED07-42C3-B064-E03B8FFE6475}"/>
  <tableColumns count="6">
    <tableColumn id="1" xr3:uid="{AB3DD7E6-B80A-45C2-BAEB-3873610AD245}" uniqueName="1" name="Metrics" queryTableFieldId="1" dataDxfId="7"/>
    <tableColumn id="6" xr3:uid="{8BC4B95B-D06A-4C12-883B-8AF7E43CD311}" uniqueName="6" name="Category" queryTableFieldId="6" dataDxfId="6">
      <calculatedColumnFormula>_xlfn.XLOOKUP(Table1[[#This Row],[Metrics]], CategoryMapping!A:A, CategoryMapping!B:B, "Unknown")</calculatedColumnFormula>
    </tableColumn>
    <tableColumn id="2" xr3:uid="{5B99407C-1101-4DA7-AF95-B34587A799C1}" uniqueName="2" name="Year.Quarter" queryTableFieldId="2" dataDxfId="5"/>
    <tableColumn id="3" xr3:uid="{54F9A443-1CC8-4256-BA52-91B9582D273A}" uniqueName="3" name="Year" queryTableFieldId="3"/>
    <tableColumn id="4" xr3:uid="{238BD418-985A-42C2-9CC1-BA6F8427F832}" uniqueName="4" name="Quarter" queryTableFieldId="4"/>
    <tableColumn id="5" xr3:uid="{A33D0F8E-B1CA-4F7C-9554-6646469C5F28}" uniqueName="5" name="Value (Billion Won)" queryTableFieldId="5"/>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2DB9C68-6A1E-4F49-8884-22BD9B030E12}" name="RevenueT" displayName="RevenueT" ref="A1:C26" totalsRowShown="0" headerRowDxfId="4">
  <autoFilter ref="A1:C26" xr:uid="{A2DB9C68-6A1E-4F49-8884-22BD9B030E12}"/>
  <tableColumns count="3">
    <tableColumn id="1" xr3:uid="{EDF314C5-6A4D-47BF-9175-A7083176173E}" name="Metrics" dataDxfId="3"/>
    <tableColumn id="2" xr3:uid="{B2A67EB7-01E8-425F-9A6E-A8954745397C}" name="Category" dataDxfId="2"/>
    <tableColumn id="3" xr3:uid="{601EE2C7-2CB5-441C-AE81-1922D4AB7D9D}" name="Notes"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5.xml"/><Relationship Id="rId13" Type="http://schemas.openxmlformats.org/officeDocument/2006/relationships/table" Target="../tables/table5.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table" Target="../tables/table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table" Target="../tables/table3.xml"/><Relationship Id="rId5" Type="http://schemas.openxmlformats.org/officeDocument/2006/relationships/pivotTable" Target="../pivotTables/pivotTable12.xml"/><Relationship Id="rId10" Type="http://schemas.openxmlformats.org/officeDocument/2006/relationships/table" Target="../tables/table2.xml"/><Relationship Id="rId4" Type="http://schemas.openxmlformats.org/officeDocument/2006/relationships/pivotTable" Target="../pivotTables/pivotTable11.xml"/><Relationship Id="rId9" Type="http://schemas.openxmlformats.org/officeDocument/2006/relationships/drawing" Target="../drawings/drawing2.xml"/><Relationship Id="rId1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microsoft.com/office/2007/relationships/slicer" Target="../slicers/slicer5.xml"/><Relationship Id="rId3" Type="http://schemas.openxmlformats.org/officeDocument/2006/relationships/pivotTable" Target="../pivotTables/pivotTable18.xml"/><Relationship Id="rId7" Type="http://schemas.openxmlformats.org/officeDocument/2006/relationships/table" Target="../tables/table6.xml"/><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openxmlformats.org/officeDocument/2006/relationships/drawing" Target="../drawings/drawing5.xml"/><Relationship Id="rId5" Type="http://schemas.openxmlformats.org/officeDocument/2006/relationships/pivotTable" Target="../pivotTables/pivotTable20.xml"/><Relationship Id="rId4" Type="http://schemas.openxmlformats.org/officeDocument/2006/relationships/pivotTable" Target="../pivotTables/pivotTable19.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ivotTable" Target="../pivotTables/pivotTable23.xml"/><Relationship Id="rId7" Type="http://schemas.openxmlformats.org/officeDocument/2006/relationships/drawing" Target="../drawings/drawing7.xml"/><Relationship Id="rId2" Type="http://schemas.openxmlformats.org/officeDocument/2006/relationships/pivotTable" Target="../pivotTables/pivotTable22.xml"/><Relationship Id="rId1" Type="http://schemas.openxmlformats.org/officeDocument/2006/relationships/pivotTable" Target="../pivotTables/pivotTable21.xml"/><Relationship Id="rId6" Type="http://schemas.openxmlformats.org/officeDocument/2006/relationships/pivotTable" Target="../pivotTables/pivotTable26.xml"/><Relationship Id="rId11" Type="http://schemas.microsoft.com/office/2007/relationships/slicer" Target="../slicers/slicer7.xml"/><Relationship Id="rId5" Type="http://schemas.openxmlformats.org/officeDocument/2006/relationships/pivotTable" Target="../pivotTables/pivotTable25.xml"/><Relationship Id="rId10" Type="http://schemas.openxmlformats.org/officeDocument/2006/relationships/table" Target="../tables/table9.xml"/><Relationship Id="rId4" Type="http://schemas.openxmlformats.org/officeDocument/2006/relationships/pivotTable" Target="../pivotTables/pivotTable24.xml"/><Relationship Id="rId9"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8.xml"/><Relationship Id="rId1" Type="http://schemas.openxmlformats.org/officeDocument/2006/relationships/pivotTable" Target="../pivotTables/pivotTable27.xml"/><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C60DF-12B5-4026-96FE-D3FEFE770093}">
  <sheetPr codeName="Sheet1"/>
  <dimension ref="A1:M251"/>
  <sheetViews>
    <sheetView zoomScale="65" zoomScaleNormal="46" workbookViewId="0">
      <pane ySplit="1" topLeftCell="A205" activePane="bottomLeft" state="frozen"/>
      <selection pane="bottomLeft" activeCell="H235" sqref="H235"/>
    </sheetView>
  </sheetViews>
  <sheetFormatPr defaultRowHeight="14.5" x14ac:dyDescent="0.35"/>
  <cols>
    <col min="1" max="1" width="37.08984375" bestFit="1" customWidth="1"/>
    <col min="2" max="2" width="15.1796875" bestFit="1" customWidth="1"/>
    <col min="3" max="3" width="8.08984375" bestFit="1" customWidth="1"/>
    <col min="4" max="4" width="11" bestFit="1" customWidth="1"/>
    <col min="5" max="5" width="11.81640625" bestFit="1" customWidth="1"/>
    <col min="6" max="6" width="21.453125" style="7" bestFit="1" customWidth="1"/>
    <col min="8" max="8" width="34.1796875" customWidth="1"/>
    <col min="9" max="9" width="23.453125" bestFit="1" customWidth="1"/>
    <col min="10" max="11" width="10.7265625" bestFit="1" customWidth="1"/>
    <col min="12" max="12" width="15.6328125" bestFit="1" customWidth="1"/>
    <col min="13" max="13" width="17.90625" customWidth="1"/>
    <col min="15" max="15" width="23.90625" bestFit="1" customWidth="1"/>
    <col min="16" max="16" width="22.6328125" bestFit="1" customWidth="1"/>
    <col min="17" max="17" width="12.08984375" bestFit="1" customWidth="1"/>
    <col min="18" max="18" width="20.1796875" bestFit="1" customWidth="1"/>
    <col min="19" max="19" width="12.08984375" bestFit="1" customWidth="1"/>
    <col min="20" max="20" width="14.1796875" bestFit="1" customWidth="1"/>
    <col min="21" max="21" width="25.453125" bestFit="1" customWidth="1"/>
    <col min="22" max="22" width="21.7265625" bestFit="1" customWidth="1"/>
    <col min="23" max="23" width="12.08984375" bestFit="1" customWidth="1"/>
    <col min="24" max="24" width="11.08984375" bestFit="1" customWidth="1"/>
    <col min="25" max="39" width="38.81640625" bestFit="1" customWidth="1"/>
    <col min="40" max="41" width="10.7265625" bestFit="1" customWidth="1"/>
  </cols>
  <sheetData>
    <row r="1" spans="1:13" x14ac:dyDescent="0.35">
      <c r="A1" t="s">
        <v>0</v>
      </c>
      <c r="B1" t="s">
        <v>1</v>
      </c>
      <c r="C1" t="s">
        <v>2</v>
      </c>
      <c r="D1" t="s">
        <v>3</v>
      </c>
      <c r="E1" t="s">
        <v>49</v>
      </c>
      <c r="F1" s="7" t="s">
        <v>4</v>
      </c>
      <c r="H1" s="9"/>
      <c r="I1" s="10"/>
      <c r="J1" s="10"/>
      <c r="K1" s="10"/>
      <c r="L1" s="10"/>
      <c r="M1" s="24"/>
    </row>
    <row r="2" spans="1:13" x14ac:dyDescent="0.35">
      <c r="A2" t="s">
        <v>5</v>
      </c>
      <c r="B2" t="s">
        <v>6</v>
      </c>
      <c r="C2" t="s">
        <v>7</v>
      </c>
      <c r="D2" t="s">
        <v>8</v>
      </c>
      <c r="E2" t="s">
        <v>51</v>
      </c>
      <c r="F2" s="7">
        <v>410634.67620300001</v>
      </c>
      <c r="H2" s="11"/>
      <c r="I2" s="12"/>
      <c r="J2" s="12"/>
      <c r="K2" s="12"/>
      <c r="L2" s="12"/>
      <c r="M2" s="25"/>
    </row>
    <row r="3" spans="1:13" x14ac:dyDescent="0.35">
      <c r="A3" t="s">
        <v>5</v>
      </c>
      <c r="B3" t="s">
        <v>9</v>
      </c>
      <c r="C3" t="s">
        <v>7</v>
      </c>
      <c r="D3" t="s">
        <v>10</v>
      </c>
      <c r="E3" t="s">
        <v>51</v>
      </c>
      <c r="F3" s="7">
        <v>620990.22239599994</v>
      </c>
      <c r="H3" s="13"/>
      <c r="I3" s="14"/>
      <c r="J3" s="14"/>
      <c r="K3" s="14"/>
      <c r="L3" s="14"/>
      <c r="M3" s="26"/>
    </row>
    <row r="4" spans="1:13" x14ac:dyDescent="0.35">
      <c r="A4" t="s">
        <v>5</v>
      </c>
      <c r="B4" t="s">
        <v>11</v>
      </c>
      <c r="C4" t="s">
        <v>7</v>
      </c>
      <c r="D4" t="s">
        <v>12</v>
      </c>
      <c r="E4" t="s">
        <v>51</v>
      </c>
      <c r="F4" s="7">
        <v>537859.33865000005</v>
      </c>
      <c r="H4" s="11"/>
      <c r="I4" s="12"/>
      <c r="J4" s="12"/>
      <c r="K4" s="12"/>
      <c r="L4" s="12"/>
      <c r="M4" s="25"/>
    </row>
    <row r="5" spans="1:13" x14ac:dyDescent="0.35">
      <c r="A5" t="s">
        <v>5</v>
      </c>
      <c r="B5" t="s">
        <v>13</v>
      </c>
      <c r="C5" t="s">
        <v>7</v>
      </c>
      <c r="D5" t="s">
        <v>14</v>
      </c>
      <c r="E5" t="s">
        <v>51</v>
      </c>
      <c r="F5" s="7">
        <v>608603.9698480001</v>
      </c>
      <c r="H5" s="13"/>
      <c r="I5" s="14"/>
      <c r="J5" s="14"/>
      <c r="K5" s="14"/>
      <c r="L5" s="14"/>
      <c r="M5" s="26"/>
    </row>
    <row r="6" spans="1:13" x14ac:dyDescent="0.35">
      <c r="A6" t="s">
        <v>5</v>
      </c>
      <c r="B6" t="s">
        <v>15</v>
      </c>
      <c r="C6" t="s">
        <v>16</v>
      </c>
      <c r="D6" t="s">
        <v>8</v>
      </c>
      <c r="E6" t="s">
        <v>51</v>
      </c>
      <c r="F6" s="7">
        <v>360918.43406</v>
      </c>
      <c r="H6" s="11"/>
      <c r="I6" s="12"/>
      <c r="J6" s="12"/>
      <c r="K6" s="12"/>
      <c r="L6" s="12"/>
      <c r="M6" s="25"/>
    </row>
    <row r="7" spans="1:13" x14ac:dyDescent="0.35">
      <c r="A7" t="s">
        <v>5</v>
      </c>
      <c r="B7" t="s">
        <v>17</v>
      </c>
      <c r="C7" t="s">
        <v>16</v>
      </c>
      <c r="D7" t="s">
        <v>10</v>
      </c>
      <c r="E7" t="s">
        <v>51</v>
      </c>
      <c r="F7" s="7">
        <v>640463.96683200006</v>
      </c>
      <c r="H7" s="13"/>
      <c r="I7" s="14"/>
      <c r="J7" s="14"/>
      <c r="K7" s="14"/>
      <c r="L7" s="14"/>
      <c r="M7" s="26"/>
    </row>
    <row r="8" spans="1:13" x14ac:dyDescent="0.35">
      <c r="A8" t="s">
        <v>5</v>
      </c>
      <c r="B8" t="s">
        <v>18</v>
      </c>
      <c r="C8" t="s">
        <v>16</v>
      </c>
      <c r="D8" t="s">
        <v>12</v>
      </c>
      <c r="E8" t="s">
        <v>51</v>
      </c>
      <c r="F8" s="7">
        <v>527847.39980700007</v>
      </c>
      <c r="H8" s="11"/>
      <c r="I8" s="12"/>
      <c r="J8" s="12"/>
      <c r="K8" s="12"/>
      <c r="L8" s="12"/>
      <c r="M8" s="25"/>
    </row>
    <row r="9" spans="1:13" x14ac:dyDescent="0.35">
      <c r="A9" t="s">
        <v>5</v>
      </c>
      <c r="B9" t="s">
        <v>19</v>
      </c>
      <c r="C9" t="s">
        <v>16</v>
      </c>
      <c r="D9" t="s">
        <v>14</v>
      </c>
      <c r="E9" t="s">
        <v>51</v>
      </c>
      <c r="F9" s="7">
        <v>726418.73532999994</v>
      </c>
      <c r="H9" s="13"/>
      <c r="I9" s="14"/>
      <c r="J9" s="14"/>
      <c r="K9" s="14"/>
      <c r="L9" s="14"/>
      <c r="M9" s="26"/>
    </row>
    <row r="10" spans="1:13" x14ac:dyDescent="0.35">
      <c r="A10" t="s">
        <v>5</v>
      </c>
      <c r="B10" t="s">
        <v>20</v>
      </c>
      <c r="C10" t="s">
        <v>21</v>
      </c>
      <c r="D10" t="s">
        <v>8</v>
      </c>
      <c r="E10" t="s">
        <v>51</v>
      </c>
      <c r="F10" s="7">
        <v>500613.44855299994</v>
      </c>
      <c r="H10" s="11"/>
      <c r="I10" s="12"/>
      <c r="J10" s="12"/>
      <c r="K10" s="12"/>
      <c r="L10" s="12"/>
      <c r="M10" s="25"/>
    </row>
    <row r="11" spans="1:13" x14ac:dyDescent="0.35">
      <c r="A11" t="s">
        <v>5</v>
      </c>
      <c r="B11" t="s">
        <v>22</v>
      </c>
      <c r="C11" t="s">
        <v>21</v>
      </c>
      <c r="D11" t="s">
        <v>10</v>
      </c>
      <c r="E11" t="s">
        <v>51</v>
      </c>
      <c r="F11" s="7">
        <v>705649.17652600002</v>
      </c>
      <c r="H11" s="13"/>
      <c r="I11" s="14"/>
      <c r="J11" s="14"/>
      <c r="K11" s="14"/>
      <c r="L11" s="14"/>
      <c r="M11" s="26"/>
    </row>
    <row r="12" spans="1:13" x14ac:dyDescent="0.35">
      <c r="A12" t="s">
        <v>23</v>
      </c>
      <c r="B12" t="s">
        <v>6</v>
      </c>
      <c r="C12" t="s">
        <v>7</v>
      </c>
      <c r="D12" t="s">
        <v>8</v>
      </c>
      <c r="E12" t="s">
        <v>51</v>
      </c>
      <c r="F12" s="7">
        <v>184288.18244100001</v>
      </c>
      <c r="H12" s="11"/>
      <c r="I12" s="12"/>
      <c r="J12" s="12"/>
      <c r="K12" s="12"/>
      <c r="L12" s="12"/>
      <c r="M12" s="25"/>
    </row>
    <row r="13" spans="1:13" x14ac:dyDescent="0.35">
      <c r="A13" t="s">
        <v>23</v>
      </c>
      <c r="B13" t="s">
        <v>9</v>
      </c>
      <c r="C13" t="s">
        <v>7</v>
      </c>
      <c r="D13" t="s">
        <v>10</v>
      </c>
      <c r="E13" t="s">
        <v>51</v>
      </c>
      <c r="F13" s="7">
        <v>245889.96892000001</v>
      </c>
      <c r="H13" s="13"/>
      <c r="I13" s="14"/>
      <c r="J13" s="14"/>
      <c r="K13" s="14"/>
      <c r="L13" s="14"/>
      <c r="M13" s="26"/>
    </row>
    <row r="14" spans="1:13" x14ac:dyDescent="0.35">
      <c r="A14" t="s">
        <v>23</v>
      </c>
      <c r="B14" t="s">
        <v>11</v>
      </c>
      <c r="C14" t="s">
        <v>7</v>
      </c>
      <c r="D14" t="s">
        <v>12</v>
      </c>
      <c r="E14" t="s">
        <v>51</v>
      </c>
      <c r="F14" s="7">
        <v>264126.19574700005</v>
      </c>
      <c r="H14" s="11"/>
      <c r="I14" s="12"/>
      <c r="J14" s="12"/>
      <c r="K14" s="12"/>
      <c r="L14" s="12"/>
      <c r="M14" s="25"/>
    </row>
    <row r="15" spans="1:13" x14ac:dyDescent="0.35">
      <c r="A15" t="s">
        <v>23</v>
      </c>
      <c r="B15" t="s">
        <v>13</v>
      </c>
      <c r="C15" t="s">
        <v>7</v>
      </c>
      <c r="D15" t="s">
        <v>14</v>
      </c>
      <c r="E15" t="s">
        <v>51</v>
      </c>
      <c r="F15" s="7">
        <v>276158.61239999998</v>
      </c>
      <c r="H15" s="13"/>
      <c r="I15" s="14"/>
      <c r="J15" s="14"/>
      <c r="K15" s="14"/>
      <c r="L15" s="14"/>
      <c r="M15" s="26"/>
    </row>
    <row r="16" spans="1:13" x14ac:dyDescent="0.35">
      <c r="A16" t="s">
        <v>23</v>
      </c>
      <c r="B16" t="s">
        <v>15</v>
      </c>
      <c r="C16" t="s">
        <v>16</v>
      </c>
      <c r="D16" t="s">
        <v>8</v>
      </c>
      <c r="E16" t="s">
        <v>51</v>
      </c>
      <c r="F16" s="7">
        <v>145126.77581299999</v>
      </c>
      <c r="H16" s="11"/>
      <c r="I16" s="12"/>
      <c r="J16" s="12"/>
      <c r="K16" s="12"/>
      <c r="L16" s="12"/>
      <c r="M16" s="25"/>
    </row>
    <row r="17" spans="1:13" x14ac:dyDescent="0.35">
      <c r="A17" t="s">
        <v>23</v>
      </c>
      <c r="B17" t="s">
        <v>17</v>
      </c>
      <c r="C17" t="s">
        <v>16</v>
      </c>
      <c r="D17" t="s">
        <v>10</v>
      </c>
      <c r="E17" t="s">
        <v>51</v>
      </c>
      <c r="F17" s="7">
        <v>249553.96786699997</v>
      </c>
      <c r="H17" s="13"/>
      <c r="I17" s="14"/>
      <c r="J17" s="14"/>
      <c r="K17" s="14"/>
      <c r="L17" s="14"/>
      <c r="M17" s="26"/>
    </row>
    <row r="18" spans="1:13" x14ac:dyDescent="0.35">
      <c r="A18" t="s">
        <v>23</v>
      </c>
      <c r="B18" t="s">
        <v>18</v>
      </c>
      <c r="C18" t="s">
        <v>16</v>
      </c>
      <c r="D18" t="s">
        <v>12</v>
      </c>
      <c r="E18" t="s">
        <v>51</v>
      </c>
      <c r="F18" s="7">
        <v>214493.61396799999</v>
      </c>
      <c r="H18" s="11"/>
      <c r="I18" s="12"/>
      <c r="J18" s="12"/>
      <c r="K18" s="12"/>
      <c r="L18" s="12"/>
      <c r="M18" s="25"/>
    </row>
    <row r="19" spans="1:13" x14ac:dyDescent="0.35">
      <c r="A19" t="s">
        <v>23</v>
      </c>
      <c r="B19" t="s">
        <v>19</v>
      </c>
      <c r="C19" t="s">
        <v>16</v>
      </c>
      <c r="D19" t="s">
        <v>14</v>
      </c>
      <c r="E19" t="s">
        <v>51</v>
      </c>
      <c r="F19" s="7">
        <v>251787.48177399999</v>
      </c>
      <c r="H19" s="13"/>
      <c r="I19" s="14"/>
      <c r="J19" s="14"/>
      <c r="K19" s="14"/>
      <c r="L19" s="14"/>
      <c r="M19" s="26"/>
    </row>
    <row r="20" spans="1:13" x14ac:dyDescent="0.35">
      <c r="A20" t="s">
        <v>23</v>
      </c>
      <c r="B20" t="s">
        <v>20</v>
      </c>
      <c r="C20" t="s">
        <v>21</v>
      </c>
      <c r="D20" t="s">
        <v>8</v>
      </c>
      <c r="E20" t="s">
        <v>51</v>
      </c>
      <c r="F20" s="7">
        <v>136524.16128899998</v>
      </c>
      <c r="H20" s="11"/>
      <c r="I20" s="12"/>
      <c r="J20" s="12"/>
      <c r="K20" s="12"/>
      <c r="L20" s="12"/>
      <c r="M20" s="25"/>
    </row>
    <row r="21" spans="1:13" x14ac:dyDescent="0.35">
      <c r="A21" t="s">
        <v>23</v>
      </c>
      <c r="B21" t="s">
        <v>22</v>
      </c>
      <c r="C21" t="s">
        <v>21</v>
      </c>
      <c r="D21" t="s">
        <v>10</v>
      </c>
      <c r="E21" t="s">
        <v>51</v>
      </c>
      <c r="F21" s="7">
        <v>228566.690745</v>
      </c>
      <c r="H21" s="13"/>
      <c r="I21" s="14"/>
      <c r="J21" s="14"/>
      <c r="K21" s="14"/>
      <c r="L21" s="14"/>
      <c r="M21" s="26"/>
    </row>
    <row r="22" spans="1:13" x14ac:dyDescent="0.35">
      <c r="A22" t="s">
        <v>24</v>
      </c>
      <c r="B22" t="s">
        <v>6</v>
      </c>
      <c r="C22" t="s">
        <v>7</v>
      </c>
      <c r="D22" t="s">
        <v>8</v>
      </c>
      <c r="E22" t="s">
        <v>51</v>
      </c>
      <c r="F22" s="7">
        <v>25229.113049</v>
      </c>
      <c r="H22" s="11"/>
      <c r="I22" s="12"/>
      <c r="J22" s="12"/>
      <c r="K22" s="12"/>
      <c r="L22" s="12"/>
      <c r="M22" s="25"/>
    </row>
    <row r="23" spans="1:13" x14ac:dyDescent="0.35">
      <c r="A23" t="s">
        <v>24</v>
      </c>
      <c r="B23" t="s">
        <v>9</v>
      </c>
      <c r="C23" t="s">
        <v>7</v>
      </c>
      <c r="D23" t="s">
        <v>10</v>
      </c>
      <c r="E23" t="s">
        <v>51</v>
      </c>
      <c r="F23" s="7">
        <v>157511.72018899999</v>
      </c>
      <c r="H23" s="13"/>
      <c r="I23" s="14"/>
      <c r="J23" s="14"/>
      <c r="K23" s="14"/>
      <c r="L23" s="14"/>
      <c r="M23" s="26"/>
    </row>
    <row r="24" spans="1:13" x14ac:dyDescent="0.35">
      <c r="A24" t="s">
        <v>24</v>
      </c>
      <c r="B24" t="s">
        <v>11</v>
      </c>
      <c r="C24" t="s">
        <v>7</v>
      </c>
      <c r="D24" t="s">
        <v>12</v>
      </c>
      <c r="E24" t="s">
        <v>51</v>
      </c>
      <c r="F24" s="7">
        <v>86873.166117000001</v>
      </c>
      <c r="H24" s="11"/>
      <c r="I24" s="12"/>
      <c r="J24" s="12"/>
      <c r="K24" s="12"/>
      <c r="L24" s="12"/>
      <c r="M24" s="25"/>
    </row>
    <row r="25" spans="1:13" x14ac:dyDescent="0.35">
      <c r="A25" t="s">
        <v>24</v>
      </c>
      <c r="B25" t="s">
        <v>13</v>
      </c>
      <c r="C25" t="s">
        <v>7</v>
      </c>
      <c r="D25" t="s">
        <v>14</v>
      </c>
      <c r="E25" t="s">
        <v>51</v>
      </c>
      <c r="F25" s="7">
        <v>89496.968924999994</v>
      </c>
      <c r="H25" s="13"/>
      <c r="I25" s="14"/>
      <c r="J25" s="14"/>
      <c r="K25" s="14"/>
      <c r="L25" s="14"/>
      <c r="M25" s="26"/>
    </row>
    <row r="26" spans="1:13" x14ac:dyDescent="0.35">
      <c r="A26" t="s">
        <v>24</v>
      </c>
      <c r="B26" t="s">
        <v>15</v>
      </c>
      <c r="C26" t="s">
        <v>16</v>
      </c>
      <c r="D26" t="s">
        <v>8</v>
      </c>
      <c r="E26" t="s">
        <v>51</v>
      </c>
      <c r="F26" s="7">
        <v>44036.085851000003</v>
      </c>
      <c r="H26" s="11"/>
      <c r="I26" s="12"/>
      <c r="J26" s="12"/>
      <c r="K26" s="12"/>
      <c r="L26" s="12"/>
      <c r="M26" s="25"/>
    </row>
    <row r="27" spans="1:13" x14ac:dyDescent="0.35">
      <c r="A27" t="s">
        <v>24</v>
      </c>
      <c r="B27" t="s">
        <v>17</v>
      </c>
      <c r="C27" t="s">
        <v>16</v>
      </c>
      <c r="D27" t="s">
        <v>10</v>
      </c>
      <c r="E27" t="s">
        <v>51</v>
      </c>
      <c r="F27" s="7">
        <v>143992.36698399999</v>
      </c>
      <c r="H27" s="13"/>
      <c r="I27" s="14"/>
      <c r="J27" s="14"/>
      <c r="K27" s="14"/>
      <c r="L27" s="14"/>
      <c r="M27" s="26"/>
    </row>
    <row r="28" spans="1:13" x14ac:dyDescent="0.35">
      <c r="A28" t="s">
        <v>24</v>
      </c>
      <c r="B28" t="s">
        <v>18</v>
      </c>
      <c r="C28" t="s">
        <v>16</v>
      </c>
      <c r="D28" t="s">
        <v>12</v>
      </c>
      <c r="E28" t="s">
        <v>51</v>
      </c>
      <c r="F28" s="7">
        <v>73985.669297</v>
      </c>
      <c r="H28" s="11"/>
      <c r="I28" s="12"/>
      <c r="J28" s="12"/>
      <c r="K28" s="12"/>
      <c r="L28" s="12"/>
      <c r="M28" s="25"/>
    </row>
    <row r="29" spans="1:13" x14ac:dyDescent="0.35">
      <c r="A29" t="s">
        <v>24</v>
      </c>
      <c r="B29" t="s">
        <v>19</v>
      </c>
      <c r="C29" t="s">
        <v>16</v>
      </c>
      <c r="D29" t="s">
        <v>14</v>
      </c>
      <c r="E29" t="s">
        <v>51</v>
      </c>
      <c r="F29" s="7">
        <v>188851.27482399999</v>
      </c>
      <c r="H29" s="13"/>
      <c r="I29" s="14"/>
      <c r="J29" s="14"/>
      <c r="K29" s="14"/>
      <c r="L29" s="14"/>
      <c r="M29" s="26"/>
    </row>
    <row r="30" spans="1:13" x14ac:dyDescent="0.35">
      <c r="A30" t="s">
        <v>24</v>
      </c>
      <c r="B30" t="s">
        <v>20</v>
      </c>
      <c r="C30" t="s">
        <v>21</v>
      </c>
      <c r="D30" t="s">
        <v>8</v>
      </c>
      <c r="E30" t="s">
        <v>51</v>
      </c>
      <c r="F30" s="7">
        <v>155152.04055199999</v>
      </c>
      <c r="H30" s="11"/>
      <c r="I30" s="12"/>
      <c r="J30" s="12"/>
      <c r="K30" s="12"/>
      <c r="L30" s="12"/>
      <c r="M30" s="25"/>
    </row>
    <row r="31" spans="1:13" x14ac:dyDescent="0.35">
      <c r="A31" t="s">
        <v>24</v>
      </c>
      <c r="B31" t="s">
        <v>22</v>
      </c>
      <c r="C31" t="s">
        <v>21</v>
      </c>
      <c r="D31" t="s">
        <v>10</v>
      </c>
      <c r="E31" t="s">
        <v>51</v>
      </c>
      <c r="F31" s="7">
        <v>188685.41041000001</v>
      </c>
      <c r="H31" s="13"/>
      <c r="I31" s="14"/>
      <c r="J31" s="14"/>
      <c r="K31" s="14"/>
      <c r="L31" s="14"/>
      <c r="M31" s="26"/>
    </row>
    <row r="32" spans="1:13" x14ac:dyDescent="0.35">
      <c r="A32" t="s">
        <v>25</v>
      </c>
      <c r="B32" t="s">
        <v>6</v>
      </c>
      <c r="C32" t="s">
        <v>7</v>
      </c>
      <c r="D32" t="s">
        <v>8</v>
      </c>
      <c r="E32" t="s">
        <v>51</v>
      </c>
      <c r="F32" s="7">
        <v>24972.921811</v>
      </c>
      <c r="H32" s="11"/>
      <c r="I32" s="12"/>
      <c r="J32" s="12"/>
      <c r="K32" s="12"/>
      <c r="L32" s="12"/>
      <c r="M32" s="25"/>
    </row>
    <row r="33" spans="1:13" x14ac:dyDescent="0.35">
      <c r="A33" t="s">
        <v>25</v>
      </c>
      <c r="B33" t="s">
        <v>9</v>
      </c>
      <c r="C33" t="s">
        <v>7</v>
      </c>
      <c r="D33" t="s">
        <v>10</v>
      </c>
      <c r="E33" t="s">
        <v>51</v>
      </c>
      <c r="F33" s="7">
        <v>33043.878984999996</v>
      </c>
      <c r="H33" s="13"/>
      <c r="I33" s="14"/>
      <c r="J33" s="14"/>
      <c r="K33" s="14"/>
      <c r="L33" s="14"/>
      <c r="M33" s="26"/>
    </row>
    <row r="34" spans="1:13" x14ac:dyDescent="0.35">
      <c r="A34" t="s">
        <v>25</v>
      </c>
      <c r="B34" t="s">
        <v>11</v>
      </c>
      <c r="C34" t="s">
        <v>7</v>
      </c>
      <c r="D34" t="s">
        <v>12</v>
      </c>
      <c r="E34" t="s">
        <v>51</v>
      </c>
      <c r="F34" s="7">
        <v>31417.862709000001</v>
      </c>
      <c r="H34" s="11"/>
      <c r="I34" s="12"/>
      <c r="J34" s="12"/>
      <c r="K34" s="12"/>
      <c r="L34" s="12"/>
      <c r="M34" s="25"/>
    </row>
    <row r="35" spans="1:13" x14ac:dyDescent="0.35">
      <c r="A35" t="s">
        <v>25</v>
      </c>
      <c r="B35" t="s">
        <v>13</v>
      </c>
      <c r="C35" t="s">
        <v>7</v>
      </c>
      <c r="D35" t="s">
        <v>14</v>
      </c>
      <c r="E35" t="s">
        <v>51</v>
      </c>
      <c r="F35" s="7">
        <v>52463.935196999999</v>
      </c>
      <c r="H35" s="13"/>
      <c r="I35" s="14"/>
      <c r="J35" s="14"/>
      <c r="K35" s="14"/>
      <c r="L35" s="14"/>
      <c r="M35" s="26"/>
    </row>
    <row r="36" spans="1:13" x14ac:dyDescent="0.35">
      <c r="A36" t="s">
        <v>25</v>
      </c>
      <c r="B36" t="s">
        <v>15</v>
      </c>
      <c r="C36" t="s">
        <v>16</v>
      </c>
      <c r="D36" t="s">
        <v>8</v>
      </c>
      <c r="E36" t="s">
        <v>51</v>
      </c>
      <c r="F36" s="7">
        <v>27817.736587000003</v>
      </c>
      <c r="H36" s="11"/>
      <c r="I36" s="12"/>
      <c r="J36" s="12"/>
      <c r="K36" s="12"/>
      <c r="L36" s="12"/>
      <c r="M36" s="25"/>
    </row>
    <row r="37" spans="1:13" x14ac:dyDescent="0.35">
      <c r="A37" t="s">
        <v>25</v>
      </c>
      <c r="B37" t="s">
        <v>17</v>
      </c>
      <c r="C37" t="s">
        <v>16</v>
      </c>
      <c r="D37" t="s">
        <v>10</v>
      </c>
      <c r="E37" t="s">
        <v>51</v>
      </c>
      <c r="F37" s="7">
        <v>30340.977592000003</v>
      </c>
      <c r="H37" s="13"/>
      <c r="I37" s="14"/>
      <c r="J37" s="14"/>
      <c r="K37" s="14"/>
      <c r="L37" s="14"/>
      <c r="M37" s="26"/>
    </row>
    <row r="38" spans="1:13" x14ac:dyDescent="0.35">
      <c r="A38" t="s">
        <v>25</v>
      </c>
      <c r="B38" t="s">
        <v>18</v>
      </c>
      <c r="C38" t="s">
        <v>16</v>
      </c>
      <c r="D38" t="s">
        <v>12</v>
      </c>
      <c r="E38" t="s">
        <v>51</v>
      </c>
      <c r="F38" s="7">
        <v>34496.687976000001</v>
      </c>
      <c r="H38" s="11"/>
      <c r="I38" s="12"/>
      <c r="J38" s="12"/>
      <c r="K38" s="12"/>
      <c r="L38" s="12"/>
      <c r="M38" s="25"/>
    </row>
    <row r="39" spans="1:13" x14ac:dyDescent="0.35">
      <c r="A39" t="s">
        <v>25</v>
      </c>
      <c r="B39" t="s">
        <v>19</v>
      </c>
      <c r="C39" t="s">
        <v>16</v>
      </c>
      <c r="D39" t="s">
        <v>14</v>
      </c>
      <c r="E39" t="s">
        <v>51</v>
      </c>
      <c r="F39" s="7">
        <v>41880.000587000002</v>
      </c>
      <c r="H39" s="13"/>
      <c r="I39" s="14"/>
      <c r="J39" s="14"/>
      <c r="K39" s="14"/>
      <c r="L39" s="14"/>
      <c r="M39" s="26"/>
    </row>
    <row r="40" spans="1:13" x14ac:dyDescent="0.35">
      <c r="A40" t="s">
        <v>25</v>
      </c>
      <c r="B40" t="s">
        <v>20</v>
      </c>
      <c r="C40" t="s">
        <v>21</v>
      </c>
      <c r="D40" t="s">
        <v>8</v>
      </c>
      <c r="E40" t="s">
        <v>51</v>
      </c>
      <c r="F40" s="7">
        <v>30847.600207</v>
      </c>
      <c r="H40" s="11"/>
      <c r="I40" s="12"/>
      <c r="J40" s="12"/>
      <c r="K40" s="12"/>
      <c r="L40" s="12"/>
      <c r="M40" s="25"/>
    </row>
    <row r="41" spans="1:13" x14ac:dyDescent="0.35">
      <c r="A41" t="s">
        <v>25</v>
      </c>
      <c r="B41" t="s">
        <v>22</v>
      </c>
      <c r="C41" t="s">
        <v>21</v>
      </c>
      <c r="D41" t="s">
        <v>10</v>
      </c>
      <c r="E41" t="s">
        <v>51</v>
      </c>
      <c r="F41" s="7">
        <v>30606.133341999997</v>
      </c>
      <c r="H41" s="13"/>
      <c r="I41" s="14"/>
      <c r="J41" s="14"/>
      <c r="K41" s="14"/>
      <c r="L41" s="14"/>
      <c r="M41" s="26"/>
    </row>
    <row r="42" spans="1:13" x14ac:dyDescent="0.35">
      <c r="A42" t="s">
        <v>26</v>
      </c>
      <c r="B42" t="s">
        <v>6</v>
      </c>
      <c r="C42" t="s">
        <v>7</v>
      </c>
      <c r="D42" t="s">
        <v>8</v>
      </c>
      <c r="E42" t="s">
        <v>51</v>
      </c>
      <c r="F42" s="7">
        <v>68920.43615400001</v>
      </c>
      <c r="H42" s="11"/>
      <c r="I42" s="12"/>
      <c r="J42" s="12"/>
      <c r="K42" s="12"/>
      <c r="L42" s="12"/>
      <c r="M42" s="25"/>
    </row>
    <row r="43" spans="1:13" x14ac:dyDescent="0.35">
      <c r="A43" t="s">
        <v>26</v>
      </c>
      <c r="B43" t="s">
        <v>9</v>
      </c>
      <c r="C43" t="s">
        <v>7</v>
      </c>
      <c r="D43" t="s">
        <v>10</v>
      </c>
      <c r="E43" t="s">
        <v>51</v>
      </c>
      <c r="F43" s="7">
        <v>111906.971011</v>
      </c>
      <c r="H43" s="13"/>
      <c r="I43" s="14"/>
      <c r="J43" s="14"/>
      <c r="K43" s="14"/>
      <c r="L43" s="14"/>
      <c r="M43" s="26"/>
    </row>
    <row r="44" spans="1:13" x14ac:dyDescent="0.35">
      <c r="A44" t="s">
        <v>26</v>
      </c>
      <c r="B44" t="s">
        <v>11</v>
      </c>
      <c r="C44" t="s">
        <v>7</v>
      </c>
      <c r="D44" t="s">
        <v>12</v>
      </c>
      <c r="E44" t="s">
        <v>51</v>
      </c>
      <c r="F44" s="7">
        <v>85658.19090999999</v>
      </c>
      <c r="H44" s="11"/>
      <c r="I44" s="12"/>
      <c r="J44" s="12"/>
      <c r="K44" s="12"/>
      <c r="L44" s="12"/>
      <c r="M44" s="25"/>
    </row>
    <row r="45" spans="1:13" x14ac:dyDescent="0.35">
      <c r="A45" t="s">
        <v>26</v>
      </c>
      <c r="B45" t="s">
        <v>13</v>
      </c>
      <c r="C45" t="s">
        <v>7</v>
      </c>
      <c r="D45" t="s">
        <v>14</v>
      </c>
      <c r="E45" t="s">
        <v>51</v>
      </c>
      <c r="F45" s="7">
        <v>59077.255570000001</v>
      </c>
      <c r="H45" s="13"/>
      <c r="I45" s="14"/>
      <c r="J45" s="14"/>
      <c r="K45" s="14"/>
      <c r="L45" s="14"/>
      <c r="M45" s="26"/>
    </row>
    <row r="46" spans="1:13" x14ac:dyDescent="0.35">
      <c r="A46" t="s">
        <v>26</v>
      </c>
      <c r="B46" t="s">
        <v>15</v>
      </c>
      <c r="C46" t="s">
        <v>16</v>
      </c>
      <c r="D46" t="s">
        <v>8</v>
      </c>
      <c r="E46" t="s">
        <v>51</v>
      </c>
      <c r="F46" s="7">
        <v>60747.135319999994</v>
      </c>
      <c r="H46" s="11"/>
      <c r="I46" s="12"/>
      <c r="J46" s="12"/>
      <c r="K46" s="12"/>
      <c r="L46" s="12"/>
      <c r="M46" s="25"/>
    </row>
    <row r="47" spans="1:13" x14ac:dyDescent="0.35">
      <c r="A47" t="s">
        <v>26</v>
      </c>
      <c r="B47" t="s">
        <v>17</v>
      </c>
      <c r="C47" t="s">
        <v>16</v>
      </c>
      <c r="D47" t="s">
        <v>10</v>
      </c>
      <c r="E47" t="s">
        <v>51</v>
      </c>
      <c r="F47" s="7">
        <v>109093.393851</v>
      </c>
      <c r="H47" s="13"/>
      <c r="I47" s="14"/>
      <c r="J47" s="14"/>
      <c r="K47" s="14"/>
      <c r="L47" s="14"/>
      <c r="M47" s="26"/>
    </row>
    <row r="48" spans="1:13" x14ac:dyDescent="0.35">
      <c r="A48" t="s">
        <v>26</v>
      </c>
      <c r="B48" t="s">
        <v>18</v>
      </c>
      <c r="C48" t="s">
        <v>16</v>
      </c>
      <c r="D48" t="s">
        <v>12</v>
      </c>
      <c r="E48" t="s">
        <v>51</v>
      </c>
      <c r="F48" s="7">
        <v>99141.571901999996</v>
      </c>
      <c r="H48" s="11"/>
      <c r="I48" s="12"/>
      <c r="J48" s="12"/>
      <c r="K48" s="12"/>
      <c r="L48" s="12"/>
      <c r="M48" s="25"/>
    </row>
    <row r="49" spans="1:13" x14ac:dyDescent="0.35">
      <c r="A49" t="s">
        <v>26</v>
      </c>
      <c r="B49" t="s">
        <v>19</v>
      </c>
      <c r="C49" t="s">
        <v>16</v>
      </c>
      <c r="D49" t="s">
        <v>14</v>
      </c>
      <c r="E49" t="s">
        <v>51</v>
      </c>
      <c r="F49" s="7">
        <v>151247.31896099998</v>
      </c>
      <c r="H49" s="13"/>
      <c r="I49" s="14"/>
      <c r="J49" s="14"/>
      <c r="K49" s="14"/>
      <c r="L49" s="14"/>
      <c r="M49" s="26"/>
    </row>
    <row r="50" spans="1:13" x14ac:dyDescent="0.35">
      <c r="A50" t="s">
        <v>26</v>
      </c>
      <c r="B50" t="s">
        <v>20</v>
      </c>
      <c r="C50" t="s">
        <v>21</v>
      </c>
      <c r="D50" t="s">
        <v>8</v>
      </c>
      <c r="E50" t="s">
        <v>51</v>
      </c>
      <c r="F50" s="7">
        <v>106401.399049</v>
      </c>
      <c r="H50" s="11"/>
      <c r="I50" s="12"/>
      <c r="J50" s="12"/>
      <c r="K50" s="12"/>
      <c r="L50" s="12"/>
      <c r="M50" s="25"/>
    </row>
    <row r="51" spans="1:13" x14ac:dyDescent="0.35">
      <c r="A51" t="s">
        <v>26</v>
      </c>
      <c r="B51" t="s">
        <v>22</v>
      </c>
      <c r="C51" t="s">
        <v>21</v>
      </c>
      <c r="D51" t="s">
        <v>10</v>
      </c>
      <c r="E51" t="s">
        <v>51</v>
      </c>
      <c r="F51" s="7">
        <v>152937.29553099998</v>
      </c>
      <c r="H51" s="13"/>
      <c r="I51" s="14"/>
      <c r="J51" s="14"/>
      <c r="K51" s="14"/>
      <c r="L51" s="14"/>
      <c r="M51" s="26"/>
    </row>
    <row r="52" spans="1:13" x14ac:dyDescent="0.35">
      <c r="A52" t="s">
        <v>27</v>
      </c>
      <c r="B52" t="s">
        <v>6</v>
      </c>
      <c r="C52" t="s">
        <v>7</v>
      </c>
      <c r="D52" t="s">
        <v>8</v>
      </c>
      <c r="E52" t="s">
        <v>51</v>
      </c>
      <c r="F52" s="7">
        <v>87252.972594999999</v>
      </c>
      <c r="H52" s="11"/>
      <c r="I52" s="12"/>
      <c r="J52" s="12"/>
      <c r="K52" s="12"/>
      <c r="L52" s="12"/>
      <c r="M52" s="25"/>
    </row>
    <row r="53" spans="1:13" x14ac:dyDescent="0.35">
      <c r="A53" t="s">
        <v>27</v>
      </c>
      <c r="B53" t="s">
        <v>9</v>
      </c>
      <c r="C53" t="s">
        <v>7</v>
      </c>
      <c r="D53" t="s">
        <v>10</v>
      </c>
      <c r="E53" t="s">
        <v>51</v>
      </c>
      <c r="F53" s="7">
        <v>50818.245133999997</v>
      </c>
      <c r="H53" s="13"/>
      <c r="I53" s="14"/>
      <c r="J53" s="14"/>
      <c r="K53" s="14"/>
      <c r="L53" s="14"/>
      <c r="M53" s="26"/>
    </row>
    <row r="54" spans="1:13" x14ac:dyDescent="0.35">
      <c r="A54" t="s">
        <v>27</v>
      </c>
      <c r="B54" t="s">
        <v>11</v>
      </c>
      <c r="C54" t="s">
        <v>7</v>
      </c>
      <c r="D54" t="s">
        <v>12</v>
      </c>
      <c r="E54" t="s">
        <v>51</v>
      </c>
      <c r="F54" s="7">
        <v>48746.926186000004</v>
      </c>
      <c r="H54" s="11"/>
      <c r="I54" s="12"/>
      <c r="J54" s="12"/>
      <c r="K54" s="12"/>
      <c r="L54" s="12"/>
      <c r="M54" s="25"/>
    </row>
    <row r="55" spans="1:13" x14ac:dyDescent="0.35">
      <c r="A55" t="s">
        <v>27</v>
      </c>
      <c r="B55" t="s">
        <v>13</v>
      </c>
      <c r="C55" t="s">
        <v>7</v>
      </c>
      <c r="D55" t="s">
        <v>14</v>
      </c>
      <c r="E55" t="s">
        <v>51</v>
      </c>
      <c r="F55" s="7">
        <v>103053.758099</v>
      </c>
      <c r="H55" s="13"/>
      <c r="I55" s="14"/>
      <c r="J55" s="14"/>
      <c r="K55" s="14"/>
      <c r="L55" s="14"/>
      <c r="M55" s="26"/>
    </row>
    <row r="56" spans="1:13" x14ac:dyDescent="0.35">
      <c r="A56" t="s">
        <v>27</v>
      </c>
      <c r="B56" t="s">
        <v>15</v>
      </c>
      <c r="C56" t="s">
        <v>16</v>
      </c>
      <c r="D56" t="s">
        <v>8</v>
      </c>
      <c r="E56" t="s">
        <v>51</v>
      </c>
      <c r="F56" s="7">
        <v>61271.439256999998</v>
      </c>
      <c r="H56" s="11"/>
      <c r="I56" s="12"/>
      <c r="J56" s="12"/>
      <c r="K56" s="12"/>
      <c r="L56" s="12"/>
      <c r="M56" s="25"/>
    </row>
    <row r="57" spans="1:13" x14ac:dyDescent="0.35">
      <c r="A57" t="s">
        <v>27</v>
      </c>
      <c r="B57" t="s">
        <v>17</v>
      </c>
      <c r="C57" t="s">
        <v>16</v>
      </c>
      <c r="D57" t="s">
        <v>10</v>
      </c>
      <c r="E57" t="s">
        <v>51</v>
      </c>
      <c r="F57" s="7">
        <v>83789.900641999993</v>
      </c>
      <c r="H57" s="13"/>
      <c r="I57" s="14"/>
      <c r="J57" s="14"/>
      <c r="K57" s="14"/>
      <c r="L57" s="14"/>
      <c r="M57" s="26"/>
    </row>
    <row r="58" spans="1:13" x14ac:dyDescent="0.35">
      <c r="A58" t="s">
        <v>27</v>
      </c>
      <c r="B58" t="s">
        <v>18</v>
      </c>
      <c r="C58" t="s">
        <v>16</v>
      </c>
      <c r="D58" t="s">
        <v>12</v>
      </c>
      <c r="E58" t="s">
        <v>51</v>
      </c>
      <c r="F58" s="7">
        <v>79760.337727000006</v>
      </c>
      <c r="H58" s="11"/>
      <c r="I58" s="12"/>
      <c r="J58" s="12"/>
      <c r="K58" s="12"/>
      <c r="L58" s="12"/>
      <c r="M58" s="25"/>
    </row>
    <row r="59" spans="1:13" x14ac:dyDescent="0.35">
      <c r="A59" t="s">
        <v>27</v>
      </c>
      <c r="B59" t="s">
        <v>19</v>
      </c>
      <c r="C59" t="s">
        <v>16</v>
      </c>
      <c r="D59" t="s">
        <v>14</v>
      </c>
      <c r="E59" t="s">
        <v>51</v>
      </c>
      <c r="F59" s="7">
        <v>62457.056710999997</v>
      </c>
      <c r="H59" s="13"/>
      <c r="I59" s="14"/>
      <c r="J59" s="14"/>
      <c r="K59" s="14"/>
      <c r="L59" s="14"/>
      <c r="M59" s="26"/>
    </row>
    <row r="60" spans="1:13" x14ac:dyDescent="0.35">
      <c r="A60" t="s">
        <v>27</v>
      </c>
      <c r="B60" t="s">
        <v>20</v>
      </c>
      <c r="C60" t="s">
        <v>21</v>
      </c>
      <c r="D60" t="s">
        <v>8</v>
      </c>
      <c r="E60" t="s">
        <v>51</v>
      </c>
      <c r="F60" s="7">
        <v>41230.968775999994</v>
      </c>
      <c r="H60" s="11"/>
      <c r="I60" s="12"/>
      <c r="J60" s="12"/>
      <c r="K60" s="12"/>
      <c r="L60" s="12"/>
      <c r="M60" s="25"/>
    </row>
    <row r="61" spans="1:13" x14ac:dyDescent="0.35">
      <c r="A61" t="s">
        <v>27</v>
      </c>
      <c r="B61" t="s">
        <v>22</v>
      </c>
      <c r="C61" t="s">
        <v>21</v>
      </c>
      <c r="D61" t="s">
        <v>10</v>
      </c>
      <c r="E61" t="s">
        <v>51</v>
      </c>
      <c r="F61" s="7">
        <v>70221.290536</v>
      </c>
      <c r="H61" s="13"/>
      <c r="I61" s="14"/>
      <c r="J61" s="14"/>
      <c r="K61" s="14"/>
      <c r="L61" s="14"/>
      <c r="M61" s="26"/>
    </row>
    <row r="62" spans="1:13" x14ac:dyDescent="0.35">
      <c r="A62" t="s">
        <v>28</v>
      </c>
      <c r="B62" t="s">
        <v>6</v>
      </c>
      <c r="C62" t="s">
        <v>7</v>
      </c>
      <c r="D62" t="s">
        <v>8</v>
      </c>
      <c r="E62" t="s">
        <v>51</v>
      </c>
      <c r="F62" s="7">
        <v>19971.050153</v>
      </c>
      <c r="H62" s="11"/>
      <c r="I62" s="12"/>
      <c r="J62" s="12"/>
      <c r="K62" s="12"/>
      <c r="L62" s="12"/>
      <c r="M62" s="25"/>
    </row>
    <row r="63" spans="1:13" x14ac:dyDescent="0.35">
      <c r="A63" t="s">
        <v>28</v>
      </c>
      <c r="B63" t="s">
        <v>9</v>
      </c>
      <c r="C63" t="s">
        <v>7</v>
      </c>
      <c r="D63" t="s">
        <v>10</v>
      </c>
      <c r="E63" t="s">
        <v>51</v>
      </c>
      <c r="F63" s="7">
        <v>21819.438157000001</v>
      </c>
      <c r="H63" s="13"/>
      <c r="I63" s="14"/>
      <c r="J63" s="14"/>
      <c r="K63" s="14"/>
      <c r="L63" s="14"/>
      <c r="M63" s="26"/>
    </row>
    <row r="64" spans="1:13" x14ac:dyDescent="0.35">
      <c r="A64" t="s">
        <v>28</v>
      </c>
      <c r="B64" t="s">
        <v>11</v>
      </c>
      <c r="C64" t="s">
        <v>7</v>
      </c>
      <c r="D64" t="s">
        <v>12</v>
      </c>
      <c r="E64" t="s">
        <v>51</v>
      </c>
      <c r="F64" s="7">
        <v>21036.996981</v>
      </c>
      <c r="H64" s="11"/>
      <c r="I64" s="12"/>
      <c r="J64" s="12"/>
      <c r="K64" s="12"/>
      <c r="L64" s="12"/>
      <c r="M64" s="25"/>
    </row>
    <row r="65" spans="1:13" x14ac:dyDescent="0.35">
      <c r="A65" t="s">
        <v>28</v>
      </c>
      <c r="B65" t="s">
        <v>13</v>
      </c>
      <c r="C65" t="s">
        <v>7</v>
      </c>
      <c r="D65" t="s">
        <v>14</v>
      </c>
      <c r="E65" t="s">
        <v>51</v>
      </c>
      <c r="F65" s="7">
        <v>28353.439657000003</v>
      </c>
      <c r="H65" s="13"/>
      <c r="I65" s="14"/>
      <c r="J65" s="14"/>
      <c r="K65" s="14"/>
      <c r="L65" s="14"/>
      <c r="M65" s="26"/>
    </row>
    <row r="66" spans="1:13" x14ac:dyDescent="0.35">
      <c r="A66" t="s">
        <v>28</v>
      </c>
      <c r="B66" t="s">
        <v>15</v>
      </c>
      <c r="C66" t="s">
        <v>16</v>
      </c>
      <c r="D66" t="s">
        <v>8</v>
      </c>
      <c r="E66" t="s">
        <v>51</v>
      </c>
      <c r="F66" s="7">
        <v>21919.261232000001</v>
      </c>
      <c r="H66" s="11"/>
      <c r="I66" s="12"/>
      <c r="J66" s="12"/>
      <c r="K66" s="12"/>
      <c r="L66" s="12"/>
      <c r="M66" s="25"/>
    </row>
    <row r="67" spans="1:13" x14ac:dyDescent="0.35">
      <c r="A67" t="s">
        <v>28</v>
      </c>
      <c r="B67" t="s">
        <v>17</v>
      </c>
      <c r="C67" t="s">
        <v>16</v>
      </c>
      <c r="D67" t="s">
        <v>10</v>
      </c>
      <c r="E67" t="s">
        <v>51</v>
      </c>
      <c r="F67" s="7">
        <v>23693.359896000002</v>
      </c>
      <c r="H67" s="13"/>
      <c r="I67" s="14"/>
      <c r="J67" s="14"/>
      <c r="K67" s="14"/>
      <c r="L67" s="14"/>
      <c r="M67" s="26"/>
    </row>
    <row r="68" spans="1:13" x14ac:dyDescent="0.35">
      <c r="A68" t="s">
        <v>28</v>
      </c>
      <c r="B68" t="s">
        <v>18</v>
      </c>
      <c r="C68" t="s">
        <v>16</v>
      </c>
      <c r="D68" t="s">
        <v>12</v>
      </c>
      <c r="E68" t="s">
        <v>51</v>
      </c>
      <c r="F68" s="7">
        <v>25969.518936999997</v>
      </c>
      <c r="H68" s="11"/>
      <c r="I68" s="12"/>
      <c r="J68" s="12"/>
      <c r="K68" s="12"/>
      <c r="L68" s="12"/>
      <c r="M68" s="25"/>
    </row>
    <row r="69" spans="1:13" x14ac:dyDescent="0.35">
      <c r="A69" t="s">
        <v>28</v>
      </c>
      <c r="B69" t="s">
        <v>19</v>
      </c>
      <c r="C69" t="s">
        <v>16</v>
      </c>
      <c r="D69" t="s">
        <v>14</v>
      </c>
      <c r="E69" t="s">
        <v>51</v>
      </c>
      <c r="F69" s="7">
        <v>30195.602473000003</v>
      </c>
      <c r="H69" s="13"/>
      <c r="I69" s="14"/>
      <c r="J69" s="14"/>
      <c r="K69" s="14"/>
      <c r="L69" s="14"/>
      <c r="M69" s="26"/>
    </row>
    <row r="70" spans="1:13" x14ac:dyDescent="0.35">
      <c r="A70" t="s">
        <v>28</v>
      </c>
      <c r="B70" t="s">
        <v>20</v>
      </c>
      <c r="C70" t="s">
        <v>21</v>
      </c>
      <c r="D70" t="s">
        <v>8</v>
      </c>
      <c r="E70" t="s">
        <v>51</v>
      </c>
      <c r="F70" s="7">
        <v>30457.278680000003</v>
      </c>
      <c r="H70" s="11"/>
      <c r="I70" s="12"/>
      <c r="J70" s="12"/>
      <c r="K70" s="12"/>
      <c r="L70" s="12"/>
      <c r="M70" s="25"/>
    </row>
    <row r="71" spans="1:13" x14ac:dyDescent="0.35">
      <c r="A71" t="s">
        <v>28</v>
      </c>
      <c r="B71" t="s">
        <v>22</v>
      </c>
      <c r="C71" t="s">
        <v>21</v>
      </c>
      <c r="D71" t="s">
        <v>10</v>
      </c>
      <c r="E71" t="s">
        <v>51</v>
      </c>
      <c r="F71" s="7">
        <v>34632.355962000001</v>
      </c>
      <c r="H71" s="13"/>
      <c r="I71" s="14"/>
      <c r="J71" s="14"/>
      <c r="K71" s="14"/>
      <c r="L71" s="14"/>
      <c r="M71" s="26"/>
    </row>
    <row r="72" spans="1:13" x14ac:dyDescent="0.35">
      <c r="A72" t="s">
        <v>29</v>
      </c>
      <c r="B72" t="s">
        <v>6</v>
      </c>
      <c r="C72" t="s">
        <v>7</v>
      </c>
      <c r="D72" t="s">
        <v>8</v>
      </c>
      <c r="E72" t="s">
        <v>55</v>
      </c>
      <c r="F72" s="7">
        <v>201831.81359099998</v>
      </c>
      <c r="H72" s="11"/>
      <c r="I72" s="12"/>
      <c r="J72" s="12"/>
      <c r="K72" s="12"/>
      <c r="L72" s="12"/>
      <c r="M72" s="25"/>
    </row>
    <row r="73" spans="1:13" x14ac:dyDescent="0.35">
      <c r="A73" t="s">
        <v>29</v>
      </c>
      <c r="B73" t="s">
        <v>9</v>
      </c>
      <c r="C73" t="s">
        <v>7</v>
      </c>
      <c r="D73" t="s">
        <v>10</v>
      </c>
      <c r="E73" t="s">
        <v>55</v>
      </c>
      <c r="F73" s="7">
        <v>352581.49377999996</v>
      </c>
      <c r="H73" s="13"/>
      <c r="I73" s="14"/>
      <c r="J73" s="14"/>
      <c r="K73" s="14"/>
      <c r="L73" s="14"/>
      <c r="M73" s="26"/>
    </row>
    <row r="74" spans="1:13" x14ac:dyDescent="0.35">
      <c r="A74" t="s">
        <v>29</v>
      </c>
      <c r="B74" t="s">
        <v>11</v>
      </c>
      <c r="C74" t="s">
        <v>7</v>
      </c>
      <c r="D74" t="s">
        <v>12</v>
      </c>
      <c r="E74" t="s">
        <v>55</v>
      </c>
      <c r="F74" s="7">
        <v>291031.196375</v>
      </c>
      <c r="H74" s="11"/>
      <c r="I74" s="12"/>
      <c r="J74" s="12"/>
      <c r="K74" s="12"/>
      <c r="L74" s="12"/>
      <c r="M74" s="25"/>
    </row>
    <row r="75" spans="1:13" x14ac:dyDescent="0.35">
      <c r="A75" t="s">
        <v>29</v>
      </c>
      <c r="B75" t="s">
        <v>13</v>
      </c>
      <c r="C75" t="s">
        <v>7</v>
      </c>
      <c r="D75" t="s">
        <v>14</v>
      </c>
      <c r="E75" t="s">
        <v>55</v>
      </c>
      <c r="F75" s="7">
        <v>323634.69298199995</v>
      </c>
      <c r="H75" s="13"/>
      <c r="I75" s="14"/>
      <c r="J75" s="14"/>
      <c r="K75" s="14"/>
      <c r="L75" s="14"/>
      <c r="M75" s="26"/>
    </row>
    <row r="76" spans="1:13" x14ac:dyDescent="0.35">
      <c r="A76" t="s">
        <v>29</v>
      </c>
      <c r="B76" t="s">
        <v>15</v>
      </c>
      <c r="C76" t="s">
        <v>16</v>
      </c>
      <c r="D76" t="s">
        <v>8</v>
      </c>
      <c r="E76" t="s">
        <v>55</v>
      </c>
      <c r="F76" s="7">
        <v>183733.47862000001</v>
      </c>
      <c r="H76" s="11"/>
      <c r="I76" s="12"/>
      <c r="J76" s="12"/>
      <c r="K76" s="12"/>
      <c r="L76" s="12"/>
      <c r="M76" s="25"/>
    </row>
    <row r="77" spans="1:13" x14ac:dyDescent="0.35">
      <c r="A77" t="s">
        <v>29</v>
      </c>
      <c r="B77" t="s">
        <v>17</v>
      </c>
      <c r="C77" t="s">
        <v>16</v>
      </c>
      <c r="D77" t="s">
        <v>10</v>
      </c>
      <c r="E77" t="s">
        <v>55</v>
      </c>
      <c r="F77" s="7">
        <v>394574.051179</v>
      </c>
      <c r="H77" s="13"/>
      <c r="I77" s="14"/>
      <c r="J77" s="14"/>
      <c r="K77" s="14"/>
      <c r="L77" s="14"/>
      <c r="M77" s="26"/>
    </row>
    <row r="78" spans="1:13" x14ac:dyDescent="0.35">
      <c r="A78" t="s">
        <v>29</v>
      </c>
      <c r="B78" t="s">
        <v>18</v>
      </c>
      <c r="C78" t="s">
        <v>16</v>
      </c>
      <c r="D78" t="s">
        <v>12</v>
      </c>
      <c r="E78" t="s">
        <v>55</v>
      </c>
      <c r="F78" s="7">
        <v>287363.16650300001</v>
      </c>
      <c r="H78" s="11"/>
      <c r="I78" s="12"/>
      <c r="J78" s="12"/>
      <c r="K78" s="12"/>
      <c r="L78" s="12"/>
      <c r="M78" s="25"/>
    </row>
    <row r="79" spans="1:13" x14ac:dyDescent="0.35">
      <c r="A79" t="s">
        <v>29</v>
      </c>
      <c r="B79" t="s">
        <v>19</v>
      </c>
      <c r="C79" t="s">
        <v>16</v>
      </c>
      <c r="D79" t="s">
        <v>14</v>
      </c>
      <c r="E79" t="s">
        <v>55</v>
      </c>
      <c r="F79" s="7">
        <v>430169.70260799996</v>
      </c>
      <c r="H79" s="13"/>
      <c r="I79" s="14"/>
      <c r="J79" s="14"/>
      <c r="K79" s="14"/>
      <c r="L79" s="14"/>
      <c r="M79" s="26"/>
    </row>
    <row r="80" spans="1:13" x14ac:dyDescent="0.35">
      <c r="A80" t="s">
        <v>29</v>
      </c>
      <c r="B80" t="s">
        <v>20</v>
      </c>
      <c r="C80" t="s">
        <v>21</v>
      </c>
      <c r="D80" t="s">
        <v>8</v>
      </c>
      <c r="E80" t="s">
        <v>55</v>
      </c>
      <c r="F80" s="7">
        <v>282454.93271999998</v>
      </c>
      <c r="H80" s="11"/>
      <c r="I80" s="12"/>
      <c r="J80" s="12"/>
      <c r="K80" s="12"/>
      <c r="L80" s="12"/>
      <c r="M80" s="25"/>
    </row>
    <row r="81" spans="1:13" x14ac:dyDescent="0.35">
      <c r="A81" t="s">
        <v>29</v>
      </c>
      <c r="B81" t="s">
        <v>22</v>
      </c>
      <c r="C81" t="s">
        <v>21</v>
      </c>
      <c r="D81" t="s">
        <v>10</v>
      </c>
      <c r="E81" t="s">
        <v>55</v>
      </c>
      <c r="F81" s="7">
        <v>421354.51126099995</v>
      </c>
      <c r="H81" s="13"/>
      <c r="I81" s="14"/>
      <c r="J81" s="14"/>
      <c r="K81" s="14"/>
      <c r="L81" s="14"/>
      <c r="M81" s="26"/>
    </row>
    <row r="82" spans="1:13" x14ac:dyDescent="0.35">
      <c r="A82" t="s">
        <v>30</v>
      </c>
      <c r="B82" t="s">
        <v>6</v>
      </c>
      <c r="C82" t="s">
        <v>7</v>
      </c>
      <c r="D82" t="s">
        <v>8</v>
      </c>
      <c r="E82" t="s">
        <v>53</v>
      </c>
      <c r="F82" s="7">
        <v>208802.862612</v>
      </c>
    </row>
    <row r="83" spans="1:13" x14ac:dyDescent="0.35">
      <c r="A83" t="s">
        <v>30</v>
      </c>
      <c r="B83" t="s">
        <v>9</v>
      </c>
      <c r="C83" t="s">
        <v>7</v>
      </c>
      <c r="D83" t="s">
        <v>10</v>
      </c>
      <c r="E83" t="s">
        <v>53</v>
      </c>
      <c r="F83" s="7">
        <v>268408.72861600004</v>
      </c>
    </row>
    <row r="84" spans="1:13" x14ac:dyDescent="0.35">
      <c r="A84" t="s">
        <v>30</v>
      </c>
      <c r="B84" t="s">
        <v>11</v>
      </c>
      <c r="C84" t="s">
        <v>7</v>
      </c>
      <c r="D84" t="s">
        <v>12</v>
      </c>
      <c r="E84" t="s">
        <v>53</v>
      </c>
      <c r="F84" s="7">
        <v>246828.14227500008</v>
      </c>
    </row>
    <row r="85" spans="1:13" x14ac:dyDescent="0.35">
      <c r="A85" t="s">
        <v>30</v>
      </c>
      <c r="B85" t="s">
        <v>13</v>
      </c>
      <c r="C85" t="s">
        <v>7</v>
      </c>
      <c r="D85" t="s">
        <v>14</v>
      </c>
      <c r="E85" t="s">
        <v>53</v>
      </c>
      <c r="F85" s="7">
        <v>284969.27686600009</v>
      </c>
    </row>
    <row r="86" spans="1:13" x14ac:dyDescent="0.35">
      <c r="A86" t="s">
        <v>30</v>
      </c>
      <c r="B86" t="s">
        <v>15</v>
      </c>
      <c r="C86" t="s">
        <v>16</v>
      </c>
      <c r="D86" t="s">
        <v>8</v>
      </c>
      <c r="E86" t="s">
        <v>53</v>
      </c>
      <c r="F86" s="7">
        <v>177184.95543999999</v>
      </c>
    </row>
    <row r="87" spans="1:13" x14ac:dyDescent="0.35">
      <c r="A87" t="s">
        <v>30</v>
      </c>
      <c r="B87" t="s">
        <v>17</v>
      </c>
      <c r="C87" t="s">
        <v>16</v>
      </c>
      <c r="D87" t="s">
        <v>10</v>
      </c>
      <c r="E87" t="s">
        <v>53</v>
      </c>
      <c r="F87" s="7">
        <v>245889.91565299997</v>
      </c>
    </row>
    <row r="88" spans="1:13" x14ac:dyDescent="0.35">
      <c r="A88" t="s">
        <v>30</v>
      </c>
      <c r="B88" t="s">
        <v>18</v>
      </c>
      <c r="C88" t="s">
        <v>16</v>
      </c>
      <c r="D88" t="s">
        <v>12</v>
      </c>
      <c r="E88" t="s">
        <v>53</v>
      </c>
      <c r="F88" s="7">
        <v>240484.23330399999</v>
      </c>
    </row>
    <row r="89" spans="1:13" x14ac:dyDescent="0.35">
      <c r="A89" t="s">
        <v>30</v>
      </c>
      <c r="B89" t="s">
        <v>19</v>
      </c>
      <c r="C89" t="s">
        <v>16</v>
      </c>
      <c r="D89" t="s">
        <v>14</v>
      </c>
      <c r="E89" t="s">
        <v>53</v>
      </c>
      <c r="F89" s="7">
        <v>296249.03272199997</v>
      </c>
    </row>
    <row r="90" spans="1:13" x14ac:dyDescent="0.35">
      <c r="A90" t="s">
        <v>30</v>
      </c>
      <c r="B90" t="s">
        <v>20</v>
      </c>
      <c r="C90" t="s">
        <v>21</v>
      </c>
      <c r="D90" t="s">
        <v>8</v>
      </c>
      <c r="E90" t="s">
        <v>53</v>
      </c>
      <c r="F90" s="7">
        <v>218158.51583300001</v>
      </c>
    </row>
    <row r="91" spans="1:13" x14ac:dyDescent="0.35">
      <c r="A91" t="s">
        <v>30</v>
      </c>
      <c r="B91" t="s">
        <v>22</v>
      </c>
      <c r="C91" t="s">
        <v>21</v>
      </c>
      <c r="D91" t="s">
        <v>10</v>
      </c>
      <c r="E91" t="s">
        <v>53</v>
      </c>
      <c r="F91" s="7">
        <v>284294.66526500002</v>
      </c>
    </row>
    <row r="92" spans="1:13" x14ac:dyDescent="0.35">
      <c r="A92" t="s">
        <v>31</v>
      </c>
      <c r="B92" t="s">
        <v>6</v>
      </c>
      <c r="C92" t="s">
        <v>7</v>
      </c>
      <c r="D92" t="s">
        <v>8</v>
      </c>
      <c r="E92" t="s">
        <v>55</v>
      </c>
      <c r="F92" s="7">
        <v>156291.24822600003</v>
      </c>
    </row>
    <row r="93" spans="1:13" x14ac:dyDescent="0.35">
      <c r="A93" t="s">
        <v>31</v>
      </c>
      <c r="B93" t="s">
        <v>9</v>
      </c>
      <c r="C93" t="s">
        <v>7</v>
      </c>
      <c r="D93" t="s">
        <v>10</v>
      </c>
      <c r="E93" t="s">
        <v>55</v>
      </c>
      <c r="F93" s="7">
        <v>187069.21128300001</v>
      </c>
      <c r="H93" s="9"/>
      <c r="I93" s="10"/>
      <c r="J93" s="10"/>
      <c r="K93" s="10"/>
      <c r="L93" s="10"/>
      <c r="M93" s="24"/>
    </row>
    <row r="94" spans="1:13" x14ac:dyDescent="0.35">
      <c r="A94" t="s">
        <v>31</v>
      </c>
      <c r="B94" t="s">
        <v>11</v>
      </c>
      <c r="C94" t="s">
        <v>7</v>
      </c>
      <c r="D94" t="s">
        <v>12</v>
      </c>
      <c r="E94" t="s">
        <v>55</v>
      </c>
      <c r="F94" s="7">
        <v>174173.898694</v>
      </c>
      <c r="H94" s="11"/>
      <c r="I94" s="12"/>
      <c r="J94" s="12"/>
      <c r="K94" s="12"/>
      <c r="L94" s="12"/>
      <c r="M94" s="25"/>
    </row>
    <row r="95" spans="1:13" x14ac:dyDescent="0.35">
      <c r="A95" t="s">
        <v>31</v>
      </c>
      <c r="B95" t="s">
        <v>13</v>
      </c>
      <c r="C95" t="s">
        <v>7</v>
      </c>
      <c r="D95" t="s">
        <v>14</v>
      </c>
      <c r="E95" t="s">
        <v>55</v>
      </c>
      <c r="F95" s="7">
        <v>195831.34507100002</v>
      </c>
      <c r="H95" s="13"/>
      <c r="I95" s="14"/>
      <c r="J95" s="14"/>
      <c r="K95" s="14"/>
      <c r="L95" s="14"/>
      <c r="M95" s="26"/>
    </row>
    <row r="96" spans="1:13" x14ac:dyDescent="0.35">
      <c r="A96" t="s">
        <v>31</v>
      </c>
      <c r="B96" t="s">
        <v>15</v>
      </c>
      <c r="C96" t="s">
        <v>16</v>
      </c>
      <c r="D96" t="s">
        <v>8</v>
      </c>
      <c r="E96" t="s">
        <v>55</v>
      </c>
      <c r="F96" s="7">
        <v>162801.38418700002</v>
      </c>
      <c r="H96" s="11"/>
      <c r="I96" s="12"/>
      <c r="J96" s="12"/>
      <c r="K96" s="12"/>
      <c r="L96" s="12"/>
      <c r="M96" s="25"/>
    </row>
    <row r="97" spans="1:13" x14ac:dyDescent="0.35">
      <c r="A97" t="s">
        <v>31</v>
      </c>
      <c r="B97" t="s">
        <v>17</v>
      </c>
      <c r="C97" t="s">
        <v>16</v>
      </c>
      <c r="D97" t="s">
        <v>10</v>
      </c>
      <c r="E97" t="s">
        <v>55</v>
      </c>
      <c r="F97" s="7">
        <v>194985.19034100001</v>
      </c>
      <c r="H97" s="13"/>
      <c r="I97" s="14"/>
      <c r="J97" s="14"/>
      <c r="K97" s="14"/>
      <c r="L97" s="14"/>
      <c r="M97" s="26"/>
    </row>
    <row r="98" spans="1:13" x14ac:dyDescent="0.35">
      <c r="A98" t="s">
        <v>31</v>
      </c>
      <c r="B98" t="s">
        <v>18</v>
      </c>
      <c r="C98" t="s">
        <v>16</v>
      </c>
      <c r="D98" t="s">
        <v>12</v>
      </c>
      <c r="E98" t="s">
        <v>55</v>
      </c>
      <c r="F98" s="7">
        <v>186298.84721799998</v>
      </c>
      <c r="H98" s="11"/>
      <c r="I98" s="12"/>
      <c r="J98" s="12"/>
      <c r="K98" s="12"/>
      <c r="L98" s="12"/>
      <c r="M98" s="25"/>
    </row>
    <row r="99" spans="1:13" x14ac:dyDescent="0.35">
      <c r="A99" t="s">
        <v>31</v>
      </c>
      <c r="B99" t="s">
        <v>19</v>
      </c>
      <c r="C99" t="s">
        <v>16</v>
      </c>
      <c r="D99" t="s">
        <v>14</v>
      </c>
      <c r="E99" t="s">
        <v>55</v>
      </c>
      <c r="F99" s="7">
        <v>231677.42831400002</v>
      </c>
      <c r="H99" s="13"/>
      <c r="I99" s="14"/>
      <c r="J99" s="14"/>
      <c r="K99" s="14"/>
      <c r="L99" s="14"/>
      <c r="M99" s="26"/>
    </row>
    <row r="100" spans="1:13" x14ac:dyDescent="0.35">
      <c r="A100" t="s">
        <v>31</v>
      </c>
      <c r="B100" t="s">
        <v>20</v>
      </c>
      <c r="C100" t="s">
        <v>21</v>
      </c>
      <c r="D100" t="s">
        <v>8</v>
      </c>
      <c r="E100" t="s">
        <v>55</v>
      </c>
      <c r="F100" s="7">
        <v>196535.97614700001</v>
      </c>
      <c r="H100" s="11"/>
      <c r="I100" s="12"/>
      <c r="J100" s="12"/>
      <c r="K100" s="12"/>
      <c r="L100" s="12"/>
      <c r="M100" s="25"/>
    </row>
    <row r="101" spans="1:13" x14ac:dyDescent="0.35">
      <c r="A101" t="s">
        <v>31</v>
      </c>
      <c r="B101" t="s">
        <v>22</v>
      </c>
      <c r="C101" t="s">
        <v>21</v>
      </c>
      <c r="D101" t="s">
        <v>10</v>
      </c>
      <c r="E101" t="s">
        <v>55</v>
      </c>
      <c r="F101" s="7">
        <v>218408.30435200001</v>
      </c>
      <c r="H101" s="13"/>
      <c r="I101" s="14"/>
      <c r="J101" s="14"/>
      <c r="K101" s="14"/>
      <c r="L101" s="14"/>
      <c r="M101" s="26"/>
    </row>
    <row r="102" spans="1:13" x14ac:dyDescent="0.35">
      <c r="A102" t="s">
        <v>32</v>
      </c>
      <c r="B102" t="s">
        <v>6</v>
      </c>
      <c r="C102" t="s">
        <v>7</v>
      </c>
      <c r="D102" t="s">
        <v>8</v>
      </c>
      <c r="E102" t="s">
        <v>55</v>
      </c>
      <c r="F102" s="7">
        <v>71940.910820999998</v>
      </c>
      <c r="H102" s="11"/>
      <c r="I102" s="12"/>
      <c r="J102" s="12"/>
      <c r="K102" s="12"/>
      <c r="L102" s="12"/>
      <c r="M102" s="25"/>
    </row>
    <row r="103" spans="1:13" x14ac:dyDescent="0.35">
      <c r="A103" t="s">
        <v>32</v>
      </c>
      <c r="B103" t="s">
        <v>9</v>
      </c>
      <c r="C103" t="s">
        <v>7</v>
      </c>
      <c r="D103" t="s">
        <v>10</v>
      </c>
      <c r="E103" t="s">
        <v>55</v>
      </c>
      <c r="F103" s="7">
        <v>92543.099462999991</v>
      </c>
      <c r="H103" s="13"/>
      <c r="I103" s="14"/>
      <c r="J103" s="14"/>
      <c r="K103" s="14"/>
      <c r="L103" s="14"/>
      <c r="M103" s="26"/>
    </row>
    <row r="104" spans="1:13" x14ac:dyDescent="0.35">
      <c r="A104" t="s">
        <v>32</v>
      </c>
      <c r="B104" t="s">
        <v>11</v>
      </c>
      <c r="C104" t="s">
        <v>7</v>
      </c>
      <c r="D104" t="s">
        <v>12</v>
      </c>
      <c r="E104" t="s">
        <v>55</v>
      </c>
      <c r="F104" s="7">
        <v>91889.428228999997</v>
      </c>
      <c r="H104" s="11"/>
      <c r="I104" s="12"/>
      <c r="J104" s="12"/>
      <c r="K104" s="12"/>
      <c r="L104" s="12"/>
      <c r="M104" s="25"/>
    </row>
    <row r="105" spans="1:13" x14ac:dyDescent="0.35">
      <c r="A105" t="s">
        <v>32</v>
      </c>
      <c r="B105" t="s">
        <v>13</v>
      </c>
      <c r="C105" t="s">
        <v>7</v>
      </c>
      <c r="D105" t="s">
        <v>14</v>
      </c>
      <c r="E105" t="s">
        <v>55</v>
      </c>
      <c r="F105" s="7">
        <v>99635.861394000007</v>
      </c>
      <c r="H105" s="13"/>
      <c r="I105" s="14"/>
      <c r="J105" s="14"/>
      <c r="K105" s="14"/>
      <c r="L105" s="14"/>
      <c r="M105" s="26"/>
    </row>
    <row r="106" spans="1:13" x14ac:dyDescent="0.35">
      <c r="A106" t="s">
        <v>32</v>
      </c>
      <c r="B106" t="s">
        <v>15</v>
      </c>
      <c r="C106" t="s">
        <v>16</v>
      </c>
      <c r="D106" t="s">
        <v>8</v>
      </c>
      <c r="E106" t="s">
        <v>55</v>
      </c>
      <c r="F106" s="7">
        <v>81017.336169000002</v>
      </c>
      <c r="H106" s="11"/>
      <c r="I106" s="12"/>
      <c r="J106" s="12"/>
      <c r="K106" s="12"/>
      <c r="L106" s="12"/>
      <c r="M106" s="25"/>
    </row>
    <row r="107" spans="1:13" x14ac:dyDescent="0.35">
      <c r="A107" t="s">
        <v>32</v>
      </c>
      <c r="B107" t="s">
        <v>17</v>
      </c>
      <c r="C107" t="s">
        <v>16</v>
      </c>
      <c r="D107" t="s">
        <v>10</v>
      </c>
      <c r="E107" t="s">
        <v>55</v>
      </c>
      <c r="F107" s="7">
        <v>99292.918096000009</v>
      </c>
      <c r="H107" s="13"/>
      <c r="I107" s="14"/>
      <c r="J107" s="14"/>
      <c r="K107" s="14"/>
      <c r="L107" s="14"/>
      <c r="M107" s="26"/>
    </row>
    <row r="108" spans="1:13" x14ac:dyDescent="0.35">
      <c r="A108" t="s">
        <v>32</v>
      </c>
      <c r="B108" t="s">
        <v>18</v>
      </c>
      <c r="C108" t="s">
        <v>16</v>
      </c>
      <c r="D108" t="s">
        <v>12</v>
      </c>
      <c r="E108" t="s">
        <v>55</v>
      </c>
      <c r="F108" s="7">
        <v>95632.651133000007</v>
      </c>
      <c r="H108" s="11"/>
      <c r="I108" s="12"/>
      <c r="J108" s="12"/>
      <c r="K108" s="12"/>
      <c r="L108" s="12"/>
      <c r="M108" s="25"/>
    </row>
    <row r="109" spans="1:13" x14ac:dyDescent="0.35">
      <c r="A109" t="s">
        <v>32</v>
      </c>
      <c r="B109" t="s">
        <v>19</v>
      </c>
      <c r="C109" t="s">
        <v>16</v>
      </c>
      <c r="D109" t="s">
        <v>14</v>
      </c>
      <c r="E109" t="s">
        <v>55</v>
      </c>
      <c r="F109" s="7">
        <v>115032.735142</v>
      </c>
      <c r="H109" s="13"/>
      <c r="I109" s="14"/>
      <c r="J109" s="14"/>
      <c r="K109" s="14"/>
      <c r="L109" s="14"/>
      <c r="M109" s="26"/>
    </row>
    <row r="110" spans="1:13" x14ac:dyDescent="0.35">
      <c r="A110" t="s">
        <v>32</v>
      </c>
      <c r="B110" t="s">
        <v>20</v>
      </c>
      <c r="C110" t="s">
        <v>21</v>
      </c>
      <c r="D110" t="s">
        <v>8</v>
      </c>
      <c r="E110" t="s">
        <v>55</v>
      </c>
      <c r="F110" s="7">
        <v>99873.627089000001</v>
      </c>
      <c r="H110" s="11"/>
      <c r="I110" s="12"/>
      <c r="J110" s="12"/>
      <c r="K110" s="12"/>
      <c r="L110" s="12"/>
      <c r="M110" s="25"/>
    </row>
    <row r="111" spans="1:13" x14ac:dyDescent="0.35">
      <c r="A111" t="s">
        <v>32</v>
      </c>
      <c r="B111" t="s">
        <v>22</v>
      </c>
      <c r="C111" t="s">
        <v>21</v>
      </c>
      <c r="D111" t="s">
        <v>10</v>
      </c>
      <c r="E111" t="s">
        <v>55</v>
      </c>
      <c r="F111" s="7">
        <v>108553.875548</v>
      </c>
      <c r="H111" s="13"/>
      <c r="I111" s="14"/>
      <c r="J111" s="14"/>
      <c r="K111" s="14"/>
      <c r="L111" s="14"/>
      <c r="M111" s="26"/>
    </row>
    <row r="112" spans="1:13" x14ac:dyDescent="0.35">
      <c r="A112" t="s">
        <v>33</v>
      </c>
      <c r="B112" t="s">
        <v>6</v>
      </c>
      <c r="C112" t="s">
        <v>7</v>
      </c>
      <c r="D112" t="s">
        <v>8</v>
      </c>
      <c r="E112" t="s">
        <v>55</v>
      </c>
      <c r="F112" s="7">
        <v>15720.894003999998</v>
      </c>
      <c r="H112" s="11"/>
      <c r="I112" s="12"/>
      <c r="J112" s="12"/>
      <c r="K112" s="12"/>
      <c r="L112" s="12"/>
      <c r="M112" s="25"/>
    </row>
    <row r="113" spans="1:13" x14ac:dyDescent="0.35">
      <c r="A113" t="s">
        <v>33</v>
      </c>
      <c r="B113" t="s">
        <v>9</v>
      </c>
      <c r="C113" t="s">
        <v>7</v>
      </c>
      <c r="D113" t="s">
        <v>10</v>
      </c>
      <c r="E113" t="s">
        <v>55</v>
      </c>
      <c r="F113" s="7">
        <v>15954.642371</v>
      </c>
      <c r="H113" s="13"/>
      <c r="I113" s="14"/>
      <c r="J113" s="14"/>
      <c r="K113" s="14"/>
      <c r="L113" s="14"/>
      <c r="M113" s="26"/>
    </row>
    <row r="114" spans="1:13" x14ac:dyDescent="0.35">
      <c r="A114" t="s">
        <v>33</v>
      </c>
      <c r="B114" t="s">
        <v>11</v>
      </c>
      <c r="C114" t="s">
        <v>7</v>
      </c>
      <c r="D114" t="s">
        <v>12</v>
      </c>
      <c r="E114" t="s">
        <v>55</v>
      </c>
      <c r="F114" s="7">
        <v>12942.435501</v>
      </c>
      <c r="H114" s="11"/>
      <c r="I114" s="12"/>
      <c r="J114" s="12"/>
      <c r="K114" s="12"/>
      <c r="L114" s="12"/>
      <c r="M114" s="25"/>
    </row>
    <row r="115" spans="1:13" x14ac:dyDescent="0.35">
      <c r="A115" t="s">
        <v>33</v>
      </c>
      <c r="B115" t="s">
        <v>13</v>
      </c>
      <c r="C115" t="s">
        <v>7</v>
      </c>
      <c r="D115" t="s">
        <v>14</v>
      </c>
      <c r="E115" t="s">
        <v>55</v>
      </c>
      <c r="F115" s="7">
        <v>15124.382661000001</v>
      </c>
      <c r="H115" s="13"/>
      <c r="I115" s="14"/>
      <c r="J115" s="14"/>
      <c r="K115" s="14"/>
      <c r="L115" s="14"/>
      <c r="M115" s="26"/>
    </row>
    <row r="116" spans="1:13" x14ac:dyDescent="0.35">
      <c r="A116" t="s">
        <v>33</v>
      </c>
      <c r="B116" t="s">
        <v>15</v>
      </c>
      <c r="C116" t="s">
        <v>16</v>
      </c>
      <c r="D116" t="s">
        <v>8</v>
      </c>
      <c r="E116" t="s">
        <v>55</v>
      </c>
      <c r="F116" s="7">
        <v>9502.3880310000004</v>
      </c>
      <c r="H116" s="11"/>
      <c r="I116" s="12"/>
      <c r="J116" s="12"/>
      <c r="K116" s="12"/>
      <c r="L116" s="12"/>
      <c r="M116" s="25"/>
    </row>
    <row r="117" spans="1:13" x14ac:dyDescent="0.35">
      <c r="A117" t="s">
        <v>33</v>
      </c>
      <c r="B117" t="s">
        <v>17</v>
      </c>
      <c r="C117" t="s">
        <v>16</v>
      </c>
      <c r="D117" t="s">
        <v>10</v>
      </c>
      <c r="E117" t="s">
        <v>55</v>
      </c>
      <c r="F117" s="7">
        <v>12950.172706999998</v>
      </c>
      <c r="H117" s="13"/>
      <c r="I117" s="14"/>
      <c r="J117" s="14"/>
      <c r="K117" s="14"/>
      <c r="L117" s="14"/>
      <c r="M117" s="26"/>
    </row>
    <row r="118" spans="1:13" x14ac:dyDescent="0.35">
      <c r="A118" t="s">
        <v>33</v>
      </c>
      <c r="B118" t="s">
        <v>18</v>
      </c>
      <c r="C118" t="s">
        <v>16</v>
      </c>
      <c r="D118" t="s">
        <v>12</v>
      </c>
      <c r="E118" t="s">
        <v>55</v>
      </c>
      <c r="F118" s="7">
        <v>12205.497956000001</v>
      </c>
      <c r="H118" s="11"/>
      <c r="I118" s="12"/>
      <c r="J118" s="12"/>
      <c r="K118" s="12"/>
      <c r="L118" s="12"/>
      <c r="M118" s="25"/>
    </row>
    <row r="119" spans="1:13" x14ac:dyDescent="0.35">
      <c r="A119" t="s">
        <v>33</v>
      </c>
      <c r="B119" t="s">
        <v>19</v>
      </c>
      <c r="C119" t="s">
        <v>16</v>
      </c>
      <c r="D119" t="s">
        <v>14</v>
      </c>
      <c r="E119" t="s">
        <v>55</v>
      </c>
      <c r="F119" s="7">
        <v>15511.606818000002</v>
      </c>
      <c r="H119" s="13"/>
      <c r="I119" s="14"/>
      <c r="J119" s="14"/>
      <c r="K119" s="14"/>
      <c r="L119" s="14"/>
      <c r="M119" s="26"/>
    </row>
    <row r="120" spans="1:13" x14ac:dyDescent="0.35">
      <c r="A120" t="s">
        <v>33</v>
      </c>
      <c r="B120" t="s">
        <v>20</v>
      </c>
      <c r="C120" t="s">
        <v>21</v>
      </c>
      <c r="D120" t="s">
        <v>8</v>
      </c>
      <c r="E120" t="s">
        <v>55</v>
      </c>
      <c r="F120" s="7">
        <v>8932.6816789999993</v>
      </c>
      <c r="H120" s="11"/>
      <c r="I120" s="12"/>
      <c r="J120" s="12"/>
      <c r="K120" s="12"/>
      <c r="L120" s="12"/>
      <c r="M120" s="25"/>
    </row>
    <row r="121" spans="1:13" x14ac:dyDescent="0.35">
      <c r="A121" t="s">
        <v>33</v>
      </c>
      <c r="B121" t="s">
        <v>22</v>
      </c>
      <c r="C121" t="s">
        <v>21</v>
      </c>
      <c r="D121" t="s">
        <v>10</v>
      </c>
      <c r="E121" t="s">
        <v>55</v>
      </c>
      <c r="F121" s="7">
        <v>14781.130443</v>
      </c>
      <c r="H121" s="13"/>
      <c r="I121" s="14"/>
      <c r="J121" s="14"/>
      <c r="K121" s="14"/>
      <c r="L121" s="14"/>
      <c r="M121" s="26"/>
    </row>
    <row r="122" spans="1:13" x14ac:dyDescent="0.35">
      <c r="A122" t="s">
        <v>34</v>
      </c>
      <c r="B122" t="s">
        <v>6</v>
      </c>
      <c r="C122" t="s">
        <v>7</v>
      </c>
      <c r="D122" t="s">
        <v>8</v>
      </c>
      <c r="E122" t="s">
        <v>55</v>
      </c>
      <c r="F122" s="7">
        <v>12837.534656</v>
      </c>
      <c r="H122" s="11"/>
      <c r="I122" s="12"/>
      <c r="J122" s="12"/>
      <c r="K122" s="12"/>
      <c r="L122" s="12"/>
      <c r="M122" s="25"/>
    </row>
    <row r="123" spans="1:13" x14ac:dyDescent="0.35">
      <c r="A123" t="s">
        <v>34</v>
      </c>
      <c r="B123" t="s">
        <v>9</v>
      </c>
      <c r="C123" t="s">
        <v>7</v>
      </c>
      <c r="D123" t="s">
        <v>10</v>
      </c>
      <c r="E123" t="s">
        <v>55</v>
      </c>
      <c r="F123" s="7">
        <v>17333.446475000001</v>
      </c>
      <c r="H123" s="13"/>
      <c r="I123" s="14"/>
      <c r="J123" s="14"/>
      <c r="K123" s="14"/>
      <c r="L123" s="14"/>
      <c r="M123" s="26"/>
    </row>
    <row r="124" spans="1:13" x14ac:dyDescent="0.35">
      <c r="A124" t="s">
        <v>34</v>
      </c>
      <c r="B124" t="s">
        <v>11</v>
      </c>
      <c r="C124" t="s">
        <v>7</v>
      </c>
      <c r="D124" t="s">
        <v>12</v>
      </c>
      <c r="E124" t="s">
        <v>55</v>
      </c>
      <c r="F124" s="7">
        <v>17556.524386000001</v>
      </c>
      <c r="H124" s="11"/>
      <c r="I124" s="12"/>
      <c r="J124" s="12"/>
      <c r="K124" s="12"/>
      <c r="L124" s="12"/>
      <c r="M124" s="25"/>
    </row>
    <row r="125" spans="1:13" x14ac:dyDescent="0.35">
      <c r="A125" t="s">
        <v>34</v>
      </c>
      <c r="B125" t="s">
        <v>13</v>
      </c>
      <c r="C125" t="s">
        <v>7</v>
      </c>
      <c r="D125" t="s">
        <v>14</v>
      </c>
      <c r="E125" t="s">
        <v>55</v>
      </c>
      <c r="F125" s="7">
        <v>19832.731763</v>
      </c>
      <c r="H125" s="13"/>
      <c r="I125" s="14"/>
      <c r="J125" s="14"/>
      <c r="K125" s="14"/>
      <c r="L125" s="14"/>
      <c r="M125" s="26"/>
    </row>
    <row r="126" spans="1:13" x14ac:dyDescent="0.35">
      <c r="A126" t="s">
        <v>34</v>
      </c>
      <c r="B126" t="s">
        <v>15</v>
      </c>
      <c r="C126" t="s">
        <v>16</v>
      </c>
      <c r="D126" t="s">
        <v>8</v>
      </c>
      <c r="E126" t="s">
        <v>55</v>
      </c>
      <c r="F126" s="7">
        <v>19208.250109000001</v>
      </c>
      <c r="H126" s="11"/>
      <c r="I126" s="12"/>
      <c r="J126" s="12"/>
      <c r="K126" s="12"/>
      <c r="L126" s="12"/>
      <c r="M126" s="25"/>
    </row>
    <row r="127" spans="1:13" x14ac:dyDescent="0.35">
      <c r="A127" t="s">
        <v>34</v>
      </c>
      <c r="B127" t="s">
        <v>17</v>
      </c>
      <c r="C127" t="s">
        <v>16</v>
      </c>
      <c r="D127" t="s">
        <v>10</v>
      </c>
      <c r="E127" t="s">
        <v>55</v>
      </c>
      <c r="F127" s="7">
        <v>21660.777153999999</v>
      </c>
      <c r="H127" s="13"/>
      <c r="I127" s="14"/>
      <c r="J127" s="14"/>
      <c r="K127" s="14"/>
      <c r="L127" s="14"/>
      <c r="M127" s="26"/>
    </row>
    <row r="128" spans="1:13" x14ac:dyDescent="0.35">
      <c r="A128" t="s">
        <v>34</v>
      </c>
      <c r="B128" t="s">
        <v>18</v>
      </c>
      <c r="C128" t="s">
        <v>16</v>
      </c>
      <c r="D128" t="s">
        <v>12</v>
      </c>
      <c r="E128" t="s">
        <v>55</v>
      </c>
      <c r="F128" s="7">
        <v>19798.949700000001</v>
      </c>
      <c r="H128" s="11"/>
      <c r="I128" s="12"/>
      <c r="J128" s="12"/>
      <c r="K128" s="12"/>
      <c r="L128" s="12"/>
      <c r="M128" s="25"/>
    </row>
    <row r="129" spans="1:13" x14ac:dyDescent="0.35">
      <c r="A129" t="s">
        <v>34</v>
      </c>
      <c r="B129" t="s">
        <v>19</v>
      </c>
      <c r="C129" t="s">
        <v>16</v>
      </c>
      <c r="D129" t="s">
        <v>14</v>
      </c>
      <c r="E129" t="s">
        <v>55</v>
      </c>
      <c r="F129" s="7">
        <v>19172.613259999998</v>
      </c>
      <c r="H129" s="13"/>
      <c r="I129" s="14"/>
      <c r="J129" s="14"/>
      <c r="K129" s="14"/>
      <c r="L129" s="14"/>
      <c r="M129" s="26"/>
    </row>
    <row r="130" spans="1:13" x14ac:dyDescent="0.35">
      <c r="A130" t="s">
        <v>34</v>
      </c>
      <c r="B130" t="s">
        <v>20</v>
      </c>
      <c r="C130" t="s">
        <v>21</v>
      </c>
      <c r="D130" t="s">
        <v>8</v>
      </c>
      <c r="E130" t="s">
        <v>55</v>
      </c>
      <c r="F130" s="7">
        <v>18299.279612999999</v>
      </c>
      <c r="H130" s="11"/>
      <c r="I130" s="12"/>
      <c r="J130" s="12"/>
      <c r="K130" s="12"/>
      <c r="L130" s="12"/>
      <c r="M130" s="25"/>
    </row>
    <row r="131" spans="1:13" x14ac:dyDescent="0.35">
      <c r="A131" t="s">
        <v>34</v>
      </c>
      <c r="B131" t="s">
        <v>22</v>
      </c>
      <c r="C131" t="s">
        <v>21</v>
      </c>
      <c r="D131" t="s">
        <v>10</v>
      </c>
      <c r="E131" t="s">
        <v>55</v>
      </c>
      <c r="F131" s="7">
        <v>17974.366549000002</v>
      </c>
      <c r="H131" s="13"/>
      <c r="I131" s="14"/>
      <c r="J131" s="14"/>
      <c r="K131" s="14"/>
      <c r="L131" s="14"/>
      <c r="M131" s="26"/>
    </row>
    <row r="132" spans="1:13" x14ac:dyDescent="0.35">
      <c r="A132" t="s">
        <v>35</v>
      </c>
      <c r="B132" t="s">
        <v>6</v>
      </c>
      <c r="C132" t="s">
        <v>7</v>
      </c>
      <c r="D132" t="s">
        <v>8</v>
      </c>
      <c r="E132" t="s">
        <v>55</v>
      </c>
      <c r="F132" s="7">
        <v>11562.565632</v>
      </c>
      <c r="H132" s="11"/>
      <c r="I132" s="12"/>
      <c r="J132" s="12"/>
      <c r="K132" s="12"/>
      <c r="L132" s="12"/>
      <c r="M132" s="25"/>
    </row>
    <row r="133" spans="1:13" x14ac:dyDescent="0.35">
      <c r="A133" t="s">
        <v>35</v>
      </c>
      <c r="B133" t="s">
        <v>9</v>
      </c>
      <c r="C133" t="s">
        <v>7</v>
      </c>
      <c r="D133" t="s">
        <v>10</v>
      </c>
      <c r="E133" t="s">
        <v>55</v>
      </c>
      <c r="F133" s="7">
        <v>12418.998071</v>
      </c>
      <c r="H133" s="13"/>
      <c r="I133" s="14"/>
      <c r="J133" s="14"/>
      <c r="K133" s="14"/>
      <c r="L133" s="14"/>
      <c r="M133" s="26"/>
    </row>
    <row r="134" spans="1:13" x14ac:dyDescent="0.35">
      <c r="A134" t="s">
        <v>35</v>
      </c>
      <c r="B134" t="s">
        <v>11</v>
      </c>
      <c r="C134" t="s">
        <v>7</v>
      </c>
      <c r="D134" t="s">
        <v>12</v>
      </c>
      <c r="E134" t="s">
        <v>55</v>
      </c>
      <c r="F134" s="7">
        <v>13574.970384</v>
      </c>
      <c r="H134" s="11"/>
      <c r="I134" s="12"/>
      <c r="J134" s="12"/>
      <c r="K134" s="12"/>
      <c r="L134" s="12"/>
      <c r="M134" s="25"/>
    </row>
    <row r="135" spans="1:13" x14ac:dyDescent="0.35">
      <c r="A135" t="s">
        <v>35</v>
      </c>
      <c r="B135" t="s">
        <v>13</v>
      </c>
      <c r="C135" t="s">
        <v>7</v>
      </c>
      <c r="D135" t="s">
        <v>14</v>
      </c>
      <c r="E135" t="s">
        <v>55</v>
      </c>
      <c r="F135" s="7">
        <v>12312.401759</v>
      </c>
      <c r="H135" s="13"/>
      <c r="I135" s="14"/>
      <c r="J135" s="14"/>
      <c r="K135" s="14"/>
      <c r="L135" s="14"/>
      <c r="M135" s="26"/>
    </row>
    <row r="136" spans="1:13" x14ac:dyDescent="0.35">
      <c r="A136" t="s">
        <v>35</v>
      </c>
      <c r="B136" t="s">
        <v>15</v>
      </c>
      <c r="C136" t="s">
        <v>16</v>
      </c>
      <c r="D136" t="s">
        <v>8</v>
      </c>
      <c r="E136" t="s">
        <v>55</v>
      </c>
      <c r="F136" s="7">
        <v>13789.590248999999</v>
      </c>
      <c r="H136" s="11"/>
      <c r="I136" s="12"/>
      <c r="J136" s="12"/>
      <c r="K136" s="12"/>
      <c r="L136" s="12"/>
      <c r="M136" s="25"/>
    </row>
    <row r="137" spans="1:13" x14ac:dyDescent="0.35">
      <c r="A137" t="s">
        <v>35</v>
      </c>
      <c r="B137" t="s">
        <v>17</v>
      </c>
      <c r="C137" t="s">
        <v>16</v>
      </c>
      <c r="D137" t="s">
        <v>10</v>
      </c>
      <c r="E137" t="s">
        <v>55</v>
      </c>
      <c r="F137" s="7">
        <v>14428.253233000001</v>
      </c>
      <c r="H137" s="13"/>
      <c r="I137" s="14"/>
      <c r="J137" s="14"/>
      <c r="K137" s="14"/>
      <c r="L137" s="14"/>
      <c r="M137" s="26"/>
    </row>
    <row r="138" spans="1:13" x14ac:dyDescent="0.35">
      <c r="A138" t="s">
        <v>35</v>
      </c>
      <c r="B138" t="s">
        <v>18</v>
      </c>
      <c r="C138" t="s">
        <v>16</v>
      </c>
      <c r="D138" t="s">
        <v>12</v>
      </c>
      <c r="E138" t="s">
        <v>55</v>
      </c>
      <c r="F138" s="7">
        <v>14461.427033999998</v>
      </c>
      <c r="H138" s="11"/>
      <c r="I138" s="12"/>
      <c r="J138" s="12"/>
      <c r="K138" s="12"/>
      <c r="L138" s="12"/>
      <c r="M138" s="25"/>
    </row>
    <row r="139" spans="1:13" x14ac:dyDescent="0.35">
      <c r="A139" t="s">
        <v>35</v>
      </c>
      <c r="B139" t="s">
        <v>19</v>
      </c>
      <c r="C139" t="s">
        <v>16</v>
      </c>
      <c r="D139" t="s">
        <v>14</v>
      </c>
      <c r="E139" t="s">
        <v>55</v>
      </c>
      <c r="F139" s="7">
        <v>15222.995439999999</v>
      </c>
      <c r="H139" s="13"/>
      <c r="I139" s="14"/>
      <c r="J139" s="14"/>
      <c r="K139" s="14"/>
      <c r="L139" s="14"/>
      <c r="M139" s="26"/>
    </row>
    <row r="140" spans="1:13" x14ac:dyDescent="0.35">
      <c r="A140" t="s">
        <v>35</v>
      </c>
      <c r="B140" t="s">
        <v>20</v>
      </c>
      <c r="C140" t="s">
        <v>21</v>
      </c>
      <c r="D140" t="s">
        <v>8</v>
      </c>
      <c r="E140" t="s">
        <v>55</v>
      </c>
      <c r="F140" s="7">
        <v>15167.426078</v>
      </c>
      <c r="H140" s="11"/>
      <c r="I140" s="12"/>
      <c r="J140" s="12"/>
      <c r="K140" s="12"/>
      <c r="L140" s="12"/>
      <c r="M140" s="25"/>
    </row>
    <row r="141" spans="1:13" x14ac:dyDescent="0.35">
      <c r="A141" t="s">
        <v>35</v>
      </c>
      <c r="B141" t="s">
        <v>22</v>
      </c>
      <c r="C141" t="s">
        <v>21</v>
      </c>
      <c r="D141" t="s">
        <v>10</v>
      </c>
      <c r="E141" t="s">
        <v>55</v>
      </c>
      <c r="F141" s="7">
        <v>15621.091186000001</v>
      </c>
      <c r="H141" s="13"/>
      <c r="I141" s="14"/>
      <c r="J141" s="14"/>
      <c r="K141" s="14"/>
      <c r="L141" s="14"/>
      <c r="M141" s="26"/>
    </row>
    <row r="142" spans="1:13" x14ac:dyDescent="0.35">
      <c r="A142" t="s">
        <v>36</v>
      </c>
      <c r="B142" t="s">
        <v>6</v>
      </c>
      <c r="C142" t="s">
        <v>7</v>
      </c>
      <c r="D142" t="s">
        <v>8</v>
      </c>
      <c r="E142" t="s">
        <v>55</v>
      </c>
      <c r="F142" s="7">
        <v>28852.689016</v>
      </c>
      <c r="H142" s="11"/>
      <c r="I142" s="12"/>
      <c r="J142" s="12"/>
      <c r="K142" s="12"/>
      <c r="L142" s="12"/>
      <c r="M142" s="25"/>
    </row>
    <row r="143" spans="1:13" x14ac:dyDescent="0.35">
      <c r="A143" t="s">
        <v>36</v>
      </c>
      <c r="B143" t="s">
        <v>9</v>
      </c>
      <c r="C143" t="s">
        <v>7</v>
      </c>
      <c r="D143" t="s">
        <v>10</v>
      </c>
      <c r="E143" t="s">
        <v>55</v>
      </c>
      <c r="F143" s="7">
        <v>30751.654422</v>
      </c>
      <c r="H143" s="13"/>
      <c r="I143" s="14"/>
      <c r="J143" s="14"/>
      <c r="K143" s="14"/>
      <c r="L143" s="14"/>
      <c r="M143" s="26"/>
    </row>
    <row r="144" spans="1:13" x14ac:dyDescent="0.35">
      <c r="A144" t="s">
        <v>36</v>
      </c>
      <c r="B144" t="s">
        <v>11</v>
      </c>
      <c r="C144" t="s">
        <v>7</v>
      </c>
      <c r="D144" t="s">
        <v>12</v>
      </c>
      <c r="E144" t="s">
        <v>55</v>
      </c>
      <c r="F144" s="7">
        <v>27904.863964999997</v>
      </c>
      <c r="H144" s="11"/>
      <c r="I144" s="12"/>
      <c r="J144" s="12"/>
      <c r="K144" s="12"/>
      <c r="L144" s="12"/>
      <c r="M144" s="25"/>
    </row>
    <row r="145" spans="1:13" x14ac:dyDescent="0.35">
      <c r="A145" t="s">
        <v>36</v>
      </c>
      <c r="B145" t="s">
        <v>13</v>
      </c>
      <c r="C145" t="s">
        <v>7</v>
      </c>
      <c r="D145" t="s">
        <v>14</v>
      </c>
      <c r="E145" t="s">
        <v>55</v>
      </c>
      <c r="F145" s="7">
        <v>32901.479306000001</v>
      </c>
      <c r="H145" s="13"/>
      <c r="I145" s="14"/>
      <c r="J145" s="14"/>
      <c r="K145" s="14"/>
      <c r="L145" s="14"/>
      <c r="M145" s="26"/>
    </row>
    <row r="146" spans="1:13" x14ac:dyDescent="0.35">
      <c r="A146" t="s">
        <v>36</v>
      </c>
      <c r="B146" t="s">
        <v>15</v>
      </c>
      <c r="C146" t="s">
        <v>16</v>
      </c>
      <c r="D146" t="s">
        <v>8</v>
      </c>
      <c r="E146" t="s">
        <v>55</v>
      </c>
      <c r="F146" s="7">
        <v>27760.699960999998</v>
      </c>
      <c r="H146" s="11"/>
      <c r="I146" s="12"/>
      <c r="J146" s="12"/>
      <c r="K146" s="12"/>
      <c r="L146" s="12"/>
      <c r="M146" s="25"/>
    </row>
    <row r="147" spans="1:13" x14ac:dyDescent="0.35">
      <c r="A147" t="s">
        <v>36</v>
      </c>
      <c r="B147" t="s">
        <v>17</v>
      </c>
      <c r="C147" t="s">
        <v>16</v>
      </c>
      <c r="D147" t="s">
        <v>10</v>
      </c>
      <c r="E147" t="s">
        <v>55</v>
      </c>
      <c r="F147" s="7">
        <v>31468.108324999997</v>
      </c>
      <c r="H147" s="13"/>
      <c r="I147" s="14"/>
      <c r="J147" s="14"/>
      <c r="K147" s="14"/>
      <c r="L147" s="14"/>
      <c r="M147" s="26"/>
    </row>
    <row r="148" spans="1:13" x14ac:dyDescent="0.35">
      <c r="A148" t="s">
        <v>36</v>
      </c>
      <c r="B148" t="s">
        <v>18</v>
      </c>
      <c r="C148" t="s">
        <v>16</v>
      </c>
      <c r="D148" t="s">
        <v>12</v>
      </c>
      <c r="E148" t="s">
        <v>55</v>
      </c>
      <c r="F148" s="7">
        <v>36356.946283000005</v>
      </c>
      <c r="H148" s="11"/>
      <c r="I148" s="12"/>
      <c r="J148" s="12"/>
      <c r="K148" s="12"/>
      <c r="L148" s="12"/>
      <c r="M148" s="25"/>
    </row>
    <row r="149" spans="1:13" x14ac:dyDescent="0.35">
      <c r="A149" t="s">
        <v>36</v>
      </c>
      <c r="B149" t="s">
        <v>19</v>
      </c>
      <c r="C149" t="s">
        <v>16</v>
      </c>
      <c r="D149" t="s">
        <v>14</v>
      </c>
      <c r="E149" t="s">
        <v>55</v>
      </c>
      <c r="F149" s="7">
        <v>45501.849974999997</v>
      </c>
      <c r="H149" s="13"/>
      <c r="I149" s="14"/>
      <c r="J149" s="14"/>
      <c r="K149" s="14"/>
      <c r="L149" s="14"/>
      <c r="M149" s="26"/>
    </row>
    <row r="150" spans="1:13" x14ac:dyDescent="0.35">
      <c r="A150" t="s">
        <v>36</v>
      </c>
      <c r="B150" t="s">
        <v>20</v>
      </c>
      <c r="C150" t="s">
        <v>21</v>
      </c>
      <c r="D150" t="s">
        <v>8</v>
      </c>
      <c r="E150" t="s">
        <v>55</v>
      </c>
      <c r="F150" s="7">
        <v>34660.911982999998</v>
      </c>
      <c r="H150" s="11"/>
      <c r="I150" s="12"/>
      <c r="J150" s="12"/>
      <c r="K150" s="12"/>
      <c r="L150" s="12"/>
      <c r="M150" s="25"/>
    </row>
    <row r="151" spans="1:13" x14ac:dyDescent="0.35">
      <c r="A151" t="s">
        <v>36</v>
      </c>
      <c r="B151" t="s">
        <v>22</v>
      </c>
      <c r="C151" t="s">
        <v>21</v>
      </c>
      <c r="D151" t="s">
        <v>10</v>
      </c>
      <c r="E151" t="s">
        <v>55</v>
      </c>
      <c r="F151" s="7">
        <v>41791.913315999998</v>
      </c>
      <c r="H151" s="13"/>
      <c r="I151" s="14"/>
      <c r="J151" s="14"/>
      <c r="K151" s="14"/>
      <c r="L151" s="14"/>
      <c r="M151" s="26"/>
    </row>
    <row r="152" spans="1:13" x14ac:dyDescent="0.35">
      <c r="A152" t="s">
        <v>37</v>
      </c>
      <c r="B152" t="s">
        <v>6</v>
      </c>
      <c r="C152" t="s">
        <v>7</v>
      </c>
      <c r="D152" t="s">
        <v>8</v>
      </c>
      <c r="E152" t="s">
        <v>55</v>
      </c>
      <c r="F152" s="7">
        <v>15376.654096999999</v>
      </c>
      <c r="H152" s="11"/>
      <c r="I152" s="12"/>
      <c r="J152" s="12"/>
      <c r="K152" s="12"/>
      <c r="L152" s="12"/>
      <c r="M152" s="25"/>
    </row>
    <row r="153" spans="1:13" x14ac:dyDescent="0.35">
      <c r="A153" t="s">
        <v>37</v>
      </c>
      <c r="B153" t="s">
        <v>9</v>
      </c>
      <c r="C153" t="s">
        <v>7</v>
      </c>
      <c r="D153" t="s">
        <v>10</v>
      </c>
      <c r="E153" t="s">
        <v>55</v>
      </c>
      <c r="F153" s="7">
        <v>18067.370481000002</v>
      </c>
      <c r="H153" s="13"/>
      <c r="I153" s="14"/>
      <c r="J153" s="14"/>
      <c r="K153" s="14"/>
      <c r="L153" s="14"/>
      <c r="M153" s="26"/>
    </row>
    <row r="154" spans="1:13" x14ac:dyDescent="0.35">
      <c r="A154" t="s">
        <v>37</v>
      </c>
      <c r="B154" t="s">
        <v>11</v>
      </c>
      <c r="C154" t="s">
        <v>7</v>
      </c>
      <c r="D154" t="s">
        <v>12</v>
      </c>
      <c r="E154" t="s">
        <v>55</v>
      </c>
      <c r="F154" s="7">
        <v>10305.676228999999</v>
      </c>
      <c r="H154" s="11"/>
      <c r="I154" s="12"/>
      <c r="J154" s="12"/>
      <c r="K154" s="12"/>
      <c r="L154" s="12"/>
      <c r="M154" s="25"/>
    </row>
    <row r="155" spans="1:13" x14ac:dyDescent="0.35">
      <c r="A155" t="s">
        <v>37</v>
      </c>
      <c r="B155" t="s">
        <v>13</v>
      </c>
      <c r="C155" t="s">
        <v>7</v>
      </c>
      <c r="D155" t="s">
        <v>14</v>
      </c>
      <c r="E155" t="s">
        <v>55</v>
      </c>
      <c r="F155" s="7">
        <v>16024.488188000001</v>
      </c>
      <c r="H155" s="13"/>
      <c r="I155" s="14"/>
      <c r="J155" s="14"/>
      <c r="K155" s="14"/>
      <c r="L155" s="14"/>
      <c r="M155" s="26"/>
    </row>
    <row r="156" spans="1:13" x14ac:dyDescent="0.35">
      <c r="A156" t="s">
        <v>37</v>
      </c>
      <c r="B156" t="s">
        <v>15</v>
      </c>
      <c r="C156" t="s">
        <v>16</v>
      </c>
      <c r="D156" t="s">
        <v>8</v>
      </c>
      <c r="E156" t="s">
        <v>55</v>
      </c>
      <c r="F156" s="7">
        <v>11523.119667999999</v>
      </c>
      <c r="H156" s="11"/>
      <c r="I156" s="12"/>
      <c r="J156" s="12"/>
      <c r="K156" s="12"/>
      <c r="L156" s="12"/>
      <c r="M156" s="25"/>
    </row>
    <row r="157" spans="1:13" x14ac:dyDescent="0.35">
      <c r="A157" t="s">
        <v>37</v>
      </c>
      <c r="B157" t="s">
        <v>17</v>
      </c>
      <c r="C157" t="s">
        <v>16</v>
      </c>
      <c r="D157" t="s">
        <v>10</v>
      </c>
      <c r="E157" t="s">
        <v>55</v>
      </c>
      <c r="F157" s="7">
        <v>15184.960826</v>
      </c>
      <c r="H157" s="13"/>
      <c r="I157" s="14"/>
      <c r="J157" s="14"/>
      <c r="K157" s="14"/>
      <c r="L157" s="14"/>
      <c r="M157" s="26"/>
    </row>
    <row r="158" spans="1:13" x14ac:dyDescent="0.35">
      <c r="A158" t="s">
        <v>37</v>
      </c>
      <c r="B158" t="s">
        <v>18</v>
      </c>
      <c r="C158" t="s">
        <v>16</v>
      </c>
      <c r="D158" t="s">
        <v>12</v>
      </c>
      <c r="E158" t="s">
        <v>55</v>
      </c>
      <c r="F158" s="7">
        <v>7843.3751119999997</v>
      </c>
      <c r="H158" s="11"/>
      <c r="I158" s="12"/>
      <c r="J158" s="12"/>
      <c r="K158" s="12"/>
      <c r="L158" s="12"/>
      <c r="M158" s="25"/>
    </row>
    <row r="159" spans="1:13" x14ac:dyDescent="0.35">
      <c r="A159" t="s">
        <v>37</v>
      </c>
      <c r="B159" t="s">
        <v>19</v>
      </c>
      <c r="C159" t="s">
        <v>16</v>
      </c>
      <c r="D159" t="s">
        <v>14</v>
      </c>
      <c r="E159" t="s">
        <v>55</v>
      </c>
      <c r="F159" s="7">
        <v>21235.627679000001</v>
      </c>
      <c r="H159" s="13"/>
      <c r="I159" s="14"/>
      <c r="J159" s="14"/>
      <c r="K159" s="14"/>
      <c r="L159" s="14"/>
      <c r="M159" s="26"/>
    </row>
    <row r="160" spans="1:13" x14ac:dyDescent="0.35">
      <c r="A160" t="s">
        <v>37</v>
      </c>
      <c r="B160" t="s">
        <v>20</v>
      </c>
      <c r="C160" t="s">
        <v>21</v>
      </c>
      <c r="D160" t="s">
        <v>8</v>
      </c>
      <c r="E160" t="s">
        <v>55</v>
      </c>
      <c r="F160" s="7">
        <v>19602.049704999998</v>
      </c>
      <c r="H160" s="11"/>
      <c r="I160" s="12"/>
      <c r="J160" s="12"/>
      <c r="K160" s="12"/>
      <c r="L160" s="12"/>
      <c r="M160" s="25"/>
    </row>
    <row r="161" spans="1:13" x14ac:dyDescent="0.35">
      <c r="A161" t="s">
        <v>37</v>
      </c>
      <c r="B161" t="s">
        <v>22</v>
      </c>
      <c r="C161" t="s">
        <v>21</v>
      </c>
      <c r="D161" t="s">
        <v>10</v>
      </c>
      <c r="E161" t="s">
        <v>55</v>
      </c>
      <c r="F161" s="7">
        <v>19685.927309999999</v>
      </c>
      <c r="H161" s="13"/>
      <c r="I161" s="14"/>
      <c r="J161" s="14"/>
      <c r="K161" s="14"/>
      <c r="L161" s="14"/>
      <c r="M161" s="26"/>
    </row>
    <row r="162" spans="1:13" x14ac:dyDescent="0.35">
      <c r="A162" t="s">
        <v>38</v>
      </c>
      <c r="B162" t="s">
        <v>6</v>
      </c>
      <c r="C162" t="s">
        <v>7</v>
      </c>
      <c r="D162" t="s">
        <v>8</v>
      </c>
      <c r="E162" t="s">
        <v>53</v>
      </c>
      <c r="F162" s="7">
        <v>52511.614385999972</v>
      </c>
      <c r="H162" s="11"/>
      <c r="I162" s="12"/>
      <c r="J162" s="12"/>
      <c r="K162" s="12"/>
      <c r="L162" s="12"/>
      <c r="M162" s="25"/>
    </row>
    <row r="163" spans="1:13" x14ac:dyDescent="0.35">
      <c r="A163" t="s">
        <v>38</v>
      </c>
      <c r="B163" t="s">
        <v>9</v>
      </c>
      <c r="C163" t="s">
        <v>7</v>
      </c>
      <c r="D163" t="s">
        <v>10</v>
      </c>
      <c r="E163" t="s">
        <v>53</v>
      </c>
      <c r="F163" s="7">
        <v>81339.517332999996</v>
      </c>
      <c r="H163" s="13"/>
      <c r="I163" s="14"/>
      <c r="J163" s="14"/>
      <c r="K163" s="14"/>
      <c r="L163" s="14"/>
      <c r="M163" s="26"/>
    </row>
    <row r="164" spans="1:13" x14ac:dyDescent="0.35">
      <c r="A164" t="s">
        <v>38</v>
      </c>
      <c r="B164" t="s">
        <v>11</v>
      </c>
      <c r="C164" t="s">
        <v>7</v>
      </c>
      <c r="D164" t="s">
        <v>12</v>
      </c>
      <c r="E164" t="s">
        <v>53</v>
      </c>
      <c r="F164" s="7">
        <v>72654.243581000075</v>
      </c>
      <c r="H164" s="11"/>
      <c r="I164" s="12"/>
      <c r="J164" s="12"/>
      <c r="K164" s="12"/>
      <c r="L164" s="12"/>
      <c r="M164" s="25"/>
    </row>
    <row r="165" spans="1:13" x14ac:dyDescent="0.35">
      <c r="A165" t="s">
        <v>38</v>
      </c>
      <c r="B165" t="s">
        <v>13</v>
      </c>
      <c r="C165" t="s">
        <v>7</v>
      </c>
      <c r="D165" t="s">
        <v>14</v>
      </c>
      <c r="E165" t="s">
        <v>53</v>
      </c>
      <c r="F165" s="7">
        <v>89137.931795000099</v>
      </c>
      <c r="H165" s="13"/>
      <c r="I165" s="14"/>
      <c r="J165" s="14"/>
      <c r="K165" s="14"/>
      <c r="L165" s="14"/>
      <c r="M165" s="26"/>
    </row>
    <row r="166" spans="1:13" x14ac:dyDescent="0.35">
      <c r="A166" t="s">
        <v>38</v>
      </c>
      <c r="B166" t="s">
        <v>15</v>
      </c>
      <c r="C166" t="s">
        <v>16</v>
      </c>
      <c r="D166" t="s">
        <v>8</v>
      </c>
      <c r="E166" t="s">
        <v>53</v>
      </c>
      <c r="F166" s="7">
        <v>14383.571253</v>
      </c>
      <c r="H166" s="11"/>
      <c r="I166" s="12"/>
      <c r="J166" s="12"/>
      <c r="K166" s="12"/>
      <c r="L166" s="12"/>
      <c r="M166" s="25"/>
    </row>
    <row r="167" spans="1:13" x14ac:dyDescent="0.35">
      <c r="A167" t="s">
        <v>38</v>
      </c>
      <c r="B167" t="s">
        <v>17</v>
      </c>
      <c r="C167" t="s">
        <v>16</v>
      </c>
      <c r="D167" t="s">
        <v>10</v>
      </c>
      <c r="E167" t="s">
        <v>53</v>
      </c>
      <c r="F167" s="7">
        <v>50904.725312000002</v>
      </c>
      <c r="H167" s="13"/>
      <c r="I167" s="14"/>
      <c r="J167" s="14"/>
      <c r="K167" s="14"/>
      <c r="L167" s="14"/>
      <c r="M167" s="26"/>
    </row>
    <row r="168" spans="1:13" x14ac:dyDescent="0.35">
      <c r="A168" t="s">
        <v>38</v>
      </c>
      <c r="B168" t="s">
        <v>18</v>
      </c>
      <c r="C168" t="s">
        <v>16</v>
      </c>
      <c r="D168" t="s">
        <v>12</v>
      </c>
      <c r="E168" t="s">
        <v>53</v>
      </c>
      <c r="F168" s="7">
        <v>54185.386086000006</v>
      </c>
      <c r="H168" s="11"/>
      <c r="I168" s="12"/>
      <c r="J168" s="12"/>
      <c r="K168" s="12"/>
      <c r="L168" s="12"/>
      <c r="M168" s="25"/>
    </row>
    <row r="169" spans="1:13" x14ac:dyDescent="0.35">
      <c r="A169" t="s">
        <v>38</v>
      </c>
      <c r="B169" t="s">
        <v>19</v>
      </c>
      <c r="C169" t="s">
        <v>16</v>
      </c>
      <c r="D169" t="s">
        <v>14</v>
      </c>
      <c r="E169" t="s">
        <v>53</v>
      </c>
      <c r="F169" s="7">
        <v>64571.604407999999</v>
      </c>
      <c r="H169" s="13"/>
      <c r="I169" s="14"/>
      <c r="J169" s="14"/>
      <c r="K169" s="14"/>
      <c r="L169" s="14"/>
      <c r="M169" s="26"/>
    </row>
    <row r="170" spans="1:13" x14ac:dyDescent="0.35">
      <c r="A170" t="s">
        <v>38</v>
      </c>
      <c r="B170" t="s">
        <v>20</v>
      </c>
      <c r="C170" t="s">
        <v>21</v>
      </c>
      <c r="D170" t="s">
        <v>8</v>
      </c>
      <c r="E170" t="s">
        <v>53</v>
      </c>
      <c r="F170" s="7">
        <v>21622.539686</v>
      </c>
      <c r="H170" s="11"/>
      <c r="I170" s="12"/>
      <c r="J170" s="12"/>
      <c r="K170" s="12"/>
      <c r="L170" s="12"/>
      <c r="M170" s="25"/>
    </row>
    <row r="171" spans="1:13" x14ac:dyDescent="0.35">
      <c r="A171" t="s">
        <v>38</v>
      </c>
      <c r="B171" t="s">
        <v>22</v>
      </c>
      <c r="C171" t="s">
        <v>21</v>
      </c>
      <c r="D171" t="s">
        <v>10</v>
      </c>
      <c r="E171" t="s">
        <v>53</v>
      </c>
      <c r="F171" s="7">
        <v>65886.360912999997</v>
      </c>
      <c r="H171" s="13"/>
      <c r="I171" s="14"/>
      <c r="J171" s="14"/>
      <c r="K171" s="14"/>
      <c r="L171" s="14"/>
      <c r="M171" s="26"/>
    </row>
    <row r="172" spans="1:13" x14ac:dyDescent="0.35">
      <c r="A172" t="s">
        <v>39</v>
      </c>
      <c r="B172" t="s">
        <v>6</v>
      </c>
      <c r="C172" t="s">
        <v>7</v>
      </c>
      <c r="D172" t="s">
        <v>8</v>
      </c>
      <c r="E172" t="s">
        <v>53</v>
      </c>
      <c r="F172" s="7">
        <v>0.12787915251472942</v>
      </c>
      <c r="H172" s="11"/>
      <c r="I172" s="12"/>
      <c r="J172" s="12"/>
      <c r="K172" s="12"/>
      <c r="L172" s="12"/>
      <c r="M172" s="25"/>
    </row>
    <row r="173" spans="1:13" x14ac:dyDescent="0.35">
      <c r="A173" t="s">
        <v>39</v>
      </c>
      <c r="B173" t="s">
        <v>9</v>
      </c>
      <c r="C173" t="s">
        <v>7</v>
      </c>
      <c r="D173" t="s">
        <v>10</v>
      </c>
      <c r="E173" t="s">
        <v>53</v>
      </c>
      <c r="F173" s="7">
        <v>0.13098357172060354</v>
      </c>
      <c r="H173" s="13"/>
      <c r="I173" s="14"/>
      <c r="J173" s="14"/>
      <c r="K173" s="14"/>
      <c r="L173" s="14"/>
      <c r="M173" s="26"/>
    </row>
    <row r="174" spans="1:13" x14ac:dyDescent="0.35">
      <c r="A174" t="s">
        <v>39</v>
      </c>
      <c r="B174" t="s">
        <v>11</v>
      </c>
      <c r="C174" t="s">
        <v>7</v>
      </c>
      <c r="D174" t="s">
        <v>12</v>
      </c>
      <c r="E174" t="s">
        <v>53</v>
      </c>
      <c r="F174" s="7">
        <v>0.13508037949728377</v>
      </c>
      <c r="H174" s="11"/>
      <c r="I174" s="12"/>
      <c r="J174" s="12"/>
      <c r="K174" s="12"/>
      <c r="L174" s="12"/>
      <c r="M174" s="25"/>
    </row>
    <row r="175" spans="1:13" x14ac:dyDescent="0.35">
      <c r="A175" t="s">
        <v>39</v>
      </c>
      <c r="B175" t="s">
        <v>13</v>
      </c>
      <c r="C175" t="s">
        <v>7</v>
      </c>
      <c r="D175" t="s">
        <v>14</v>
      </c>
      <c r="E175" t="s">
        <v>53</v>
      </c>
      <c r="F175" s="7">
        <v>0.14646294833939788</v>
      </c>
      <c r="H175" s="13"/>
      <c r="I175" s="14"/>
      <c r="J175" s="14"/>
      <c r="K175" s="14"/>
      <c r="L175" s="14"/>
      <c r="M175" s="26"/>
    </row>
    <row r="176" spans="1:13" x14ac:dyDescent="0.35">
      <c r="A176" t="s">
        <v>39</v>
      </c>
      <c r="B176" t="s">
        <v>15</v>
      </c>
      <c r="C176" t="s">
        <v>16</v>
      </c>
      <c r="D176" t="s">
        <v>8</v>
      </c>
      <c r="E176" t="s">
        <v>53</v>
      </c>
      <c r="F176" s="7">
        <v>3.9852692175342971E-2</v>
      </c>
      <c r="H176" s="11"/>
      <c r="I176" s="12"/>
      <c r="J176" s="12"/>
      <c r="K176" s="12"/>
      <c r="L176" s="12"/>
      <c r="M176" s="25"/>
    </row>
    <row r="177" spans="1:13" x14ac:dyDescent="0.35">
      <c r="A177" t="s">
        <v>39</v>
      </c>
      <c r="B177" t="s">
        <v>17</v>
      </c>
      <c r="C177" t="s">
        <v>16</v>
      </c>
      <c r="D177" t="s">
        <v>10</v>
      </c>
      <c r="E177" t="s">
        <v>53</v>
      </c>
      <c r="F177" s="7">
        <v>7.9481013684182492E-2</v>
      </c>
      <c r="H177" s="13"/>
      <c r="I177" s="14"/>
      <c r="J177" s="14"/>
      <c r="K177" s="14"/>
      <c r="L177" s="14"/>
      <c r="M177" s="26"/>
    </row>
    <row r="178" spans="1:13" x14ac:dyDescent="0.35">
      <c r="A178" t="s">
        <v>39</v>
      </c>
      <c r="B178" t="s">
        <v>18</v>
      </c>
      <c r="C178" t="s">
        <v>16</v>
      </c>
      <c r="D178" t="s">
        <v>12</v>
      </c>
      <c r="E178" t="s">
        <v>53</v>
      </c>
      <c r="F178" s="7">
        <v>0.10265350574012892</v>
      </c>
      <c r="H178" s="11"/>
      <c r="I178" s="12"/>
      <c r="J178" s="12"/>
      <c r="K178" s="12"/>
      <c r="L178" s="12"/>
      <c r="M178" s="25"/>
    </row>
    <row r="179" spans="1:13" x14ac:dyDescent="0.35">
      <c r="A179" t="s">
        <v>39</v>
      </c>
      <c r="B179" t="s">
        <v>19</v>
      </c>
      <c r="C179" t="s">
        <v>16</v>
      </c>
      <c r="D179" t="s">
        <v>14</v>
      </c>
      <c r="E179" t="s">
        <v>53</v>
      </c>
      <c r="F179" s="7">
        <v>8.8890334551553374E-2</v>
      </c>
      <c r="H179" s="13"/>
      <c r="I179" s="14"/>
      <c r="J179" s="14"/>
      <c r="K179" s="14"/>
      <c r="L179" s="14"/>
      <c r="M179" s="26"/>
    </row>
    <row r="180" spans="1:13" x14ac:dyDescent="0.35">
      <c r="A180" t="s">
        <v>39</v>
      </c>
      <c r="B180" t="s">
        <v>20</v>
      </c>
      <c r="C180" t="s">
        <v>21</v>
      </c>
      <c r="D180" t="s">
        <v>8</v>
      </c>
      <c r="E180" t="s">
        <v>53</v>
      </c>
      <c r="F180" s="7">
        <v>4.3192087125303869E-2</v>
      </c>
      <c r="H180" s="11"/>
      <c r="I180" s="12"/>
      <c r="J180" s="12"/>
      <c r="K180" s="12"/>
      <c r="L180" s="12"/>
      <c r="M180" s="25"/>
    </row>
    <row r="181" spans="1:13" x14ac:dyDescent="0.35">
      <c r="A181" t="s">
        <v>39</v>
      </c>
      <c r="B181" t="s">
        <v>22</v>
      </c>
      <c r="C181" t="s">
        <v>21</v>
      </c>
      <c r="D181" t="s">
        <v>10</v>
      </c>
      <c r="E181" t="s">
        <v>53</v>
      </c>
      <c r="F181" s="7">
        <v>9.3369854461344187E-2</v>
      </c>
      <c r="H181" s="13"/>
      <c r="I181" s="14"/>
      <c r="J181" s="14"/>
      <c r="K181" s="14"/>
      <c r="L181" s="14"/>
      <c r="M181" s="26"/>
    </row>
    <row r="182" spans="1:13" x14ac:dyDescent="0.35">
      <c r="A182" t="s">
        <v>40</v>
      </c>
      <c r="B182" t="s">
        <v>6</v>
      </c>
      <c r="C182" t="s">
        <v>7</v>
      </c>
      <c r="D182" t="s">
        <v>8</v>
      </c>
      <c r="E182" t="s">
        <v>51</v>
      </c>
      <c r="F182" s="7">
        <v>157672.94459599999</v>
      </c>
      <c r="H182" s="11"/>
      <c r="I182" s="12"/>
      <c r="J182" s="12"/>
      <c r="K182" s="12"/>
      <c r="L182" s="12"/>
      <c r="M182" s="25"/>
    </row>
    <row r="183" spans="1:13" x14ac:dyDescent="0.35">
      <c r="A183" t="s">
        <v>40</v>
      </c>
      <c r="B183" t="s">
        <v>9</v>
      </c>
      <c r="C183" t="s">
        <v>7</v>
      </c>
      <c r="D183" t="s">
        <v>10</v>
      </c>
      <c r="E183" t="s">
        <v>51</v>
      </c>
      <c r="F183" s="7">
        <v>61048.015232999998</v>
      </c>
      <c r="H183" s="13"/>
      <c r="I183" s="14"/>
      <c r="J183" s="14"/>
      <c r="K183" s="14"/>
      <c r="L183" s="14"/>
      <c r="M183" s="26"/>
    </row>
    <row r="184" spans="1:13" x14ac:dyDescent="0.35">
      <c r="A184" t="s">
        <v>40</v>
      </c>
      <c r="B184" t="s">
        <v>11</v>
      </c>
      <c r="C184" t="s">
        <v>7</v>
      </c>
      <c r="D184" t="s">
        <v>12</v>
      </c>
      <c r="E184" t="s">
        <v>51</v>
      </c>
      <c r="F184" s="7">
        <v>70258.968957999998</v>
      </c>
      <c r="H184" s="11"/>
      <c r="I184" s="12"/>
      <c r="J184" s="12"/>
      <c r="K184" s="12"/>
      <c r="L184" s="12"/>
      <c r="M184" s="25"/>
    </row>
    <row r="185" spans="1:13" x14ac:dyDescent="0.35">
      <c r="A185" t="s">
        <v>40</v>
      </c>
      <c r="B185" t="s">
        <v>13</v>
      </c>
      <c r="C185" t="s">
        <v>7</v>
      </c>
      <c r="D185" t="s">
        <v>14</v>
      </c>
      <c r="E185" t="s">
        <v>51</v>
      </c>
      <c r="F185" s="7">
        <v>97096.221011107293</v>
      </c>
      <c r="H185" s="13"/>
      <c r="I185" s="14"/>
      <c r="J185" s="14"/>
      <c r="K185" s="14"/>
      <c r="L185" s="14"/>
      <c r="M185" s="26"/>
    </row>
    <row r="186" spans="1:13" x14ac:dyDescent="0.35">
      <c r="A186" t="s">
        <v>40</v>
      </c>
      <c r="B186" t="s">
        <v>15</v>
      </c>
      <c r="C186" t="s">
        <v>16</v>
      </c>
      <c r="D186" t="s">
        <v>8</v>
      </c>
      <c r="E186" t="s">
        <v>51</v>
      </c>
      <c r="F186" s="7">
        <v>47540.310899747004</v>
      </c>
      <c r="H186" s="11"/>
      <c r="I186" s="12"/>
      <c r="J186" s="12"/>
      <c r="K186" s="12"/>
      <c r="L186" s="12"/>
      <c r="M186" s="25"/>
    </row>
    <row r="187" spans="1:13" x14ac:dyDescent="0.35">
      <c r="A187" t="s">
        <v>40</v>
      </c>
      <c r="B187" t="s">
        <v>17</v>
      </c>
      <c r="C187" t="s">
        <v>16</v>
      </c>
      <c r="D187" t="s">
        <v>10</v>
      </c>
      <c r="E187" t="s">
        <v>51</v>
      </c>
      <c r="F187" s="7">
        <v>24379.732815000007</v>
      </c>
      <c r="H187" s="13"/>
      <c r="I187" s="14"/>
      <c r="J187" s="14"/>
      <c r="K187" s="14"/>
      <c r="L187" s="14"/>
      <c r="M187" s="26"/>
    </row>
    <row r="188" spans="1:13" x14ac:dyDescent="0.35">
      <c r="A188" t="s">
        <v>40</v>
      </c>
      <c r="B188" t="s">
        <v>18</v>
      </c>
      <c r="C188" t="s">
        <v>16</v>
      </c>
      <c r="D188" t="s">
        <v>12</v>
      </c>
      <c r="E188" t="s">
        <v>51</v>
      </c>
      <c r="F188" s="7">
        <v>12427.403832896987</v>
      </c>
      <c r="H188" s="11"/>
      <c r="I188" s="12"/>
      <c r="J188" s="12"/>
      <c r="K188" s="12"/>
      <c r="L188" s="12"/>
      <c r="M188" s="25"/>
    </row>
    <row r="189" spans="1:13" x14ac:dyDescent="0.35">
      <c r="A189" t="s">
        <v>40</v>
      </c>
      <c r="B189" t="s">
        <v>19</v>
      </c>
      <c r="C189" t="s">
        <v>16</v>
      </c>
      <c r="D189" t="s">
        <v>14</v>
      </c>
      <c r="E189" t="s">
        <v>51</v>
      </c>
      <c r="F189" s="7">
        <v>42291.433169102995</v>
      </c>
      <c r="H189" s="13"/>
      <c r="I189" s="14"/>
      <c r="J189" s="14"/>
      <c r="K189" s="14"/>
      <c r="L189" s="14"/>
      <c r="M189" s="26"/>
    </row>
    <row r="190" spans="1:13" x14ac:dyDescent="0.35">
      <c r="A190" t="s">
        <v>40</v>
      </c>
      <c r="B190" t="s">
        <v>20</v>
      </c>
      <c r="C190" t="s">
        <v>21</v>
      </c>
      <c r="D190" t="s">
        <v>8</v>
      </c>
      <c r="E190" t="s">
        <v>51</v>
      </c>
      <c r="F190" s="7">
        <v>100177.612868</v>
      </c>
      <c r="H190" s="11"/>
      <c r="I190" s="12"/>
      <c r="J190" s="12"/>
      <c r="K190" s="12"/>
      <c r="L190" s="12"/>
      <c r="M190" s="25"/>
    </row>
    <row r="191" spans="1:13" x14ac:dyDescent="0.35">
      <c r="A191" t="s">
        <v>40</v>
      </c>
      <c r="B191" t="s">
        <v>22</v>
      </c>
      <c r="C191" t="s">
        <v>21</v>
      </c>
      <c r="D191" t="s">
        <v>10</v>
      </c>
      <c r="E191" t="s">
        <v>51</v>
      </c>
      <c r="F191" s="7">
        <v>65019.371350000001</v>
      </c>
      <c r="H191" s="13"/>
      <c r="I191" s="14"/>
      <c r="J191" s="14"/>
      <c r="K191" s="14"/>
      <c r="L191" s="14"/>
      <c r="M191" s="26"/>
    </row>
    <row r="192" spans="1:13" x14ac:dyDescent="0.35">
      <c r="A192" t="s">
        <v>41</v>
      </c>
      <c r="B192" t="s">
        <v>6</v>
      </c>
      <c r="C192" t="s">
        <v>7</v>
      </c>
      <c r="D192" t="s">
        <v>8</v>
      </c>
      <c r="E192" t="s">
        <v>55</v>
      </c>
      <c r="F192" s="7">
        <v>158834.95028391521</v>
      </c>
      <c r="H192" s="11"/>
      <c r="I192" s="12"/>
      <c r="J192" s="12"/>
      <c r="K192" s="12"/>
      <c r="L192" s="12"/>
      <c r="M192" s="25"/>
    </row>
    <row r="193" spans="1:13" x14ac:dyDescent="0.35">
      <c r="A193" t="s">
        <v>41</v>
      </c>
      <c r="B193" t="s">
        <v>9</v>
      </c>
      <c r="C193" t="s">
        <v>7</v>
      </c>
      <c r="D193" t="s">
        <v>10</v>
      </c>
      <c r="E193" t="s">
        <v>55</v>
      </c>
      <c r="F193" s="7">
        <v>-3685.7345749090273</v>
      </c>
      <c r="H193" s="13"/>
      <c r="I193" s="14"/>
      <c r="J193" s="14"/>
      <c r="K193" s="14"/>
      <c r="L193" s="14"/>
      <c r="M193" s="26"/>
    </row>
    <row r="194" spans="1:13" x14ac:dyDescent="0.35">
      <c r="A194" t="s">
        <v>41</v>
      </c>
      <c r="B194" t="s">
        <v>11</v>
      </c>
      <c r="C194" t="s">
        <v>7</v>
      </c>
      <c r="D194" t="s">
        <v>12</v>
      </c>
      <c r="E194" t="s">
        <v>55</v>
      </c>
      <c r="F194" s="7">
        <v>10141.338551881774</v>
      </c>
    </row>
    <row r="195" spans="1:13" x14ac:dyDescent="0.35">
      <c r="A195" t="s">
        <v>41</v>
      </c>
      <c r="B195" t="s">
        <v>13</v>
      </c>
      <c r="C195" t="s">
        <v>7</v>
      </c>
      <c r="D195" t="s">
        <v>14</v>
      </c>
      <c r="E195" t="s">
        <v>55</v>
      </c>
      <c r="F195" s="7">
        <v>266295.66023503232</v>
      </c>
    </row>
    <row r="196" spans="1:13" x14ac:dyDescent="0.35">
      <c r="A196" t="s">
        <v>41</v>
      </c>
      <c r="B196" t="s">
        <v>15</v>
      </c>
      <c r="C196" t="s">
        <v>16</v>
      </c>
      <c r="D196" t="s">
        <v>8</v>
      </c>
      <c r="E196" t="s">
        <v>55</v>
      </c>
      <c r="F196" s="7">
        <v>40969.137865728175</v>
      </c>
    </row>
    <row r="197" spans="1:13" x14ac:dyDescent="0.35">
      <c r="A197" t="s">
        <v>41</v>
      </c>
      <c r="B197" t="s">
        <v>17</v>
      </c>
      <c r="C197" t="s">
        <v>16</v>
      </c>
      <c r="D197" t="s">
        <v>10</v>
      </c>
      <c r="E197" t="s">
        <v>55</v>
      </c>
      <c r="F197" s="7">
        <v>41577.919943010689</v>
      </c>
    </row>
    <row r="198" spans="1:13" x14ac:dyDescent="0.35">
      <c r="A198" t="s">
        <v>41</v>
      </c>
      <c r="B198" t="s">
        <v>18</v>
      </c>
      <c r="C198" t="s">
        <v>16</v>
      </c>
      <c r="D198" t="s">
        <v>12</v>
      </c>
      <c r="E198" t="s">
        <v>55</v>
      </c>
      <c r="F198" s="7">
        <v>73170.225943067693</v>
      </c>
    </row>
    <row r="199" spans="1:13" x14ac:dyDescent="0.35">
      <c r="A199" t="s">
        <v>41</v>
      </c>
      <c r="B199" t="s">
        <v>19</v>
      </c>
      <c r="C199" t="s">
        <v>16</v>
      </c>
      <c r="D199" t="s">
        <v>14</v>
      </c>
      <c r="E199" t="s">
        <v>55</v>
      </c>
      <c r="F199" s="7">
        <v>135542.06174727378</v>
      </c>
    </row>
    <row r="200" spans="1:13" x14ac:dyDescent="0.35">
      <c r="A200" t="s">
        <v>41</v>
      </c>
      <c r="B200" t="s">
        <v>20</v>
      </c>
      <c r="C200" t="s">
        <v>21</v>
      </c>
      <c r="D200" t="s">
        <v>8</v>
      </c>
      <c r="E200" t="s">
        <v>55</v>
      </c>
      <c r="F200" s="7">
        <v>41586.427754999997</v>
      </c>
    </row>
    <row r="201" spans="1:13" x14ac:dyDescent="0.35">
      <c r="A201" t="s">
        <v>41</v>
      </c>
      <c r="B201" t="s">
        <v>22</v>
      </c>
      <c r="C201" t="s">
        <v>21</v>
      </c>
      <c r="D201" t="s">
        <v>10</v>
      </c>
      <c r="E201" t="s">
        <v>55</v>
      </c>
      <c r="F201" s="7">
        <v>99759.616700500002</v>
      </c>
    </row>
    <row r="202" spans="1:13" x14ac:dyDescent="0.35">
      <c r="A202" t="s">
        <v>42</v>
      </c>
      <c r="B202" t="s">
        <v>6</v>
      </c>
      <c r="C202" t="s">
        <v>7</v>
      </c>
      <c r="D202" t="s">
        <v>8</v>
      </c>
      <c r="E202" t="s">
        <v>53</v>
      </c>
      <c r="F202" s="7">
        <v>51349.608698084776</v>
      </c>
    </row>
    <row r="203" spans="1:13" x14ac:dyDescent="0.35">
      <c r="A203" t="s">
        <v>42</v>
      </c>
      <c r="B203" t="s">
        <v>9</v>
      </c>
      <c r="C203" t="s">
        <v>7</v>
      </c>
      <c r="D203" t="s">
        <v>10</v>
      </c>
      <c r="E203" t="s">
        <v>53</v>
      </c>
      <c r="F203" s="7">
        <v>146073.26714090904</v>
      </c>
    </row>
    <row r="204" spans="1:13" x14ac:dyDescent="0.35">
      <c r="A204" t="s">
        <v>42</v>
      </c>
      <c r="B204" t="s">
        <v>11</v>
      </c>
      <c r="C204" t="s">
        <v>7</v>
      </c>
      <c r="D204" t="s">
        <v>12</v>
      </c>
      <c r="E204" t="s">
        <v>53</v>
      </c>
      <c r="F204" s="7">
        <v>132771.87398711825</v>
      </c>
    </row>
    <row r="205" spans="1:13" x14ac:dyDescent="0.35">
      <c r="A205" t="s">
        <v>42</v>
      </c>
      <c r="B205" t="s">
        <v>13</v>
      </c>
      <c r="C205" t="s">
        <v>7</v>
      </c>
      <c r="D205" t="s">
        <v>14</v>
      </c>
      <c r="E205" t="s">
        <v>53</v>
      </c>
      <c r="F205" s="7">
        <v>-80061.507428925048</v>
      </c>
    </row>
    <row r="206" spans="1:13" x14ac:dyDescent="0.35">
      <c r="A206" t="s">
        <v>42</v>
      </c>
      <c r="B206" t="s">
        <v>15</v>
      </c>
      <c r="C206" t="s">
        <v>16</v>
      </c>
      <c r="D206" t="s">
        <v>8</v>
      </c>
      <c r="E206" t="s">
        <v>53</v>
      </c>
      <c r="F206" s="7">
        <v>20954.744287018828</v>
      </c>
    </row>
    <row r="207" spans="1:13" x14ac:dyDescent="0.35">
      <c r="A207" t="s">
        <v>42</v>
      </c>
      <c r="B207" t="s">
        <v>17</v>
      </c>
      <c r="C207" t="s">
        <v>16</v>
      </c>
      <c r="D207" t="s">
        <v>10</v>
      </c>
      <c r="E207" t="s">
        <v>53</v>
      </c>
      <c r="F207" s="7">
        <v>33706.538183989316</v>
      </c>
    </row>
    <row r="208" spans="1:13" x14ac:dyDescent="0.35">
      <c r="A208" t="s">
        <v>42</v>
      </c>
      <c r="B208" t="s">
        <v>18</v>
      </c>
      <c r="C208" t="s">
        <v>16</v>
      </c>
      <c r="D208" t="s">
        <v>12</v>
      </c>
      <c r="E208" t="s">
        <v>53</v>
      </c>
      <c r="F208" s="7">
        <v>-6557.4360241707154</v>
      </c>
    </row>
    <row r="209" spans="1:6" x14ac:dyDescent="0.35">
      <c r="A209" t="s">
        <v>42</v>
      </c>
      <c r="B209" t="s">
        <v>19</v>
      </c>
      <c r="C209" t="s">
        <v>16</v>
      </c>
      <c r="D209" t="s">
        <v>14</v>
      </c>
      <c r="E209" t="s">
        <v>53</v>
      </c>
      <c r="F209" s="7">
        <v>-28679.024170170745</v>
      </c>
    </row>
    <row r="210" spans="1:6" x14ac:dyDescent="0.35">
      <c r="A210" t="s">
        <v>42</v>
      </c>
      <c r="B210" t="s">
        <v>20</v>
      </c>
      <c r="C210" t="s">
        <v>21</v>
      </c>
      <c r="D210" t="s">
        <v>8</v>
      </c>
      <c r="E210" t="s">
        <v>53</v>
      </c>
      <c r="F210" s="7">
        <v>80213.724799000003</v>
      </c>
    </row>
    <row r="211" spans="1:6" x14ac:dyDescent="0.35">
      <c r="A211" t="s">
        <v>42</v>
      </c>
      <c r="B211" t="s">
        <v>22</v>
      </c>
      <c r="C211" t="s">
        <v>21</v>
      </c>
      <c r="D211" t="s">
        <v>10</v>
      </c>
      <c r="E211" t="s">
        <v>53</v>
      </c>
      <c r="F211" s="7">
        <v>31146.115562499999</v>
      </c>
    </row>
    <row r="212" spans="1:6" x14ac:dyDescent="0.35">
      <c r="A212" t="s">
        <v>43</v>
      </c>
      <c r="B212" t="s">
        <v>6</v>
      </c>
      <c r="C212" t="s">
        <v>7</v>
      </c>
      <c r="D212" t="s">
        <v>8</v>
      </c>
      <c r="E212" t="s">
        <v>55</v>
      </c>
      <c r="F212" s="7">
        <v>28326.187686554793</v>
      </c>
    </row>
    <row r="213" spans="1:6" x14ac:dyDescent="0.35">
      <c r="A213" t="s">
        <v>43</v>
      </c>
      <c r="B213" t="s">
        <v>9</v>
      </c>
      <c r="C213" t="s">
        <v>7</v>
      </c>
      <c r="D213" t="s">
        <v>10</v>
      </c>
      <c r="E213" t="s">
        <v>55</v>
      </c>
      <c r="F213" s="7">
        <v>28670.38152296628</v>
      </c>
    </row>
    <row r="214" spans="1:6" x14ac:dyDescent="0.35">
      <c r="A214" t="s">
        <v>43</v>
      </c>
      <c r="B214" t="s">
        <v>11</v>
      </c>
      <c r="C214" t="s">
        <v>7</v>
      </c>
      <c r="D214" t="s">
        <v>12</v>
      </c>
      <c r="E214" t="s">
        <v>55</v>
      </c>
      <c r="F214" s="7">
        <v>33081.527120021899</v>
      </c>
    </row>
    <row r="215" spans="1:6" x14ac:dyDescent="0.35">
      <c r="A215" t="s">
        <v>43</v>
      </c>
      <c r="B215" t="s">
        <v>13</v>
      </c>
      <c r="C215" t="s">
        <v>7</v>
      </c>
      <c r="D215" t="s">
        <v>14</v>
      </c>
      <c r="E215" t="s">
        <v>55</v>
      </c>
      <c r="F215" s="7">
        <v>-23394.412832980444</v>
      </c>
    </row>
    <row r="216" spans="1:6" x14ac:dyDescent="0.35">
      <c r="A216" t="s">
        <v>43</v>
      </c>
      <c r="B216" t="s">
        <v>15</v>
      </c>
      <c r="C216" t="s">
        <v>16</v>
      </c>
      <c r="D216" t="s">
        <v>8</v>
      </c>
      <c r="E216" t="s">
        <v>55</v>
      </c>
      <c r="F216" s="7">
        <v>9856.5878327968803</v>
      </c>
    </row>
    <row r="217" spans="1:6" x14ac:dyDescent="0.35">
      <c r="A217" t="s">
        <v>43</v>
      </c>
      <c r="B217" t="s">
        <v>17</v>
      </c>
      <c r="C217" t="s">
        <v>16</v>
      </c>
      <c r="D217" t="s">
        <v>10</v>
      </c>
      <c r="E217" t="s">
        <v>55</v>
      </c>
      <c r="F217" s="7">
        <v>23606.559396998597</v>
      </c>
    </row>
    <row r="218" spans="1:6" x14ac:dyDescent="0.35">
      <c r="A218" t="s">
        <v>43</v>
      </c>
      <c r="B218" t="s">
        <v>18</v>
      </c>
      <c r="C218" t="s">
        <v>16</v>
      </c>
      <c r="D218" t="s">
        <v>12</v>
      </c>
      <c r="E218" t="s">
        <v>55</v>
      </c>
      <c r="F218" s="7">
        <v>-8001.6981774034421</v>
      </c>
    </row>
    <row r="219" spans="1:6" x14ac:dyDescent="0.35">
      <c r="A219" t="s">
        <v>43</v>
      </c>
      <c r="B219" t="s">
        <v>19</v>
      </c>
      <c r="C219" t="s">
        <v>16</v>
      </c>
      <c r="D219" t="s">
        <v>14</v>
      </c>
      <c r="E219" t="s">
        <v>55</v>
      </c>
      <c r="F219" s="7">
        <v>-2604.780974179203</v>
      </c>
    </row>
    <row r="220" spans="1:6" x14ac:dyDescent="0.35">
      <c r="A220" t="s">
        <v>43</v>
      </c>
      <c r="B220" t="s">
        <v>20</v>
      </c>
      <c r="C220" t="s">
        <v>21</v>
      </c>
      <c r="D220" t="s">
        <v>8</v>
      </c>
      <c r="E220" t="s">
        <v>55</v>
      </c>
      <c r="F220" s="7">
        <v>25823.543755999999</v>
      </c>
    </row>
    <row r="221" spans="1:6" x14ac:dyDescent="0.35">
      <c r="A221" t="s">
        <v>43</v>
      </c>
      <c r="B221" t="s">
        <v>22</v>
      </c>
      <c r="C221" t="s">
        <v>21</v>
      </c>
      <c r="D221" t="s">
        <v>10</v>
      </c>
      <c r="E221" t="s">
        <v>55</v>
      </c>
      <c r="F221" s="7">
        <v>15681.09639356749</v>
      </c>
    </row>
    <row r="222" spans="1:6" x14ac:dyDescent="0.35">
      <c r="A222" t="s">
        <v>44</v>
      </c>
      <c r="B222" t="s">
        <v>6</v>
      </c>
      <c r="C222" t="s">
        <v>7</v>
      </c>
      <c r="D222" t="s">
        <v>8</v>
      </c>
      <c r="E222" t="s">
        <v>53</v>
      </c>
      <c r="F222" s="7">
        <v>23023.421011529983</v>
      </c>
    </row>
    <row r="223" spans="1:6" x14ac:dyDescent="0.35">
      <c r="A223" t="s">
        <v>44</v>
      </c>
      <c r="B223" t="s">
        <v>9</v>
      </c>
      <c r="C223" t="s">
        <v>7</v>
      </c>
      <c r="D223" t="s">
        <v>10</v>
      </c>
      <c r="E223" t="s">
        <v>53</v>
      </c>
      <c r="F223" s="7">
        <v>117402.88561794274</v>
      </c>
    </row>
    <row r="224" spans="1:6" x14ac:dyDescent="0.35">
      <c r="A224" t="s">
        <v>44</v>
      </c>
      <c r="B224" t="s">
        <v>11</v>
      </c>
      <c r="C224" t="s">
        <v>7</v>
      </c>
      <c r="D224" t="s">
        <v>12</v>
      </c>
      <c r="E224" t="s">
        <v>53</v>
      </c>
      <c r="F224" s="7">
        <v>99690.346867096378</v>
      </c>
    </row>
    <row r="225" spans="1:6" x14ac:dyDescent="0.35">
      <c r="A225" t="s">
        <v>44</v>
      </c>
      <c r="B225" t="s">
        <v>13</v>
      </c>
      <c r="C225" t="s">
        <v>7</v>
      </c>
      <c r="D225" t="s">
        <v>14</v>
      </c>
      <c r="E225" t="s">
        <v>53</v>
      </c>
      <c r="F225" s="7">
        <v>-56667.094595944611</v>
      </c>
    </row>
    <row r="226" spans="1:6" x14ac:dyDescent="0.35">
      <c r="A226" t="s">
        <v>44</v>
      </c>
      <c r="B226" t="s">
        <v>15</v>
      </c>
      <c r="C226" t="s">
        <v>16</v>
      </c>
      <c r="D226" t="s">
        <v>8</v>
      </c>
      <c r="E226" t="s">
        <v>53</v>
      </c>
      <c r="F226" s="7">
        <v>11098.156454221949</v>
      </c>
    </row>
    <row r="227" spans="1:6" x14ac:dyDescent="0.35">
      <c r="A227" t="s">
        <v>44</v>
      </c>
      <c r="B227" t="s">
        <v>17</v>
      </c>
      <c r="C227" t="s">
        <v>16</v>
      </c>
      <c r="D227" t="s">
        <v>10</v>
      </c>
      <c r="E227" t="s">
        <v>53</v>
      </c>
      <c r="F227" s="7">
        <v>10099.978786990725</v>
      </c>
    </row>
    <row r="228" spans="1:6" x14ac:dyDescent="0.35">
      <c r="A228" t="s">
        <v>44</v>
      </c>
      <c r="B228" t="s">
        <v>18</v>
      </c>
      <c r="C228" t="s">
        <v>16</v>
      </c>
      <c r="D228" t="s">
        <v>12</v>
      </c>
      <c r="E228" t="s">
        <v>53</v>
      </c>
      <c r="F228" s="7">
        <v>1444.2621532327271</v>
      </c>
    </row>
    <row r="229" spans="1:6" x14ac:dyDescent="0.35">
      <c r="A229" t="s">
        <v>44</v>
      </c>
      <c r="B229" t="s">
        <v>19</v>
      </c>
      <c r="C229" t="s">
        <v>16</v>
      </c>
      <c r="D229" t="s">
        <v>14</v>
      </c>
      <c r="E229" t="s">
        <v>53</v>
      </c>
      <c r="F229" s="7">
        <v>-26074.243195991541</v>
      </c>
    </row>
    <row r="230" spans="1:6" x14ac:dyDescent="0.35">
      <c r="A230" t="s">
        <v>44</v>
      </c>
      <c r="B230" t="s">
        <v>20</v>
      </c>
      <c r="C230" t="s">
        <v>21</v>
      </c>
      <c r="D230" t="s">
        <v>8</v>
      </c>
      <c r="E230" t="s">
        <v>53</v>
      </c>
      <c r="F230" s="7">
        <v>54390.181042999997</v>
      </c>
    </row>
    <row r="231" spans="1:6" x14ac:dyDescent="0.35">
      <c r="A231" t="s">
        <v>44</v>
      </c>
      <c r="B231" t="s">
        <v>22</v>
      </c>
      <c r="C231" t="s">
        <v>21</v>
      </c>
      <c r="D231" t="s">
        <v>10</v>
      </c>
      <c r="E231" t="s">
        <v>53</v>
      </c>
      <c r="F231" s="7">
        <v>15465.019168932511</v>
      </c>
    </row>
    <row r="232" spans="1:6" x14ac:dyDescent="0.35">
      <c r="A232" t="s">
        <v>45</v>
      </c>
      <c r="B232" t="s">
        <v>6</v>
      </c>
      <c r="C232" t="s">
        <v>7</v>
      </c>
      <c r="D232" t="s">
        <v>8</v>
      </c>
      <c r="E232" t="s">
        <v>54</v>
      </c>
      <c r="F232" s="7">
        <v>24293.434318114476</v>
      </c>
    </row>
    <row r="233" spans="1:6" x14ac:dyDescent="0.35">
      <c r="A233" t="s">
        <v>45</v>
      </c>
      <c r="B233" t="s">
        <v>9</v>
      </c>
      <c r="C233" t="s">
        <v>7</v>
      </c>
      <c r="D233" t="s">
        <v>10</v>
      </c>
      <c r="E233" t="s">
        <v>54</v>
      </c>
      <c r="F233" s="7">
        <v>117339.00121594279</v>
      </c>
    </row>
    <row r="234" spans="1:6" x14ac:dyDescent="0.35">
      <c r="A234" t="s">
        <v>45</v>
      </c>
      <c r="B234" t="s">
        <v>11</v>
      </c>
      <c r="C234" t="s">
        <v>7</v>
      </c>
      <c r="D234" t="s">
        <v>12</v>
      </c>
      <c r="E234" t="s">
        <v>54</v>
      </c>
      <c r="F234" s="7">
        <v>102684.91015138241</v>
      </c>
    </row>
    <row r="235" spans="1:6" x14ac:dyDescent="0.35">
      <c r="A235" t="s">
        <v>45</v>
      </c>
      <c r="B235" t="s">
        <v>13</v>
      </c>
      <c r="C235" t="s">
        <v>7</v>
      </c>
      <c r="D235" t="s">
        <v>14</v>
      </c>
      <c r="E235" t="s">
        <v>54</v>
      </c>
      <c r="F235" s="7">
        <v>-57064.128415927524</v>
      </c>
    </row>
    <row r="236" spans="1:6" x14ac:dyDescent="0.35">
      <c r="A236" t="s">
        <v>45</v>
      </c>
      <c r="B236" t="s">
        <v>15</v>
      </c>
      <c r="C236" t="s">
        <v>16</v>
      </c>
      <c r="D236" t="s">
        <v>8</v>
      </c>
      <c r="E236" t="s">
        <v>54</v>
      </c>
      <c r="F236" s="7">
        <v>17232.748890644401</v>
      </c>
    </row>
    <row r="237" spans="1:6" x14ac:dyDescent="0.35">
      <c r="A237" t="s">
        <v>45</v>
      </c>
      <c r="B237" t="s">
        <v>17</v>
      </c>
      <c r="C237" t="s">
        <v>16</v>
      </c>
      <c r="D237" t="s">
        <v>10</v>
      </c>
      <c r="E237" t="s">
        <v>54</v>
      </c>
      <c r="F237" s="7">
        <v>14592.951504423652</v>
      </c>
    </row>
    <row r="238" spans="1:6" x14ac:dyDescent="0.35">
      <c r="A238" t="s">
        <v>45</v>
      </c>
      <c r="B238" t="s">
        <v>18</v>
      </c>
      <c r="C238" t="s">
        <v>16</v>
      </c>
      <c r="D238" t="s">
        <v>12</v>
      </c>
      <c r="E238" t="s">
        <v>54</v>
      </c>
      <c r="F238" s="7">
        <v>6370.6637423197326</v>
      </c>
    </row>
    <row r="239" spans="1:6" x14ac:dyDescent="0.35">
      <c r="A239" t="s">
        <v>45</v>
      </c>
      <c r="B239" t="s">
        <v>19</v>
      </c>
      <c r="C239" t="s">
        <v>16</v>
      </c>
      <c r="D239" t="s">
        <v>14</v>
      </c>
      <c r="E239" t="s">
        <v>54</v>
      </c>
      <c r="F239" s="7">
        <v>-28816.560690633851</v>
      </c>
    </row>
    <row r="240" spans="1:6" x14ac:dyDescent="0.35">
      <c r="A240" t="s">
        <v>45</v>
      </c>
      <c r="B240" t="s">
        <v>20</v>
      </c>
      <c r="C240" t="s">
        <v>21</v>
      </c>
      <c r="D240" t="s">
        <v>8</v>
      </c>
      <c r="E240" t="s">
        <v>54</v>
      </c>
      <c r="F240" s="7">
        <v>60173.300257000003</v>
      </c>
    </row>
    <row r="241" spans="1:6" x14ac:dyDescent="0.35">
      <c r="A241" t="s">
        <v>45</v>
      </c>
      <c r="B241" t="s">
        <v>22</v>
      </c>
      <c r="C241" t="s">
        <v>21</v>
      </c>
      <c r="D241" t="s">
        <v>10</v>
      </c>
      <c r="E241" t="s">
        <v>54</v>
      </c>
      <c r="F241" s="7">
        <v>18067.182059188279</v>
      </c>
    </row>
    <row r="242" spans="1:6" x14ac:dyDescent="0.35">
      <c r="A242" t="s">
        <v>46</v>
      </c>
      <c r="B242" t="s">
        <v>6</v>
      </c>
      <c r="C242" t="s">
        <v>7</v>
      </c>
      <c r="D242" t="s">
        <v>8</v>
      </c>
      <c r="E242" t="s">
        <v>54</v>
      </c>
      <c r="F242" s="7">
        <v>-1270.0133065845</v>
      </c>
    </row>
    <row r="243" spans="1:6" x14ac:dyDescent="0.35">
      <c r="A243" t="s">
        <v>46</v>
      </c>
      <c r="B243" t="s">
        <v>9</v>
      </c>
      <c r="C243" t="s">
        <v>7</v>
      </c>
      <c r="D243" t="s">
        <v>10</v>
      </c>
      <c r="E243" t="s">
        <v>54</v>
      </c>
      <c r="F243" s="7">
        <v>63.884402000000001</v>
      </c>
    </row>
    <row r="244" spans="1:6" x14ac:dyDescent="0.35">
      <c r="A244" t="s">
        <v>46</v>
      </c>
      <c r="B244" t="s">
        <v>11</v>
      </c>
      <c r="C244" t="s">
        <v>7</v>
      </c>
      <c r="D244" t="s">
        <v>12</v>
      </c>
      <c r="E244" t="s">
        <v>54</v>
      </c>
      <c r="F244" s="7">
        <v>-2994.5632842860973</v>
      </c>
    </row>
    <row r="245" spans="1:6" x14ac:dyDescent="0.35">
      <c r="A245" t="s">
        <v>46</v>
      </c>
      <c r="B245" t="s">
        <v>13</v>
      </c>
      <c r="C245" t="s">
        <v>7</v>
      </c>
      <c r="D245" t="s">
        <v>14</v>
      </c>
      <c r="E245" t="s">
        <v>54</v>
      </c>
      <c r="F245" s="7">
        <v>397.03381998294594</v>
      </c>
    </row>
    <row r="246" spans="1:6" x14ac:dyDescent="0.35">
      <c r="A246" t="s">
        <v>46</v>
      </c>
      <c r="B246" t="s">
        <v>15</v>
      </c>
      <c r="C246" t="s">
        <v>16</v>
      </c>
      <c r="D246" t="s">
        <v>8</v>
      </c>
      <c r="E246" t="s">
        <v>54</v>
      </c>
      <c r="F246" s="7">
        <v>-6134.5924364224102</v>
      </c>
    </row>
    <row r="247" spans="1:6" x14ac:dyDescent="0.35">
      <c r="A247" t="s">
        <v>46</v>
      </c>
      <c r="B247" t="s">
        <v>17</v>
      </c>
      <c r="C247" t="s">
        <v>16</v>
      </c>
      <c r="D247" t="s">
        <v>10</v>
      </c>
      <c r="E247" t="s">
        <v>54</v>
      </c>
      <c r="F247" s="7">
        <v>-4492.972717432971</v>
      </c>
    </row>
    <row r="248" spans="1:6" x14ac:dyDescent="0.35">
      <c r="A248" t="s">
        <v>46</v>
      </c>
      <c r="B248" t="s">
        <v>18</v>
      </c>
      <c r="C248" t="s">
        <v>16</v>
      </c>
      <c r="D248" t="s">
        <v>12</v>
      </c>
      <c r="E248" t="s">
        <v>54</v>
      </c>
      <c r="F248" s="7">
        <v>-4926.401589086996</v>
      </c>
    </row>
    <row r="249" spans="1:6" x14ac:dyDescent="0.35">
      <c r="A249" t="s">
        <v>46</v>
      </c>
      <c r="B249" t="s">
        <v>19</v>
      </c>
      <c r="C249" t="s">
        <v>16</v>
      </c>
      <c r="D249" t="s">
        <v>14</v>
      </c>
      <c r="E249" t="s">
        <v>54</v>
      </c>
      <c r="F249" s="7">
        <v>2742.3174986423587</v>
      </c>
    </row>
    <row r="250" spans="1:6" x14ac:dyDescent="0.35">
      <c r="A250" t="s">
        <v>46</v>
      </c>
      <c r="B250" t="s">
        <v>20</v>
      </c>
      <c r="C250" t="s">
        <v>21</v>
      </c>
      <c r="D250" t="s">
        <v>8</v>
      </c>
      <c r="E250" t="s">
        <v>54</v>
      </c>
      <c r="F250" s="7">
        <v>-5783.1192140000003</v>
      </c>
    </row>
    <row r="251" spans="1:6" x14ac:dyDescent="0.35">
      <c r="A251" t="s">
        <v>46</v>
      </c>
      <c r="B251" t="s">
        <v>22</v>
      </c>
      <c r="C251" t="s">
        <v>21</v>
      </c>
      <c r="D251" t="s">
        <v>10</v>
      </c>
      <c r="E251" t="s">
        <v>54</v>
      </c>
      <c r="F251" s="7">
        <v>-2602.1628902557554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6AB00-E171-4E1D-86F5-168C05DF9F87}">
  <sheetPr codeName="Sheet2"/>
  <dimension ref="A1:V29"/>
  <sheetViews>
    <sheetView zoomScale="43" workbookViewId="0">
      <selection activeCell="L33" sqref="L33:O35"/>
    </sheetView>
  </sheetViews>
  <sheetFormatPr defaultRowHeight="14.5" x14ac:dyDescent="0.35"/>
  <cols>
    <col min="1" max="1" width="14.81640625" customWidth="1"/>
    <col min="2" max="2" width="21.6328125" customWidth="1"/>
    <col min="4" max="4" width="11.26953125" customWidth="1"/>
    <col min="5" max="5" width="17.453125" customWidth="1"/>
    <col min="8" max="8" width="27.54296875" bestFit="1" customWidth="1"/>
    <col min="9" max="9" width="15.26953125" bestFit="1" customWidth="1"/>
    <col min="10" max="10" width="11.81640625" bestFit="1" customWidth="1"/>
    <col min="12" max="12" width="41.7265625" bestFit="1" customWidth="1"/>
    <col min="13" max="13" width="16.90625" bestFit="1" customWidth="1"/>
    <col min="14" max="17" width="14.81640625" bestFit="1" customWidth="1"/>
    <col min="18" max="18" width="30.36328125" bestFit="1" customWidth="1"/>
    <col min="19" max="19" width="16.90625" bestFit="1" customWidth="1"/>
    <col min="20" max="21" width="14.81640625" bestFit="1" customWidth="1"/>
    <col min="22" max="22" width="16.26953125" bestFit="1" customWidth="1"/>
  </cols>
  <sheetData>
    <row r="1" spans="1:10" x14ac:dyDescent="0.35">
      <c r="A1" s="1" t="s">
        <v>49</v>
      </c>
      <c r="B1" t="s">
        <v>48</v>
      </c>
      <c r="D1" s="1" t="s">
        <v>49</v>
      </c>
      <c r="E1" t="s" vm="2">
        <v>51</v>
      </c>
      <c r="H1" s="1" t="s">
        <v>2</v>
      </c>
      <c r="I1" t="s" vm="1">
        <v>16</v>
      </c>
    </row>
    <row r="2" spans="1:10" x14ac:dyDescent="0.35">
      <c r="A2" s="2" t="s">
        <v>51</v>
      </c>
      <c r="B2" s="6">
        <v>11957910.751142858</v>
      </c>
      <c r="H2" s="1" t="s">
        <v>3</v>
      </c>
      <c r="I2" t="s" vm="3">
        <v>8</v>
      </c>
    </row>
    <row r="3" spans="1:10" x14ac:dyDescent="0.35">
      <c r="A3" s="2" t="s">
        <v>55</v>
      </c>
      <c r="B3">
        <v>7972111.3034598473</v>
      </c>
      <c r="D3" s="1" t="s">
        <v>3</v>
      </c>
      <c r="E3" t="s">
        <v>48</v>
      </c>
    </row>
    <row r="4" spans="1:10" x14ac:dyDescent="0.35">
      <c r="A4" s="2" t="s">
        <v>53</v>
      </c>
      <c r="B4">
        <v>3669259.6295309053</v>
      </c>
      <c r="D4" s="2" t="s">
        <v>6</v>
      </c>
      <c r="E4" s="8">
        <v>978942.29700200004</v>
      </c>
      <c r="H4" s="1" t="s">
        <v>48</v>
      </c>
      <c r="I4" s="1" t="s">
        <v>57</v>
      </c>
    </row>
    <row r="5" spans="1:10" x14ac:dyDescent="0.35">
      <c r="A5" s="2" t="s">
        <v>54</v>
      </c>
      <c r="B5">
        <v>249872.91331501096</v>
      </c>
      <c r="D5" s="2" t="s">
        <v>9</v>
      </c>
      <c r="E5" s="8">
        <v>1303028.4600250002</v>
      </c>
      <c r="H5" s="1" t="s">
        <v>56</v>
      </c>
      <c r="I5" t="s">
        <v>51</v>
      </c>
      <c r="J5" t="s">
        <v>47</v>
      </c>
    </row>
    <row r="6" spans="1:10" x14ac:dyDescent="0.35">
      <c r="A6" s="2" t="s">
        <v>47</v>
      </c>
      <c r="B6">
        <v>23849154.597448621</v>
      </c>
      <c r="D6" s="2" t="s">
        <v>11</v>
      </c>
      <c r="E6" s="8">
        <v>1145977.6462580003</v>
      </c>
      <c r="H6" s="2" t="s">
        <v>25</v>
      </c>
      <c r="I6">
        <v>27817.736587000003</v>
      </c>
      <c r="J6">
        <v>27817.736587000003</v>
      </c>
    </row>
    <row r="7" spans="1:10" x14ac:dyDescent="0.35">
      <c r="D7" s="2" t="s">
        <v>13</v>
      </c>
      <c r="E7" s="8">
        <v>1314304.1607071073</v>
      </c>
      <c r="H7" s="2" t="s">
        <v>23</v>
      </c>
      <c r="I7">
        <v>145126.77581299999</v>
      </c>
      <c r="J7">
        <v>145126.77581299999</v>
      </c>
    </row>
    <row r="8" spans="1:10" x14ac:dyDescent="0.35">
      <c r="A8" s="1" t="s">
        <v>0</v>
      </c>
      <c r="B8" t="s" vm="4">
        <v>34</v>
      </c>
      <c r="D8" s="2" t="s">
        <v>15</v>
      </c>
      <c r="E8" s="8">
        <v>769377.17901974684</v>
      </c>
      <c r="H8" s="2" t="s">
        <v>24</v>
      </c>
      <c r="I8">
        <v>44036.085851000003</v>
      </c>
      <c r="J8">
        <v>44036.085851000003</v>
      </c>
    </row>
    <row r="9" spans="1:10" x14ac:dyDescent="0.35">
      <c r="D9" s="2" t="s">
        <v>17</v>
      </c>
      <c r="E9" s="8">
        <v>1305307.6664789999</v>
      </c>
      <c r="H9" s="2" t="s">
        <v>27</v>
      </c>
      <c r="I9">
        <v>61271.439256999998</v>
      </c>
      <c r="J9">
        <v>61271.439256999998</v>
      </c>
    </row>
    <row r="10" spans="1:10" x14ac:dyDescent="0.35">
      <c r="A10" t="s">
        <v>48</v>
      </c>
      <c r="D10" s="2" t="s">
        <v>18</v>
      </c>
      <c r="E10" s="8">
        <v>1068122.2034468972</v>
      </c>
      <c r="H10" s="2" t="s">
        <v>28</v>
      </c>
      <c r="I10">
        <v>21919.261232000001</v>
      </c>
      <c r="J10">
        <v>21919.261232000001</v>
      </c>
    </row>
    <row r="11" spans="1:10" x14ac:dyDescent="0.35">
      <c r="A11" s="8">
        <v>183674.47366499997</v>
      </c>
      <c r="D11" s="2" t="s">
        <v>19</v>
      </c>
      <c r="E11" s="8">
        <v>1495128.9038291031</v>
      </c>
      <c r="H11" s="2" t="s">
        <v>26</v>
      </c>
      <c r="I11">
        <v>60747.135319999994</v>
      </c>
      <c r="J11">
        <v>60747.135319999994</v>
      </c>
    </row>
    <row r="12" spans="1:10" x14ac:dyDescent="0.35">
      <c r="D12" s="2" t="s">
        <v>20</v>
      </c>
      <c r="E12" s="8">
        <v>1101404.5099739998</v>
      </c>
      <c r="H12" s="2" t="s">
        <v>40</v>
      </c>
      <c r="I12">
        <v>47540.310899747004</v>
      </c>
      <c r="J12">
        <v>47540.310899747004</v>
      </c>
    </row>
    <row r="13" spans="1:10" x14ac:dyDescent="0.35">
      <c r="D13" s="2" t="s">
        <v>22</v>
      </c>
      <c r="E13" s="8">
        <v>1476317.724402</v>
      </c>
      <c r="H13" s="2" t="s">
        <v>5</v>
      </c>
      <c r="I13">
        <v>360918.43406</v>
      </c>
      <c r="J13">
        <v>360918.43406</v>
      </c>
    </row>
    <row r="14" spans="1:10" x14ac:dyDescent="0.35">
      <c r="D14" s="2" t="s">
        <v>47</v>
      </c>
      <c r="E14" s="8">
        <v>11957910.751142858</v>
      </c>
      <c r="H14" s="2" t="s">
        <v>47</v>
      </c>
      <c r="I14">
        <v>769377.17901974684</v>
      </c>
      <c r="J14">
        <v>769377.17901974684</v>
      </c>
    </row>
    <row r="17" spans="4:22" x14ac:dyDescent="0.35">
      <c r="D17" s="1" t="s">
        <v>48</v>
      </c>
      <c r="E17" s="1" t="s">
        <v>57</v>
      </c>
      <c r="L17" s="1" t="s">
        <v>48</v>
      </c>
      <c r="M17" s="1" t="s">
        <v>57</v>
      </c>
      <c r="R17" s="1" t="s">
        <v>48</v>
      </c>
      <c r="S17" s="1" t="s">
        <v>57</v>
      </c>
    </row>
    <row r="18" spans="4:22" x14ac:dyDescent="0.35">
      <c r="D18" s="1" t="s">
        <v>56</v>
      </c>
      <c r="E18" t="s">
        <v>51</v>
      </c>
      <c r="F18" t="s">
        <v>55</v>
      </c>
      <c r="G18" t="s">
        <v>53</v>
      </c>
      <c r="H18" t="s">
        <v>54</v>
      </c>
      <c r="I18" t="s">
        <v>47</v>
      </c>
      <c r="L18" s="1" t="s">
        <v>56</v>
      </c>
      <c r="M18" t="s">
        <v>7</v>
      </c>
      <c r="N18" t="s">
        <v>16</v>
      </c>
      <c r="O18" t="s">
        <v>21</v>
      </c>
      <c r="P18" t="s">
        <v>47</v>
      </c>
      <c r="R18" s="1" t="s">
        <v>56</v>
      </c>
      <c r="S18" t="s">
        <v>7</v>
      </c>
      <c r="T18" t="s">
        <v>16</v>
      </c>
      <c r="U18" t="s">
        <v>21</v>
      </c>
      <c r="V18" t="s">
        <v>47</v>
      </c>
    </row>
    <row r="19" spans="4:22" x14ac:dyDescent="0.35">
      <c r="D19" s="2" t="s">
        <v>7</v>
      </c>
      <c r="E19">
        <v>4742252.5639921064</v>
      </c>
      <c r="F19">
        <v>3094080.5012684818</v>
      </c>
      <c r="G19">
        <v>1738235.6591678641</v>
      </c>
      <c r="H19">
        <v>183449.55890062451</v>
      </c>
      <c r="I19">
        <v>9758018.2833290789</v>
      </c>
      <c r="L19" s="2" t="s">
        <v>34</v>
      </c>
      <c r="M19" s="7">
        <v>67560.237280000001</v>
      </c>
      <c r="N19" s="7">
        <v>79840.590222999992</v>
      </c>
      <c r="O19" s="7">
        <v>36273.646162000005</v>
      </c>
      <c r="P19" s="7">
        <v>183674.473665</v>
      </c>
      <c r="R19" s="2" t="s">
        <v>25</v>
      </c>
      <c r="S19" s="7">
        <v>141898.59870200002</v>
      </c>
      <c r="T19" s="7">
        <v>134535.40274200001</v>
      </c>
      <c r="U19" s="7">
        <v>61453.733548999997</v>
      </c>
      <c r="V19" s="7">
        <v>337887.73499300005</v>
      </c>
    </row>
    <row r="20" spans="4:22" x14ac:dyDescent="0.35">
      <c r="D20" s="2" t="s">
        <v>16</v>
      </c>
      <c r="E20">
        <v>4637935.9527747463</v>
      </c>
      <c r="F20">
        <v>3161482.1126072938</v>
      </c>
      <c r="G20">
        <v>1159846.7115306666</v>
      </c>
      <c r="H20">
        <v>-3431.8457975460856</v>
      </c>
      <c r="I20">
        <v>8955832.9311151616</v>
      </c>
      <c r="L20" s="2" t="s">
        <v>43</v>
      </c>
      <c r="M20" s="7">
        <v>66683.683496562531</v>
      </c>
      <c r="N20" s="7">
        <v>22856.668078212828</v>
      </c>
      <c r="O20" s="7">
        <v>41504.640149567487</v>
      </c>
      <c r="P20" s="7">
        <v>131044.99172434284</v>
      </c>
      <c r="R20" s="2" t="s">
        <v>23</v>
      </c>
      <c r="S20" s="7">
        <v>970462.95950800006</v>
      </c>
      <c r="T20" s="7">
        <v>860961.83942199987</v>
      </c>
      <c r="U20" s="7">
        <v>365090.85203399998</v>
      </c>
      <c r="V20" s="7">
        <v>2196515.6509640003</v>
      </c>
    </row>
    <row r="21" spans="4:22" x14ac:dyDescent="0.35">
      <c r="D21" s="2" t="s">
        <v>21</v>
      </c>
      <c r="E21">
        <v>2577722.2343759998</v>
      </c>
      <c r="F21">
        <v>1716548.6895840673</v>
      </c>
      <c r="G21">
        <v>771177.25883237389</v>
      </c>
      <c r="H21">
        <v>69855.200211932519</v>
      </c>
      <c r="I21">
        <v>5135303.3830043757</v>
      </c>
      <c r="L21" s="2" t="s">
        <v>29</v>
      </c>
      <c r="M21" s="7">
        <v>1169079.196728</v>
      </c>
      <c r="N21" s="7">
        <v>1295840.39891</v>
      </c>
      <c r="O21" s="7">
        <v>703809.44398099999</v>
      </c>
      <c r="P21" s="7">
        <v>3168729.0396189997</v>
      </c>
      <c r="R21" s="2" t="s">
        <v>24</v>
      </c>
      <c r="S21" s="7">
        <v>359110.96827999997</v>
      </c>
      <c r="T21" s="7">
        <v>450865.39695599995</v>
      </c>
      <c r="U21" s="7">
        <v>343837.450962</v>
      </c>
      <c r="V21" s="7">
        <v>1153813.816198</v>
      </c>
    </row>
    <row r="22" spans="4:22" x14ac:dyDescent="0.35">
      <c r="D22" s="2" t="s">
        <v>47</v>
      </c>
      <c r="E22">
        <v>11957910.751142858</v>
      </c>
      <c r="F22">
        <v>7972111.3034598473</v>
      </c>
      <c r="G22">
        <v>3669259.6295309053</v>
      </c>
      <c r="H22">
        <v>249872.91331501096</v>
      </c>
      <c r="I22">
        <v>23849154.597448606</v>
      </c>
      <c r="L22" s="2" t="s">
        <v>32</v>
      </c>
      <c r="M22" s="7">
        <v>356009.29990699998</v>
      </c>
      <c r="N22" s="7">
        <v>390975.64054000005</v>
      </c>
      <c r="O22" s="7">
        <v>208427.502637</v>
      </c>
      <c r="P22" s="7">
        <v>955412.44308400014</v>
      </c>
      <c r="R22" s="2" t="s">
        <v>27</v>
      </c>
      <c r="S22" s="7">
        <v>289871.90201399999</v>
      </c>
      <c r="T22" s="7">
        <v>287278.734337</v>
      </c>
      <c r="U22" s="7">
        <v>111452.25931199999</v>
      </c>
      <c r="V22" s="7">
        <v>688602.89566300006</v>
      </c>
    </row>
    <row r="23" spans="4:22" x14ac:dyDescent="0.35">
      <c r="L23" s="2" t="s">
        <v>41</v>
      </c>
      <c r="M23" s="7">
        <v>431586.21449592029</v>
      </c>
      <c r="N23" s="7">
        <v>291259.34549908037</v>
      </c>
      <c r="O23" s="7">
        <v>141346.0444555</v>
      </c>
      <c r="P23" s="7">
        <v>864191.60445050069</v>
      </c>
      <c r="R23" s="2" t="s">
        <v>28</v>
      </c>
      <c r="S23" s="7">
        <v>91180.924948000014</v>
      </c>
      <c r="T23" s="7">
        <v>101777.74253800001</v>
      </c>
      <c r="U23" s="7">
        <v>65089.634642000005</v>
      </c>
      <c r="V23" s="7">
        <v>258048.30212800001</v>
      </c>
    </row>
    <row r="24" spans="4:22" x14ac:dyDescent="0.35">
      <c r="L24" s="2" t="s">
        <v>37</v>
      </c>
      <c r="M24" s="7">
        <v>59774.188994999997</v>
      </c>
      <c r="N24" s="7">
        <v>55787.083285000001</v>
      </c>
      <c r="O24" s="7">
        <v>39287.977014999997</v>
      </c>
      <c r="P24" s="7">
        <v>154849.24929499999</v>
      </c>
      <c r="R24" s="2" t="s">
        <v>26</v>
      </c>
      <c r="S24" s="7">
        <v>325562.85364499997</v>
      </c>
      <c r="T24" s="7">
        <v>420229.42003399995</v>
      </c>
      <c r="U24" s="7">
        <v>259338.69457999998</v>
      </c>
      <c r="V24" s="7">
        <v>1005130.9682589999</v>
      </c>
    </row>
    <row r="25" spans="4:22" x14ac:dyDescent="0.35">
      <c r="L25" s="2" t="s">
        <v>36</v>
      </c>
      <c r="M25" s="7">
        <v>120410.686709</v>
      </c>
      <c r="N25" s="7">
        <v>141087.604544</v>
      </c>
      <c r="O25" s="7">
        <v>76452.825298999989</v>
      </c>
      <c r="P25" s="7">
        <v>337951.11655199999</v>
      </c>
      <c r="R25" s="2" t="s">
        <v>40</v>
      </c>
      <c r="S25" s="7">
        <v>386076.14979810728</v>
      </c>
      <c r="T25" s="7">
        <v>126638.88071674701</v>
      </c>
      <c r="U25" s="7">
        <v>165196.984218</v>
      </c>
      <c r="V25" s="7">
        <v>677912.01473285432</v>
      </c>
    </row>
    <row r="26" spans="4:22" x14ac:dyDescent="0.35">
      <c r="L26" s="2" t="s">
        <v>35</v>
      </c>
      <c r="M26" s="7">
        <v>49868.935846</v>
      </c>
      <c r="N26" s="7">
        <v>57902.265955999996</v>
      </c>
      <c r="O26" s="7">
        <v>30788.517264000002</v>
      </c>
      <c r="P26" s="7">
        <v>138559.71906599999</v>
      </c>
      <c r="R26" s="2" t="s">
        <v>5</v>
      </c>
      <c r="S26" s="7">
        <v>2178088.207097</v>
      </c>
      <c r="T26" s="7">
        <v>2255648.5360289998</v>
      </c>
      <c r="U26" s="7">
        <v>1206262.6250789999</v>
      </c>
      <c r="V26" s="7">
        <v>5639999.3682049997</v>
      </c>
    </row>
    <row r="27" spans="4:22" x14ac:dyDescent="0.35">
      <c r="L27" s="2" t="s">
        <v>31</v>
      </c>
      <c r="M27" s="7">
        <v>713365.70327400009</v>
      </c>
      <c r="N27" s="7">
        <v>775762.85005999997</v>
      </c>
      <c r="O27" s="7">
        <v>414944.28049899999</v>
      </c>
      <c r="P27" s="7">
        <v>1904072.8338330002</v>
      </c>
      <c r="R27" s="2" t="s">
        <v>47</v>
      </c>
      <c r="S27" s="7">
        <v>4742252.5639921073</v>
      </c>
      <c r="T27" s="7">
        <v>4637935.9527747463</v>
      </c>
      <c r="U27" s="7">
        <v>2577722.2343759998</v>
      </c>
      <c r="V27" s="7">
        <v>11957910.751142856</v>
      </c>
    </row>
    <row r="28" spans="4:22" x14ac:dyDescent="0.35">
      <c r="L28" s="2" t="s">
        <v>33</v>
      </c>
      <c r="M28" s="7">
        <v>59742.354536999999</v>
      </c>
      <c r="N28" s="7">
        <v>50169.665512</v>
      </c>
      <c r="O28" s="7">
        <v>23713.812121999999</v>
      </c>
      <c r="P28" s="7">
        <v>133625.83217099999</v>
      </c>
    </row>
    <row r="29" spans="4:22" x14ac:dyDescent="0.35">
      <c r="L29" s="2" t="s">
        <v>47</v>
      </c>
      <c r="M29" s="7">
        <v>3094080.5012684828</v>
      </c>
      <c r="N29" s="7">
        <v>3161482.1126072933</v>
      </c>
      <c r="O29" s="7">
        <v>1716548.6895840676</v>
      </c>
      <c r="P29" s="7">
        <v>7972111.3034598427</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8C887-D445-46AE-A596-8190A7D3E373}">
  <sheetPr codeName="Sheet4"/>
  <dimension ref="A1:W133"/>
  <sheetViews>
    <sheetView topLeftCell="C1" zoomScale="57" zoomScaleNormal="57" workbookViewId="0">
      <selection activeCell="D44" sqref="D44"/>
    </sheetView>
  </sheetViews>
  <sheetFormatPr defaultRowHeight="14.5" x14ac:dyDescent="0.35"/>
  <cols>
    <col min="1" max="1" width="24.1796875" bestFit="1" customWidth="1"/>
    <col min="2" max="2" width="38.6328125" bestFit="1" customWidth="1"/>
    <col min="3" max="3" width="17.1796875" bestFit="1" customWidth="1"/>
    <col min="4" max="4" width="13.08984375" bestFit="1" customWidth="1"/>
    <col min="5" max="5" width="10" customWidth="1"/>
    <col min="6" max="6" width="20" customWidth="1"/>
    <col min="7" max="7" width="40" bestFit="1" customWidth="1"/>
    <col min="8" max="8" width="24.6328125" bestFit="1" customWidth="1"/>
    <col min="9" max="9" width="16.7265625" bestFit="1" customWidth="1"/>
    <col min="10" max="12" width="11.90625" bestFit="1" customWidth="1"/>
    <col min="13" max="13" width="26.54296875" bestFit="1" customWidth="1"/>
    <col min="14" max="14" width="19.90625" bestFit="1" customWidth="1"/>
    <col min="15" max="15" width="32.54296875" bestFit="1" customWidth="1"/>
    <col min="16" max="16" width="20.90625" bestFit="1" customWidth="1"/>
    <col min="17" max="17" width="17.7265625" customWidth="1"/>
    <col min="18" max="18" width="32.54296875" bestFit="1" customWidth="1"/>
    <col min="19" max="19" width="28.1796875" bestFit="1" customWidth="1"/>
    <col min="20" max="20" width="30.6328125" bestFit="1" customWidth="1"/>
    <col min="21" max="21" width="19.26953125" bestFit="1" customWidth="1"/>
    <col min="23" max="23" width="13.54296875" bestFit="1" customWidth="1"/>
  </cols>
  <sheetData>
    <row r="1" spans="2:21" x14ac:dyDescent="0.35">
      <c r="G1" s="1" t="s">
        <v>2</v>
      </c>
      <c r="H1" t="s">
        <v>16</v>
      </c>
    </row>
    <row r="2" spans="2:21" x14ac:dyDescent="0.35">
      <c r="B2" t="s">
        <v>78</v>
      </c>
      <c r="N2" s="1" t="s">
        <v>0</v>
      </c>
      <c r="O2" t="s">
        <v>88</v>
      </c>
      <c r="P2" t="s">
        <v>87</v>
      </c>
    </row>
    <row r="3" spans="2:21" x14ac:dyDescent="0.35">
      <c r="B3" s="1" t="s">
        <v>56</v>
      </c>
      <c r="C3" t="s">
        <v>48</v>
      </c>
      <c r="G3" s="1" t="s">
        <v>56</v>
      </c>
      <c r="H3" t="s">
        <v>48</v>
      </c>
      <c r="R3" s="1" t="s">
        <v>48</v>
      </c>
      <c r="S3" s="1" t="s">
        <v>57</v>
      </c>
    </row>
    <row r="4" spans="2:21" x14ac:dyDescent="0.35">
      <c r="B4" s="2" t="s">
        <v>29</v>
      </c>
      <c r="C4" s="7">
        <v>3168729.0396189997</v>
      </c>
      <c r="G4" s="2" t="s">
        <v>29</v>
      </c>
      <c r="H4" s="33">
        <v>0.40988383066994888</v>
      </c>
      <c r="N4" s="1" t="s">
        <v>56</v>
      </c>
      <c r="O4" t="s">
        <v>48</v>
      </c>
      <c r="R4" s="1" t="s">
        <v>56</v>
      </c>
      <c r="S4" t="s">
        <v>43</v>
      </c>
      <c r="T4" t="s">
        <v>41</v>
      </c>
      <c r="U4" t="s">
        <v>47</v>
      </c>
    </row>
    <row r="5" spans="2:21" x14ac:dyDescent="0.35">
      <c r="B5" s="2" t="s">
        <v>31</v>
      </c>
      <c r="C5" s="7">
        <v>1904072.8338330002</v>
      </c>
      <c r="G5" s="2" t="s">
        <v>31</v>
      </c>
      <c r="H5" s="33">
        <v>0.24537948418763111</v>
      </c>
      <c r="N5" s="2" t="s">
        <v>7</v>
      </c>
      <c r="O5" s="7">
        <v>1882444.9000019999</v>
      </c>
      <c r="R5" s="2" t="s">
        <v>7</v>
      </c>
      <c r="S5" s="7">
        <v>66683.683496562531</v>
      </c>
      <c r="T5" s="7">
        <v>431586.21449592029</v>
      </c>
      <c r="U5" s="7">
        <v>498269.89799248282</v>
      </c>
    </row>
    <row r="6" spans="2:21" x14ac:dyDescent="0.35">
      <c r="B6" s="2" t="s">
        <v>32</v>
      </c>
      <c r="C6" s="7">
        <v>955412.44308400003</v>
      </c>
      <c r="G6" s="2" t="s">
        <v>32</v>
      </c>
      <c r="H6" s="33">
        <v>0.12366846517362076</v>
      </c>
      <c r="N6" s="2" t="s">
        <v>16</v>
      </c>
      <c r="O6" s="7">
        <v>2071603.2489699998</v>
      </c>
      <c r="Q6" t="s">
        <v>95</v>
      </c>
      <c r="R6" s="2" t="s">
        <v>16</v>
      </c>
      <c r="S6" s="7">
        <v>22856.668078212831</v>
      </c>
      <c r="T6" s="7">
        <v>291259.34549908037</v>
      </c>
      <c r="U6" s="7">
        <v>314116.0135772932</v>
      </c>
    </row>
    <row r="7" spans="2:21" x14ac:dyDescent="0.35">
      <c r="B7" s="2" t="s">
        <v>47</v>
      </c>
      <c r="C7" s="7">
        <v>6028214.316536</v>
      </c>
      <c r="G7" s="2" t="s">
        <v>41</v>
      </c>
      <c r="H7" s="33">
        <v>9.2127469055606023E-2</v>
      </c>
      <c r="N7" s="2" t="s">
        <v>47</v>
      </c>
      <c r="O7" s="7">
        <v>3954048.148972</v>
      </c>
      <c r="R7" s="2" t="s">
        <v>47</v>
      </c>
      <c r="S7" s="7">
        <v>89540.351574775355</v>
      </c>
      <c r="T7" s="7">
        <v>722845.55999500072</v>
      </c>
      <c r="U7" s="7">
        <v>812385.91156977601</v>
      </c>
    </row>
    <row r="8" spans="2:21" x14ac:dyDescent="0.35">
      <c r="G8" s="2" t="s">
        <v>36</v>
      </c>
      <c r="H8" s="33">
        <v>4.4627045012013117E-2</v>
      </c>
    </row>
    <row r="9" spans="2:21" x14ac:dyDescent="0.35">
      <c r="G9" s="2" t="s">
        <v>34</v>
      </c>
      <c r="H9" s="33">
        <v>2.5254164780693627E-2</v>
      </c>
    </row>
    <row r="10" spans="2:21" x14ac:dyDescent="0.35">
      <c r="G10" s="2" t="s">
        <v>35</v>
      </c>
      <c r="H10" s="33">
        <v>1.8314911770368252E-2</v>
      </c>
    </row>
    <row r="11" spans="2:21" x14ac:dyDescent="0.35">
      <c r="G11" s="2" t="s">
        <v>37</v>
      </c>
      <c r="H11" s="33">
        <v>1.7645863964415115E-2</v>
      </c>
    </row>
    <row r="12" spans="2:21" x14ac:dyDescent="0.35">
      <c r="G12" s="2" t="s">
        <v>33</v>
      </c>
      <c r="H12" s="33">
        <v>1.5869033486520273E-2</v>
      </c>
    </row>
    <row r="13" spans="2:21" x14ac:dyDescent="0.35">
      <c r="G13" s="2" t="s">
        <v>43</v>
      </c>
      <c r="H13" s="33">
        <v>7.2297318991828173E-3</v>
      </c>
    </row>
    <row r="14" spans="2:21" x14ac:dyDescent="0.35">
      <c r="G14" s="2" t="s">
        <v>47</v>
      </c>
      <c r="H14" s="33">
        <v>1</v>
      </c>
    </row>
    <row r="18" spans="1:23" x14ac:dyDescent="0.35">
      <c r="W18" s="7">
        <v>291259.34549908002</v>
      </c>
    </row>
    <row r="21" spans="1:23" x14ac:dyDescent="0.35">
      <c r="A21" s="29" t="s">
        <v>0</v>
      </c>
      <c r="B21" s="29" t="s">
        <v>1</v>
      </c>
      <c r="C21" s="29" t="s">
        <v>2</v>
      </c>
      <c r="D21" s="29" t="s">
        <v>3</v>
      </c>
      <c r="E21" s="29" t="s">
        <v>49</v>
      </c>
      <c r="F21" s="30" t="s">
        <v>4</v>
      </c>
      <c r="H21" s="1" t="s">
        <v>48</v>
      </c>
      <c r="I21" s="1" t="s">
        <v>57</v>
      </c>
    </row>
    <row r="22" spans="1:23" x14ac:dyDescent="0.35">
      <c r="A22" s="12" t="s">
        <v>29</v>
      </c>
      <c r="B22" s="12" t="s">
        <v>6</v>
      </c>
      <c r="C22" s="12" t="s">
        <v>7</v>
      </c>
      <c r="D22" s="12" t="s">
        <v>8</v>
      </c>
      <c r="E22" s="12" t="s">
        <v>55</v>
      </c>
      <c r="F22" s="28">
        <v>201831.81359099998</v>
      </c>
      <c r="H22" s="1" t="s">
        <v>56</v>
      </c>
      <c r="I22" t="s">
        <v>7</v>
      </c>
      <c r="J22" t="s">
        <v>16</v>
      </c>
      <c r="K22" t="s">
        <v>21</v>
      </c>
      <c r="L22" t="s">
        <v>47</v>
      </c>
    </row>
    <row r="23" spans="1:23" x14ac:dyDescent="0.35">
      <c r="A23" s="14" t="s">
        <v>29</v>
      </c>
      <c r="B23" s="14" t="s">
        <v>9</v>
      </c>
      <c r="C23" s="14" t="s">
        <v>7</v>
      </c>
      <c r="D23" s="14" t="s">
        <v>10</v>
      </c>
      <c r="E23" s="14" t="s">
        <v>55</v>
      </c>
      <c r="F23" s="27">
        <v>352581.49377999996</v>
      </c>
      <c r="H23" s="2" t="s">
        <v>29</v>
      </c>
      <c r="I23">
        <v>1169079.196728</v>
      </c>
      <c r="J23">
        <v>1295840.39891</v>
      </c>
      <c r="K23">
        <v>703809.44398099999</v>
      </c>
      <c r="L23">
        <v>3168729.0396189997</v>
      </c>
    </row>
    <row r="24" spans="1:23" x14ac:dyDescent="0.35">
      <c r="A24" s="12" t="s">
        <v>29</v>
      </c>
      <c r="B24" s="12" t="s">
        <v>11</v>
      </c>
      <c r="C24" s="12" t="s">
        <v>7</v>
      </c>
      <c r="D24" s="12" t="s">
        <v>12</v>
      </c>
      <c r="E24" s="12" t="s">
        <v>55</v>
      </c>
      <c r="F24" s="28">
        <v>291031.196375</v>
      </c>
      <c r="H24" s="2" t="s">
        <v>52</v>
      </c>
      <c r="I24">
        <v>713365.70327400009</v>
      </c>
      <c r="J24">
        <v>775762.85005999997</v>
      </c>
      <c r="K24">
        <v>414944.28049899999</v>
      </c>
      <c r="L24">
        <v>1904072.8338330002</v>
      </c>
    </row>
    <row r="25" spans="1:23" x14ac:dyDescent="0.35">
      <c r="A25" s="14" t="s">
        <v>29</v>
      </c>
      <c r="B25" s="14" t="s">
        <v>13</v>
      </c>
      <c r="C25" s="14" t="s">
        <v>7</v>
      </c>
      <c r="D25" s="14" t="s">
        <v>14</v>
      </c>
      <c r="E25" s="14" t="s">
        <v>55</v>
      </c>
      <c r="F25" s="27">
        <v>323634.69298199995</v>
      </c>
      <c r="H25" s="2" t="s">
        <v>32</v>
      </c>
      <c r="I25">
        <v>356009.29990699998</v>
      </c>
      <c r="J25">
        <v>390975.64054000005</v>
      </c>
      <c r="K25">
        <v>208427.502637</v>
      </c>
      <c r="L25">
        <v>955412.44308400003</v>
      </c>
    </row>
    <row r="26" spans="1:23" x14ac:dyDescent="0.35">
      <c r="A26" s="12" t="s">
        <v>29</v>
      </c>
      <c r="B26" s="12" t="s">
        <v>15</v>
      </c>
      <c r="C26" s="12" t="s">
        <v>16</v>
      </c>
      <c r="D26" s="12" t="s">
        <v>8</v>
      </c>
      <c r="E26" s="12" t="s">
        <v>55</v>
      </c>
      <c r="F26" s="28">
        <v>183733.47862000001</v>
      </c>
      <c r="H26" s="2" t="s">
        <v>41</v>
      </c>
      <c r="I26">
        <v>431586.21449592029</v>
      </c>
      <c r="J26">
        <v>291259.34549908037</v>
      </c>
      <c r="K26">
        <v>141346.0444555</v>
      </c>
      <c r="L26">
        <v>864191.60445050057</v>
      </c>
    </row>
    <row r="27" spans="1:23" x14ac:dyDescent="0.35">
      <c r="A27" s="14" t="s">
        <v>29</v>
      </c>
      <c r="B27" s="14" t="s">
        <v>17</v>
      </c>
      <c r="C27" s="14" t="s">
        <v>16</v>
      </c>
      <c r="D27" s="14" t="s">
        <v>10</v>
      </c>
      <c r="E27" s="14" t="s">
        <v>55</v>
      </c>
      <c r="F27" s="27">
        <v>394574.051179</v>
      </c>
      <c r="H27" s="2" t="s">
        <v>36</v>
      </c>
      <c r="I27">
        <v>120410.686709</v>
      </c>
      <c r="J27">
        <v>141087.604544</v>
      </c>
      <c r="K27">
        <v>76452.825298999989</v>
      </c>
      <c r="L27">
        <v>337951.11655200005</v>
      </c>
    </row>
    <row r="28" spans="1:23" x14ac:dyDescent="0.35">
      <c r="A28" s="12" t="s">
        <v>29</v>
      </c>
      <c r="B28" s="12" t="s">
        <v>18</v>
      </c>
      <c r="C28" s="12" t="s">
        <v>16</v>
      </c>
      <c r="D28" s="12" t="s">
        <v>12</v>
      </c>
      <c r="E28" s="12" t="s">
        <v>55</v>
      </c>
      <c r="F28" s="28">
        <v>287363.16650300001</v>
      </c>
      <c r="H28" s="2" t="s">
        <v>34</v>
      </c>
      <c r="I28">
        <v>67560.237280000001</v>
      </c>
      <c r="J28">
        <v>79840.590222999992</v>
      </c>
      <c r="K28">
        <v>36273.646162000005</v>
      </c>
      <c r="L28">
        <v>183674.47366499997</v>
      </c>
    </row>
    <row r="29" spans="1:23" x14ac:dyDescent="0.35">
      <c r="A29" s="14" t="s">
        <v>29</v>
      </c>
      <c r="B29" s="14" t="s">
        <v>19</v>
      </c>
      <c r="C29" s="14" t="s">
        <v>16</v>
      </c>
      <c r="D29" s="14" t="s">
        <v>14</v>
      </c>
      <c r="E29" s="14" t="s">
        <v>55</v>
      </c>
      <c r="F29" s="27">
        <v>430169.70260799996</v>
      </c>
      <c r="H29" s="2" t="s">
        <v>35</v>
      </c>
      <c r="I29">
        <v>49868.935846</v>
      </c>
      <c r="J29">
        <v>57902.265955999996</v>
      </c>
      <c r="K29">
        <v>30788.517264000002</v>
      </c>
      <c r="L29">
        <v>138559.71906599999</v>
      </c>
      <c r="O29">
        <f>(GETPIVOTDATA("Value (Billion Won)",$N$4,"Year","2024")-GETPIVOTDATA("Value (Billion Won)",$N$4,"Year","2023"))/GETPIVOTDATA("Value (Billion Won)",$N$4,"Year","2023")</f>
        <v>0.10048546386021655</v>
      </c>
    </row>
    <row r="30" spans="1:23" x14ac:dyDescent="0.35">
      <c r="A30" s="12" t="s">
        <v>29</v>
      </c>
      <c r="B30" s="12" t="s">
        <v>20</v>
      </c>
      <c r="C30" s="12" t="s">
        <v>21</v>
      </c>
      <c r="D30" s="12" t="s">
        <v>8</v>
      </c>
      <c r="E30" s="12" t="s">
        <v>55</v>
      </c>
      <c r="F30" s="28">
        <v>282454.93271999998</v>
      </c>
      <c r="H30" s="2" t="s">
        <v>37</v>
      </c>
      <c r="I30">
        <v>59774.188994999997</v>
      </c>
      <c r="J30">
        <v>55787.083285000001</v>
      </c>
      <c r="K30">
        <v>39287.977014999997</v>
      </c>
      <c r="L30">
        <v>154849.24929499999</v>
      </c>
    </row>
    <row r="31" spans="1:23" x14ac:dyDescent="0.35">
      <c r="A31" s="14" t="s">
        <v>29</v>
      </c>
      <c r="B31" s="14" t="s">
        <v>22</v>
      </c>
      <c r="C31" s="14" t="s">
        <v>21</v>
      </c>
      <c r="D31" s="14" t="s">
        <v>10</v>
      </c>
      <c r="E31" s="14" t="s">
        <v>55</v>
      </c>
      <c r="F31" s="27">
        <v>421354.51126099995</v>
      </c>
      <c r="H31" s="2" t="s">
        <v>33</v>
      </c>
      <c r="I31">
        <v>59742.354536999999</v>
      </c>
      <c r="J31">
        <v>50169.665512</v>
      </c>
      <c r="K31">
        <v>23713.812121999999</v>
      </c>
      <c r="L31">
        <v>133625.83217100002</v>
      </c>
    </row>
    <row r="32" spans="1:23" x14ac:dyDescent="0.35">
      <c r="A32" s="12" t="s">
        <v>31</v>
      </c>
      <c r="B32" s="12" t="s">
        <v>6</v>
      </c>
      <c r="C32" s="12" t="s">
        <v>7</v>
      </c>
      <c r="D32" s="12" t="s">
        <v>8</v>
      </c>
      <c r="E32" s="12" t="s">
        <v>55</v>
      </c>
      <c r="F32" s="28">
        <v>156291.24822600003</v>
      </c>
      <c r="H32" s="2" t="s">
        <v>43</v>
      </c>
      <c r="I32">
        <v>66683.683496562531</v>
      </c>
      <c r="J32">
        <v>22856.668078212828</v>
      </c>
      <c r="K32">
        <v>41504.640149567487</v>
      </c>
      <c r="L32">
        <v>131044.99172434286</v>
      </c>
    </row>
    <row r="33" spans="1:19" x14ac:dyDescent="0.35">
      <c r="A33" s="14" t="s">
        <v>31</v>
      </c>
      <c r="B33" s="14" t="s">
        <v>9</v>
      </c>
      <c r="C33" s="14" t="s">
        <v>7</v>
      </c>
      <c r="D33" s="14" t="s">
        <v>10</v>
      </c>
      <c r="E33" s="14" t="s">
        <v>55</v>
      </c>
      <c r="F33" s="27">
        <v>187069.21128300001</v>
      </c>
      <c r="H33" s="2" t="s">
        <v>47</v>
      </c>
      <c r="I33">
        <v>3094080.5012684818</v>
      </c>
      <c r="J33">
        <v>3161482.1126072938</v>
      </c>
      <c r="K33">
        <v>1716548.6895840673</v>
      </c>
      <c r="L33">
        <v>7972111.3034598473</v>
      </c>
    </row>
    <row r="34" spans="1:19" x14ac:dyDescent="0.35">
      <c r="A34" s="12" t="s">
        <v>31</v>
      </c>
      <c r="B34" s="12" t="s">
        <v>11</v>
      </c>
      <c r="C34" s="12" t="s">
        <v>7</v>
      </c>
      <c r="D34" s="12" t="s">
        <v>12</v>
      </c>
      <c r="E34" s="12" t="s">
        <v>55</v>
      </c>
      <c r="F34" s="28">
        <v>174173.898694</v>
      </c>
      <c r="S34">
        <f>(GETPIVOTDATA("[Measures].[Sum of Value (Billion Won) 3]",$H$21,"[Range 1].[Year]","[Range 1].[Year].&amp;[2024]")-GETPIVOTDATA("[Measures].[Sum of Value (Billion Won) 3]",$H$21,"[Range 1].[Year]","[Range 1].[Year].&amp;[2023]"))/GETPIVOTDATA("[Measures].[Sum of Value (Billion Won) 3]",$H$21,"[Range 1].[Year]","[Range 1].[Year].&amp;[2023]")</f>
        <v>2.1784052260818441E-2</v>
      </c>
    </row>
    <row r="35" spans="1:19" x14ac:dyDescent="0.35">
      <c r="A35" s="14" t="s">
        <v>31</v>
      </c>
      <c r="B35" s="14" t="s">
        <v>13</v>
      </c>
      <c r="C35" s="14" t="s">
        <v>7</v>
      </c>
      <c r="D35" s="14" t="s">
        <v>14</v>
      </c>
      <c r="E35" s="14" t="s">
        <v>55</v>
      </c>
      <c r="F35" s="27">
        <v>195831.34507100002</v>
      </c>
    </row>
    <row r="36" spans="1:19" x14ac:dyDescent="0.35">
      <c r="A36" s="12" t="s">
        <v>31</v>
      </c>
      <c r="B36" s="12" t="s">
        <v>15</v>
      </c>
      <c r="C36" s="12" t="s">
        <v>16</v>
      </c>
      <c r="D36" s="12" t="s">
        <v>8</v>
      </c>
      <c r="E36" s="12" t="s">
        <v>55</v>
      </c>
      <c r="F36" s="28">
        <v>162801.38418700002</v>
      </c>
      <c r="N36" s="38" t="s">
        <v>76</v>
      </c>
    </row>
    <row r="37" spans="1:19" x14ac:dyDescent="0.35">
      <c r="A37" s="14" t="s">
        <v>31</v>
      </c>
      <c r="B37" s="14" t="s">
        <v>17</v>
      </c>
      <c r="C37" s="14" t="s">
        <v>16</v>
      </c>
      <c r="D37" s="14" t="s">
        <v>10</v>
      </c>
      <c r="E37" s="14" t="s">
        <v>55</v>
      </c>
      <c r="F37" s="27">
        <v>194985.19034100001</v>
      </c>
      <c r="N37">
        <f>(GETPIVOTDATA("[Measures].[Sum of Value (Billion Won) 3]",$H$21,"[Range 1].[Year]","[Range 1].[Year].&amp;[2024]")-GETPIVOTDATA("[Measures].[Sum of Value (Billion Won) 3]",$H$21,"[Range 1].[Year]","[Range 1].[Year].&amp;[2023]"))/GETPIVOTDATA("[Measures].[Sum of Value (Billion Won) 3]",$H$21,"[Range 1].[Year]","[Range 1].[Year].&amp;[2023]")</f>
        <v>2.1784052260818441E-2</v>
      </c>
    </row>
    <row r="38" spans="1:19" x14ac:dyDescent="0.35">
      <c r="A38" s="12" t="s">
        <v>31</v>
      </c>
      <c r="B38" s="12" t="s">
        <v>18</v>
      </c>
      <c r="C38" s="12" t="s">
        <v>16</v>
      </c>
      <c r="D38" s="12" t="s">
        <v>12</v>
      </c>
      <c r="E38" s="12" t="s">
        <v>55</v>
      </c>
      <c r="F38" s="28">
        <v>186298.84721799998</v>
      </c>
    </row>
    <row r="39" spans="1:19" x14ac:dyDescent="0.35">
      <c r="A39" s="14" t="s">
        <v>31</v>
      </c>
      <c r="B39" s="14" t="s">
        <v>19</v>
      </c>
      <c r="C39" s="14" t="s">
        <v>16</v>
      </c>
      <c r="D39" s="14" t="s">
        <v>14</v>
      </c>
      <c r="E39" s="14" t="s">
        <v>55</v>
      </c>
      <c r="F39" s="27">
        <v>231677.42831400002</v>
      </c>
    </row>
    <row r="40" spans="1:19" x14ac:dyDescent="0.35">
      <c r="A40" s="12" t="s">
        <v>31</v>
      </c>
      <c r="B40" s="12" t="s">
        <v>20</v>
      </c>
      <c r="C40" s="12" t="s">
        <v>21</v>
      </c>
      <c r="D40" s="12" t="s">
        <v>8</v>
      </c>
      <c r="E40" s="12" t="s">
        <v>55</v>
      </c>
      <c r="F40" s="28">
        <v>196535.97614700001</v>
      </c>
    </row>
    <row r="41" spans="1:19" x14ac:dyDescent="0.35">
      <c r="A41" s="14" t="s">
        <v>31</v>
      </c>
      <c r="B41" s="14" t="s">
        <v>22</v>
      </c>
      <c r="C41" s="14" t="s">
        <v>21</v>
      </c>
      <c r="D41" s="14" t="s">
        <v>10</v>
      </c>
      <c r="E41" s="14" t="s">
        <v>55</v>
      </c>
      <c r="F41" s="27">
        <v>218408.30435200001</v>
      </c>
    </row>
    <row r="42" spans="1:19" x14ac:dyDescent="0.35">
      <c r="A42" s="12" t="s">
        <v>32</v>
      </c>
      <c r="B42" s="12" t="s">
        <v>6</v>
      </c>
      <c r="C42" s="12" t="s">
        <v>7</v>
      </c>
      <c r="D42" s="12" t="s">
        <v>8</v>
      </c>
      <c r="E42" s="12" t="s">
        <v>55</v>
      </c>
      <c r="F42" s="28">
        <v>71940.910820999998</v>
      </c>
    </row>
    <row r="43" spans="1:19" x14ac:dyDescent="0.35">
      <c r="A43" s="14" t="s">
        <v>32</v>
      </c>
      <c r="B43" s="14" t="s">
        <v>9</v>
      </c>
      <c r="C43" s="14" t="s">
        <v>7</v>
      </c>
      <c r="D43" s="14" t="s">
        <v>10</v>
      </c>
      <c r="E43" s="14" t="s">
        <v>55</v>
      </c>
      <c r="F43" s="27">
        <v>92543.099462999991</v>
      </c>
    </row>
    <row r="44" spans="1:19" x14ac:dyDescent="0.35">
      <c r="A44" s="12" t="s">
        <v>32</v>
      </c>
      <c r="B44" s="12" t="s">
        <v>11</v>
      </c>
      <c r="C44" s="12" t="s">
        <v>7</v>
      </c>
      <c r="D44" s="12" t="s">
        <v>12</v>
      </c>
      <c r="E44" s="12" t="s">
        <v>55</v>
      </c>
      <c r="F44" s="28">
        <v>91889.428228999997</v>
      </c>
    </row>
    <row r="45" spans="1:19" x14ac:dyDescent="0.35">
      <c r="A45" s="14" t="s">
        <v>32</v>
      </c>
      <c r="B45" s="14" t="s">
        <v>13</v>
      </c>
      <c r="C45" s="14" t="s">
        <v>7</v>
      </c>
      <c r="D45" s="14" t="s">
        <v>14</v>
      </c>
      <c r="E45" s="14" t="s">
        <v>55</v>
      </c>
      <c r="F45" s="27">
        <v>99635.861394000007</v>
      </c>
    </row>
    <row r="46" spans="1:19" x14ac:dyDescent="0.35">
      <c r="A46" s="12" t="s">
        <v>32</v>
      </c>
      <c r="B46" s="12" t="s">
        <v>15</v>
      </c>
      <c r="C46" s="12" t="s">
        <v>16</v>
      </c>
      <c r="D46" s="12" t="s">
        <v>8</v>
      </c>
      <c r="E46" s="12" t="s">
        <v>55</v>
      </c>
      <c r="F46" s="28">
        <v>81017.336169000002</v>
      </c>
    </row>
    <row r="47" spans="1:19" x14ac:dyDescent="0.35">
      <c r="A47" s="14" t="s">
        <v>32</v>
      </c>
      <c r="B47" s="14" t="s">
        <v>17</v>
      </c>
      <c r="C47" s="14" t="s">
        <v>16</v>
      </c>
      <c r="D47" s="14" t="s">
        <v>10</v>
      </c>
      <c r="E47" s="14" t="s">
        <v>55</v>
      </c>
      <c r="F47" s="27">
        <v>99292.918096000009</v>
      </c>
    </row>
    <row r="48" spans="1:19" x14ac:dyDescent="0.35">
      <c r="A48" s="12" t="s">
        <v>32</v>
      </c>
      <c r="B48" s="12" t="s">
        <v>18</v>
      </c>
      <c r="C48" s="12" t="s">
        <v>16</v>
      </c>
      <c r="D48" s="12" t="s">
        <v>12</v>
      </c>
      <c r="E48" s="12" t="s">
        <v>55</v>
      </c>
      <c r="F48" s="28">
        <v>95632.651133000007</v>
      </c>
    </row>
    <row r="49" spans="1:11" x14ac:dyDescent="0.35">
      <c r="A49" s="14" t="s">
        <v>32</v>
      </c>
      <c r="B49" s="14" t="s">
        <v>19</v>
      </c>
      <c r="C49" s="14" t="s">
        <v>16</v>
      </c>
      <c r="D49" s="14" t="s">
        <v>14</v>
      </c>
      <c r="E49" s="14" t="s">
        <v>55</v>
      </c>
      <c r="F49" s="27">
        <v>115032.735142</v>
      </c>
    </row>
    <row r="50" spans="1:11" x14ac:dyDescent="0.35">
      <c r="A50" s="12" t="s">
        <v>32</v>
      </c>
      <c r="B50" s="12" t="s">
        <v>20</v>
      </c>
      <c r="C50" s="12" t="s">
        <v>21</v>
      </c>
      <c r="D50" s="12" t="s">
        <v>8</v>
      </c>
      <c r="E50" s="12" t="s">
        <v>55</v>
      </c>
      <c r="F50" s="28">
        <v>99873.627089000001</v>
      </c>
    </row>
    <row r="51" spans="1:11" x14ac:dyDescent="0.35">
      <c r="A51" s="14" t="s">
        <v>32</v>
      </c>
      <c r="B51" s="14" t="s">
        <v>22</v>
      </c>
      <c r="C51" s="14" t="s">
        <v>21</v>
      </c>
      <c r="D51" s="14" t="s">
        <v>10</v>
      </c>
      <c r="E51" s="14" t="s">
        <v>55</v>
      </c>
      <c r="F51" s="27">
        <v>108553.875548</v>
      </c>
    </row>
    <row r="52" spans="1:11" x14ac:dyDescent="0.35">
      <c r="A52" s="12" t="s">
        <v>33</v>
      </c>
      <c r="B52" s="12" t="s">
        <v>6</v>
      </c>
      <c r="C52" s="12" t="s">
        <v>7</v>
      </c>
      <c r="D52" s="12" t="s">
        <v>8</v>
      </c>
      <c r="E52" s="12" t="s">
        <v>55</v>
      </c>
      <c r="F52" s="28">
        <v>15720.894003999998</v>
      </c>
    </row>
    <row r="53" spans="1:11" x14ac:dyDescent="0.35">
      <c r="A53" s="14" t="s">
        <v>33</v>
      </c>
      <c r="B53" s="14" t="s">
        <v>9</v>
      </c>
      <c r="C53" s="14" t="s">
        <v>7</v>
      </c>
      <c r="D53" s="14" t="s">
        <v>10</v>
      </c>
      <c r="E53" s="14" t="s">
        <v>55</v>
      </c>
      <c r="F53" s="27">
        <v>15954.642371</v>
      </c>
    </row>
    <row r="54" spans="1:11" x14ac:dyDescent="0.35">
      <c r="A54" s="12" t="s">
        <v>33</v>
      </c>
      <c r="B54" s="12" t="s">
        <v>11</v>
      </c>
      <c r="C54" s="12" t="s">
        <v>7</v>
      </c>
      <c r="D54" s="12" t="s">
        <v>12</v>
      </c>
      <c r="E54" s="12" t="s">
        <v>55</v>
      </c>
      <c r="F54" s="28">
        <v>12942.435501</v>
      </c>
    </row>
    <row r="55" spans="1:11" x14ac:dyDescent="0.35">
      <c r="A55" s="14" t="s">
        <v>33</v>
      </c>
      <c r="B55" s="14" t="s">
        <v>13</v>
      </c>
      <c r="C55" s="14" t="s">
        <v>7</v>
      </c>
      <c r="D55" s="14" t="s">
        <v>14</v>
      </c>
      <c r="E55" s="14" t="s">
        <v>55</v>
      </c>
      <c r="F55" s="27">
        <v>15124.382661000001</v>
      </c>
      <c r="H55" s="1" t="s">
        <v>48</v>
      </c>
      <c r="I55" s="1" t="s">
        <v>57</v>
      </c>
    </row>
    <row r="56" spans="1:11" x14ac:dyDescent="0.35">
      <c r="A56" s="12" t="s">
        <v>33</v>
      </c>
      <c r="B56" s="12" t="s">
        <v>15</v>
      </c>
      <c r="C56" s="12" t="s">
        <v>16</v>
      </c>
      <c r="D56" s="12" t="s">
        <v>8</v>
      </c>
      <c r="E56" s="12" t="s">
        <v>55</v>
      </c>
      <c r="F56" s="28">
        <v>9502.3880310000004</v>
      </c>
      <c r="H56" s="1" t="s">
        <v>56</v>
      </c>
      <c r="I56" t="s">
        <v>29</v>
      </c>
      <c r="J56" t="s">
        <v>31</v>
      </c>
      <c r="K56" t="s">
        <v>47</v>
      </c>
    </row>
    <row r="57" spans="1:11" x14ac:dyDescent="0.35">
      <c r="A57" s="14" t="s">
        <v>33</v>
      </c>
      <c r="B57" s="14" t="s">
        <v>17</v>
      </c>
      <c r="C57" s="14" t="s">
        <v>16</v>
      </c>
      <c r="D57" s="14" t="s">
        <v>10</v>
      </c>
      <c r="E57" s="14" t="s">
        <v>55</v>
      </c>
      <c r="F57" s="27">
        <v>12950.172706999998</v>
      </c>
      <c r="H57" s="2" t="s">
        <v>6</v>
      </c>
      <c r="I57" s="7">
        <v>201831.81359099998</v>
      </c>
      <c r="J57" s="7">
        <v>156291.24822600003</v>
      </c>
      <c r="K57" s="7">
        <v>358123.06181700004</v>
      </c>
    </row>
    <row r="58" spans="1:11" x14ac:dyDescent="0.35">
      <c r="A58" s="12" t="s">
        <v>33</v>
      </c>
      <c r="B58" s="12" t="s">
        <v>18</v>
      </c>
      <c r="C58" s="12" t="s">
        <v>16</v>
      </c>
      <c r="D58" s="12" t="s">
        <v>12</v>
      </c>
      <c r="E58" s="12" t="s">
        <v>55</v>
      </c>
      <c r="F58" s="28">
        <v>12205.497956000001</v>
      </c>
      <c r="H58" s="2" t="s">
        <v>9</v>
      </c>
      <c r="I58" s="7">
        <v>352581.49377999996</v>
      </c>
      <c r="J58" s="7">
        <v>187069.21128300001</v>
      </c>
      <c r="K58" s="7">
        <v>539650.70506299997</v>
      </c>
    </row>
    <row r="59" spans="1:11" x14ac:dyDescent="0.35">
      <c r="A59" s="14" t="s">
        <v>33</v>
      </c>
      <c r="B59" s="14" t="s">
        <v>19</v>
      </c>
      <c r="C59" s="14" t="s">
        <v>16</v>
      </c>
      <c r="D59" s="14" t="s">
        <v>14</v>
      </c>
      <c r="E59" s="14" t="s">
        <v>55</v>
      </c>
      <c r="F59" s="27">
        <v>15511.606818000002</v>
      </c>
      <c r="H59" s="2" t="s">
        <v>11</v>
      </c>
      <c r="I59" s="7">
        <v>291031.196375</v>
      </c>
      <c r="J59" s="7">
        <v>174173.898694</v>
      </c>
      <c r="K59" s="7">
        <v>465205.09506900003</v>
      </c>
    </row>
    <row r="60" spans="1:11" x14ac:dyDescent="0.35">
      <c r="A60" s="12" t="s">
        <v>33</v>
      </c>
      <c r="B60" s="12" t="s">
        <v>20</v>
      </c>
      <c r="C60" s="12" t="s">
        <v>21</v>
      </c>
      <c r="D60" s="12" t="s">
        <v>8</v>
      </c>
      <c r="E60" s="12" t="s">
        <v>55</v>
      </c>
      <c r="F60" s="28">
        <v>8932.6816789999993</v>
      </c>
      <c r="H60" s="2" t="s">
        <v>13</v>
      </c>
      <c r="I60" s="7">
        <v>323634.69298199995</v>
      </c>
      <c r="J60" s="7">
        <v>195831.34507100002</v>
      </c>
      <c r="K60" s="7">
        <v>519466.038053</v>
      </c>
    </row>
    <row r="61" spans="1:11" x14ac:dyDescent="0.35">
      <c r="A61" s="14" t="s">
        <v>33</v>
      </c>
      <c r="B61" s="14" t="s">
        <v>22</v>
      </c>
      <c r="C61" s="14" t="s">
        <v>21</v>
      </c>
      <c r="D61" s="14" t="s">
        <v>10</v>
      </c>
      <c r="E61" s="14" t="s">
        <v>55</v>
      </c>
      <c r="F61" s="27">
        <v>14781.130443</v>
      </c>
      <c r="H61" s="2" t="s">
        <v>15</v>
      </c>
      <c r="I61" s="7">
        <v>183733.47862000001</v>
      </c>
      <c r="J61" s="7">
        <v>162801.38418700002</v>
      </c>
      <c r="K61" s="7">
        <v>346534.86280700006</v>
      </c>
    </row>
    <row r="62" spans="1:11" x14ac:dyDescent="0.35">
      <c r="A62" s="12" t="s">
        <v>34</v>
      </c>
      <c r="B62" s="12" t="s">
        <v>6</v>
      </c>
      <c r="C62" s="12" t="s">
        <v>7</v>
      </c>
      <c r="D62" s="12" t="s">
        <v>8</v>
      </c>
      <c r="E62" s="12" t="s">
        <v>55</v>
      </c>
      <c r="F62" s="28">
        <v>12837.534656</v>
      </c>
      <c r="H62" s="2" t="s">
        <v>17</v>
      </c>
      <c r="I62" s="7">
        <v>394574.051179</v>
      </c>
      <c r="J62" s="7">
        <v>194985.19034100001</v>
      </c>
      <c r="K62" s="7">
        <v>589559.24152000004</v>
      </c>
    </row>
    <row r="63" spans="1:11" x14ac:dyDescent="0.35">
      <c r="A63" s="14" t="s">
        <v>34</v>
      </c>
      <c r="B63" s="14" t="s">
        <v>9</v>
      </c>
      <c r="C63" s="14" t="s">
        <v>7</v>
      </c>
      <c r="D63" s="14" t="s">
        <v>10</v>
      </c>
      <c r="E63" s="14" t="s">
        <v>55</v>
      </c>
      <c r="F63" s="27">
        <v>17333.446475000001</v>
      </c>
      <c r="H63" s="2" t="s">
        <v>18</v>
      </c>
      <c r="I63" s="7">
        <v>287363.16650300001</v>
      </c>
      <c r="J63" s="7">
        <v>186298.84721799998</v>
      </c>
      <c r="K63" s="7">
        <v>473662.013721</v>
      </c>
    </row>
    <row r="64" spans="1:11" x14ac:dyDescent="0.35">
      <c r="A64" s="12" t="s">
        <v>34</v>
      </c>
      <c r="B64" s="12" t="s">
        <v>11</v>
      </c>
      <c r="C64" s="12" t="s">
        <v>7</v>
      </c>
      <c r="D64" s="12" t="s">
        <v>12</v>
      </c>
      <c r="E64" s="12" t="s">
        <v>55</v>
      </c>
      <c r="F64" s="28">
        <v>17556.524386000001</v>
      </c>
      <c r="H64" s="2" t="s">
        <v>19</v>
      </c>
      <c r="I64" s="7">
        <v>430169.70260799996</v>
      </c>
      <c r="J64" s="7">
        <v>231677.42831400002</v>
      </c>
      <c r="K64" s="7">
        <v>661847.13092199992</v>
      </c>
    </row>
    <row r="65" spans="1:12" x14ac:dyDescent="0.35">
      <c r="A65" s="14" t="s">
        <v>34</v>
      </c>
      <c r="B65" s="14" t="s">
        <v>13</v>
      </c>
      <c r="C65" s="14" t="s">
        <v>7</v>
      </c>
      <c r="D65" s="14" t="s">
        <v>14</v>
      </c>
      <c r="E65" s="14" t="s">
        <v>55</v>
      </c>
      <c r="F65" s="27">
        <v>19832.731763</v>
      </c>
      <c r="H65" s="2" t="s">
        <v>20</v>
      </c>
      <c r="I65" s="7">
        <v>282454.93271999998</v>
      </c>
      <c r="J65" s="7">
        <v>196535.97614700001</v>
      </c>
      <c r="K65" s="7">
        <v>478990.90886700002</v>
      </c>
    </row>
    <row r="66" spans="1:12" x14ac:dyDescent="0.35">
      <c r="A66" s="12" t="s">
        <v>34</v>
      </c>
      <c r="B66" s="12" t="s">
        <v>15</v>
      </c>
      <c r="C66" s="12" t="s">
        <v>16</v>
      </c>
      <c r="D66" s="12" t="s">
        <v>8</v>
      </c>
      <c r="E66" s="12" t="s">
        <v>55</v>
      </c>
      <c r="F66" s="28">
        <v>19208.250109000001</v>
      </c>
      <c r="H66" s="2" t="s">
        <v>22</v>
      </c>
      <c r="I66" s="7">
        <v>421354.51126099995</v>
      </c>
      <c r="J66" s="7">
        <v>218408.30435200001</v>
      </c>
      <c r="K66" s="7">
        <v>639762.81561299996</v>
      </c>
    </row>
    <row r="67" spans="1:12" x14ac:dyDescent="0.35">
      <c r="A67" s="14" t="s">
        <v>34</v>
      </c>
      <c r="B67" s="14" t="s">
        <v>17</v>
      </c>
      <c r="C67" s="14" t="s">
        <v>16</v>
      </c>
      <c r="D67" s="14" t="s">
        <v>10</v>
      </c>
      <c r="E67" s="14" t="s">
        <v>55</v>
      </c>
      <c r="F67" s="27">
        <v>21660.777153999999</v>
      </c>
      <c r="H67" s="2" t="s">
        <v>47</v>
      </c>
      <c r="I67" s="7">
        <v>3168729.0396189997</v>
      </c>
      <c r="J67" s="7">
        <v>1904072.8338330002</v>
      </c>
      <c r="K67" s="7">
        <v>5072801.8734519994</v>
      </c>
    </row>
    <row r="68" spans="1:12" x14ac:dyDescent="0.35">
      <c r="A68" s="12" t="s">
        <v>34</v>
      </c>
      <c r="B68" s="12" t="s">
        <v>18</v>
      </c>
      <c r="C68" s="12" t="s">
        <v>16</v>
      </c>
      <c r="D68" s="12" t="s">
        <v>12</v>
      </c>
      <c r="E68" s="12" t="s">
        <v>55</v>
      </c>
      <c r="F68" s="28">
        <v>19798.949700000001</v>
      </c>
    </row>
    <row r="69" spans="1:12" x14ac:dyDescent="0.35">
      <c r="A69" s="14" t="s">
        <v>34</v>
      </c>
      <c r="B69" s="14" t="s">
        <v>19</v>
      </c>
      <c r="C69" s="14" t="s">
        <v>16</v>
      </c>
      <c r="D69" s="14" t="s">
        <v>14</v>
      </c>
      <c r="E69" s="14" t="s">
        <v>55</v>
      </c>
      <c r="F69" s="27">
        <v>19172.613259999998</v>
      </c>
    </row>
    <row r="70" spans="1:12" x14ac:dyDescent="0.35">
      <c r="A70" s="12" t="s">
        <v>34</v>
      </c>
      <c r="B70" s="12" t="s">
        <v>20</v>
      </c>
      <c r="C70" s="12" t="s">
        <v>21</v>
      </c>
      <c r="D70" s="12" t="s">
        <v>8</v>
      </c>
      <c r="E70" s="12" t="s">
        <v>55</v>
      </c>
      <c r="F70" s="28">
        <v>18299.279612999999</v>
      </c>
    </row>
    <row r="71" spans="1:12" x14ac:dyDescent="0.35">
      <c r="A71" s="14" t="s">
        <v>34</v>
      </c>
      <c r="B71" s="14" t="s">
        <v>22</v>
      </c>
      <c r="C71" s="14" t="s">
        <v>21</v>
      </c>
      <c r="D71" s="14" t="s">
        <v>10</v>
      </c>
      <c r="E71" s="14" t="s">
        <v>55</v>
      </c>
      <c r="F71" s="27">
        <v>17974.366549000002</v>
      </c>
    </row>
    <row r="72" spans="1:12" x14ac:dyDescent="0.35">
      <c r="A72" s="12" t="s">
        <v>35</v>
      </c>
      <c r="B72" s="12" t="s">
        <v>6</v>
      </c>
      <c r="C72" s="12" t="s">
        <v>7</v>
      </c>
      <c r="D72" s="12" t="s">
        <v>8</v>
      </c>
      <c r="E72" s="12" t="s">
        <v>55</v>
      </c>
      <c r="F72" s="28">
        <v>11562.565632</v>
      </c>
    </row>
    <row r="73" spans="1:12" x14ac:dyDescent="0.35">
      <c r="A73" s="14" t="s">
        <v>35</v>
      </c>
      <c r="B73" s="14" t="s">
        <v>9</v>
      </c>
      <c r="C73" s="14" t="s">
        <v>7</v>
      </c>
      <c r="D73" s="14" t="s">
        <v>10</v>
      </c>
      <c r="E73" s="14" t="s">
        <v>55</v>
      </c>
      <c r="F73" s="27">
        <v>12418.998071</v>
      </c>
    </row>
    <row r="74" spans="1:12" x14ac:dyDescent="0.35">
      <c r="A74" s="12" t="s">
        <v>35</v>
      </c>
      <c r="B74" s="12" t="s">
        <v>11</v>
      </c>
      <c r="C74" s="12" t="s">
        <v>7</v>
      </c>
      <c r="D74" s="12" t="s">
        <v>12</v>
      </c>
      <c r="E74" s="12" t="s">
        <v>55</v>
      </c>
      <c r="F74" s="28">
        <v>13574.970384</v>
      </c>
    </row>
    <row r="75" spans="1:12" x14ac:dyDescent="0.35">
      <c r="A75" s="14" t="s">
        <v>35</v>
      </c>
      <c r="B75" s="14" t="s">
        <v>13</v>
      </c>
      <c r="C75" s="14" t="s">
        <v>7</v>
      </c>
      <c r="D75" s="14" t="s">
        <v>14</v>
      </c>
      <c r="E75" s="14" t="s">
        <v>55</v>
      </c>
      <c r="F75" s="27">
        <v>12312.401759</v>
      </c>
    </row>
    <row r="76" spans="1:12" x14ac:dyDescent="0.35">
      <c r="A76" s="12" t="s">
        <v>35</v>
      </c>
      <c r="B76" s="12" t="s">
        <v>15</v>
      </c>
      <c r="C76" s="12" t="s">
        <v>16</v>
      </c>
      <c r="D76" s="12" t="s">
        <v>8</v>
      </c>
      <c r="E76" s="12" t="s">
        <v>55</v>
      </c>
      <c r="F76" s="28">
        <v>13789.590248999999</v>
      </c>
    </row>
    <row r="77" spans="1:12" x14ac:dyDescent="0.35">
      <c r="A77" s="14" t="s">
        <v>35</v>
      </c>
      <c r="B77" s="14" t="s">
        <v>17</v>
      </c>
      <c r="C77" s="14" t="s">
        <v>16</v>
      </c>
      <c r="D77" s="14" t="s">
        <v>10</v>
      </c>
      <c r="E77" s="14" t="s">
        <v>55</v>
      </c>
      <c r="F77" s="27">
        <v>14428.253233000001</v>
      </c>
      <c r="G77" s="1" t="s">
        <v>48</v>
      </c>
      <c r="H77" s="1" t="s">
        <v>57</v>
      </c>
    </row>
    <row r="78" spans="1:12" x14ac:dyDescent="0.35">
      <c r="A78" s="12" t="s">
        <v>35</v>
      </c>
      <c r="B78" s="12" t="s">
        <v>18</v>
      </c>
      <c r="C78" s="12" t="s">
        <v>16</v>
      </c>
      <c r="D78" s="12" t="s">
        <v>12</v>
      </c>
      <c r="E78" s="12" t="s">
        <v>55</v>
      </c>
      <c r="F78" s="28">
        <v>14461.427033999998</v>
      </c>
      <c r="G78" s="1" t="s">
        <v>56</v>
      </c>
      <c r="H78" t="s">
        <v>7</v>
      </c>
      <c r="I78" t="s">
        <v>16</v>
      </c>
      <c r="J78" t="s">
        <v>21</v>
      </c>
      <c r="K78" t="s">
        <v>47</v>
      </c>
    </row>
    <row r="79" spans="1:12" x14ac:dyDescent="0.35">
      <c r="A79" s="14" t="s">
        <v>35</v>
      </c>
      <c r="B79" s="14" t="s">
        <v>19</v>
      </c>
      <c r="C79" s="14" t="s">
        <v>16</v>
      </c>
      <c r="D79" s="14" t="s">
        <v>14</v>
      </c>
      <c r="E79" s="14" t="s">
        <v>55</v>
      </c>
      <c r="F79" s="27">
        <v>15222.995439999999</v>
      </c>
      <c r="G79" s="2" t="s">
        <v>89</v>
      </c>
      <c r="H79" s="7">
        <v>67560.237280000001</v>
      </c>
      <c r="I79" s="7">
        <v>79840.590222999992</v>
      </c>
      <c r="J79" s="7">
        <v>36273.646162000005</v>
      </c>
      <c r="K79" s="7">
        <v>183674.473665</v>
      </c>
    </row>
    <row r="80" spans="1:12" x14ac:dyDescent="0.35">
      <c r="A80" s="12" t="s">
        <v>35</v>
      </c>
      <c r="B80" s="12" t="s">
        <v>20</v>
      </c>
      <c r="C80" s="12" t="s">
        <v>21</v>
      </c>
      <c r="D80" s="12" t="s">
        <v>8</v>
      </c>
      <c r="E80" s="12" t="s">
        <v>55</v>
      </c>
      <c r="F80" s="28">
        <v>15167.426078</v>
      </c>
      <c r="G80" s="2" t="s">
        <v>43</v>
      </c>
      <c r="H80" s="7">
        <v>66683.683496562531</v>
      </c>
      <c r="I80" s="7">
        <v>22856.668078212828</v>
      </c>
      <c r="J80" s="7">
        <v>41504.640149567487</v>
      </c>
      <c r="K80" s="7">
        <v>131044.99172434284</v>
      </c>
      <c r="L80" s="7">
        <f>SUM(GETPIVOTDATA("Value (Billion Won)",$G$77,"Metrics","Labor Costs","Year","2023"),GETPIVOTDATA("Value (Billion Won)",$G$77,"Metrics","Amortization Expense","Year","2023"),GETPIVOTDATA("Value (Billion Won)",$G$77,"Metrics","Rent/Building Management Fee","Year","2023"),GETPIVOTDATA("Value (Billion Won)",$G$77,"Metrics","Outsourcing Fees/Fees","Year","2023"),GETPIVOTDATA("Value (Billion Won)",$G$77,"Metrics","Transportation Costs","Year","2023"),GETPIVOTDATA("Value (Billion Won)",$G$77,"Metrics","Other SG&amp;A Fee","Year","2023"))</f>
        <v>713365.70327399985</v>
      </c>
    </row>
    <row r="81" spans="1:15" x14ac:dyDescent="0.35">
      <c r="A81" s="14" t="s">
        <v>35</v>
      </c>
      <c r="B81" s="14" t="s">
        <v>22</v>
      </c>
      <c r="C81" s="14" t="s">
        <v>21</v>
      </c>
      <c r="D81" s="14" t="s">
        <v>10</v>
      </c>
      <c r="E81" s="14" t="s">
        <v>55</v>
      </c>
      <c r="F81" s="27">
        <v>15621.091186000001</v>
      </c>
      <c r="G81" s="2" t="s">
        <v>29</v>
      </c>
      <c r="H81" s="7">
        <v>1169079.196728</v>
      </c>
      <c r="I81" s="7">
        <v>1295840.39891</v>
      </c>
      <c r="J81" s="7">
        <v>703809.44398099999</v>
      </c>
      <c r="K81" s="7">
        <v>3168729.0396189997</v>
      </c>
    </row>
    <row r="82" spans="1:15" x14ac:dyDescent="0.35">
      <c r="A82" s="12" t="s">
        <v>36</v>
      </c>
      <c r="B82" s="12" t="s">
        <v>6</v>
      </c>
      <c r="C82" s="12" t="s">
        <v>7</v>
      </c>
      <c r="D82" s="12" t="s">
        <v>8</v>
      </c>
      <c r="E82" s="12" t="s">
        <v>55</v>
      </c>
      <c r="F82" s="28">
        <v>28852.689016</v>
      </c>
      <c r="G82" s="2" t="s">
        <v>90</v>
      </c>
      <c r="H82" s="7">
        <v>356009.29990699998</v>
      </c>
      <c r="I82" s="7">
        <v>390975.64054000005</v>
      </c>
      <c r="J82" s="7">
        <v>208427.502637</v>
      </c>
      <c r="K82" s="7">
        <v>955412.44308400014</v>
      </c>
    </row>
    <row r="83" spans="1:15" x14ac:dyDescent="0.35">
      <c r="A83" s="14" t="s">
        <v>36</v>
      </c>
      <c r="B83" s="14" t="s">
        <v>9</v>
      </c>
      <c r="C83" s="14" t="s">
        <v>7</v>
      </c>
      <c r="D83" s="14" t="s">
        <v>10</v>
      </c>
      <c r="E83" s="14" t="s">
        <v>55</v>
      </c>
      <c r="F83" s="27">
        <v>30751.654422</v>
      </c>
      <c r="G83" s="2" t="s">
        <v>41</v>
      </c>
      <c r="H83" s="7">
        <v>431586.21449592029</v>
      </c>
      <c r="I83" s="7">
        <v>291259.34549908037</v>
      </c>
      <c r="J83" s="7">
        <v>141346.0444555</v>
      </c>
      <c r="K83" s="7">
        <v>864191.60445050069</v>
      </c>
    </row>
    <row r="84" spans="1:15" x14ac:dyDescent="0.35">
      <c r="A84" s="12" t="s">
        <v>36</v>
      </c>
      <c r="B84" s="12" t="s">
        <v>11</v>
      </c>
      <c r="C84" s="12" t="s">
        <v>7</v>
      </c>
      <c r="D84" s="12" t="s">
        <v>12</v>
      </c>
      <c r="E84" s="12" t="s">
        <v>55</v>
      </c>
      <c r="F84" s="28">
        <v>27904.863964999997</v>
      </c>
      <c r="G84" s="2" t="s">
        <v>91</v>
      </c>
      <c r="H84" s="7">
        <v>59774.188994999997</v>
      </c>
      <c r="I84" s="7">
        <v>55787.083285000001</v>
      </c>
      <c r="J84" s="7">
        <v>39287.977014999997</v>
      </c>
      <c r="K84" s="7">
        <v>154849.24929499999</v>
      </c>
    </row>
    <row r="85" spans="1:15" x14ac:dyDescent="0.35">
      <c r="A85" s="14" t="s">
        <v>36</v>
      </c>
      <c r="B85" s="14" t="s">
        <v>13</v>
      </c>
      <c r="C85" s="14" t="s">
        <v>7</v>
      </c>
      <c r="D85" s="14" t="s">
        <v>14</v>
      </c>
      <c r="E85" s="14" t="s">
        <v>55</v>
      </c>
      <c r="F85" s="27">
        <v>32901.479306000001</v>
      </c>
      <c r="G85" s="2" t="s">
        <v>92</v>
      </c>
      <c r="H85" s="7">
        <v>120410.686709</v>
      </c>
      <c r="I85" s="7">
        <v>141087.604544</v>
      </c>
      <c r="J85" s="7">
        <v>76452.825298999989</v>
      </c>
      <c r="K85" s="7">
        <v>337951.11655199999</v>
      </c>
    </row>
    <row r="86" spans="1:15" x14ac:dyDescent="0.35">
      <c r="A86" s="12" t="s">
        <v>36</v>
      </c>
      <c r="B86" s="12" t="s">
        <v>15</v>
      </c>
      <c r="C86" s="12" t="s">
        <v>16</v>
      </c>
      <c r="D86" s="12" t="s">
        <v>8</v>
      </c>
      <c r="E86" s="12" t="s">
        <v>55</v>
      </c>
      <c r="F86" s="28">
        <v>27760.699960999998</v>
      </c>
      <c r="G86" s="2" t="s">
        <v>93</v>
      </c>
      <c r="H86" s="7">
        <v>49868.935846</v>
      </c>
      <c r="I86" s="7">
        <v>57902.265955999996</v>
      </c>
      <c r="J86" s="7">
        <v>30788.517264000002</v>
      </c>
      <c r="K86" s="7">
        <v>138559.71906599999</v>
      </c>
      <c r="M86" s="37"/>
    </row>
    <row r="87" spans="1:15" x14ac:dyDescent="0.35">
      <c r="A87" s="14" t="s">
        <v>36</v>
      </c>
      <c r="B87" s="14" t="s">
        <v>17</v>
      </c>
      <c r="C87" s="14" t="s">
        <v>16</v>
      </c>
      <c r="D87" s="14" t="s">
        <v>10</v>
      </c>
      <c r="E87" s="14" t="s">
        <v>55</v>
      </c>
      <c r="F87" s="27">
        <v>31468.108324999997</v>
      </c>
      <c r="G87" s="2" t="s">
        <v>31</v>
      </c>
      <c r="H87" s="7">
        <v>713365.70327400009</v>
      </c>
      <c r="I87" s="7">
        <v>775762.85005999997</v>
      </c>
      <c r="J87" s="7">
        <v>414944.28049899999</v>
      </c>
      <c r="K87" s="7">
        <v>1904072.8338330002</v>
      </c>
    </row>
    <row r="88" spans="1:15" x14ac:dyDescent="0.35">
      <c r="A88" s="12" t="s">
        <v>36</v>
      </c>
      <c r="B88" s="12" t="s">
        <v>18</v>
      </c>
      <c r="C88" s="12" t="s">
        <v>16</v>
      </c>
      <c r="D88" s="12" t="s">
        <v>12</v>
      </c>
      <c r="E88" s="12" t="s">
        <v>55</v>
      </c>
      <c r="F88" s="28">
        <v>36356.946283000005</v>
      </c>
      <c r="G88" s="2" t="s">
        <v>94</v>
      </c>
      <c r="H88" s="7">
        <v>59742.354536999999</v>
      </c>
      <c r="I88" s="7">
        <v>50169.665512</v>
      </c>
      <c r="J88" s="7">
        <v>23713.812121999999</v>
      </c>
      <c r="K88" s="7">
        <v>133625.83217099999</v>
      </c>
    </row>
    <row r="89" spans="1:15" x14ac:dyDescent="0.35">
      <c r="A89" s="14" t="s">
        <v>36</v>
      </c>
      <c r="B89" s="14" t="s">
        <v>19</v>
      </c>
      <c r="C89" s="14" t="s">
        <v>16</v>
      </c>
      <c r="D89" s="14" t="s">
        <v>14</v>
      </c>
      <c r="E89" s="14" t="s">
        <v>55</v>
      </c>
      <c r="F89" s="27">
        <v>45501.849974999997</v>
      </c>
      <c r="G89" s="2" t="s">
        <v>47</v>
      </c>
      <c r="H89" s="7">
        <v>3094080.5012684828</v>
      </c>
      <c r="I89" s="7">
        <v>3161482.1126072933</v>
      </c>
      <c r="J89" s="7">
        <v>1716548.6895840676</v>
      </c>
      <c r="K89" s="7">
        <v>7972111.3034598427</v>
      </c>
    </row>
    <row r="90" spans="1:15" x14ac:dyDescent="0.35">
      <c r="A90" s="12" t="s">
        <v>36</v>
      </c>
      <c r="B90" s="12" t="s">
        <v>20</v>
      </c>
      <c r="C90" s="12" t="s">
        <v>21</v>
      </c>
      <c r="D90" s="12" t="s">
        <v>8</v>
      </c>
      <c r="E90" s="12" t="s">
        <v>55</v>
      </c>
      <c r="F90" s="28">
        <v>34660.911982999998</v>
      </c>
    </row>
    <row r="91" spans="1:15" x14ac:dyDescent="0.35">
      <c r="A91" s="14" t="s">
        <v>36</v>
      </c>
      <c r="B91" s="14" t="s">
        <v>22</v>
      </c>
      <c r="C91" s="14" t="s">
        <v>21</v>
      </c>
      <c r="D91" s="14" t="s">
        <v>10</v>
      </c>
      <c r="E91" s="14" t="s">
        <v>55</v>
      </c>
      <c r="F91" s="27">
        <v>41791.913315999998</v>
      </c>
      <c r="J91" t="s">
        <v>58</v>
      </c>
    </row>
    <row r="92" spans="1:15" x14ac:dyDescent="0.35">
      <c r="A92" s="12" t="s">
        <v>37</v>
      </c>
      <c r="B92" s="12" t="s">
        <v>6</v>
      </c>
      <c r="C92" s="12" t="s">
        <v>7</v>
      </c>
      <c r="D92" s="12" t="s">
        <v>8</v>
      </c>
      <c r="E92" s="12" t="s">
        <v>55</v>
      </c>
      <c r="F92" s="28">
        <v>15376.654096999999</v>
      </c>
    </row>
    <row r="93" spans="1:15" x14ac:dyDescent="0.35">
      <c r="A93" s="14" t="s">
        <v>37</v>
      </c>
      <c r="B93" s="14" t="s">
        <v>9</v>
      </c>
      <c r="C93" s="14" t="s">
        <v>7</v>
      </c>
      <c r="D93" s="14" t="s">
        <v>10</v>
      </c>
      <c r="E93" s="14" t="s">
        <v>55</v>
      </c>
      <c r="F93" s="27">
        <v>18067.370481000002</v>
      </c>
      <c r="H93" t="s">
        <v>55</v>
      </c>
      <c r="I93" t="s">
        <v>59</v>
      </c>
      <c r="J93" t="s">
        <v>60</v>
      </c>
      <c r="K93" t="s">
        <v>85</v>
      </c>
      <c r="L93" s="34" t="s">
        <v>68</v>
      </c>
      <c r="M93" s="35" t="s">
        <v>69</v>
      </c>
      <c r="N93" s="34" t="s">
        <v>70</v>
      </c>
      <c r="O93" s="35" t="s">
        <v>71</v>
      </c>
    </row>
    <row r="94" spans="1:15" x14ac:dyDescent="0.35">
      <c r="A94" s="12" t="s">
        <v>37</v>
      </c>
      <c r="B94" s="12" t="s">
        <v>11</v>
      </c>
      <c r="C94" s="12" t="s">
        <v>7</v>
      </c>
      <c r="D94" s="12" t="s">
        <v>12</v>
      </c>
      <c r="E94" s="12" t="s">
        <v>55</v>
      </c>
      <c r="F94" s="28">
        <v>10305.676228999999</v>
      </c>
      <c r="H94" t="str">
        <f>G79</f>
        <v>Amortization Expense/</v>
      </c>
      <c r="I94">
        <f>(GETPIVOTDATA("Value (Billion Won)",$G$77,"Metrics","Corporate tax expense","Year","2024")-GETPIVOTDATA("Value (Billion Won)",$G$77,"Metrics","Corporate tax expense","Year","2023"))/GETPIVOTDATA("Value (Billion Won)",$G$77,"Metrics","Corporate tax expense","Year","2023")</f>
        <v>-0.65723746980187348</v>
      </c>
      <c r="J94">
        <f>Table7[[#This Row],[YoY Growth in Expenses (2023-&gt;2024)]]*100</f>
        <v>-65.723746980187343</v>
      </c>
      <c r="K94" t="s">
        <v>86</v>
      </c>
      <c r="L94">
        <f>(GETPIVOTDATA("[Measures].[Sum of Value (Billion Won) 3]",$H$21,"[Range 1].[Metrics]","[Range 1].[Metrics].&amp;[Cost of Goods Sold]"))</f>
        <v>3168729.0396189997</v>
      </c>
      <c r="M94">
        <f>GETPIVOTDATA("[Measures].[Sum of Value (Billion Won) 3]",$H$21,"[Range 1].[Metrics]","[Range 1].[Metrics].&amp;[Selling, General &amp; Administrative Expenses]")</f>
        <v>1904072.8338330002</v>
      </c>
      <c r="N94">
        <f>GETPIVOTDATA("Value (Billion Won)",$G$77,"Metrics","Non-operating expenses")</f>
        <v>864191.60445050069</v>
      </c>
      <c r="O94">
        <f>GETPIVOTDATA("Value (Billion Won)",$G$77,"Metrics","Corporate tax expense")</f>
        <v>131044.99172434284</v>
      </c>
    </row>
    <row r="95" spans="1:15" x14ac:dyDescent="0.35">
      <c r="A95" s="14" t="s">
        <v>37</v>
      </c>
      <c r="B95" s="14" t="s">
        <v>13</v>
      </c>
      <c r="C95" s="14" t="s">
        <v>7</v>
      </c>
      <c r="D95" s="14" t="s">
        <v>14</v>
      </c>
      <c r="E95" s="14" t="s">
        <v>55</v>
      </c>
      <c r="F95" s="27">
        <v>16024.488188000001</v>
      </c>
      <c r="H95" t="str">
        <f t="shared" ref="H95:H103" si="0">G80</f>
        <v>Corporate tax expense</v>
      </c>
      <c r="I95">
        <f>(GETPIVOTDATA("Value (Billion Won)",$G$77,"Metrics","Non-operating expenses","Year","2024")-GETPIVOTDATA("Value (Billion Won)",$G$77,"Metrics","Non-operating expenses","Year","2023"))/GETPIVOTDATA("Value (Billion Won)",$G$77,"Metrics","Non-operating expenses","Year","2023")</f>
        <v>-0.32514214839029898</v>
      </c>
      <c r="J95">
        <f>Table7[[#This Row],[YoY Growth in Expenses (2023-&gt;2024)]]*100</f>
        <v>-32.514214839029897</v>
      </c>
    </row>
    <row r="96" spans="1:15" x14ac:dyDescent="0.35">
      <c r="A96" s="12" t="s">
        <v>37</v>
      </c>
      <c r="B96" s="12" t="s">
        <v>15</v>
      </c>
      <c r="C96" s="12" t="s">
        <v>16</v>
      </c>
      <c r="D96" s="12" t="s">
        <v>8</v>
      </c>
      <c r="E96" s="12" t="s">
        <v>55</v>
      </c>
      <c r="F96" s="28">
        <v>11523.119667999999</v>
      </c>
      <c r="H96" t="str">
        <f t="shared" si="0"/>
        <v>Cost of Goods Sold</v>
      </c>
      <c r="I96">
        <f>(GETPIVOTDATA("Value (Billion Won)",$G$77,"Metrics","Transportation Costs","Year","2024")-GETPIVOTDATA("Value (Billion Won)",$G$77,"Metrics","Transportation Costs","Year","2023"))/GETPIVOTDATA("Value (Billion Won)",$G$77,"Metrics","Transportation Costs","Year","2023")</f>
        <v>-0.16023287162328667</v>
      </c>
      <c r="J96">
        <f>Table7[[#This Row],[YoY Growth in Expenses (2023-&gt;2024)]]*100</f>
        <v>-16.023287162328668</v>
      </c>
      <c r="K96" s="43" t="s">
        <v>86</v>
      </c>
    </row>
    <row r="97" spans="1:19" x14ac:dyDescent="0.35">
      <c r="A97" s="14" t="s">
        <v>37</v>
      </c>
      <c r="B97" s="14" t="s">
        <v>17</v>
      </c>
      <c r="C97" s="14" t="s">
        <v>16</v>
      </c>
      <c r="D97" s="14" t="s">
        <v>10</v>
      </c>
      <c r="E97" s="14" t="s">
        <v>55</v>
      </c>
      <c r="F97" s="27">
        <v>15184.960826</v>
      </c>
      <c r="H97" t="str">
        <f t="shared" si="0"/>
        <v>Labor Costs/</v>
      </c>
      <c r="I97">
        <f>(GETPIVOTDATA("Value (Billion Won)",$G$77,"Metrics","Other SG&amp;A Fee","Year","2024")-GETPIVOTDATA("Value (Billion Won)",$G$77,"Metrics","Other SG&amp;A Fee","Year","2023"))/GETPIVOTDATA("Value (Billion Won)",$G$77,"Metrics","Other SG&amp;A Fee","Year","2023")</f>
        <v>-6.670279893439475E-2</v>
      </c>
      <c r="J97">
        <f>Table7[[#This Row],[YoY Growth in Expenses (2023-&gt;2024)]]*100</f>
        <v>-6.6702798934394751</v>
      </c>
      <c r="K97" t="s">
        <v>86</v>
      </c>
      <c r="L97" t="s">
        <v>2</v>
      </c>
      <c r="M97" t="s">
        <v>61</v>
      </c>
      <c r="N97" t="s">
        <v>72</v>
      </c>
      <c r="O97" t="s">
        <v>73</v>
      </c>
      <c r="P97" t="s">
        <v>74</v>
      </c>
      <c r="Q97" t="s">
        <v>75</v>
      </c>
      <c r="R97" t="s">
        <v>79</v>
      </c>
      <c r="S97" t="s">
        <v>80</v>
      </c>
    </row>
    <row r="98" spans="1:19" x14ac:dyDescent="0.35">
      <c r="A98" s="12" t="s">
        <v>37</v>
      </c>
      <c r="B98" s="12" t="s">
        <v>18</v>
      </c>
      <c r="C98" s="12" t="s">
        <v>16</v>
      </c>
      <c r="D98" s="12" t="s">
        <v>12</v>
      </c>
      <c r="E98" s="12" t="s">
        <v>55</v>
      </c>
      <c r="F98" s="28">
        <v>7843.3751119999997</v>
      </c>
      <c r="H98" t="str">
        <f t="shared" si="0"/>
        <v>Non-operating expenses</v>
      </c>
      <c r="I98">
        <f>(GETPIVOTDATA("Value (Billion Won)",$G$77,"Metrics","Selling, General &amp; Administrative Expenses ","Year","2024")-GETPIVOTDATA("Value (Billion Won)",$G$77,"Metrics","Selling, General &amp; Administrative Expenses ","Year","2023"))/GETPIVOTDATA("Value (Billion Won)",$G$77,"Metrics","Selling, General &amp; Administrative Expenses ","Year","2023")</f>
        <v>8.7468666491292563E-2</v>
      </c>
      <c r="J98">
        <f>Table7[[#This Row],[YoY Growth in Expenses (2023-&gt;2024)]]*100</f>
        <v>8.7468666491292559</v>
      </c>
      <c r="L98">
        <v>2023</v>
      </c>
      <c r="M98">
        <f>GETPIVOTDATA("Value (Billion Won)",$G$77,"Year","2023")-GETPIVOTDATA("Value (Billion Won)",$G$77,"Metrics","Non-operating expenses","Year","2023")-GETPIVOTDATA("Value (Billion Won)",$G$77,"Metrics","Corporate tax expense","Year","2023")</f>
        <v>2595810.6032760004</v>
      </c>
      <c r="N98">
        <f>GETPIVOTDATA("Value (Billion Won)",$G$77,"Metrics","Cost of Goods Sold","Year","2023")/GETPIVOTDATA("Value (Billion Won)",Revenue!$L$23,"Year","2023")</f>
        <v>0.53674557022930325</v>
      </c>
      <c r="O98" s="36">
        <f>GETPIVOTDATA("Value (Billion Won)",$G$77,"Metrics","Cost of Goods Sold","Year","2023")/GETPIVOTDATA("Value (Billion Won)",Revenue!$L$23,"Year","2023")</f>
        <v>0.53674557022930325</v>
      </c>
      <c r="P98">
        <f>GETPIVOTDATA("Value (Billion Won)",$G$77,"Metrics","Selling, General &amp; Administrative Expenses ","Year","2023")/GETPIVOTDATA("Value (Billion Won)",Revenue!$L$23,"Year","2023")</f>
        <v>0.3275191982352213</v>
      </c>
      <c r="Q98" s="36">
        <f>GETPIVOTDATA("Value (Billion Won)",$G$77,"Metrics","Selling, General &amp; Administrative Expenses ","Year","2023")/GETPIVOTDATA("Value (Billion Won)",Revenue!$L$23,"Year","2023")</f>
        <v>0.3275191982352213</v>
      </c>
      <c r="R98">
        <f>(GETPIVOTDATA("Value (Billion Won)",$G$77,"Metrics","Selling, General &amp; Administrative Expenses ","Year","2023")+GETPIVOTDATA("Value (Billion Won)",$G$77,"Metrics","Cost of Goods Sold","Year","2023"))/GETPIVOTDATA("Value (Billion Won)",Revenue!$L$23,"Year","2023")</f>
        <v>0.86426476846452449</v>
      </c>
      <c r="S98">
        <f>GETPIVOTDATA("Value (Billion Won)",$G$77,"Metrics","Corporate tax expense","Year","2023")/GETPIVOTDATA("Value (Billion Won)",Revenue!$L$23,"Year","2023")</f>
        <v>3.0615694662540729E-2</v>
      </c>
    </row>
    <row r="99" spans="1:19" x14ac:dyDescent="0.35">
      <c r="A99" s="14" t="s">
        <v>37</v>
      </c>
      <c r="B99" s="14" t="s">
        <v>19</v>
      </c>
      <c r="C99" s="14" t="s">
        <v>16</v>
      </c>
      <c r="D99" s="14" t="s">
        <v>14</v>
      </c>
      <c r="E99" s="14" t="s">
        <v>55</v>
      </c>
      <c r="F99" s="27">
        <v>21235.627679000001</v>
      </c>
      <c r="H99" t="str">
        <f t="shared" si="0"/>
        <v>Other SG&amp;A Fee/</v>
      </c>
      <c r="I99">
        <f>(GETPIVOTDATA("Value (Billion Won)",$G$77,"Metrics","Labor Costs","Year","2024")-GETPIVOTDATA("Value (Billion Won)",$G$77,"Metrics","Labor Costs","Year","2023"))/GETPIVOTDATA("Value (Billion Won)",$G$77,"Metrics","Labor Costs","Year","2023")</f>
        <v>9.8217492189485778E-2</v>
      </c>
      <c r="J99">
        <f>Table7[[#This Row],[YoY Growth in Expenses (2023-&gt;2024)]]*100</f>
        <v>9.8217492189485771</v>
      </c>
      <c r="K99" t="s">
        <v>86</v>
      </c>
      <c r="L99">
        <v>2024</v>
      </c>
      <c r="M99">
        <f>GETPIVOTDATA("Value (Billion Won)",$G$77,"Year","2024")-GETPIVOTDATA("Value (Billion Won)",$G$77,"Metrics","Non-operating expenses","Year","2024")-GETPIVOTDATA("Value (Billion Won)",$G$77,"Metrics","Corporate tax expense","Year","2024")</f>
        <v>2847366.0990300002</v>
      </c>
      <c r="N99">
        <f>GETPIVOTDATA("Value (Billion Won)",$G$77,"Metrics","Cost of Goods Sold","Year","2024")/GETPIVOTDATA("Value (Billion Won)",Revenue!$L$23,"Year","2024")</f>
        <v>0.57448683968792735</v>
      </c>
      <c r="O99" s="36">
        <f>GETPIVOTDATA("Value (Billion Won)",$G$77,"Metrics","Cost of Goods Sold","Year","2024")/GETPIVOTDATA("Value (Billion Won)",Revenue!$L$23,"Year","2024")</f>
        <v>0.57448683968792735</v>
      </c>
      <c r="P99">
        <f>GETPIVOTDATA("Value (Billion Won)",$G$77,"Metrics","Selling, General &amp; Administrative Expenses ","Year","2024")/GETPIVOTDATA("Value (Billion Won)",Revenue!$L$23,"Year","2024")</f>
        <v>0.34392009112630051</v>
      </c>
      <c r="Q99" s="36">
        <f>GETPIVOTDATA("Value (Billion Won)",$G$77,"Metrics","Selling, General &amp; Administrative Expenses ","Year","2024")/GETPIVOTDATA("Value (Billion Won)",Revenue!$L$23,"Year","2024")</f>
        <v>0.34392009112630051</v>
      </c>
      <c r="R99">
        <f>(GETPIVOTDATA("Value (Billion Won)",$G$77,"Metrics","Selling, General &amp; Administrative Expenses ","Year","2024")+GETPIVOTDATA("Value (Billion Won)",$G$77,"Metrics","Cost of Goods Sold","Year","2024"))/GETPIVOTDATA("Value (Billion Won)",Revenue!$S$33,"Year","2024")</f>
        <v>4.5947266367220641</v>
      </c>
      <c r="S99">
        <f>GETPIVOTDATA("Value (Billion Won)",$G$77,"Metrics","Corporate tax expense","Year","2024")/GETPIVOTDATA("Value (Billion Won)",Revenue!$L$23,"Year","2024")</f>
        <v>1.0133080448096445E-2</v>
      </c>
    </row>
    <row r="100" spans="1:19" x14ac:dyDescent="0.35">
      <c r="A100" s="12" t="s">
        <v>37</v>
      </c>
      <c r="B100" s="12" t="s">
        <v>20</v>
      </c>
      <c r="C100" s="12" t="s">
        <v>21</v>
      </c>
      <c r="D100" s="12" t="s">
        <v>8</v>
      </c>
      <c r="E100" s="12" t="s">
        <v>55</v>
      </c>
      <c r="F100" s="28">
        <v>19602.049704999998</v>
      </c>
      <c r="H100" t="str">
        <f t="shared" si="0"/>
        <v>Outsourcing Fees/Fees/</v>
      </c>
      <c r="I100">
        <f>(GETPIVOTDATA("Value (Billion Won)",$G$77,"Metrics","Cost of Goods Sold","Year","2024")-GETPIVOTDATA("Value (Billion Won)",$G$77,"Metrics","Cost of Goods Sold","Year","2023"))/GETPIVOTDATA("Value (Billion Won)",$G$77,"Metrics","Cost of Goods Sold","Year","2023")</f>
        <v>0.10842824210436491</v>
      </c>
      <c r="J100">
        <f>Table7[[#This Row],[YoY Growth in Expenses (2023-&gt;2024)]]*100</f>
        <v>10.842824210436492</v>
      </c>
      <c r="K100" t="s">
        <v>86</v>
      </c>
      <c r="L100">
        <v>2025</v>
      </c>
      <c r="M100">
        <f>GETPIVOTDATA("Value (Billion Won)",$G$77,"Year","2025")-GETPIVOTDATA("Value (Billion Won)",$G$77,"Metrics","Non-operating expenses","Year","2025")-GETPIVOTDATA("Value (Billion Won)",$G$77,"Metrics","Corporate tax expense","Year","2025")</f>
        <v>1533698.004979</v>
      </c>
      <c r="N100" t="e">
        <f>GETPIVOTDATA("Value (Billion Won)",$G$77,"Metrics","Cost of Goods Sold","Year","2025")/GETPIVOTDATA("Value (Billion Won)",Revenue!$L$23,"Year","2025")</f>
        <v>#REF!</v>
      </c>
      <c r="O100" s="36" t="e">
        <f>GETPIVOTDATA("Value (Billion Won)",$G$77,"Metrics","Cost of Goods Sold","Year","2025")/GETPIVOTDATA("Value (Billion Won)",Revenue!$L$23,"Year","2025")</f>
        <v>#REF!</v>
      </c>
      <c r="P100" t="e">
        <f>GETPIVOTDATA("Value (Billion Won)",$G$77,"Metrics","Selling, General &amp; Administrative Expenses ","Year","2025")/GETPIVOTDATA("Value (Billion Won)",Revenue!$L$23,"Year","2025")</f>
        <v>#REF!</v>
      </c>
      <c r="Q100" s="36" t="e">
        <f>GETPIVOTDATA("Value (Billion Won)",$G$77,"Metrics","Selling, General &amp; Administrative Expenses ","Year","2025")/GETPIVOTDATA("Value (Billion Won)",Revenue!$L$23,"Year","2025")</f>
        <v>#REF!</v>
      </c>
      <c r="R100">
        <f>(GETPIVOTDATA("Value (Billion Won)",$G$77,"Metrics","Selling, General &amp; Administrative Expenses ","Year","2025")+GETPIVOTDATA("Value (Billion Won)",$G$77,"Metrics","Cost of Goods Sold"))/GETPIVOTDATA("Value (Billion Won)",Revenue!$S$33,"Year","2025")</f>
        <v>10.422579943201294</v>
      </c>
      <c r="S100" t="e">
        <f>GETPIVOTDATA("Value (Billion Won)",$G$77,"Metrics","Corporate tax expense","Year","2025")/GETPIVOTDATA("Value (Billion Won)",Revenue!$L$23,"Year","2025")</f>
        <v>#REF!</v>
      </c>
    </row>
    <row r="101" spans="1:19" x14ac:dyDescent="0.35">
      <c r="A101" s="14" t="s">
        <v>37</v>
      </c>
      <c r="B101" s="14" t="s">
        <v>22</v>
      </c>
      <c r="C101" s="14" t="s">
        <v>21</v>
      </c>
      <c r="D101" s="14" t="s">
        <v>10</v>
      </c>
      <c r="E101" s="14" t="s">
        <v>55</v>
      </c>
      <c r="F101" s="27">
        <v>19685.927309999999</v>
      </c>
      <c r="H101" t="str">
        <f t="shared" si="0"/>
        <v>Rent/Building Management Fee/</v>
      </c>
      <c r="I101">
        <f>(GETPIVOTDATA("Value (Billion Won)",$G$77,"Metrics","Rent/Building Management Fee","Year","2024")-GETPIVOTDATA("Value (Billion Won)",$G$77,"Metrics","Rent/Building Management Fee","Year","2023"))/GETPIVOTDATA("Value (Billion Won)",$G$77,"Metrics","Rent/Building Management Fee","Year","2023")</f>
        <v>0.16108886170757042</v>
      </c>
      <c r="J101">
        <f>Table7[[#This Row],[YoY Growth in Expenses (2023-&gt;2024)]]*100</f>
        <v>16.108886170757042</v>
      </c>
      <c r="K101" t="s">
        <v>86</v>
      </c>
    </row>
    <row r="102" spans="1:19" x14ac:dyDescent="0.35">
      <c r="A102" s="12" t="s">
        <v>41</v>
      </c>
      <c r="B102" s="12" t="s">
        <v>6</v>
      </c>
      <c r="C102" s="12" t="s">
        <v>7</v>
      </c>
      <c r="D102" s="12" t="s">
        <v>8</v>
      </c>
      <c r="E102" s="12" t="s">
        <v>55</v>
      </c>
      <c r="F102" s="28">
        <v>158834.95028391521</v>
      </c>
      <c r="H102" t="str">
        <f t="shared" si="0"/>
        <v xml:space="preserve">Selling, General &amp; Administrative Expenses </v>
      </c>
      <c r="I102">
        <f>(GETPIVOTDATA("Value (Billion Won)",$G$77,"Metrics","Outsourcing Fees/Fees","Year","2024")-GETPIVOTDATA("Value (Billion Won)",$G$77,"Metrics","Outsourcing Fees/Fees","Year","2023"))/GETPIVOTDATA("Value (Billion Won)",$G$77,"Metrics","Outsourcing Fees/Fees","Year","2023")</f>
        <v>0.17171995609468207</v>
      </c>
      <c r="J102">
        <f>Table7[[#This Row],[YoY Growth in Expenses (2023-&gt;2024)]]*100</f>
        <v>17.171995609468208</v>
      </c>
      <c r="K102" t="s">
        <v>86</v>
      </c>
    </row>
    <row r="103" spans="1:19" x14ac:dyDescent="0.35">
      <c r="A103" s="14" t="s">
        <v>41</v>
      </c>
      <c r="B103" s="14" t="s">
        <v>9</v>
      </c>
      <c r="C103" s="14" t="s">
        <v>7</v>
      </c>
      <c r="D103" s="14" t="s">
        <v>10</v>
      </c>
      <c r="E103" s="14" t="s">
        <v>55</v>
      </c>
      <c r="F103" s="27">
        <v>-3685.7345749090273</v>
      </c>
      <c r="H103" t="str">
        <f t="shared" si="0"/>
        <v>Transportation Costs/</v>
      </c>
      <c r="I103">
        <f>(GETPIVOTDATA("Value (Billion Won)",$G$77,"Metrics","Amortization Expense","Year","2024")-GETPIVOTDATA("Value (Billion Won)",$G$77,"Metrics","Amortization Expense","Year","2023"))/GETPIVOTDATA("Value (Billion Won)",$G$77,"Metrics","Amortization Expense","Year","2023")</f>
        <v>0.18176894335205909</v>
      </c>
      <c r="J103">
        <f>Table7[[#This Row],[YoY Growth in Expenses (2023-&gt;2024)]]*100</f>
        <v>18.176894335205908</v>
      </c>
      <c r="K103" t="s">
        <v>86</v>
      </c>
    </row>
    <row r="104" spans="1:19" x14ac:dyDescent="0.35">
      <c r="A104" s="12" t="s">
        <v>41</v>
      </c>
      <c r="B104" s="12" t="s">
        <v>11</v>
      </c>
      <c r="C104" s="12" t="s">
        <v>7</v>
      </c>
      <c r="D104" s="12" t="s">
        <v>12</v>
      </c>
      <c r="E104" s="12" t="s">
        <v>55</v>
      </c>
      <c r="F104" s="28">
        <v>10141.338551881774</v>
      </c>
    </row>
    <row r="105" spans="1:19" x14ac:dyDescent="0.35">
      <c r="A105" s="14" t="s">
        <v>41</v>
      </c>
      <c r="B105" s="14" t="s">
        <v>13</v>
      </c>
      <c r="C105" s="14" t="s">
        <v>7</v>
      </c>
      <c r="D105" s="14" t="s">
        <v>14</v>
      </c>
      <c r="E105" s="14" t="s">
        <v>55</v>
      </c>
      <c r="F105" s="27">
        <v>266295.66023503232</v>
      </c>
      <c r="H105" s="1" t="s">
        <v>48</v>
      </c>
      <c r="I105" s="1" t="s">
        <v>57</v>
      </c>
    </row>
    <row r="106" spans="1:19" x14ac:dyDescent="0.35">
      <c r="A106" s="12" t="s">
        <v>41</v>
      </c>
      <c r="B106" s="12" t="s">
        <v>15</v>
      </c>
      <c r="C106" s="12" t="s">
        <v>16</v>
      </c>
      <c r="D106" s="12" t="s">
        <v>8</v>
      </c>
      <c r="E106" s="12" t="s">
        <v>55</v>
      </c>
      <c r="F106" s="28">
        <v>40969.137865728175</v>
      </c>
      <c r="H106" s="1" t="s">
        <v>56</v>
      </c>
      <c r="I106" t="s">
        <v>43</v>
      </c>
      <c r="J106" t="s">
        <v>41</v>
      </c>
      <c r="K106" t="s">
        <v>47</v>
      </c>
    </row>
    <row r="107" spans="1:19" x14ac:dyDescent="0.35">
      <c r="A107" s="14" t="s">
        <v>41</v>
      </c>
      <c r="B107" s="14" t="s">
        <v>17</v>
      </c>
      <c r="C107" s="14" t="s">
        <v>16</v>
      </c>
      <c r="D107" s="14" t="s">
        <v>10</v>
      </c>
      <c r="E107" s="14" t="s">
        <v>55</v>
      </c>
      <c r="F107" s="27">
        <v>41577.919943010689</v>
      </c>
      <c r="H107" s="2" t="s">
        <v>6</v>
      </c>
      <c r="I107" s="7">
        <v>28326.187686554793</v>
      </c>
      <c r="J107" s="7">
        <v>158834.95028391521</v>
      </c>
      <c r="K107" s="7">
        <v>187161.13797047001</v>
      </c>
    </row>
    <row r="108" spans="1:19" x14ac:dyDescent="0.35">
      <c r="A108" s="12" t="s">
        <v>41</v>
      </c>
      <c r="B108" s="12" t="s">
        <v>18</v>
      </c>
      <c r="C108" s="12" t="s">
        <v>16</v>
      </c>
      <c r="D108" s="12" t="s">
        <v>12</v>
      </c>
      <c r="E108" s="12" t="s">
        <v>55</v>
      </c>
      <c r="F108" s="28">
        <v>73170.225943067693</v>
      </c>
      <c r="H108" s="2" t="s">
        <v>9</v>
      </c>
      <c r="I108" s="7">
        <v>28670.38152296628</v>
      </c>
      <c r="J108" s="7">
        <v>-3685.7345749090273</v>
      </c>
      <c r="K108" s="7">
        <v>24984.646948057252</v>
      </c>
    </row>
    <row r="109" spans="1:19" x14ac:dyDescent="0.35">
      <c r="A109" s="14" t="s">
        <v>41</v>
      </c>
      <c r="B109" s="14" t="s">
        <v>19</v>
      </c>
      <c r="C109" s="14" t="s">
        <v>16</v>
      </c>
      <c r="D109" s="14" t="s">
        <v>14</v>
      </c>
      <c r="E109" s="14" t="s">
        <v>55</v>
      </c>
      <c r="F109" s="27">
        <v>135542.06174727378</v>
      </c>
      <c r="H109" s="2" t="s">
        <v>11</v>
      </c>
      <c r="I109" s="7">
        <v>33081.527120021899</v>
      </c>
      <c r="J109" s="7">
        <v>10141.338551881774</v>
      </c>
      <c r="K109" s="7">
        <v>43222.865671903674</v>
      </c>
    </row>
    <row r="110" spans="1:19" x14ac:dyDescent="0.35">
      <c r="A110" s="12" t="s">
        <v>41</v>
      </c>
      <c r="B110" s="12" t="s">
        <v>20</v>
      </c>
      <c r="C110" s="12" t="s">
        <v>21</v>
      </c>
      <c r="D110" s="12" t="s">
        <v>8</v>
      </c>
      <c r="E110" s="12" t="s">
        <v>55</v>
      </c>
      <c r="F110" s="28">
        <v>41586.427754999997</v>
      </c>
      <c r="H110" s="2" t="s">
        <v>13</v>
      </c>
      <c r="I110" s="7">
        <v>-23394.412832980444</v>
      </c>
      <c r="J110" s="7">
        <v>266295.66023503232</v>
      </c>
      <c r="K110" s="7">
        <v>242901.24740205187</v>
      </c>
    </row>
    <row r="111" spans="1:19" x14ac:dyDescent="0.35">
      <c r="A111" s="14" t="s">
        <v>41</v>
      </c>
      <c r="B111" s="14" t="s">
        <v>22</v>
      </c>
      <c r="C111" s="14" t="s">
        <v>21</v>
      </c>
      <c r="D111" s="14" t="s">
        <v>10</v>
      </c>
      <c r="E111" s="14" t="s">
        <v>55</v>
      </c>
      <c r="F111" s="27">
        <v>99759.616700500002</v>
      </c>
      <c r="H111" s="2" t="s">
        <v>15</v>
      </c>
      <c r="I111" s="7">
        <v>9856.5878327968803</v>
      </c>
      <c r="J111" s="7">
        <v>40969.137865728175</v>
      </c>
      <c r="K111" s="7">
        <v>50825.725698525057</v>
      </c>
    </row>
    <row r="112" spans="1:19" x14ac:dyDescent="0.35">
      <c r="A112" s="12" t="s">
        <v>43</v>
      </c>
      <c r="B112" s="12" t="s">
        <v>6</v>
      </c>
      <c r="C112" s="12" t="s">
        <v>7</v>
      </c>
      <c r="D112" s="12" t="s">
        <v>8</v>
      </c>
      <c r="E112" s="12" t="s">
        <v>55</v>
      </c>
      <c r="F112" s="28">
        <v>28326.187686554793</v>
      </c>
      <c r="H112" s="2" t="s">
        <v>17</v>
      </c>
      <c r="I112" s="7">
        <v>23606.559396998597</v>
      </c>
      <c r="J112" s="7">
        <v>41577.919943010689</v>
      </c>
      <c r="K112" s="7">
        <v>65184.479340009289</v>
      </c>
    </row>
    <row r="113" spans="1:11" x14ac:dyDescent="0.35">
      <c r="A113" s="14" t="s">
        <v>43</v>
      </c>
      <c r="B113" s="14" t="s">
        <v>9</v>
      </c>
      <c r="C113" s="14" t="s">
        <v>7</v>
      </c>
      <c r="D113" s="14" t="s">
        <v>10</v>
      </c>
      <c r="E113" s="14" t="s">
        <v>55</v>
      </c>
      <c r="F113" s="27">
        <v>28670.38152296628</v>
      </c>
      <c r="H113" s="2" t="s">
        <v>18</v>
      </c>
      <c r="I113" s="7">
        <v>-8001.6981774034421</v>
      </c>
      <c r="J113" s="7">
        <v>73170.225943067693</v>
      </c>
      <c r="K113" s="7">
        <v>65168.52776566425</v>
      </c>
    </row>
    <row r="114" spans="1:11" x14ac:dyDescent="0.35">
      <c r="A114" s="12" t="s">
        <v>43</v>
      </c>
      <c r="B114" s="12" t="s">
        <v>11</v>
      </c>
      <c r="C114" s="12" t="s">
        <v>7</v>
      </c>
      <c r="D114" s="12" t="s">
        <v>12</v>
      </c>
      <c r="E114" s="12" t="s">
        <v>55</v>
      </c>
      <c r="F114" s="28">
        <v>33081.527120021899</v>
      </c>
      <c r="H114" s="2" t="s">
        <v>19</v>
      </c>
      <c r="I114" s="7">
        <v>-2604.780974179203</v>
      </c>
      <c r="J114" s="7">
        <v>135542.06174727378</v>
      </c>
      <c r="K114" s="7">
        <v>132937.28077309456</v>
      </c>
    </row>
    <row r="115" spans="1:11" x14ac:dyDescent="0.35">
      <c r="A115" s="14" t="s">
        <v>43</v>
      </c>
      <c r="B115" s="14" t="s">
        <v>13</v>
      </c>
      <c r="C115" s="14" t="s">
        <v>7</v>
      </c>
      <c r="D115" s="14" t="s">
        <v>14</v>
      </c>
      <c r="E115" s="14" t="s">
        <v>55</v>
      </c>
      <c r="F115" s="27">
        <v>-23394.412832980444</v>
      </c>
      <c r="H115" s="2" t="s">
        <v>20</v>
      </c>
      <c r="I115" s="7">
        <v>25823.543755999999</v>
      </c>
      <c r="J115" s="7">
        <v>41586.427754999997</v>
      </c>
      <c r="K115" s="7">
        <v>67409.971510999996</v>
      </c>
    </row>
    <row r="116" spans="1:11" x14ac:dyDescent="0.35">
      <c r="A116" s="12" t="s">
        <v>43</v>
      </c>
      <c r="B116" s="12" t="s">
        <v>15</v>
      </c>
      <c r="C116" s="12" t="s">
        <v>16</v>
      </c>
      <c r="D116" s="12" t="s">
        <v>8</v>
      </c>
      <c r="E116" s="12" t="s">
        <v>55</v>
      </c>
      <c r="F116" s="28">
        <v>9856.5878327968803</v>
      </c>
      <c r="H116" s="2" t="s">
        <v>22</v>
      </c>
      <c r="I116" s="7">
        <v>15681.09639356749</v>
      </c>
      <c r="J116" s="7">
        <v>99759.616700500002</v>
      </c>
      <c r="K116" s="7">
        <v>115440.7130940675</v>
      </c>
    </row>
    <row r="117" spans="1:11" x14ac:dyDescent="0.35">
      <c r="A117" s="14" t="s">
        <v>43</v>
      </c>
      <c r="B117" s="14" t="s">
        <v>17</v>
      </c>
      <c r="C117" s="14" t="s">
        <v>16</v>
      </c>
      <c r="D117" s="14" t="s">
        <v>10</v>
      </c>
      <c r="E117" s="14" t="s">
        <v>55</v>
      </c>
      <c r="F117" s="27">
        <v>23606.559396998597</v>
      </c>
      <c r="H117" s="2" t="s">
        <v>47</v>
      </c>
      <c r="I117" s="7">
        <v>131044.99172434286</v>
      </c>
      <c r="J117" s="7">
        <v>864191.60445050057</v>
      </c>
      <c r="K117" s="7">
        <v>995236.59617484349</v>
      </c>
    </row>
    <row r="118" spans="1:11" x14ac:dyDescent="0.35">
      <c r="A118" s="12" t="s">
        <v>43</v>
      </c>
      <c r="B118" s="12" t="s">
        <v>18</v>
      </c>
      <c r="C118" s="12" t="s">
        <v>16</v>
      </c>
      <c r="D118" s="12" t="s">
        <v>12</v>
      </c>
      <c r="E118" s="12" t="s">
        <v>55</v>
      </c>
      <c r="F118" s="28">
        <v>-8001.6981774034421</v>
      </c>
    </row>
    <row r="119" spans="1:11" x14ac:dyDescent="0.35">
      <c r="A119" s="14" t="s">
        <v>43</v>
      </c>
      <c r="B119" s="14" t="s">
        <v>19</v>
      </c>
      <c r="C119" s="14" t="s">
        <v>16</v>
      </c>
      <c r="D119" s="14" t="s">
        <v>14</v>
      </c>
      <c r="E119" s="14" t="s">
        <v>55</v>
      </c>
      <c r="F119" s="27">
        <v>-2604.780974179203</v>
      </c>
    </row>
    <row r="120" spans="1:11" x14ac:dyDescent="0.35">
      <c r="A120" s="12" t="s">
        <v>43</v>
      </c>
      <c r="B120" s="12" t="s">
        <v>20</v>
      </c>
      <c r="C120" s="12" t="s">
        <v>21</v>
      </c>
      <c r="D120" s="12" t="s">
        <v>8</v>
      </c>
      <c r="E120" s="12" t="s">
        <v>55</v>
      </c>
      <c r="F120" s="28">
        <v>25823.543755999999</v>
      </c>
      <c r="H120" s="2" t="s">
        <v>77</v>
      </c>
    </row>
    <row r="121" spans="1:11" x14ac:dyDescent="0.35">
      <c r="A121" s="39" t="s">
        <v>43</v>
      </c>
      <c r="B121" s="39" t="s">
        <v>22</v>
      </c>
      <c r="C121" s="39" t="s">
        <v>21</v>
      </c>
      <c r="D121" s="39" t="s">
        <v>10</v>
      </c>
      <c r="E121" s="39" t="s">
        <v>55</v>
      </c>
      <c r="F121" s="40">
        <v>15681.09639356749</v>
      </c>
      <c r="H121">
        <f>(K108-K107)/K107</f>
        <v>-0.86650729302576002</v>
      </c>
    </row>
    <row r="122" spans="1:11" x14ac:dyDescent="0.35">
      <c r="H122">
        <f t="shared" ref="H122:H129" si="1">(K109-K108)/K108</f>
        <v>0.72997704397278196</v>
      </c>
    </row>
    <row r="123" spans="1:11" x14ac:dyDescent="0.35">
      <c r="H123">
        <f t="shared" si="1"/>
        <v>4.619739543552428</v>
      </c>
    </row>
    <row r="124" spans="1:11" x14ac:dyDescent="0.35">
      <c r="A124" t="str" cm="1">
        <f t="array" ref="A124:A133">_xlfn.UNIQUE(A22:A121,FALSE,FALSE)</f>
        <v>Cost of Goods Sold</v>
      </c>
      <c r="H124">
        <f t="shared" si="1"/>
        <v>-0.79075560030205216</v>
      </c>
    </row>
    <row r="125" spans="1:11" x14ac:dyDescent="0.35">
      <c r="A125" t="str">
        <v xml:space="preserve">Selling, General &amp; Administrative Expenses </v>
      </c>
      <c r="H125">
        <f t="shared" si="1"/>
        <v>0.2825095646770257</v>
      </c>
    </row>
    <row r="126" spans="1:11" x14ac:dyDescent="0.35">
      <c r="A126" t="str">
        <v>Labor Costs</v>
      </c>
      <c r="H126">
        <f t="shared" si="1"/>
        <v>-2.4471430172563204E-4</v>
      </c>
    </row>
    <row r="127" spans="1:11" x14ac:dyDescent="0.35">
      <c r="A127" t="str">
        <v>Transportation Costs</v>
      </c>
      <c r="H127">
        <f t="shared" si="1"/>
        <v>1.0399000150980251</v>
      </c>
    </row>
    <row r="128" spans="1:11" x14ac:dyDescent="0.35">
      <c r="A128" t="str">
        <v>Amortization Expense</v>
      </c>
      <c r="H128">
        <f t="shared" si="1"/>
        <v>-0.49291898315522614</v>
      </c>
    </row>
    <row r="129" spans="1:8" x14ac:dyDescent="0.35">
      <c r="A129" t="str">
        <v>Rent/Building Management Fee</v>
      </c>
      <c r="H129">
        <f t="shared" si="1"/>
        <v>0.71251686518262092</v>
      </c>
    </row>
    <row r="130" spans="1:8" x14ac:dyDescent="0.35">
      <c r="A130" t="str">
        <v>Outsourcing Fees/Fees</v>
      </c>
    </row>
    <row r="131" spans="1:8" x14ac:dyDescent="0.35">
      <c r="A131" t="str">
        <v>Other SG&amp;A Fee</v>
      </c>
    </row>
    <row r="132" spans="1:8" x14ac:dyDescent="0.35">
      <c r="A132" t="str">
        <v>Non-operating expenses</v>
      </c>
    </row>
    <row r="133" spans="1:8" x14ac:dyDescent="0.35">
      <c r="A133" t="str">
        <v>Corporate tax expense</v>
      </c>
    </row>
  </sheetData>
  <pageMargins left="0.7" right="0.7" top="0.75" bottom="0.75" header="0.3" footer="0.3"/>
  <drawing r:id="rId9"/>
  <tableParts count="4">
    <tablePart r:id="rId10"/>
    <tablePart r:id="rId11"/>
    <tablePart r:id="rId12"/>
    <tablePart r:id="rId13"/>
  </tableParts>
  <extLst>
    <ext xmlns:x14="http://schemas.microsoft.com/office/spreadsheetml/2009/9/main" uri="{A8765BA9-456A-4dab-B4F3-ACF838C121DE}">
      <x14:slicerList>
        <x14:slicer r:id="rId1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6360E-8C18-408F-B81E-6E5BF881C96C}">
  <sheetPr codeName="Sheet9"/>
  <dimension ref="A1"/>
  <sheetViews>
    <sheetView zoomScale="62" zoomScaleNormal="62" workbookViewId="0">
      <selection activeCell="Y5" sqref="Y5"/>
    </sheetView>
  </sheetViews>
  <sheetFormatPr defaultRowHeight="14.5" x14ac:dyDescent="0.35"/>
  <cols>
    <col min="1" max="16384" width="8.7265625" style="44"/>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0E5AF-D216-42B6-9AB8-7F67DF28FD2E}">
  <sheetPr codeName="Sheet5"/>
  <dimension ref="A1"/>
  <sheetViews>
    <sheetView tabSelected="1" zoomScale="46" zoomScaleNormal="46" workbookViewId="0">
      <selection activeCell="AL22" sqref="AL22"/>
    </sheetView>
  </sheetViews>
  <sheetFormatPr defaultRowHeight="14.5" x14ac:dyDescent="0.35"/>
  <cols>
    <col min="1" max="16384" width="8.7265625" style="4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5E6A0-35FA-4FD3-916B-E7141358B30B}">
  <sheetPr codeName="Sheet6"/>
  <dimension ref="D1:V55"/>
  <sheetViews>
    <sheetView topLeftCell="D1" zoomScale="66" zoomScaleNormal="66" workbookViewId="0">
      <selection activeCell="O21" sqref="O21"/>
    </sheetView>
  </sheetViews>
  <sheetFormatPr defaultRowHeight="14.5" x14ac:dyDescent="0.35"/>
  <cols>
    <col min="1" max="1" width="36.6328125" customWidth="1"/>
    <col min="4" max="4" width="13.81640625" bestFit="1" customWidth="1"/>
    <col min="7" max="7" width="4.7265625" customWidth="1"/>
    <col min="8" max="8" width="29.453125" customWidth="1"/>
    <col min="9" max="9" width="14.1796875" customWidth="1"/>
    <col min="10" max="10" width="13.81640625" bestFit="1" customWidth="1"/>
    <col min="11" max="11" width="9.81640625" customWidth="1"/>
    <col min="12" max="12" width="10.7265625" customWidth="1"/>
    <col min="13" max="13" width="21.08984375" customWidth="1"/>
    <col min="15" max="15" width="24.1796875" bestFit="1" customWidth="1"/>
    <col min="16" max="16" width="17.26953125" bestFit="1" customWidth="1"/>
    <col min="17" max="17" width="14.08984375" bestFit="1" customWidth="1"/>
    <col min="18" max="18" width="30.90625" bestFit="1" customWidth="1"/>
    <col min="19" max="19" width="15.08984375" bestFit="1" customWidth="1"/>
    <col min="20" max="20" width="22.54296875" bestFit="1" customWidth="1"/>
    <col min="21" max="21" width="15.1796875" bestFit="1" customWidth="1"/>
    <col min="22" max="22" width="20.7265625" bestFit="1" customWidth="1"/>
    <col min="23" max="23" width="29.1796875" bestFit="1" customWidth="1"/>
    <col min="24" max="24" width="39" bestFit="1" customWidth="1"/>
    <col min="25" max="25" width="19.26953125" bestFit="1" customWidth="1"/>
    <col min="26" max="26" width="11.26953125" bestFit="1" customWidth="1"/>
  </cols>
  <sheetData>
    <row r="1" spans="4:21" x14ac:dyDescent="0.35">
      <c r="D1" s="15"/>
      <c r="E1" s="16"/>
      <c r="F1" s="17"/>
      <c r="H1" s="29" t="s">
        <v>0</v>
      </c>
      <c r="I1" s="29" t="s">
        <v>1</v>
      </c>
      <c r="J1" s="29" t="s">
        <v>2</v>
      </c>
      <c r="K1" s="29" t="s">
        <v>3</v>
      </c>
      <c r="L1" s="29" t="s">
        <v>49</v>
      </c>
      <c r="M1" s="30" t="s">
        <v>4</v>
      </c>
    </row>
    <row r="2" spans="4:21" x14ac:dyDescent="0.35">
      <c r="D2" s="18"/>
      <c r="E2" s="19"/>
      <c r="F2" s="20"/>
      <c r="H2" s="12" t="s">
        <v>30</v>
      </c>
      <c r="I2" s="12" t="s">
        <v>6</v>
      </c>
      <c r="J2" s="12" t="s">
        <v>7</v>
      </c>
      <c r="K2" s="12" t="s">
        <v>8</v>
      </c>
      <c r="L2" s="12" t="s">
        <v>53</v>
      </c>
      <c r="M2" s="28">
        <v>208802.862612</v>
      </c>
    </row>
    <row r="3" spans="4:21" x14ac:dyDescent="0.35">
      <c r="D3" s="18"/>
      <c r="E3" s="19"/>
      <c r="F3" s="20"/>
      <c r="H3" s="14" t="s">
        <v>30</v>
      </c>
      <c r="I3" s="14" t="s">
        <v>9</v>
      </c>
      <c r="J3" s="14" t="s">
        <v>7</v>
      </c>
      <c r="K3" s="14" t="s">
        <v>10</v>
      </c>
      <c r="L3" s="14" t="s">
        <v>53</v>
      </c>
      <c r="M3" s="27">
        <v>268408.72861600004</v>
      </c>
      <c r="O3" t="e" cm="1" vm="6">
        <f t="array" aca="1" ref="O3" ca="1">_xlfn.UNIQUE(H2:H51,FALSE,FALSE)</f>
        <v>#VALUE!</v>
      </c>
      <c r="P3">
        <v>2023</v>
      </c>
      <c r="Q3">
        <f>GETPIVOTDATA("Value (Billion Won)",Revenue!$L$23,"Year","2023")-GETPIVOTDATA("[Measures].[Sum of Value (Billion Won) 3]",Expenses!$H$21,"[Range 1].[Metrics]","[Range 1].[Metrics].&amp;[Cost of Goods Sold]","[Range 1].[Year]","[Range 1].[Year].&amp;[2023]")</f>
        <v>1009009.010369</v>
      </c>
    </row>
    <row r="4" spans="4:21" x14ac:dyDescent="0.35">
      <c r="D4" s="18"/>
      <c r="E4" s="19"/>
      <c r="F4" s="20"/>
      <c r="H4" s="12" t="s">
        <v>30</v>
      </c>
      <c r="I4" s="12" t="s">
        <v>11</v>
      </c>
      <c r="J4" s="12" t="s">
        <v>7</v>
      </c>
      <c r="K4" s="12" t="s">
        <v>12</v>
      </c>
      <c r="L4" s="12" t="s">
        <v>53</v>
      </c>
      <c r="M4" s="28">
        <v>246828.14227500008</v>
      </c>
      <c r="P4">
        <v>2023</v>
      </c>
      <c r="Q4">
        <f>Q3-GETPIVOTDATA("[Measures].[Sum of Value (Billion Won) 3]",Expenses!$H$21,"[Range 1].[Metrics]","[Range 1].[Metrics].&amp;[Selling, General &amp; Administrative Expenses]","[Range 1].[Year]","[Range 1].[Year].&amp;[2023]")</f>
        <v>295643.30709499994</v>
      </c>
    </row>
    <row r="5" spans="4:21" x14ac:dyDescent="0.35">
      <c r="D5" s="18"/>
      <c r="E5" s="19"/>
      <c r="F5" s="20"/>
      <c r="H5" s="14" t="s">
        <v>30</v>
      </c>
      <c r="I5" s="14" t="s">
        <v>13</v>
      </c>
      <c r="J5" s="14" t="s">
        <v>7</v>
      </c>
      <c r="K5" s="14" t="s">
        <v>14</v>
      </c>
      <c r="L5" s="14" t="s">
        <v>53</v>
      </c>
      <c r="M5" s="27">
        <v>284969.27686600009</v>
      </c>
    </row>
    <row r="6" spans="4:21" x14ac:dyDescent="0.35">
      <c r="D6" s="18"/>
      <c r="E6" s="19"/>
      <c r="F6" s="20"/>
      <c r="H6" s="12" t="s">
        <v>30</v>
      </c>
      <c r="I6" s="12" t="s">
        <v>15</v>
      </c>
      <c r="J6" s="12" t="s">
        <v>16</v>
      </c>
      <c r="K6" s="12" t="s">
        <v>8</v>
      </c>
      <c r="L6" s="12" t="s">
        <v>53</v>
      </c>
      <c r="M6" s="28">
        <v>177184.95543999999</v>
      </c>
    </row>
    <row r="7" spans="4:21" x14ac:dyDescent="0.35">
      <c r="D7" s="18"/>
      <c r="E7" s="19"/>
      <c r="F7" s="20"/>
      <c r="H7" s="14" t="s">
        <v>30</v>
      </c>
      <c r="I7" s="14" t="s">
        <v>17</v>
      </c>
      <c r="J7" s="14" t="s">
        <v>16</v>
      </c>
      <c r="K7" s="14" t="s">
        <v>10</v>
      </c>
      <c r="L7" s="14" t="s">
        <v>53</v>
      </c>
      <c r="M7" s="27">
        <v>245889.91565299997</v>
      </c>
      <c r="O7" t="s">
        <v>97</v>
      </c>
      <c r="P7" s="7">
        <f>SUM(M46:M49)</f>
        <v>-3431.8458015461401</v>
      </c>
    </row>
    <row r="8" spans="4:21" x14ac:dyDescent="0.35">
      <c r="D8" s="18"/>
      <c r="E8" s="19"/>
      <c r="F8" s="20"/>
      <c r="H8" s="12" t="s">
        <v>30</v>
      </c>
      <c r="I8" s="12" t="s">
        <v>18</v>
      </c>
      <c r="J8" s="12" t="s">
        <v>16</v>
      </c>
      <c r="K8" s="12" t="s">
        <v>12</v>
      </c>
      <c r="L8" s="12" t="s">
        <v>53</v>
      </c>
      <c r="M8" s="28">
        <v>240484.23330399999</v>
      </c>
    </row>
    <row r="9" spans="4:21" x14ac:dyDescent="0.35">
      <c r="D9" s="18"/>
      <c r="E9" s="19"/>
      <c r="F9" s="20"/>
      <c r="H9" s="14" t="s">
        <v>30</v>
      </c>
      <c r="I9" s="14" t="s">
        <v>19</v>
      </c>
      <c r="J9" s="14" t="s">
        <v>16</v>
      </c>
      <c r="K9" s="14" t="s">
        <v>14</v>
      </c>
      <c r="L9" s="14" t="s">
        <v>53</v>
      </c>
      <c r="M9" s="27">
        <v>296249.03272199997</v>
      </c>
    </row>
    <row r="10" spans="4:21" x14ac:dyDescent="0.35">
      <c r="D10" s="18"/>
      <c r="E10" s="19"/>
      <c r="F10" s="20"/>
      <c r="H10" s="12" t="s">
        <v>30</v>
      </c>
      <c r="I10" s="12" t="s">
        <v>20</v>
      </c>
      <c r="J10" s="12" t="s">
        <v>21</v>
      </c>
      <c r="K10" s="12" t="s">
        <v>8</v>
      </c>
      <c r="L10" s="12" t="s">
        <v>53</v>
      </c>
      <c r="M10" s="28">
        <v>218158.51583300001</v>
      </c>
      <c r="O10" s="1" t="s">
        <v>48</v>
      </c>
      <c r="P10" s="1" t="s">
        <v>57</v>
      </c>
    </row>
    <row r="11" spans="4:21" x14ac:dyDescent="0.35">
      <c r="D11" s="18"/>
      <c r="E11" s="19"/>
      <c r="F11" s="20"/>
      <c r="H11" s="14" t="s">
        <v>30</v>
      </c>
      <c r="I11" s="14" t="s">
        <v>22</v>
      </c>
      <c r="J11" s="14" t="s">
        <v>21</v>
      </c>
      <c r="K11" s="14" t="s">
        <v>10</v>
      </c>
      <c r="L11" s="14" t="s">
        <v>53</v>
      </c>
      <c r="M11" s="27">
        <v>284294.66526500002</v>
      </c>
      <c r="O11" s="1" t="s">
        <v>56</v>
      </c>
      <c r="P11" t="s">
        <v>82</v>
      </c>
      <c r="Q11" t="s">
        <v>44</v>
      </c>
      <c r="R11" t="s">
        <v>81</v>
      </c>
      <c r="S11" t="s">
        <v>47</v>
      </c>
      <c r="T11" t="s">
        <v>83</v>
      </c>
      <c r="U11" t="s">
        <v>39</v>
      </c>
    </row>
    <row r="12" spans="4:21" x14ac:dyDescent="0.35">
      <c r="D12" s="18"/>
      <c r="E12" s="19"/>
      <c r="F12" s="20"/>
      <c r="H12" s="12" t="s">
        <v>38</v>
      </c>
      <c r="I12" s="12" t="s">
        <v>6</v>
      </c>
      <c r="J12" s="12" t="s">
        <v>7</v>
      </c>
      <c r="K12" s="12" t="s">
        <v>8</v>
      </c>
      <c r="L12" s="12" t="s">
        <v>53</v>
      </c>
      <c r="M12" s="28">
        <v>52511.614385999972</v>
      </c>
      <c r="O12" s="2" t="s">
        <v>7</v>
      </c>
      <c r="P12" s="7">
        <v>1009009.0103690003</v>
      </c>
      <c r="Q12" s="7">
        <v>183449.55890062448</v>
      </c>
      <c r="R12" s="7">
        <v>295643.30709500017</v>
      </c>
      <c r="S12" s="7">
        <v>1488101.8763646251</v>
      </c>
      <c r="T12">
        <f>(GETPIVOTDATA("Value (Billion Won)",$O$10,"Metrics","Gross Profit","Year","2023")/GETPIVOTDATA("Value (Billion Won)",Revenue!$L$23,"Year","2023"))*100</f>
        <v>46.325442977069685</v>
      </c>
      <c r="U12">
        <f>(GETPIVOTDATA("Value (Billion Won)",$O$10,"Metrics","Operating Profit/Operating Income","Year","2023")/GETPIVOTDATA("Value (Billion Won)",Revenue!$L$23,"Year","2023"))*100</f>
        <v>13.573523153547557</v>
      </c>
    </row>
    <row r="13" spans="4:21" x14ac:dyDescent="0.35">
      <c r="D13" s="18"/>
      <c r="E13" s="19"/>
      <c r="F13" s="20"/>
      <c r="H13" s="14" t="s">
        <v>38</v>
      </c>
      <c r="I13" s="14" t="s">
        <v>9</v>
      </c>
      <c r="J13" s="14" t="s">
        <v>7</v>
      </c>
      <c r="K13" s="14" t="s">
        <v>10</v>
      </c>
      <c r="L13" s="14" t="s">
        <v>53</v>
      </c>
      <c r="M13" s="27">
        <v>81339.517332999996</v>
      </c>
      <c r="O13" s="2" t="s">
        <v>16</v>
      </c>
      <c r="P13" s="7">
        <v>959808.13711899985</v>
      </c>
      <c r="Q13" s="7">
        <v>-3431.8458015461383</v>
      </c>
      <c r="R13" s="7">
        <v>184045.28705899999</v>
      </c>
      <c r="S13" s="7">
        <v>1140421.5783764538</v>
      </c>
      <c r="T13" s="36">
        <f>GETPIVOTDATA("Value (Billion Won)",$O$10,"Metrics","Gross Profit","Year","2024") / GETPIVOTDATA("Value (Billion Won)",Revenue!$L$23,"Year","2024")</f>
        <v>0.4255131603120727</v>
      </c>
      <c r="U13">
        <f>(GETPIVOTDATA("Value (Billion Won)",$O$10,"Metrics","Operating Profit/Operating Income","Year","2024")/GETPIVOTDATA("Value (Billion Won)",Revenue!$L$23,"Year","2024"))*100</f>
        <v>8.1593069185772222</v>
      </c>
    </row>
    <row r="14" spans="4:21" x14ac:dyDescent="0.35">
      <c r="D14" s="18"/>
      <c r="E14" s="19"/>
      <c r="F14" s="20"/>
      <c r="H14" s="12" t="s">
        <v>38</v>
      </c>
      <c r="I14" s="12" t="s">
        <v>11</v>
      </c>
      <c r="J14" s="12" t="s">
        <v>7</v>
      </c>
      <c r="K14" s="12" t="s">
        <v>12</v>
      </c>
      <c r="L14" s="12" t="s">
        <v>53</v>
      </c>
      <c r="M14" s="28">
        <v>72654.243581000075</v>
      </c>
      <c r="O14" s="2" t="s">
        <v>47</v>
      </c>
      <c r="P14" s="7">
        <v>1968817.1474880001</v>
      </c>
      <c r="Q14" s="7">
        <v>180017.71309907833</v>
      </c>
      <c r="R14" s="7">
        <v>479688.59415400017</v>
      </c>
      <c r="S14" s="7">
        <v>2628523.4547410789</v>
      </c>
    </row>
    <row r="15" spans="4:21" x14ac:dyDescent="0.35">
      <c r="D15" s="18"/>
      <c r="E15" s="19"/>
      <c r="F15" s="20"/>
      <c r="H15" s="14" t="s">
        <v>38</v>
      </c>
      <c r="I15" s="14" t="s">
        <v>13</v>
      </c>
      <c r="J15" s="14" t="s">
        <v>7</v>
      </c>
      <c r="K15" s="14" t="s">
        <v>14</v>
      </c>
      <c r="L15" s="14" t="s">
        <v>53</v>
      </c>
      <c r="M15" s="27">
        <v>89137.931795000099</v>
      </c>
    </row>
    <row r="16" spans="4:21" x14ac:dyDescent="0.35">
      <c r="D16" s="18"/>
      <c r="E16" s="19"/>
      <c r="F16" s="20"/>
      <c r="H16" s="12" t="s">
        <v>38</v>
      </c>
      <c r="I16" s="12" t="s">
        <v>15</v>
      </c>
      <c r="J16" s="12" t="s">
        <v>16</v>
      </c>
      <c r="K16" s="12" t="s">
        <v>8</v>
      </c>
      <c r="L16" s="12" t="s">
        <v>53</v>
      </c>
      <c r="M16" s="28">
        <v>14383.571253</v>
      </c>
    </row>
    <row r="17" spans="4:22" x14ac:dyDescent="0.35">
      <c r="D17" s="18"/>
      <c r="E17" s="19"/>
      <c r="F17" s="20"/>
      <c r="H17" s="14" t="s">
        <v>38</v>
      </c>
      <c r="I17" s="14" t="s">
        <v>17</v>
      </c>
      <c r="J17" s="14" t="s">
        <v>16</v>
      </c>
      <c r="K17" s="14" t="s">
        <v>10</v>
      </c>
      <c r="L17" s="14" t="s">
        <v>53</v>
      </c>
      <c r="M17" s="27">
        <v>50904.725312000002</v>
      </c>
      <c r="T17" s="15"/>
      <c r="U17" s="16"/>
      <c r="V17" s="17"/>
    </row>
    <row r="18" spans="4:22" x14ac:dyDescent="0.35">
      <c r="D18" s="21"/>
      <c r="E18" s="22"/>
      <c r="F18" s="23"/>
      <c r="H18" s="12" t="s">
        <v>38</v>
      </c>
      <c r="I18" s="12" t="s">
        <v>18</v>
      </c>
      <c r="J18" s="12" t="s">
        <v>16</v>
      </c>
      <c r="K18" s="12" t="s">
        <v>12</v>
      </c>
      <c r="L18" s="12" t="s">
        <v>53</v>
      </c>
      <c r="M18" s="28">
        <v>54185.386086000006</v>
      </c>
      <c r="O18" s="7">
        <f>SUM(M2:M5)</f>
        <v>1009009.0103690003</v>
      </c>
      <c r="T18" s="18"/>
      <c r="U18" s="19"/>
      <c r="V18" s="20"/>
    </row>
    <row r="19" spans="4:22" x14ac:dyDescent="0.35">
      <c r="H19" s="14" t="s">
        <v>38</v>
      </c>
      <c r="I19" s="14" t="s">
        <v>19</v>
      </c>
      <c r="J19" s="14" t="s">
        <v>16</v>
      </c>
      <c r="K19" s="14" t="s">
        <v>14</v>
      </c>
      <c r="L19" s="14" t="s">
        <v>53</v>
      </c>
      <c r="M19" s="27">
        <v>64571.604407999999</v>
      </c>
      <c r="O19" s="7">
        <f>SUM(M6:M9)</f>
        <v>959808.13711899985</v>
      </c>
      <c r="T19" s="18"/>
      <c r="U19" s="19"/>
      <c r="V19" s="20"/>
    </row>
    <row r="20" spans="4:22" x14ac:dyDescent="0.35">
      <c r="H20" s="12" t="s">
        <v>38</v>
      </c>
      <c r="I20" s="12" t="s">
        <v>20</v>
      </c>
      <c r="J20" s="12" t="s">
        <v>21</v>
      </c>
      <c r="K20" s="12" t="s">
        <v>8</v>
      </c>
      <c r="L20" s="12" t="s">
        <v>53</v>
      </c>
      <c r="M20" s="28">
        <v>21622.539686</v>
      </c>
      <c r="O20">
        <f>(O19-O18)/O19</f>
        <v>-5.1261154544577844E-2</v>
      </c>
      <c r="T20" s="18"/>
      <c r="U20" s="19"/>
      <c r="V20" s="20"/>
    </row>
    <row r="21" spans="4:22" x14ac:dyDescent="0.35">
      <c r="H21" s="14" t="s">
        <v>38</v>
      </c>
      <c r="I21" s="14" t="s">
        <v>22</v>
      </c>
      <c r="J21" s="14" t="s">
        <v>21</v>
      </c>
      <c r="K21" s="14" t="s">
        <v>10</v>
      </c>
      <c r="L21" s="14" t="s">
        <v>53</v>
      </c>
      <c r="M21" s="27">
        <v>65886.360912999997</v>
      </c>
      <c r="T21" s="18"/>
      <c r="U21" s="19"/>
      <c r="V21" s="20"/>
    </row>
    <row r="22" spans="4:22" x14ac:dyDescent="0.35">
      <c r="H22" s="12" t="s">
        <v>39</v>
      </c>
      <c r="I22" s="12" t="s">
        <v>6</v>
      </c>
      <c r="J22" s="12" t="s">
        <v>7</v>
      </c>
      <c r="K22" s="12" t="s">
        <v>8</v>
      </c>
      <c r="L22" s="12" t="s">
        <v>53</v>
      </c>
      <c r="M22" s="28">
        <v>0.12787915251472942</v>
      </c>
      <c r="T22" s="18"/>
      <c r="U22" s="19"/>
      <c r="V22" s="20"/>
    </row>
    <row r="23" spans="4:22" x14ac:dyDescent="0.35">
      <c r="H23" s="14" t="s">
        <v>39</v>
      </c>
      <c r="I23" s="14" t="s">
        <v>9</v>
      </c>
      <c r="J23" s="14" t="s">
        <v>7</v>
      </c>
      <c r="K23" s="14" t="s">
        <v>10</v>
      </c>
      <c r="L23" s="14" t="s">
        <v>53</v>
      </c>
      <c r="M23" s="27">
        <v>0.13098357172060354</v>
      </c>
      <c r="T23" s="18"/>
      <c r="U23" s="19"/>
      <c r="V23" s="20"/>
    </row>
    <row r="24" spans="4:22" x14ac:dyDescent="0.35">
      <c r="H24" s="12" t="s">
        <v>39</v>
      </c>
      <c r="I24" s="12" t="s">
        <v>11</v>
      </c>
      <c r="J24" s="12" t="s">
        <v>7</v>
      </c>
      <c r="K24" s="12" t="s">
        <v>12</v>
      </c>
      <c r="L24" s="12" t="s">
        <v>53</v>
      </c>
      <c r="M24" s="28">
        <v>0.13508037949728377</v>
      </c>
      <c r="T24" s="18"/>
      <c r="U24" s="19"/>
      <c r="V24" s="20"/>
    </row>
    <row r="25" spans="4:22" x14ac:dyDescent="0.35">
      <c r="H25" s="14" t="s">
        <v>39</v>
      </c>
      <c r="I25" s="14" t="s">
        <v>13</v>
      </c>
      <c r="J25" s="14" t="s">
        <v>7</v>
      </c>
      <c r="K25" s="14" t="s">
        <v>14</v>
      </c>
      <c r="L25" s="14" t="s">
        <v>53</v>
      </c>
      <c r="M25" s="27">
        <v>0.14646294833939788</v>
      </c>
      <c r="T25" s="18"/>
      <c r="U25" s="19"/>
      <c r="V25" s="20"/>
    </row>
    <row r="26" spans="4:22" x14ac:dyDescent="0.35">
      <c r="H26" s="12" t="s">
        <v>39</v>
      </c>
      <c r="I26" s="12" t="s">
        <v>15</v>
      </c>
      <c r="J26" s="12" t="s">
        <v>16</v>
      </c>
      <c r="K26" s="12" t="s">
        <v>8</v>
      </c>
      <c r="L26" s="12" t="s">
        <v>53</v>
      </c>
      <c r="M26" s="28">
        <v>3.9852692175342971E-2</v>
      </c>
      <c r="T26" s="18"/>
      <c r="U26" s="19"/>
      <c r="V26" s="20"/>
    </row>
    <row r="27" spans="4:22" x14ac:dyDescent="0.35">
      <c r="H27" s="14" t="s">
        <v>39</v>
      </c>
      <c r="I27" s="14" t="s">
        <v>17</v>
      </c>
      <c r="J27" s="14" t="s">
        <v>16</v>
      </c>
      <c r="K27" s="14" t="s">
        <v>10</v>
      </c>
      <c r="L27" s="14" t="s">
        <v>53</v>
      </c>
      <c r="M27" s="27">
        <v>7.9481013684182492E-2</v>
      </c>
      <c r="T27" s="18"/>
      <c r="U27" s="19"/>
      <c r="V27" s="20"/>
    </row>
    <row r="28" spans="4:22" x14ac:dyDescent="0.35">
      <c r="H28" s="12" t="s">
        <v>39</v>
      </c>
      <c r="I28" s="12" t="s">
        <v>18</v>
      </c>
      <c r="J28" s="12" t="s">
        <v>16</v>
      </c>
      <c r="K28" s="12" t="s">
        <v>12</v>
      </c>
      <c r="L28" s="12" t="s">
        <v>53</v>
      </c>
      <c r="M28" s="28">
        <v>0.10265350574012892</v>
      </c>
      <c r="T28" s="18"/>
      <c r="U28" s="19"/>
      <c r="V28" s="20"/>
    </row>
    <row r="29" spans="4:22" x14ac:dyDescent="0.35">
      <c r="H29" s="14" t="s">
        <v>39</v>
      </c>
      <c r="I29" s="14" t="s">
        <v>19</v>
      </c>
      <c r="J29" s="14" t="s">
        <v>16</v>
      </c>
      <c r="K29" s="14" t="s">
        <v>14</v>
      </c>
      <c r="L29" s="14" t="s">
        <v>53</v>
      </c>
      <c r="M29" s="27">
        <v>8.8890334551553374E-2</v>
      </c>
      <c r="T29" s="18"/>
      <c r="U29" s="19"/>
      <c r="V29" s="20"/>
    </row>
    <row r="30" spans="4:22" x14ac:dyDescent="0.35">
      <c r="H30" s="12" t="s">
        <v>39</v>
      </c>
      <c r="I30" s="12" t="s">
        <v>20</v>
      </c>
      <c r="J30" s="12" t="s">
        <v>21</v>
      </c>
      <c r="K30" s="12" t="s">
        <v>8</v>
      </c>
      <c r="L30" s="12" t="s">
        <v>53</v>
      </c>
      <c r="M30" s="28">
        <v>4.3192087125303869E-2</v>
      </c>
      <c r="T30" s="18"/>
      <c r="U30" s="19"/>
      <c r="V30" s="20"/>
    </row>
    <row r="31" spans="4:22" x14ac:dyDescent="0.35">
      <c r="H31" s="14" t="s">
        <v>39</v>
      </c>
      <c r="I31" s="14" t="s">
        <v>22</v>
      </c>
      <c r="J31" s="14" t="s">
        <v>21</v>
      </c>
      <c r="K31" s="14" t="s">
        <v>10</v>
      </c>
      <c r="L31" s="14" t="s">
        <v>53</v>
      </c>
      <c r="M31" s="27">
        <v>9.3369854461344187E-2</v>
      </c>
      <c r="T31" s="18"/>
      <c r="U31" s="19"/>
      <c r="V31" s="20"/>
    </row>
    <row r="32" spans="4:22" x14ac:dyDescent="0.35">
      <c r="H32" s="12" t="s">
        <v>42</v>
      </c>
      <c r="I32" s="12" t="s">
        <v>6</v>
      </c>
      <c r="J32" s="12" t="s">
        <v>7</v>
      </c>
      <c r="K32" s="12" t="s">
        <v>8</v>
      </c>
      <c r="L32" s="12" t="s">
        <v>53</v>
      </c>
      <c r="M32" s="28">
        <v>51349.608698084776</v>
      </c>
      <c r="T32" s="18"/>
      <c r="U32" s="19"/>
      <c r="V32" s="20"/>
    </row>
    <row r="33" spans="4:22" x14ac:dyDescent="0.35">
      <c r="H33" s="14" t="s">
        <v>42</v>
      </c>
      <c r="I33" s="14" t="s">
        <v>9</v>
      </c>
      <c r="J33" s="14" t="s">
        <v>7</v>
      </c>
      <c r="K33" s="14" t="s">
        <v>10</v>
      </c>
      <c r="L33" s="14" t="s">
        <v>53</v>
      </c>
      <c r="M33" s="27">
        <v>146073.26714090904</v>
      </c>
      <c r="O33" s="1" t="s">
        <v>0</v>
      </c>
      <c r="P33" t="s">
        <v>38</v>
      </c>
      <c r="T33" s="18"/>
      <c r="U33" s="19"/>
      <c r="V33" s="20"/>
    </row>
    <row r="34" spans="4:22" x14ac:dyDescent="0.35">
      <c r="H34" s="12" t="s">
        <v>42</v>
      </c>
      <c r="I34" s="12" t="s">
        <v>11</v>
      </c>
      <c r="J34" s="12" t="s">
        <v>7</v>
      </c>
      <c r="K34" s="12" t="s">
        <v>12</v>
      </c>
      <c r="L34" s="12" t="s">
        <v>53</v>
      </c>
      <c r="M34" s="28">
        <v>132771.87398711825</v>
      </c>
      <c r="T34" s="21"/>
      <c r="U34" s="22"/>
      <c r="V34" s="23"/>
    </row>
    <row r="35" spans="4:22" x14ac:dyDescent="0.35">
      <c r="H35" s="14" t="s">
        <v>42</v>
      </c>
      <c r="I35" s="14" t="s">
        <v>13</v>
      </c>
      <c r="J35" s="14" t="s">
        <v>7</v>
      </c>
      <c r="K35" s="14" t="s">
        <v>14</v>
      </c>
      <c r="L35" s="14" t="s">
        <v>53</v>
      </c>
      <c r="M35" s="27">
        <v>-80061.507428925048</v>
      </c>
      <c r="O35" s="1" t="s">
        <v>56</v>
      </c>
      <c r="P35" t="s">
        <v>48</v>
      </c>
      <c r="Q35" t="s">
        <v>62</v>
      </c>
    </row>
    <row r="36" spans="4:22" x14ac:dyDescent="0.35">
      <c r="H36" s="12" t="s">
        <v>42</v>
      </c>
      <c r="I36" s="12" t="s">
        <v>15</v>
      </c>
      <c r="J36" s="12" t="s">
        <v>16</v>
      </c>
      <c r="K36" s="12" t="s">
        <v>8</v>
      </c>
      <c r="L36" s="12" t="s">
        <v>53</v>
      </c>
      <c r="M36" s="28">
        <v>20954.744287018828</v>
      </c>
      <c r="O36" s="2" t="s">
        <v>6</v>
      </c>
      <c r="P36" s="7">
        <v>52511.614385999972</v>
      </c>
    </row>
    <row r="37" spans="4:22" x14ac:dyDescent="0.35">
      <c r="H37" s="14" t="s">
        <v>42</v>
      </c>
      <c r="I37" s="14" t="s">
        <v>17</v>
      </c>
      <c r="J37" s="14" t="s">
        <v>16</v>
      </c>
      <c r="K37" s="14" t="s">
        <v>10</v>
      </c>
      <c r="L37" s="14" t="s">
        <v>53</v>
      </c>
      <c r="M37" s="27">
        <v>33706.538183989316</v>
      </c>
      <c r="O37" s="2" t="s">
        <v>9</v>
      </c>
      <c r="P37" s="7">
        <v>81339.517332999996</v>
      </c>
      <c r="Q37">
        <f>(GETPIVOTDATA("Value (Billion Won)",$O$35,"Year.Quarter","2023.Q2")-GETPIVOTDATA("Value (Billion Won)",$O$35,"Year.Quarter","2023.Q1"))/GETPIVOTDATA("Value (Billion Won)",$O$35,"Year.Quarter","2023.Q1")</f>
        <v>0.54898146408322535</v>
      </c>
    </row>
    <row r="38" spans="4:22" x14ac:dyDescent="0.35">
      <c r="H38" s="12" t="s">
        <v>42</v>
      </c>
      <c r="I38" s="12" t="s">
        <v>18</v>
      </c>
      <c r="J38" s="12" t="s">
        <v>16</v>
      </c>
      <c r="K38" s="12" t="s">
        <v>12</v>
      </c>
      <c r="L38" s="12" t="s">
        <v>53</v>
      </c>
      <c r="M38" s="28">
        <v>-6557.4360241707154</v>
      </c>
      <c r="O38" s="2" t="s">
        <v>11</v>
      </c>
      <c r="P38" s="7">
        <v>72654.243581000075</v>
      </c>
      <c r="Q38">
        <f>(GETPIVOTDATA("Value (Billion Won)",$O$35,"Year.Quarter","2023.Q3")-GETPIVOTDATA("Value (Billion Won)",$O$35,"Year.Quarter","2023.Q2"))/GETPIVOTDATA("Value (Billion Won)",$O$35,"Year.Quarter","2023.Q3")</f>
        <v>-0.11954255283543025</v>
      </c>
    </row>
    <row r="39" spans="4:22" x14ac:dyDescent="0.35">
      <c r="H39" s="14" t="s">
        <v>42</v>
      </c>
      <c r="I39" s="14" t="s">
        <v>19</v>
      </c>
      <c r="J39" s="14" t="s">
        <v>16</v>
      </c>
      <c r="K39" s="14" t="s">
        <v>14</v>
      </c>
      <c r="L39" s="14" t="s">
        <v>53</v>
      </c>
      <c r="M39" s="27">
        <v>-28679.024170170745</v>
      </c>
      <c r="O39" s="2" t="s">
        <v>13</v>
      </c>
      <c r="P39" s="7">
        <v>89137.931795000099</v>
      </c>
      <c r="Q39">
        <f>(GETPIVOTDATA("Value (Billion Won)",$O$35,"Year.Quarter","2023.Q4")-GETPIVOTDATA("Value (Billion Won)",$O$35,"Year.Quarter","2023.Q3"))/GETPIVOTDATA("Value (Billion Won)",$O$35,"Year.Quarter","2023.Q4")</f>
        <v>0.18492338650967693</v>
      </c>
    </row>
    <row r="40" spans="4:22" x14ac:dyDescent="0.35">
      <c r="H40" s="12" t="s">
        <v>42</v>
      </c>
      <c r="I40" s="12" t="s">
        <v>20</v>
      </c>
      <c r="J40" s="12" t="s">
        <v>21</v>
      </c>
      <c r="K40" s="12" t="s">
        <v>8</v>
      </c>
      <c r="L40" s="12" t="s">
        <v>53</v>
      </c>
      <c r="M40" s="28">
        <v>80213.724799000003</v>
      </c>
      <c r="O40" s="2" t="s">
        <v>15</v>
      </c>
      <c r="P40" s="7">
        <v>14383.571253</v>
      </c>
    </row>
    <row r="41" spans="4:22" x14ac:dyDescent="0.35">
      <c r="H41" s="14" t="s">
        <v>42</v>
      </c>
      <c r="I41" s="14" t="s">
        <v>22</v>
      </c>
      <c r="J41" s="14" t="s">
        <v>21</v>
      </c>
      <c r="K41" s="14" t="s">
        <v>10</v>
      </c>
      <c r="L41" s="14" t="s">
        <v>53</v>
      </c>
      <c r="M41" s="27">
        <v>31146.115562499999</v>
      </c>
      <c r="O41" s="2" t="s">
        <v>17</v>
      </c>
      <c r="P41" s="7">
        <v>50904.725312000002</v>
      </c>
    </row>
    <row r="42" spans="4:22" x14ac:dyDescent="0.35">
      <c r="D42" s="7"/>
      <c r="H42" s="12" t="s">
        <v>44</v>
      </c>
      <c r="I42" s="12" t="s">
        <v>6</v>
      </c>
      <c r="J42" s="12" t="s">
        <v>7</v>
      </c>
      <c r="K42" s="12" t="s">
        <v>8</v>
      </c>
      <c r="L42" s="12" t="s">
        <v>53</v>
      </c>
      <c r="M42" s="28">
        <v>23023.421011529983</v>
      </c>
      <c r="O42" s="2" t="s">
        <v>18</v>
      </c>
      <c r="P42" s="7">
        <v>54185.386086000006</v>
      </c>
    </row>
    <row r="43" spans="4:22" x14ac:dyDescent="0.35">
      <c r="H43" s="14" t="s">
        <v>44</v>
      </c>
      <c r="I43" s="14" t="s">
        <v>9</v>
      </c>
      <c r="J43" s="14" t="s">
        <v>7</v>
      </c>
      <c r="K43" s="14" t="s">
        <v>10</v>
      </c>
      <c r="L43" s="14" t="s">
        <v>53</v>
      </c>
      <c r="M43" s="27">
        <v>117402.88561794274</v>
      </c>
      <c r="O43" s="2" t="s">
        <v>19</v>
      </c>
      <c r="P43" s="7">
        <v>64571.604407999999</v>
      </c>
    </row>
    <row r="44" spans="4:22" x14ac:dyDescent="0.35">
      <c r="H44" s="12" t="s">
        <v>44</v>
      </c>
      <c r="I44" s="12" t="s">
        <v>11</v>
      </c>
      <c r="J44" s="12" t="s">
        <v>7</v>
      </c>
      <c r="K44" s="12" t="s">
        <v>12</v>
      </c>
      <c r="L44" s="12" t="s">
        <v>53</v>
      </c>
      <c r="M44" s="28">
        <v>99690.346867096378</v>
      </c>
      <c r="O44" s="2" t="s">
        <v>20</v>
      </c>
      <c r="P44" s="7">
        <v>21622.539686</v>
      </c>
    </row>
    <row r="45" spans="4:22" x14ac:dyDescent="0.35">
      <c r="H45" s="14" t="s">
        <v>44</v>
      </c>
      <c r="I45" s="14" t="s">
        <v>13</v>
      </c>
      <c r="J45" s="14" t="s">
        <v>7</v>
      </c>
      <c r="K45" s="14" t="s">
        <v>14</v>
      </c>
      <c r="L45" s="14" t="s">
        <v>53</v>
      </c>
      <c r="M45" s="27">
        <v>-56667.094595944611</v>
      </c>
      <c r="O45" s="2" t="s">
        <v>22</v>
      </c>
      <c r="P45" s="7">
        <v>65886.360912999997</v>
      </c>
    </row>
    <row r="46" spans="4:22" x14ac:dyDescent="0.35">
      <c r="H46" s="12" t="s">
        <v>44</v>
      </c>
      <c r="I46" s="12" t="s">
        <v>15</v>
      </c>
      <c r="J46" s="12" t="s">
        <v>16</v>
      </c>
      <c r="K46" s="12" t="s">
        <v>8</v>
      </c>
      <c r="L46" s="12" t="s">
        <v>53</v>
      </c>
      <c r="M46" s="28">
        <v>11098.156454221949</v>
      </c>
      <c r="O46" s="2" t="s">
        <v>47</v>
      </c>
      <c r="P46" s="7">
        <v>567197.49475300021</v>
      </c>
    </row>
    <row r="47" spans="4:22" x14ac:dyDescent="0.35">
      <c r="H47" s="14" t="s">
        <v>44</v>
      </c>
      <c r="I47" s="14" t="s">
        <v>17</v>
      </c>
      <c r="J47" s="14" t="s">
        <v>16</v>
      </c>
      <c r="K47" s="14" t="s">
        <v>10</v>
      </c>
      <c r="L47" s="14" t="s">
        <v>53</v>
      </c>
      <c r="M47" s="27">
        <v>10099.978786990725</v>
      </c>
    </row>
    <row r="48" spans="4:22" x14ac:dyDescent="0.35">
      <c r="H48" s="12" t="s">
        <v>44</v>
      </c>
      <c r="I48" s="12" t="s">
        <v>18</v>
      </c>
      <c r="J48" s="12" t="s">
        <v>16</v>
      </c>
      <c r="K48" s="12" t="s">
        <v>12</v>
      </c>
      <c r="L48" s="12" t="s">
        <v>53</v>
      </c>
      <c r="M48" s="28">
        <v>1444.2621532327271</v>
      </c>
    </row>
    <row r="49" spans="8:16" x14ac:dyDescent="0.35">
      <c r="H49" s="14" t="s">
        <v>44</v>
      </c>
      <c r="I49" s="14" t="s">
        <v>19</v>
      </c>
      <c r="J49" s="14" t="s">
        <v>16</v>
      </c>
      <c r="K49" s="14" t="s">
        <v>14</v>
      </c>
      <c r="L49" s="14" t="s">
        <v>53</v>
      </c>
      <c r="M49" s="27">
        <v>-26074.243195991541</v>
      </c>
      <c r="O49" s="1" t="s">
        <v>0</v>
      </c>
      <c r="P49" t="s" vm="5">
        <v>44</v>
      </c>
    </row>
    <row r="50" spans="8:16" x14ac:dyDescent="0.35">
      <c r="H50" s="12" t="s">
        <v>44</v>
      </c>
      <c r="I50" s="12" t="s">
        <v>20</v>
      </c>
      <c r="J50" s="12" t="s">
        <v>21</v>
      </c>
      <c r="K50" s="12" t="s">
        <v>8</v>
      </c>
      <c r="L50" s="12" t="s">
        <v>53</v>
      </c>
      <c r="M50" s="28">
        <v>54390.181042999997</v>
      </c>
    </row>
    <row r="51" spans="8:16" x14ac:dyDescent="0.35">
      <c r="H51" s="39" t="s">
        <v>44</v>
      </c>
      <c r="I51" s="39" t="s">
        <v>22</v>
      </c>
      <c r="J51" s="39" t="s">
        <v>21</v>
      </c>
      <c r="K51" s="39" t="s">
        <v>10</v>
      </c>
      <c r="L51" s="39" t="s">
        <v>53</v>
      </c>
      <c r="M51" s="40">
        <v>15465.019168932511</v>
      </c>
      <c r="O51" s="1" t="s">
        <v>56</v>
      </c>
      <c r="P51" t="s">
        <v>48</v>
      </c>
    </row>
    <row r="52" spans="8:16" x14ac:dyDescent="0.35">
      <c r="O52" s="2" t="s">
        <v>7</v>
      </c>
      <c r="P52" s="41">
        <v>183449.55890062451</v>
      </c>
    </row>
    <row r="53" spans="8:16" x14ac:dyDescent="0.35">
      <c r="O53" s="2" t="s">
        <v>16</v>
      </c>
      <c r="P53">
        <v>-3431.8458015461401</v>
      </c>
    </row>
    <row r="54" spans="8:16" x14ac:dyDescent="0.35">
      <c r="J54" s="7"/>
      <c r="O54" s="2" t="s">
        <v>21</v>
      </c>
      <c r="P54">
        <v>69855.200211932504</v>
      </c>
    </row>
    <row r="55" spans="8:16" x14ac:dyDescent="0.35">
      <c r="O55" s="2" t="s">
        <v>47</v>
      </c>
      <c r="P55">
        <v>249872.9133110109</v>
      </c>
    </row>
  </sheetData>
  <pageMargins left="0.7" right="0.7" top="0.75" bottom="0.75" header="0.3" footer="0.3"/>
  <drawing r:id="rId6"/>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2C367-1648-4C3C-911B-78B403FA461C}">
  <sheetPr codeName="Sheet7"/>
  <dimension ref="A1"/>
  <sheetViews>
    <sheetView zoomScale="45" zoomScaleNormal="51" workbookViewId="0">
      <selection activeCell="AG29" sqref="AG29"/>
    </sheetView>
  </sheetViews>
  <sheetFormatPr defaultRowHeight="14.5" x14ac:dyDescent="0.35"/>
  <cols>
    <col min="1" max="16384" width="8.7265625" style="46"/>
  </cols>
  <sheetData/>
  <pageMargins left="0.7" right="0.7" top="0.75" bottom="0.75" header="0.3" footer="0.3"/>
  <pageSetup orientation="portrait" r:id="rId1"/>
  <drawing r:id="rId2"/>
  <extLst>
    <ext xmlns:x15="http://schemas.microsoft.com/office/spreadsheetml/2010/11/main" uri="{3A4CF648-6AED-40f4-86FF-DC5316D8AED3}">
      <x14:slicerList xmlns:x14="http://schemas.microsoft.com/office/spreadsheetml/2009/9/main">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64754-BACA-4D12-84EA-7BA75F542995}">
  <sheetPr codeName="Sheet8"/>
  <dimension ref="A1:AD81"/>
  <sheetViews>
    <sheetView topLeftCell="A19" zoomScale="44" zoomScaleNormal="55" workbookViewId="0">
      <selection activeCell="Q42" sqref="Q42"/>
    </sheetView>
  </sheetViews>
  <sheetFormatPr defaultRowHeight="14.5" x14ac:dyDescent="0.35"/>
  <cols>
    <col min="1" max="1" width="21.54296875" customWidth="1"/>
    <col min="2" max="2" width="17.1796875" customWidth="1"/>
    <col min="4" max="4" width="11.453125" customWidth="1"/>
    <col min="5" max="5" width="13" customWidth="1"/>
    <col min="6" max="6" width="25.7265625" customWidth="1"/>
    <col min="8" max="8" width="19.90625" bestFit="1" customWidth="1"/>
    <col min="9" max="9" width="32.54296875" bestFit="1" customWidth="1"/>
    <col min="10" max="10" width="21.26953125" bestFit="1" customWidth="1"/>
    <col min="11" max="11" width="21.08984375" bestFit="1" customWidth="1"/>
    <col min="12" max="12" width="19.90625" bestFit="1" customWidth="1"/>
    <col min="13" max="13" width="27.36328125" bestFit="1" customWidth="1"/>
    <col min="14" max="15" width="39" bestFit="1" customWidth="1"/>
    <col min="16" max="17" width="15.7265625" bestFit="1" customWidth="1"/>
    <col min="18" max="18" width="14.81640625" bestFit="1" customWidth="1"/>
    <col min="19" max="19" width="19.90625" bestFit="1" customWidth="1"/>
    <col min="20" max="20" width="32.54296875" bestFit="1" customWidth="1"/>
    <col min="21" max="21" width="16" customWidth="1"/>
    <col min="23" max="23" width="19.90625" bestFit="1" customWidth="1"/>
    <col min="24" max="24" width="32.54296875" bestFit="1" customWidth="1"/>
    <col min="29" max="29" width="27.54296875" bestFit="1" customWidth="1"/>
    <col min="30" max="30" width="23.81640625" bestFit="1" customWidth="1"/>
    <col min="31" max="32" width="4.81640625" bestFit="1" customWidth="1"/>
    <col min="33" max="33" width="10.81640625" bestFit="1" customWidth="1"/>
    <col min="34" max="39" width="7.7265625" bestFit="1" customWidth="1"/>
    <col min="40" max="40" width="10.81640625" bestFit="1" customWidth="1"/>
  </cols>
  <sheetData>
    <row r="1" spans="1:24" x14ac:dyDescent="0.35">
      <c r="A1" s="29" t="s">
        <v>0</v>
      </c>
      <c r="B1" s="29" t="s">
        <v>1</v>
      </c>
      <c r="C1" s="29" t="s">
        <v>2</v>
      </c>
      <c r="D1" s="29" t="s">
        <v>3</v>
      </c>
      <c r="E1" s="29" t="s">
        <v>49</v>
      </c>
      <c r="F1" s="30" t="s">
        <v>4</v>
      </c>
      <c r="H1" s="1" t="s">
        <v>56</v>
      </c>
      <c r="I1" t="s">
        <v>48</v>
      </c>
      <c r="J1" t="s">
        <v>64</v>
      </c>
    </row>
    <row r="2" spans="1:24" x14ac:dyDescent="0.35">
      <c r="A2" s="14" t="s">
        <v>5</v>
      </c>
      <c r="B2" s="14" t="s">
        <v>19</v>
      </c>
      <c r="C2" s="14" t="s">
        <v>16</v>
      </c>
      <c r="D2" s="14" t="s">
        <v>14</v>
      </c>
      <c r="E2" s="14" t="s">
        <v>51</v>
      </c>
      <c r="F2" s="27">
        <v>726418.73532999994</v>
      </c>
      <c r="H2" s="2" t="s">
        <v>6</v>
      </c>
      <c r="I2" s="7">
        <v>978942.29700200004</v>
      </c>
      <c r="P2" s="9" t="s">
        <v>0</v>
      </c>
      <c r="Q2" s="10" t="s">
        <v>1</v>
      </c>
      <c r="R2" s="10" t="s">
        <v>2</v>
      </c>
      <c r="S2" s="10" t="s">
        <v>3</v>
      </c>
      <c r="T2" s="10" t="s">
        <v>49</v>
      </c>
      <c r="U2" s="24" t="s">
        <v>4</v>
      </c>
      <c r="W2" s="1" t="s">
        <v>56</v>
      </c>
      <c r="X2" t="s">
        <v>48</v>
      </c>
    </row>
    <row r="3" spans="1:24" x14ac:dyDescent="0.35">
      <c r="A3" s="14" t="s">
        <v>5</v>
      </c>
      <c r="B3" s="14" t="s">
        <v>22</v>
      </c>
      <c r="C3" s="14" t="s">
        <v>21</v>
      </c>
      <c r="D3" s="14" t="s">
        <v>10</v>
      </c>
      <c r="E3" s="14" t="s">
        <v>51</v>
      </c>
      <c r="F3" s="27">
        <v>705649.17652600002</v>
      </c>
      <c r="H3" s="2" t="s">
        <v>9</v>
      </c>
      <c r="I3" s="7">
        <v>1303028.4600250002</v>
      </c>
      <c r="J3">
        <f>(I3-I2)/I2</f>
        <v>0.33105747296394322</v>
      </c>
      <c r="P3" s="13" t="s">
        <v>5</v>
      </c>
      <c r="Q3" s="14" t="s">
        <v>19</v>
      </c>
      <c r="R3" s="14" t="s">
        <v>16</v>
      </c>
      <c r="S3" s="14" t="s">
        <v>14</v>
      </c>
      <c r="T3" s="14" t="s">
        <v>51</v>
      </c>
      <c r="U3" s="26">
        <v>726418.73532999994</v>
      </c>
      <c r="W3" s="2" t="s">
        <v>23</v>
      </c>
      <c r="X3" s="7">
        <v>715835.06360899995</v>
      </c>
    </row>
    <row r="4" spans="1:24" x14ac:dyDescent="0.35">
      <c r="A4" s="14" t="s">
        <v>5</v>
      </c>
      <c r="B4" s="14" t="s">
        <v>17</v>
      </c>
      <c r="C4" s="14" t="s">
        <v>16</v>
      </c>
      <c r="D4" s="14" t="s">
        <v>10</v>
      </c>
      <c r="E4" s="14" t="s">
        <v>51</v>
      </c>
      <c r="F4" s="27">
        <v>640463.96683200006</v>
      </c>
      <c r="H4" s="2" t="s">
        <v>11</v>
      </c>
      <c r="I4" s="7">
        <v>1145977.6462580003</v>
      </c>
      <c r="J4">
        <f t="shared" ref="J4:J11" si="0">(I4-I3)/I3</f>
        <v>-0.1205275391789882</v>
      </c>
      <c r="P4" s="13" t="s">
        <v>5</v>
      </c>
      <c r="Q4" s="14" t="s">
        <v>22</v>
      </c>
      <c r="R4" s="14" t="s">
        <v>21</v>
      </c>
      <c r="S4" s="14" t="s">
        <v>10</v>
      </c>
      <c r="T4" s="14" t="s">
        <v>51</v>
      </c>
      <c r="U4" s="26">
        <v>705649.17652600002</v>
      </c>
      <c r="W4" s="2" t="s">
        <v>24</v>
      </c>
      <c r="X4" s="7">
        <v>188851.27482399999</v>
      </c>
    </row>
    <row r="5" spans="1:24" x14ac:dyDescent="0.35">
      <c r="A5" s="14" t="s">
        <v>5</v>
      </c>
      <c r="B5" s="14" t="s">
        <v>9</v>
      </c>
      <c r="C5" s="14" t="s">
        <v>7</v>
      </c>
      <c r="D5" s="14" t="s">
        <v>10</v>
      </c>
      <c r="E5" s="14" t="s">
        <v>51</v>
      </c>
      <c r="F5" s="27">
        <v>620990.22239599994</v>
      </c>
      <c r="H5" s="2" t="s">
        <v>13</v>
      </c>
      <c r="I5" s="7">
        <v>1314304.1607071073</v>
      </c>
      <c r="J5">
        <f t="shared" si="0"/>
        <v>0.14688464037562102</v>
      </c>
      <c r="P5" s="13" t="s">
        <v>5</v>
      </c>
      <c r="Q5" s="14" t="s">
        <v>17</v>
      </c>
      <c r="R5" s="14" t="s">
        <v>16</v>
      </c>
      <c r="S5" s="14" t="s">
        <v>10</v>
      </c>
      <c r="T5" s="14" t="s">
        <v>51</v>
      </c>
      <c r="U5" s="26">
        <v>640463.96683200006</v>
      </c>
      <c r="W5" s="2" t="s">
        <v>5</v>
      </c>
      <c r="X5" s="7">
        <v>2255648.5360289998</v>
      </c>
    </row>
    <row r="6" spans="1:24" x14ac:dyDescent="0.35">
      <c r="A6" s="14" t="s">
        <v>5</v>
      </c>
      <c r="B6" s="14" t="s">
        <v>13</v>
      </c>
      <c r="C6" s="14" t="s">
        <v>7</v>
      </c>
      <c r="D6" s="14" t="s">
        <v>14</v>
      </c>
      <c r="E6" s="14" t="s">
        <v>51</v>
      </c>
      <c r="F6" s="27">
        <v>608603.9698480001</v>
      </c>
      <c r="H6" s="2" t="s">
        <v>15</v>
      </c>
      <c r="I6" s="7">
        <v>769377.17901974684</v>
      </c>
      <c r="J6">
        <f t="shared" si="0"/>
        <v>-0.41461253641180357</v>
      </c>
      <c r="P6" s="13" t="s">
        <v>5</v>
      </c>
      <c r="Q6" s="14" t="s">
        <v>9</v>
      </c>
      <c r="R6" s="14" t="s">
        <v>7</v>
      </c>
      <c r="S6" s="14" t="s">
        <v>10</v>
      </c>
      <c r="T6" s="14" t="s">
        <v>51</v>
      </c>
      <c r="U6" s="26">
        <v>620990.22239599994</v>
      </c>
      <c r="W6" s="2" t="s">
        <v>47</v>
      </c>
      <c r="X6" s="7">
        <v>3160334.8744619996</v>
      </c>
    </row>
    <row r="7" spans="1:24" x14ac:dyDescent="0.35">
      <c r="A7" s="12" t="s">
        <v>5</v>
      </c>
      <c r="B7" s="12" t="s">
        <v>11</v>
      </c>
      <c r="C7" s="12" t="s">
        <v>7</v>
      </c>
      <c r="D7" s="12" t="s">
        <v>12</v>
      </c>
      <c r="E7" s="12" t="s">
        <v>51</v>
      </c>
      <c r="F7" s="28">
        <v>537859.33865000005</v>
      </c>
      <c r="H7" s="2" t="s">
        <v>17</v>
      </c>
      <c r="I7" s="7">
        <v>1305307.6664789999</v>
      </c>
      <c r="J7">
        <f t="shared" si="0"/>
        <v>0.69657705228802724</v>
      </c>
      <c r="P7" s="13" t="s">
        <v>5</v>
      </c>
      <c r="Q7" s="14" t="s">
        <v>13</v>
      </c>
      <c r="R7" s="14" t="s">
        <v>7</v>
      </c>
      <c r="S7" s="14" t="s">
        <v>14</v>
      </c>
      <c r="T7" s="14" t="s">
        <v>51</v>
      </c>
      <c r="U7" s="26">
        <v>608603.9698480001</v>
      </c>
    </row>
    <row r="8" spans="1:24" x14ac:dyDescent="0.35">
      <c r="A8" s="12" t="s">
        <v>5</v>
      </c>
      <c r="B8" s="12" t="s">
        <v>18</v>
      </c>
      <c r="C8" s="12" t="s">
        <v>16</v>
      </c>
      <c r="D8" s="12" t="s">
        <v>12</v>
      </c>
      <c r="E8" s="12" t="s">
        <v>51</v>
      </c>
      <c r="F8" s="28">
        <v>527847.39980700007</v>
      </c>
      <c r="H8" s="2" t="s">
        <v>18</v>
      </c>
      <c r="I8" s="7">
        <v>1068122.2034468972</v>
      </c>
      <c r="J8">
        <f t="shared" si="0"/>
        <v>-0.18170847312335048</v>
      </c>
      <c r="P8" s="11" t="s">
        <v>5</v>
      </c>
      <c r="Q8" s="12" t="s">
        <v>11</v>
      </c>
      <c r="R8" s="12" t="s">
        <v>7</v>
      </c>
      <c r="S8" s="12" t="s">
        <v>12</v>
      </c>
      <c r="T8" s="12" t="s">
        <v>51</v>
      </c>
      <c r="U8" s="25">
        <v>537859.33865000005</v>
      </c>
    </row>
    <row r="9" spans="1:24" x14ac:dyDescent="0.35">
      <c r="A9" s="12" t="s">
        <v>5</v>
      </c>
      <c r="B9" s="12" t="s">
        <v>20</v>
      </c>
      <c r="C9" s="12" t="s">
        <v>21</v>
      </c>
      <c r="D9" s="12" t="s">
        <v>8</v>
      </c>
      <c r="E9" s="12" t="s">
        <v>51</v>
      </c>
      <c r="F9" s="28">
        <v>500613.44855299994</v>
      </c>
      <c r="H9" s="2" t="s">
        <v>19</v>
      </c>
      <c r="I9" s="7">
        <v>1495128.9038291031</v>
      </c>
      <c r="J9">
        <f t="shared" si="0"/>
        <v>0.39977326471093716</v>
      </c>
      <c r="P9" s="11" t="s">
        <v>5</v>
      </c>
      <c r="Q9" s="12" t="s">
        <v>18</v>
      </c>
      <c r="R9" s="12" t="s">
        <v>16</v>
      </c>
      <c r="S9" s="12" t="s">
        <v>12</v>
      </c>
      <c r="T9" s="12" t="s">
        <v>51</v>
      </c>
      <c r="U9" s="25">
        <v>527847.39980700007</v>
      </c>
    </row>
    <row r="10" spans="1:24" x14ac:dyDescent="0.35">
      <c r="A10" s="12" t="s">
        <v>5</v>
      </c>
      <c r="B10" s="12" t="s">
        <v>6</v>
      </c>
      <c r="C10" s="12" t="s">
        <v>7</v>
      </c>
      <c r="D10" s="12" t="s">
        <v>8</v>
      </c>
      <c r="E10" s="12" t="s">
        <v>51</v>
      </c>
      <c r="F10" s="28">
        <v>410634.67620300001</v>
      </c>
      <c r="H10" s="2" t="s">
        <v>20</v>
      </c>
      <c r="I10" s="7">
        <v>1101404.5099739998</v>
      </c>
      <c r="J10">
        <f t="shared" si="0"/>
        <v>-0.26333809268669384</v>
      </c>
      <c r="P10" s="11" t="s">
        <v>5</v>
      </c>
      <c r="Q10" s="12" t="s">
        <v>20</v>
      </c>
      <c r="R10" s="12" t="s">
        <v>21</v>
      </c>
      <c r="S10" s="12" t="s">
        <v>8</v>
      </c>
      <c r="T10" s="12" t="s">
        <v>51</v>
      </c>
      <c r="U10" s="25">
        <v>500613.44855299994</v>
      </c>
    </row>
    <row r="11" spans="1:24" x14ac:dyDescent="0.35">
      <c r="A11" s="12" t="s">
        <v>5</v>
      </c>
      <c r="B11" s="12" t="s">
        <v>15</v>
      </c>
      <c r="C11" s="12" t="s">
        <v>16</v>
      </c>
      <c r="D11" s="12" t="s">
        <v>8</v>
      </c>
      <c r="E11" s="12" t="s">
        <v>51</v>
      </c>
      <c r="F11" s="28">
        <v>360918.43406</v>
      </c>
      <c r="H11" s="2" t="s">
        <v>22</v>
      </c>
      <c r="I11" s="7">
        <v>1476317.724402</v>
      </c>
      <c r="J11">
        <f t="shared" si="0"/>
        <v>0.34039556859709108</v>
      </c>
      <c r="P11" s="11" t="s">
        <v>5</v>
      </c>
      <c r="Q11" s="12" t="s">
        <v>6</v>
      </c>
      <c r="R11" s="12" t="s">
        <v>7</v>
      </c>
      <c r="S11" s="12" t="s">
        <v>8</v>
      </c>
      <c r="T11" s="12" t="s">
        <v>51</v>
      </c>
      <c r="U11" s="25">
        <v>410634.67620300001</v>
      </c>
    </row>
    <row r="12" spans="1:24" x14ac:dyDescent="0.35">
      <c r="A12" s="14" t="s">
        <v>23</v>
      </c>
      <c r="B12" s="14" t="s">
        <v>13</v>
      </c>
      <c r="C12" s="14" t="s">
        <v>7</v>
      </c>
      <c r="D12" s="14" t="s">
        <v>14</v>
      </c>
      <c r="E12" s="14" t="s">
        <v>51</v>
      </c>
      <c r="F12" s="27">
        <v>276158.61239999998</v>
      </c>
      <c r="H12" s="2" t="s">
        <v>47</v>
      </c>
      <c r="I12" s="7">
        <v>11957910.751142854</v>
      </c>
      <c r="P12" s="11" t="s">
        <v>5</v>
      </c>
      <c r="Q12" s="12" t="s">
        <v>15</v>
      </c>
      <c r="R12" s="12" t="s">
        <v>16</v>
      </c>
      <c r="S12" s="12" t="s">
        <v>8</v>
      </c>
      <c r="T12" s="12" t="s">
        <v>51</v>
      </c>
      <c r="U12" s="25">
        <v>360918.43406</v>
      </c>
    </row>
    <row r="13" spans="1:24" x14ac:dyDescent="0.35">
      <c r="A13" s="12" t="s">
        <v>23</v>
      </c>
      <c r="B13" s="12" t="s">
        <v>11</v>
      </c>
      <c r="C13" s="12" t="s">
        <v>7</v>
      </c>
      <c r="D13" s="12" t="s">
        <v>12</v>
      </c>
      <c r="E13" s="12" t="s">
        <v>51</v>
      </c>
      <c r="F13" s="28">
        <v>264126.19574700005</v>
      </c>
      <c r="P13" s="13" t="s">
        <v>23</v>
      </c>
      <c r="Q13" s="14" t="s">
        <v>13</v>
      </c>
      <c r="R13" s="14" t="s">
        <v>7</v>
      </c>
      <c r="S13" s="14" t="s">
        <v>14</v>
      </c>
      <c r="T13" s="14" t="s">
        <v>51</v>
      </c>
      <c r="U13" s="26">
        <v>276158.61239999998</v>
      </c>
    </row>
    <row r="14" spans="1:24" x14ac:dyDescent="0.35">
      <c r="A14" s="14" t="s">
        <v>23</v>
      </c>
      <c r="B14" s="14" t="s">
        <v>19</v>
      </c>
      <c r="C14" s="14" t="s">
        <v>16</v>
      </c>
      <c r="D14" s="14" t="s">
        <v>14</v>
      </c>
      <c r="E14" s="14" t="s">
        <v>51</v>
      </c>
      <c r="F14" s="27">
        <v>251787.48177399999</v>
      </c>
      <c r="H14" s="2" t="s">
        <v>65</v>
      </c>
      <c r="I14" s="2" t="s">
        <v>85</v>
      </c>
      <c r="P14" s="11" t="s">
        <v>23</v>
      </c>
      <c r="Q14" s="12" t="s">
        <v>11</v>
      </c>
      <c r="R14" s="12" t="s">
        <v>7</v>
      </c>
      <c r="S14" s="12" t="s">
        <v>12</v>
      </c>
      <c r="T14" s="12" t="s">
        <v>51</v>
      </c>
      <c r="U14" s="25">
        <v>264126.19574700005</v>
      </c>
    </row>
    <row r="15" spans="1:24" x14ac:dyDescent="0.35">
      <c r="A15" s="14" t="s">
        <v>23</v>
      </c>
      <c r="B15" s="14" t="s">
        <v>17</v>
      </c>
      <c r="C15" s="14" t="s">
        <v>16</v>
      </c>
      <c r="D15" s="14" t="s">
        <v>10</v>
      </c>
      <c r="E15" s="14" t="s">
        <v>51</v>
      </c>
      <c r="F15" s="27">
        <v>249553.96786699997</v>
      </c>
      <c r="H15" s="7">
        <f>AVERAGE(I6:I9)</f>
        <v>1159483.9881936868</v>
      </c>
      <c r="I15" s="7">
        <f>AVERAGE(I2:I9)</f>
        <v>1172523.5645958569</v>
      </c>
      <c r="P15" s="13" t="s">
        <v>23</v>
      </c>
      <c r="Q15" s="14" t="s">
        <v>19</v>
      </c>
      <c r="R15" s="14" t="s">
        <v>16</v>
      </c>
      <c r="S15" s="14" t="s">
        <v>14</v>
      </c>
      <c r="T15" s="14" t="s">
        <v>51</v>
      </c>
      <c r="U15" s="26">
        <v>251787.48177399999</v>
      </c>
    </row>
    <row r="16" spans="1:24" x14ac:dyDescent="0.35">
      <c r="A16" s="14" t="s">
        <v>23</v>
      </c>
      <c r="B16" s="14" t="s">
        <v>9</v>
      </c>
      <c r="C16" s="14" t="s">
        <v>7</v>
      </c>
      <c r="D16" s="14" t="s">
        <v>10</v>
      </c>
      <c r="E16" s="14" t="s">
        <v>51</v>
      </c>
      <c r="F16" s="27">
        <v>245889.96892000001</v>
      </c>
      <c r="P16" s="13" t="s">
        <v>23</v>
      </c>
      <c r="Q16" s="14" t="s">
        <v>17</v>
      </c>
      <c r="R16" s="14" t="s">
        <v>16</v>
      </c>
      <c r="S16" s="14" t="s">
        <v>10</v>
      </c>
      <c r="T16" s="14" t="s">
        <v>51</v>
      </c>
      <c r="U16" s="26">
        <v>249553.96786699997</v>
      </c>
    </row>
    <row r="17" spans="1:30" x14ac:dyDescent="0.35">
      <c r="A17" s="14" t="s">
        <v>23</v>
      </c>
      <c r="B17" s="14" t="s">
        <v>22</v>
      </c>
      <c r="C17" s="14" t="s">
        <v>21</v>
      </c>
      <c r="D17" s="14" t="s">
        <v>10</v>
      </c>
      <c r="E17" s="14" t="s">
        <v>51</v>
      </c>
      <c r="F17" s="27">
        <v>228566.690745</v>
      </c>
      <c r="J17" t="s">
        <v>66</v>
      </c>
      <c r="K17" t="s">
        <v>67</v>
      </c>
      <c r="P17" s="13" t="s">
        <v>23</v>
      </c>
      <c r="Q17" s="14" t="s">
        <v>9</v>
      </c>
      <c r="R17" s="14" t="s">
        <v>7</v>
      </c>
      <c r="S17" s="14" t="s">
        <v>10</v>
      </c>
      <c r="T17" s="14" t="s">
        <v>51</v>
      </c>
      <c r="U17" s="26">
        <v>245889.96892000001</v>
      </c>
    </row>
    <row r="18" spans="1:30" x14ac:dyDescent="0.35">
      <c r="A18" s="12" t="s">
        <v>23</v>
      </c>
      <c r="B18" s="12" t="s">
        <v>18</v>
      </c>
      <c r="C18" s="12" t="s">
        <v>16</v>
      </c>
      <c r="D18" s="12" t="s">
        <v>12</v>
      </c>
      <c r="E18" s="12" t="s">
        <v>51</v>
      </c>
      <c r="F18" s="28">
        <v>214493.61396799999</v>
      </c>
      <c r="J18" t="str">
        <f>INDEX(H2:I11,MATCH(K18,I2:I11,0),1)</f>
        <v>2024.Q4</v>
      </c>
      <c r="K18" s="7">
        <f>MAX(I2:I11)</f>
        <v>1495128.9038291031</v>
      </c>
      <c r="P18" s="13" t="s">
        <v>23</v>
      </c>
      <c r="Q18" s="14" t="s">
        <v>22</v>
      </c>
      <c r="R18" s="14" t="s">
        <v>21</v>
      </c>
      <c r="S18" s="14" t="s">
        <v>10</v>
      </c>
      <c r="T18" s="14" t="s">
        <v>51</v>
      </c>
      <c r="U18" s="26">
        <v>228566.690745</v>
      </c>
    </row>
    <row r="19" spans="1:30" x14ac:dyDescent="0.35">
      <c r="A19" s="14" t="s">
        <v>24</v>
      </c>
      <c r="B19" s="14" t="s">
        <v>19</v>
      </c>
      <c r="C19" s="14" t="s">
        <v>16</v>
      </c>
      <c r="D19" s="14" t="s">
        <v>14</v>
      </c>
      <c r="E19" s="14" t="s">
        <v>51</v>
      </c>
      <c r="F19" s="27">
        <v>188851.27482399999</v>
      </c>
      <c r="P19" s="11" t="s">
        <v>23</v>
      </c>
      <c r="Q19" s="12" t="s">
        <v>18</v>
      </c>
      <c r="R19" s="12" t="s">
        <v>16</v>
      </c>
      <c r="S19" s="12" t="s">
        <v>12</v>
      </c>
      <c r="T19" s="12" t="s">
        <v>51</v>
      </c>
      <c r="U19" s="25">
        <v>214493.61396799999</v>
      </c>
    </row>
    <row r="20" spans="1:30" x14ac:dyDescent="0.35">
      <c r="A20" s="14" t="s">
        <v>24</v>
      </c>
      <c r="B20" s="14" t="s">
        <v>22</v>
      </c>
      <c r="C20" s="14" t="s">
        <v>21</v>
      </c>
      <c r="D20" s="14" t="s">
        <v>10</v>
      </c>
      <c r="E20" s="14" t="s">
        <v>51</v>
      </c>
      <c r="F20" s="27">
        <v>188685.41041000001</v>
      </c>
      <c r="P20" s="13" t="s">
        <v>24</v>
      </c>
      <c r="Q20" s="14" t="s">
        <v>19</v>
      </c>
      <c r="R20" s="14" t="s">
        <v>16</v>
      </c>
      <c r="S20" s="14" t="s">
        <v>14</v>
      </c>
      <c r="T20" s="14" t="s">
        <v>51</v>
      </c>
      <c r="U20" s="26">
        <v>188851.27482399999</v>
      </c>
    </row>
    <row r="21" spans="1:30" x14ac:dyDescent="0.35">
      <c r="A21" s="12" t="s">
        <v>23</v>
      </c>
      <c r="B21" s="12" t="s">
        <v>6</v>
      </c>
      <c r="C21" s="12" t="s">
        <v>7</v>
      </c>
      <c r="D21" s="12" t="s">
        <v>8</v>
      </c>
      <c r="E21" s="12" t="s">
        <v>51</v>
      </c>
      <c r="F21" s="28">
        <v>184288.18244100001</v>
      </c>
      <c r="L21" s="1" t="s">
        <v>0</v>
      </c>
      <c r="M21" t="s">
        <v>5</v>
      </c>
      <c r="P21" s="13" t="s">
        <v>24</v>
      </c>
      <c r="Q21" s="14" t="s">
        <v>22</v>
      </c>
      <c r="R21" s="14" t="s">
        <v>21</v>
      </c>
      <c r="S21" s="14" t="s">
        <v>10</v>
      </c>
      <c r="T21" s="14" t="s">
        <v>51</v>
      </c>
      <c r="U21" s="26">
        <v>188685.41041000001</v>
      </c>
    </row>
    <row r="22" spans="1:30" x14ac:dyDescent="0.35">
      <c r="A22" s="12" t="s">
        <v>40</v>
      </c>
      <c r="B22" s="12" t="s">
        <v>6</v>
      </c>
      <c r="C22" s="12" t="s">
        <v>7</v>
      </c>
      <c r="D22" s="12" t="s">
        <v>8</v>
      </c>
      <c r="E22" s="12" t="s">
        <v>51</v>
      </c>
      <c r="F22" s="28">
        <v>157672.94459599999</v>
      </c>
      <c r="P22" s="11" t="s">
        <v>23</v>
      </c>
      <c r="Q22" s="12" t="s">
        <v>6</v>
      </c>
      <c r="R22" s="12" t="s">
        <v>7</v>
      </c>
      <c r="S22" s="12" t="s">
        <v>8</v>
      </c>
      <c r="T22" s="12" t="s">
        <v>51</v>
      </c>
      <c r="U22" s="25">
        <v>184288.18244100001</v>
      </c>
    </row>
    <row r="23" spans="1:30" x14ac:dyDescent="0.35">
      <c r="A23" s="14" t="s">
        <v>24</v>
      </c>
      <c r="B23" s="14" t="s">
        <v>9</v>
      </c>
      <c r="C23" s="14" t="s">
        <v>7</v>
      </c>
      <c r="D23" s="14" t="s">
        <v>10</v>
      </c>
      <c r="E23" s="14" t="s">
        <v>51</v>
      </c>
      <c r="F23" s="27">
        <v>157511.72018899999</v>
      </c>
      <c r="H23" s="1" t="s">
        <v>56</v>
      </c>
      <c r="I23" t="s">
        <v>48</v>
      </c>
      <c r="L23" s="1" t="s">
        <v>56</v>
      </c>
      <c r="M23" t="s">
        <v>63</v>
      </c>
    </row>
    <row r="24" spans="1:30" x14ac:dyDescent="0.35">
      <c r="A24" s="12" t="s">
        <v>24</v>
      </c>
      <c r="B24" s="12" t="s">
        <v>20</v>
      </c>
      <c r="C24" s="12" t="s">
        <v>21</v>
      </c>
      <c r="D24" s="12" t="s">
        <v>8</v>
      </c>
      <c r="E24" s="12" t="s">
        <v>51</v>
      </c>
      <c r="F24" s="28">
        <v>155152.04055199999</v>
      </c>
      <c r="H24" s="2" t="s">
        <v>23</v>
      </c>
      <c r="I24" s="7">
        <v>2196515.6509639998</v>
      </c>
      <c r="L24" s="2" t="s">
        <v>7</v>
      </c>
      <c r="M24" s="7">
        <v>2178088.207097</v>
      </c>
    </row>
    <row r="25" spans="1:30" x14ac:dyDescent="0.35">
      <c r="A25" s="14" t="s">
        <v>26</v>
      </c>
      <c r="B25" s="14" t="s">
        <v>22</v>
      </c>
      <c r="C25" s="14" t="s">
        <v>21</v>
      </c>
      <c r="D25" s="14" t="s">
        <v>10</v>
      </c>
      <c r="E25" s="14" t="s">
        <v>51</v>
      </c>
      <c r="F25" s="27">
        <v>152937.29553099998</v>
      </c>
      <c r="H25" s="2" t="s">
        <v>24</v>
      </c>
      <c r="I25" s="7">
        <v>1153813.816198</v>
      </c>
      <c r="L25" s="2" t="s">
        <v>16</v>
      </c>
      <c r="M25" s="7">
        <v>2255648.5360289998</v>
      </c>
    </row>
    <row r="26" spans="1:30" x14ac:dyDescent="0.35">
      <c r="A26" s="14" t="s">
        <v>26</v>
      </c>
      <c r="B26" s="14" t="s">
        <v>19</v>
      </c>
      <c r="C26" s="14" t="s">
        <v>16</v>
      </c>
      <c r="D26" s="14" t="s">
        <v>14</v>
      </c>
      <c r="E26" s="14" t="s">
        <v>51</v>
      </c>
      <c r="F26" s="27">
        <v>151247.31896099998</v>
      </c>
      <c r="H26" s="2" t="s">
        <v>26</v>
      </c>
      <c r="I26" s="7">
        <v>1005130.968259</v>
      </c>
      <c r="L26" s="2" t="s">
        <v>47</v>
      </c>
      <c r="M26" s="7">
        <v>4433736.7431259993</v>
      </c>
    </row>
    <row r="27" spans="1:30" x14ac:dyDescent="0.35">
      <c r="A27" s="12" t="s">
        <v>23</v>
      </c>
      <c r="B27" s="12" t="s">
        <v>15</v>
      </c>
      <c r="C27" s="12" t="s">
        <v>16</v>
      </c>
      <c r="D27" s="12" t="s">
        <v>8</v>
      </c>
      <c r="E27" s="12" t="s">
        <v>51</v>
      </c>
      <c r="F27" s="28">
        <v>145126.77581299999</v>
      </c>
      <c r="H27" s="2" t="s">
        <v>27</v>
      </c>
      <c r="I27" s="7">
        <v>688602.89566300006</v>
      </c>
    </row>
    <row r="28" spans="1:30" x14ac:dyDescent="0.35">
      <c r="A28" s="14" t="s">
        <v>24</v>
      </c>
      <c r="B28" s="14" t="s">
        <v>17</v>
      </c>
      <c r="C28" s="14" t="s">
        <v>16</v>
      </c>
      <c r="D28" s="14" t="s">
        <v>10</v>
      </c>
      <c r="E28" s="14" t="s">
        <v>51</v>
      </c>
      <c r="F28" s="27">
        <v>143992.36698399999</v>
      </c>
      <c r="H28" s="2" t="s">
        <v>25</v>
      </c>
      <c r="I28" s="7">
        <v>337887.73499299999</v>
      </c>
    </row>
    <row r="29" spans="1:30" x14ac:dyDescent="0.35">
      <c r="A29" s="12" t="s">
        <v>23</v>
      </c>
      <c r="B29" s="12" t="s">
        <v>20</v>
      </c>
      <c r="C29" s="12" t="s">
        <v>21</v>
      </c>
      <c r="D29" s="12" t="s">
        <v>8</v>
      </c>
      <c r="E29" s="12" t="s">
        <v>51</v>
      </c>
      <c r="F29" s="28">
        <v>136524.16128899998</v>
      </c>
      <c r="H29" s="2" t="s">
        <v>28</v>
      </c>
      <c r="I29" s="7">
        <v>258048.30212800001</v>
      </c>
      <c r="J29" s="7"/>
      <c r="AC29" s="1" t="s">
        <v>2</v>
      </c>
      <c r="AD29" t="s">
        <v>16</v>
      </c>
    </row>
    <row r="30" spans="1:30" x14ac:dyDescent="0.35">
      <c r="A30" s="14" t="s">
        <v>26</v>
      </c>
      <c r="B30" s="14" t="s">
        <v>9</v>
      </c>
      <c r="C30" s="14" t="s">
        <v>7</v>
      </c>
      <c r="D30" s="14" t="s">
        <v>10</v>
      </c>
      <c r="E30" s="14" t="s">
        <v>51</v>
      </c>
      <c r="F30" s="27">
        <v>111906.971011</v>
      </c>
      <c r="H30" s="2" t="s">
        <v>47</v>
      </c>
      <c r="I30" s="7">
        <v>5639999.3682049997</v>
      </c>
    </row>
    <row r="31" spans="1:30" x14ac:dyDescent="0.35">
      <c r="A31" s="14" t="s">
        <v>26</v>
      </c>
      <c r="B31" s="14" t="s">
        <v>17</v>
      </c>
      <c r="C31" s="14" t="s">
        <v>16</v>
      </c>
      <c r="D31" s="14" t="s">
        <v>10</v>
      </c>
      <c r="E31" s="14" t="s">
        <v>51</v>
      </c>
      <c r="F31" s="27">
        <v>109093.393851</v>
      </c>
      <c r="S31" s="1" t="s">
        <v>0</v>
      </c>
      <c r="T31" t="s">
        <v>24</v>
      </c>
      <c r="AC31" s="1" t="s">
        <v>56</v>
      </c>
      <c r="AD31" t="s">
        <v>48</v>
      </c>
    </row>
    <row r="32" spans="1:30" x14ac:dyDescent="0.35">
      <c r="A32" s="12" t="s">
        <v>26</v>
      </c>
      <c r="B32" s="12" t="s">
        <v>20</v>
      </c>
      <c r="C32" s="12" t="s">
        <v>21</v>
      </c>
      <c r="D32" s="12" t="s">
        <v>8</v>
      </c>
      <c r="E32" s="12" t="s">
        <v>51</v>
      </c>
      <c r="F32" s="28">
        <v>106401.399049</v>
      </c>
      <c r="J32" s="7"/>
      <c r="AC32" s="2" t="s">
        <v>25</v>
      </c>
      <c r="AD32" s="7">
        <v>134535.40274200001</v>
      </c>
    </row>
    <row r="33" spans="1:30" x14ac:dyDescent="0.35">
      <c r="A33" s="14" t="s">
        <v>27</v>
      </c>
      <c r="B33" s="14" t="s">
        <v>13</v>
      </c>
      <c r="C33" s="14" t="s">
        <v>7</v>
      </c>
      <c r="D33" s="14" t="s">
        <v>14</v>
      </c>
      <c r="E33" s="14" t="s">
        <v>51</v>
      </c>
      <c r="F33" s="27">
        <v>103053.758099</v>
      </c>
      <c r="S33" s="1" t="s">
        <v>56</v>
      </c>
      <c r="T33" t="s">
        <v>48</v>
      </c>
      <c r="AC33" s="2" t="s">
        <v>23</v>
      </c>
      <c r="AD33" s="7">
        <v>860961.83942199987</v>
      </c>
    </row>
    <row r="34" spans="1:30" x14ac:dyDescent="0.35">
      <c r="A34" s="12" t="s">
        <v>40</v>
      </c>
      <c r="B34" s="12" t="s">
        <v>20</v>
      </c>
      <c r="C34" s="12" t="s">
        <v>21</v>
      </c>
      <c r="D34" s="12" t="s">
        <v>8</v>
      </c>
      <c r="E34" s="12" t="s">
        <v>51</v>
      </c>
      <c r="F34" s="28">
        <v>100177.612868</v>
      </c>
      <c r="S34" s="2" t="s">
        <v>7</v>
      </c>
      <c r="T34" s="7">
        <v>359110.96827999997</v>
      </c>
      <c r="AC34" s="2" t="s">
        <v>24</v>
      </c>
      <c r="AD34" s="7">
        <v>450865.39695600001</v>
      </c>
    </row>
    <row r="35" spans="1:30" x14ac:dyDescent="0.35">
      <c r="A35" s="12" t="s">
        <v>26</v>
      </c>
      <c r="B35" s="12" t="s">
        <v>18</v>
      </c>
      <c r="C35" s="12" t="s">
        <v>16</v>
      </c>
      <c r="D35" s="12" t="s">
        <v>12</v>
      </c>
      <c r="E35" s="12" t="s">
        <v>51</v>
      </c>
      <c r="F35" s="28">
        <v>99141.571901999996</v>
      </c>
      <c r="S35" s="2" t="s">
        <v>16</v>
      </c>
      <c r="T35" s="7">
        <v>450865.39695600001</v>
      </c>
      <c r="AC35" s="2" t="s">
        <v>27</v>
      </c>
      <c r="AD35" s="7">
        <v>287278.734337</v>
      </c>
    </row>
    <row r="36" spans="1:30" x14ac:dyDescent="0.35">
      <c r="A36" s="14" t="s">
        <v>40</v>
      </c>
      <c r="B36" s="14" t="s">
        <v>13</v>
      </c>
      <c r="C36" s="14" t="s">
        <v>7</v>
      </c>
      <c r="D36" s="14" t="s">
        <v>14</v>
      </c>
      <c r="E36" s="14" t="s">
        <v>51</v>
      </c>
      <c r="F36" s="27">
        <v>97096.221011107293</v>
      </c>
      <c r="S36" s="2" t="s">
        <v>21</v>
      </c>
      <c r="T36" s="7">
        <v>343837.450962</v>
      </c>
      <c r="AC36" s="2" t="s">
        <v>28</v>
      </c>
      <c r="AD36" s="7">
        <v>101777.74253800001</v>
      </c>
    </row>
    <row r="37" spans="1:30" x14ac:dyDescent="0.35">
      <c r="A37" s="14" t="s">
        <v>24</v>
      </c>
      <c r="B37" s="14" t="s">
        <v>13</v>
      </c>
      <c r="C37" s="14" t="s">
        <v>7</v>
      </c>
      <c r="D37" s="14" t="s">
        <v>14</v>
      </c>
      <c r="E37" s="14" t="s">
        <v>51</v>
      </c>
      <c r="F37" s="27">
        <v>89496.968924999994</v>
      </c>
      <c r="Q37" t="s">
        <v>96</v>
      </c>
      <c r="S37" s="2" t="s">
        <v>47</v>
      </c>
      <c r="T37" s="7">
        <v>1153813.816198</v>
      </c>
      <c r="AC37" s="2" t="s">
        <v>26</v>
      </c>
      <c r="AD37" s="7">
        <v>420229.42003399995</v>
      </c>
    </row>
    <row r="38" spans="1:30" x14ac:dyDescent="0.35">
      <c r="A38" s="12" t="s">
        <v>27</v>
      </c>
      <c r="B38" s="12" t="s">
        <v>6</v>
      </c>
      <c r="C38" s="12" t="s">
        <v>7</v>
      </c>
      <c r="D38" s="12" t="s">
        <v>8</v>
      </c>
      <c r="E38" s="12" t="s">
        <v>51</v>
      </c>
      <c r="F38" s="28">
        <v>87252.972594999999</v>
      </c>
      <c r="Q38">
        <f>((U20-F37)/F37)*100</f>
        <v>111.01415734231249</v>
      </c>
      <c r="AC38" s="2" t="s">
        <v>5</v>
      </c>
      <c r="AD38" s="7">
        <v>2255648.5360289998</v>
      </c>
    </row>
    <row r="39" spans="1:30" x14ac:dyDescent="0.35">
      <c r="A39" s="12" t="s">
        <v>24</v>
      </c>
      <c r="B39" s="12" t="s">
        <v>11</v>
      </c>
      <c r="C39" s="12" t="s">
        <v>7</v>
      </c>
      <c r="D39" s="12" t="s">
        <v>12</v>
      </c>
      <c r="E39" s="12" t="s">
        <v>51</v>
      </c>
      <c r="F39" s="28">
        <v>86873.166117000001</v>
      </c>
      <c r="AC39" s="2" t="s">
        <v>47</v>
      </c>
      <c r="AD39" s="7">
        <v>4511297.0720579997</v>
      </c>
    </row>
    <row r="40" spans="1:30" x14ac:dyDescent="0.35">
      <c r="A40" s="12" t="s">
        <v>26</v>
      </c>
      <c r="B40" s="12" t="s">
        <v>11</v>
      </c>
      <c r="C40" s="12" t="s">
        <v>7</v>
      </c>
      <c r="D40" s="12" t="s">
        <v>12</v>
      </c>
      <c r="E40" s="12" t="s">
        <v>51</v>
      </c>
      <c r="F40" s="28">
        <v>85658.19090999999</v>
      </c>
    </row>
    <row r="41" spans="1:30" x14ac:dyDescent="0.35">
      <c r="A41" s="14" t="s">
        <v>27</v>
      </c>
      <c r="B41" s="14" t="s">
        <v>17</v>
      </c>
      <c r="C41" s="14" t="s">
        <v>16</v>
      </c>
      <c r="D41" s="14" t="s">
        <v>10</v>
      </c>
      <c r="E41" s="14" t="s">
        <v>51</v>
      </c>
      <c r="F41" s="27">
        <v>83789.900641999993</v>
      </c>
    </row>
    <row r="42" spans="1:30" x14ac:dyDescent="0.35">
      <c r="A42" s="12" t="s">
        <v>27</v>
      </c>
      <c r="B42" s="12" t="s">
        <v>18</v>
      </c>
      <c r="C42" s="12" t="s">
        <v>16</v>
      </c>
      <c r="D42" s="12" t="s">
        <v>12</v>
      </c>
      <c r="E42" s="12" t="s">
        <v>51</v>
      </c>
      <c r="F42" s="28">
        <v>79760.337727000006</v>
      </c>
    </row>
    <row r="43" spans="1:30" x14ac:dyDescent="0.35">
      <c r="A43" s="12" t="s">
        <v>24</v>
      </c>
      <c r="B43" s="12" t="s">
        <v>18</v>
      </c>
      <c r="C43" s="12" t="s">
        <v>16</v>
      </c>
      <c r="D43" s="12" t="s">
        <v>12</v>
      </c>
      <c r="E43" s="12" t="s">
        <v>51</v>
      </c>
      <c r="F43" s="28">
        <v>73985.669297</v>
      </c>
    </row>
    <row r="44" spans="1:30" x14ac:dyDescent="0.35">
      <c r="A44" s="12" t="s">
        <v>40</v>
      </c>
      <c r="B44" s="12" t="s">
        <v>11</v>
      </c>
      <c r="C44" s="12" t="s">
        <v>7</v>
      </c>
      <c r="D44" s="12" t="s">
        <v>12</v>
      </c>
      <c r="E44" s="12" t="s">
        <v>51</v>
      </c>
      <c r="F44" s="28">
        <v>70258.968957999998</v>
      </c>
    </row>
    <row r="45" spans="1:30" x14ac:dyDescent="0.35">
      <c r="A45" s="14" t="s">
        <v>27</v>
      </c>
      <c r="B45" s="14" t="s">
        <v>22</v>
      </c>
      <c r="C45" s="14" t="s">
        <v>21</v>
      </c>
      <c r="D45" s="14" t="s">
        <v>10</v>
      </c>
      <c r="E45" s="14" t="s">
        <v>51</v>
      </c>
      <c r="F45" s="27">
        <v>70221.290536</v>
      </c>
    </row>
    <row r="46" spans="1:30" x14ac:dyDescent="0.35">
      <c r="A46" s="12" t="s">
        <v>26</v>
      </c>
      <c r="B46" s="12" t="s">
        <v>6</v>
      </c>
      <c r="C46" s="12" t="s">
        <v>7</v>
      </c>
      <c r="D46" s="12" t="s">
        <v>8</v>
      </c>
      <c r="E46" s="12" t="s">
        <v>51</v>
      </c>
      <c r="F46" s="28">
        <v>68920.43615400001</v>
      </c>
    </row>
    <row r="47" spans="1:30" x14ac:dyDescent="0.35">
      <c r="A47" s="14" t="s">
        <v>40</v>
      </c>
      <c r="B47" s="14" t="s">
        <v>22</v>
      </c>
      <c r="C47" s="14" t="s">
        <v>21</v>
      </c>
      <c r="D47" s="14" t="s">
        <v>10</v>
      </c>
      <c r="E47" s="14" t="s">
        <v>51</v>
      </c>
      <c r="F47" s="27">
        <v>65019.371350000001</v>
      </c>
    </row>
    <row r="48" spans="1:30" x14ac:dyDescent="0.35">
      <c r="A48" s="14" t="s">
        <v>27</v>
      </c>
      <c r="B48" s="14" t="s">
        <v>19</v>
      </c>
      <c r="C48" s="14" t="s">
        <v>16</v>
      </c>
      <c r="D48" s="14" t="s">
        <v>14</v>
      </c>
      <c r="E48" s="14" t="s">
        <v>51</v>
      </c>
      <c r="F48" s="27">
        <v>62457.056710999997</v>
      </c>
    </row>
    <row r="49" spans="1:6" x14ac:dyDescent="0.35">
      <c r="A49" s="12" t="s">
        <v>27</v>
      </c>
      <c r="B49" s="12" t="s">
        <v>15</v>
      </c>
      <c r="C49" s="12" t="s">
        <v>16</v>
      </c>
      <c r="D49" s="12" t="s">
        <v>8</v>
      </c>
      <c r="E49" s="12" t="s">
        <v>51</v>
      </c>
      <c r="F49" s="28">
        <v>61271.439256999998</v>
      </c>
    </row>
    <row r="50" spans="1:6" x14ac:dyDescent="0.35">
      <c r="A50" s="14" t="s">
        <v>40</v>
      </c>
      <c r="B50" s="14" t="s">
        <v>9</v>
      </c>
      <c r="C50" s="14" t="s">
        <v>7</v>
      </c>
      <c r="D50" s="14" t="s">
        <v>10</v>
      </c>
      <c r="E50" s="14" t="s">
        <v>51</v>
      </c>
      <c r="F50" s="27">
        <v>61048.015232999998</v>
      </c>
    </row>
    <row r="51" spans="1:6" x14ac:dyDescent="0.35">
      <c r="A51" s="12" t="s">
        <v>26</v>
      </c>
      <c r="B51" s="12" t="s">
        <v>15</v>
      </c>
      <c r="C51" s="12" t="s">
        <v>16</v>
      </c>
      <c r="D51" s="12" t="s">
        <v>8</v>
      </c>
      <c r="E51" s="12" t="s">
        <v>51</v>
      </c>
      <c r="F51" s="28">
        <v>60747.135319999994</v>
      </c>
    </row>
    <row r="52" spans="1:6" x14ac:dyDescent="0.35">
      <c r="A52" s="14" t="s">
        <v>26</v>
      </c>
      <c r="B52" s="14" t="s">
        <v>13</v>
      </c>
      <c r="C52" s="14" t="s">
        <v>7</v>
      </c>
      <c r="D52" s="14" t="s">
        <v>14</v>
      </c>
      <c r="E52" s="14" t="s">
        <v>51</v>
      </c>
      <c r="F52" s="27">
        <v>59077.255570000001</v>
      </c>
    </row>
    <row r="53" spans="1:6" x14ac:dyDescent="0.35">
      <c r="A53" s="14" t="s">
        <v>25</v>
      </c>
      <c r="B53" s="14" t="s">
        <v>13</v>
      </c>
      <c r="C53" s="14" t="s">
        <v>7</v>
      </c>
      <c r="D53" s="14" t="s">
        <v>14</v>
      </c>
      <c r="E53" s="14" t="s">
        <v>51</v>
      </c>
      <c r="F53" s="27">
        <v>52463.935196999999</v>
      </c>
    </row>
    <row r="54" spans="1:6" x14ac:dyDescent="0.35">
      <c r="A54" s="14" t="s">
        <v>27</v>
      </c>
      <c r="B54" s="14" t="s">
        <v>9</v>
      </c>
      <c r="C54" s="14" t="s">
        <v>7</v>
      </c>
      <c r="D54" s="14" t="s">
        <v>10</v>
      </c>
      <c r="E54" s="14" t="s">
        <v>51</v>
      </c>
      <c r="F54" s="27">
        <v>50818.245133999997</v>
      </c>
    </row>
    <row r="55" spans="1:6" x14ac:dyDescent="0.35">
      <c r="A55" s="12" t="s">
        <v>27</v>
      </c>
      <c r="B55" s="12" t="s">
        <v>11</v>
      </c>
      <c r="C55" s="12" t="s">
        <v>7</v>
      </c>
      <c r="D55" s="12" t="s">
        <v>12</v>
      </c>
      <c r="E55" s="12" t="s">
        <v>51</v>
      </c>
      <c r="F55" s="28">
        <v>48746.926186000004</v>
      </c>
    </row>
    <row r="56" spans="1:6" x14ac:dyDescent="0.35">
      <c r="A56" s="12" t="s">
        <v>40</v>
      </c>
      <c r="B56" s="12" t="s">
        <v>15</v>
      </c>
      <c r="C56" s="12" t="s">
        <v>16</v>
      </c>
      <c r="D56" s="12" t="s">
        <v>8</v>
      </c>
      <c r="E56" s="12" t="s">
        <v>51</v>
      </c>
      <c r="F56" s="28">
        <v>47540.310899747004</v>
      </c>
    </row>
    <row r="57" spans="1:6" x14ac:dyDescent="0.35">
      <c r="A57" s="12" t="s">
        <v>24</v>
      </c>
      <c r="B57" s="12" t="s">
        <v>15</v>
      </c>
      <c r="C57" s="12" t="s">
        <v>16</v>
      </c>
      <c r="D57" s="12" t="s">
        <v>8</v>
      </c>
      <c r="E57" s="12" t="s">
        <v>51</v>
      </c>
      <c r="F57" s="28">
        <v>44036.085851000003</v>
      </c>
    </row>
    <row r="58" spans="1:6" x14ac:dyDescent="0.35">
      <c r="A58" s="14" t="s">
        <v>40</v>
      </c>
      <c r="B58" s="14" t="s">
        <v>19</v>
      </c>
      <c r="C58" s="14" t="s">
        <v>16</v>
      </c>
      <c r="D58" s="14" t="s">
        <v>14</v>
      </c>
      <c r="E58" s="14" t="s">
        <v>51</v>
      </c>
      <c r="F58" s="27">
        <v>42291.433169102995</v>
      </c>
    </row>
    <row r="59" spans="1:6" x14ac:dyDescent="0.35">
      <c r="A59" s="14" t="s">
        <v>25</v>
      </c>
      <c r="B59" s="14" t="s">
        <v>19</v>
      </c>
      <c r="C59" s="14" t="s">
        <v>16</v>
      </c>
      <c r="D59" s="14" t="s">
        <v>14</v>
      </c>
      <c r="E59" s="14" t="s">
        <v>51</v>
      </c>
      <c r="F59" s="27">
        <v>41880.000587000002</v>
      </c>
    </row>
    <row r="60" spans="1:6" x14ac:dyDescent="0.35">
      <c r="A60" s="12" t="s">
        <v>27</v>
      </c>
      <c r="B60" s="12" t="s">
        <v>20</v>
      </c>
      <c r="C60" s="12" t="s">
        <v>21</v>
      </c>
      <c r="D60" s="12" t="s">
        <v>8</v>
      </c>
      <c r="E60" s="12" t="s">
        <v>51</v>
      </c>
      <c r="F60" s="28">
        <v>41230.968775999994</v>
      </c>
    </row>
    <row r="61" spans="1:6" x14ac:dyDescent="0.35">
      <c r="A61" s="14" t="s">
        <v>28</v>
      </c>
      <c r="B61" s="14" t="s">
        <v>22</v>
      </c>
      <c r="C61" s="14" t="s">
        <v>21</v>
      </c>
      <c r="D61" s="14" t="s">
        <v>10</v>
      </c>
      <c r="E61" s="14" t="s">
        <v>51</v>
      </c>
      <c r="F61" s="27">
        <v>34632.355962000001</v>
      </c>
    </row>
    <row r="62" spans="1:6" x14ac:dyDescent="0.35">
      <c r="A62" s="12" t="s">
        <v>25</v>
      </c>
      <c r="B62" s="12" t="s">
        <v>18</v>
      </c>
      <c r="C62" s="12" t="s">
        <v>16</v>
      </c>
      <c r="D62" s="12" t="s">
        <v>12</v>
      </c>
      <c r="E62" s="12" t="s">
        <v>51</v>
      </c>
      <c r="F62" s="28">
        <v>34496.687976000001</v>
      </c>
    </row>
    <row r="63" spans="1:6" x14ac:dyDescent="0.35">
      <c r="A63" s="14" t="s">
        <v>25</v>
      </c>
      <c r="B63" s="14" t="s">
        <v>9</v>
      </c>
      <c r="C63" s="14" t="s">
        <v>7</v>
      </c>
      <c r="D63" s="14" t="s">
        <v>10</v>
      </c>
      <c r="E63" s="14" t="s">
        <v>51</v>
      </c>
      <c r="F63" s="27">
        <v>33043.878984999996</v>
      </c>
    </row>
    <row r="64" spans="1:6" x14ac:dyDescent="0.35">
      <c r="A64" s="12" t="s">
        <v>25</v>
      </c>
      <c r="B64" s="12" t="s">
        <v>11</v>
      </c>
      <c r="C64" s="12" t="s">
        <v>7</v>
      </c>
      <c r="D64" s="12" t="s">
        <v>12</v>
      </c>
      <c r="E64" s="12" t="s">
        <v>51</v>
      </c>
      <c r="F64" s="28">
        <v>31417.862709000001</v>
      </c>
    </row>
    <row r="65" spans="1:6" x14ac:dyDescent="0.35">
      <c r="A65" s="12" t="s">
        <v>25</v>
      </c>
      <c r="B65" s="12" t="s">
        <v>20</v>
      </c>
      <c r="C65" s="12" t="s">
        <v>21</v>
      </c>
      <c r="D65" s="12" t="s">
        <v>8</v>
      </c>
      <c r="E65" s="12" t="s">
        <v>51</v>
      </c>
      <c r="F65" s="28">
        <v>30847.600207</v>
      </c>
    </row>
    <row r="66" spans="1:6" x14ac:dyDescent="0.35">
      <c r="A66" s="14" t="s">
        <v>25</v>
      </c>
      <c r="B66" s="14" t="s">
        <v>22</v>
      </c>
      <c r="C66" s="14" t="s">
        <v>21</v>
      </c>
      <c r="D66" s="14" t="s">
        <v>10</v>
      </c>
      <c r="E66" s="14" t="s">
        <v>51</v>
      </c>
      <c r="F66" s="27">
        <v>30606.133341999997</v>
      </c>
    </row>
    <row r="67" spans="1:6" x14ac:dyDescent="0.35">
      <c r="A67" s="12" t="s">
        <v>28</v>
      </c>
      <c r="B67" s="12" t="s">
        <v>20</v>
      </c>
      <c r="C67" s="12" t="s">
        <v>21</v>
      </c>
      <c r="D67" s="12" t="s">
        <v>8</v>
      </c>
      <c r="E67" s="12" t="s">
        <v>51</v>
      </c>
      <c r="F67" s="28">
        <v>30457.278680000003</v>
      </c>
    </row>
    <row r="68" spans="1:6" x14ac:dyDescent="0.35">
      <c r="A68" s="14" t="s">
        <v>25</v>
      </c>
      <c r="B68" s="14" t="s">
        <v>17</v>
      </c>
      <c r="C68" s="14" t="s">
        <v>16</v>
      </c>
      <c r="D68" s="14" t="s">
        <v>10</v>
      </c>
      <c r="E68" s="14" t="s">
        <v>51</v>
      </c>
      <c r="F68" s="27">
        <v>30340.977592000003</v>
      </c>
    </row>
    <row r="69" spans="1:6" x14ac:dyDescent="0.35">
      <c r="A69" s="14" t="s">
        <v>28</v>
      </c>
      <c r="B69" s="14" t="s">
        <v>19</v>
      </c>
      <c r="C69" s="14" t="s">
        <v>16</v>
      </c>
      <c r="D69" s="14" t="s">
        <v>14</v>
      </c>
      <c r="E69" s="14" t="s">
        <v>51</v>
      </c>
      <c r="F69" s="27">
        <v>30195.602473000003</v>
      </c>
    </row>
    <row r="70" spans="1:6" x14ac:dyDescent="0.35">
      <c r="A70" s="14" t="s">
        <v>28</v>
      </c>
      <c r="B70" s="14" t="s">
        <v>13</v>
      </c>
      <c r="C70" s="14" t="s">
        <v>7</v>
      </c>
      <c r="D70" s="14" t="s">
        <v>14</v>
      </c>
      <c r="E70" s="14" t="s">
        <v>51</v>
      </c>
      <c r="F70" s="27">
        <v>28353.439657000003</v>
      </c>
    </row>
    <row r="71" spans="1:6" x14ac:dyDescent="0.35">
      <c r="A71" s="12" t="s">
        <v>25</v>
      </c>
      <c r="B71" s="12" t="s">
        <v>15</v>
      </c>
      <c r="C71" s="12" t="s">
        <v>16</v>
      </c>
      <c r="D71" s="12" t="s">
        <v>8</v>
      </c>
      <c r="E71" s="12" t="s">
        <v>51</v>
      </c>
      <c r="F71" s="28">
        <v>27817.736587000003</v>
      </c>
    </row>
    <row r="72" spans="1:6" x14ac:dyDescent="0.35">
      <c r="A72" s="12" t="s">
        <v>28</v>
      </c>
      <c r="B72" s="12" t="s">
        <v>18</v>
      </c>
      <c r="C72" s="12" t="s">
        <v>16</v>
      </c>
      <c r="D72" s="12" t="s">
        <v>12</v>
      </c>
      <c r="E72" s="12" t="s">
        <v>51</v>
      </c>
      <c r="F72" s="28">
        <v>25969.518936999997</v>
      </c>
    </row>
    <row r="73" spans="1:6" x14ac:dyDescent="0.35">
      <c r="A73" s="12" t="s">
        <v>24</v>
      </c>
      <c r="B73" s="12" t="s">
        <v>6</v>
      </c>
      <c r="C73" s="12" t="s">
        <v>7</v>
      </c>
      <c r="D73" s="12" t="s">
        <v>8</v>
      </c>
      <c r="E73" s="12" t="s">
        <v>51</v>
      </c>
      <c r="F73" s="28">
        <v>25229.113049</v>
      </c>
    </row>
    <row r="74" spans="1:6" x14ac:dyDescent="0.35">
      <c r="A74" s="12" t="s">
        <v>25</v>
      </c>
      <c r="B74" s="12" t="s">
        <v>6</v>
      </c>
      <c r="C74" s="12" t="s">
        <v>7</v>
      </c>
      <c r="D74" s="12" t="s">
        <v>8</v>
      </c>
      <c r="E74" s="12" t="s">
        <v>51</v>
      </c>
      <c r="F74" s="28">
        <v>24972.921811</v>
      </c>
    </row>
    <row r="75" spans="1:6" x14ac:dyDescent="0.35">
      <c r="A75" s="14" t="s">
        <v>40</v>
      </c>
      <c r="B75" s="14" t="s">
        <v>17</v>
      </c>
      <c r="C75" s="14" t="s">
        <v>16</v>
      </c>
      <c r="D75" s="14" t="s">
        <v>10</v>
      </c>
      <c r="E75" s="14" t="s">
        <v>51</v>
      </c>
      <c r="F75" s="27">
        <v>24379.732815000007</v>
      </c>
    </row>
    <row r="76" spans="1:6" x14ac:dyDescent="0.35">
      <c r="A76" s="14" t="s">
        <v>28</v>
      </c>
      <c r="B76" s="14" t="s">
        <v>17</v>
      </c>
      <c r="C76" s="14" t="s">
        <v>16</v>
      </c>
      <c r="D76" s="14" t="s">
        <v>10</v>
      </c>
      <c r="E76" s="14" t="s">
        <v>51</v>
      </c>
      <c r="F76" s="27">
        <v>23693.359896000002</v>
      </c>
    </row>
    <row r="77" spans="1:6" x14ac:dyDescent="0.35">
      <c r="A77" s="12" t="s">
        <v>28</v>
      </c>
      <c r="B77" s="12" t="s">
        <v>15</v>
      </c>
      <c r="C77" s="12" t="s">
        <v>16</v>
      </c>
      <c r="D77" s="12" t="s">
        <v>8</v>
      </c>
      <c r="E77" s="12" t="s">
        <v>51</v>
      </c>
      <c r="F77" s="28">
        <v>21919.261232000001</v>
      </c>
    </row>
    <row r="78" spans="1:6" x14ac:dyDescent="0.35">
      <c r="A78" s="14" t="s">
        <v>28</v>
      </c>
      <c r="B78" s="14" t="s">
        <v>9</v>
      </c>
      <c r="C78" s="14" t="s">
        <v>7</v>
      </c>
      <c r="D78" s="14" t="s">
        <v>10</v>
      </c>
      <c r="E78" s="14" t="s">
        <v>51</v>
      </c>
      <c r="F78" s="27">
        <v>21819.438157000001</v>
      </c>
    </row>
    <row r="79" spans="1:6" x14ac:dyDescent="0.35">
      <c r="A79" s="12" t="s">
        <v>28</v>
      </c>
      <c r="B79" s="12" t="s">
        <v>11</v>
      </c>
      <c r="C79" s="12" t="s">
        <v>7</v>
      </c>
      <c r="D79" s="12" t="s">
        <v>12</v>
      </c>
      <c r="E79" s="12" t="s">
        <v>51</v>
      </c>
      <c r="F79" s="28">
        <v>21036.996981</v>
      </c>
    </row>
    <row r="80" spans="1:6" x14ac:dyDescent="0.35">
      <c r="A80" s="12" t="s">
        <v>28</v>
      </c>
      <c r="B80" s="12" t="s">
        <v>6</v>
      </c>
      <c r="C80" s="12" t="s">
        <v>7</v>
      </c>
      <c r="D80" s="12" t="s">
        <v>8</v>
      </c>
      <c r="E80" s="12" t="s">
        <v>51</v>
      </c>
      <c r="F80" s="28">
        <v>19971.050153</v>
      </c>
    </row>
    <row r="81" spans="1:6" x14ac:dyDescent="0.35">
      <c r="A81" s="31" t="s">
        <v>40</v>
      </c>
      <c r="B81" s="31" t="s">
        <v>18</v>
      </c>
      <c r="C81" s="31" t="s">
        <v>16</v>
      </c>
      <c r="D81" s="31" t="s">
        <v>12</v>
      </c>
      <c r="E81" s="31" t="s">
        <v>51</v>
      </c>
      <c r="F81" s="32">
        <v>12427.403832896987</v>
      </c>
    </row>
  </sheetData>
  <pageMargins left="0.7" right="0.7" top="0.75" bottom="0.75" header="0.3" footer="0.3"/>
  <drawing r:id="rId7"/>
  <tableParts count="3">
    <tablePart r:id="rId8"/>
    <tablePart r:id="rId9"/>
    <tablePart r:id="rId10"/>
  </tableParts>
  <extLst>
    <ext xmlns:x14="http://schemas.microsoft.com/office/spreadsheetml/2009/9/main" uri="{A8765BA9-456A-4dab-B4F3-ACF838C121DE}">
      <x14:slicerList>
        <x14:slicer r:id="rId11"/>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B02E6-A990-4AAA-BF0F-81A7D3637FF5}">
  <sheetPr codeName="Sheet10"/>
  <dimension ref="A1:K29"/>
  <sheetViews>
    <sheetView zoomScale="57" workbookViewId="0">
      <selection activeCell="G18" sqref="G18"/>
    </sheetView>
  </sheetViews>
  <sheetFormatPr defaultRowHeight="14.5" x14ac:dyDescent="0.35"/>
  <cols>
    <col min="1" max="1" width="34.6328125" customWidth="1"/>
    <col min="2" max="2" width="14.54296875" customWidth="1"/>
    <col min="4" max="4" width="10.08984375" customWidth="1"/>
    <col min="5" max="5" width="10.81640625" customWidth="1"/>
    <col min="6" max="6" width="22.1796875" customWidth="1"/>
    <col min="8" max="8" width="14.7265625" bestFit="1" customWidth="1"/>
    <col min="9" max="9" width="34.08984375" bestFit="1" customWidth="1"/>
    <col min="10" max="10" width="13" bestFit="1" customWidth="1"/>
    <col min="11" max="17" width="11.90625" bestFit="1" customWidth="1"/>
    <col min="18" max="18" width="9.1796875" bestFit="1" customWidth="1"/>
    <col min="19" max="19" width="10.26953125" bestFit="1" customWidth="1"/>
    <col min="20" max="21" width="11.90625" bestFit="1" customWidth="1"/>
    <col min="22" max="26" width="13" bestFit="1" customWidth="1"/>
    <col min="27" max="28" width="14.7265625" bestFit="1" customWidth="1"/>
    <col min="29" max="29" width="12.36328125" bestFit="1" customWidth="1"/>
  </cols>
  <sheetData>
    <row r="1" spans="1:9" x14ac:dyDescent="0.35">
      <c r="A1" s="29" t="s">
        <v>0</v>
      </c>
      <c r="B1" s="29" t="s">
        <v>1</v>
      </c>
      <c r="C1" s="29" t="s">
        <v>2</v>
      </c>
      <c r="D1" s="29" t="s">
        <v>3</v>
      </c>
      <c r="E1" s="29" t="s">
        <v>49</v>
      </c>
      <c r="F1" s="30" t="s">
        <v>4</v>
      </c>
      <c r="H1" s="1" t="s">
        <v>48</v>
      </c>
      <c r="I1" s="1" t="s">
        <v>0</v>
      </c>
    </row>
    <row r="2" spans="1:9" x14ac:dyDescent="0.35">
      <c r="A2" s="12" t="s">
        <v>45</v>
      </c>
      <c r="B2" s="12" t="s">
        <v>6</v>
      </c>
      <c r="C2" s="12" t="s">
        <v>7</v>
      </c>
      <c r="D2" s="12" t="s">
        <v>8</v>
      </c>
      <c r="E2" s="12" t="s">
        <v>54</v>
      </c>
      <c r="F2" s="28">
        <v>24293.434318114476</v>
      </c>
      <c r="H2" s="1" t="s">
        <v>1</v>
      </c>
      <c r="I2" t="s">
        <v>46</v>
      </c>
    </row>
    <row r="3" spans="1:9" x14ac:dyDescent="0.35">
      <c r="A3" s="14" t="s">
        <v>45</v>
      </c>
      <c r="B3" s="14" t="s">
        <v>9</v>
      </c>
      <c r="C3" s="14" t="s">
        <v>7</v>
      </c>
      <c r="D3" s="14" t="s">
        <v>10</v>
      </c>
      <c r="E3" s="14" t="s">
        <v>54</v>
      </c>
      <c r="F3" s="27">
        <v>117339.00121594279</v>
      </c>
      <c r="H3" t="s">
        <v>6</v>
      </c>
      <c r="I3" s="7">
        <v>-1270.0133065845</v>
      </c>
    </row>
    <row r="4" spans="1:9" x14ac:dyDescent="0.35">
      <c r="A4" s="12" t="s">
        <v>45</v>
      </c>
      <c r="B4" s="12" t="s">
        <v>11</v>
      </c>
      <c r="C4" s="12" t="s">
        <v>7</v>
      </c>
      <c r="D4" s="12" t="s">
        <v>12</v>
      </c>
      <c r="E4" s="12" t="s">
        <v>54</v>
      </c>
      <c r="F4" s="28">
        <v>102684.91015138241</v>
      </c>
      <c r="H4" t="s">
        <v>9</v>
      </c>
      <c r="I4" s="7">
        <v>63.884402000000001</v>
      </c>
    </row>
    <row r="5" spans="1:9" x14ac:dyDescent="0.35">
      <c r="A5" s="14" t="s">
        <v>45</v>
      </c>
      <c r="B5" s="14" t="s">
        <v>13</v>
      </c>
      <c r="C5" s="14" t="s">
        <v>7</v>
      </c>
      <c r="D5" s="14" t="s">
        <v>14</v>
      </c>
      <c r="E5" s="14" t="s">
        <v>54</v>
      </c>
      <c r="F5" s="27">
        <v>-57064.128415927524</v>
      </c>
      <c r="H5" t="s">
        <v>11</v>
      </c>
      <c r="I5" s="7">
        <v>-2994.5632842860973</v>
      </c>
    </row>
    <row r="6" spans="1:9" x14ac:dyDescent="0.35">
      <c r="A6" s="12" t="s">
        <v>45</v>
      </c>
      <c r="B6" s="12" t="s">
        <v>15</v>
      </c>
      <c r="C6" s="12" t="s">
        <v>16</v>
      </c>
      <c r="D6" s="12" t="s">
        <v>8</v>
      </c>
      <c r="E6" s="12" t="s">
        <v>54</v>
      </c>
      <c r="F6" s="28">
        <v>17232.748890644401</v>
      </c>
      <c r="H6" t="s">
        <v>13</v>
      </c>
      <c r="I6" s="7">
        <v>397.03381998294594</v>
      </c>
    </row>
    <row r="7" spans="1:9" x14ac:dyDescent="0.35">
      <c r="A7" s="14" t="s">
        <v>45</v>
      </c>
      <c r="B7" s="14" t="s">
        <v>17</v>
      </c>
      <c r="C7" s="14" t="s">
        <v>16</v>
      </c>
      <c r="D7" s="14" t="s">
        <v>10</v>
      </c>
      <c r="E7" s="14" t="s">
        <v>54</v>
      </c>
      <c r="F7" s="27">
        <v>14592.951504423652</v>
      </c>
      <c r="H7" t="s">
        <v>15</v>
      </c>
      <c r="I7" s="7">
        <v>-6134.5924364224102</v>
      </c>
    </row>
    <row r="8" spans="1:9" x14ac:dyDescent="0.35">
      <c r="A8" s="12" t="s">
        <v>45</v>
      </c>
      <c r="B8" s="12" t="s">
        <v>18</v>
      </c>
      <c r="C8" s="12" t="s">
        <v>16</v>
      </c>
      <c r="D8" s="12" t="s">
        <v>12</v>
      </c>
      <c r="E8" s="12" t="s">
        <v>54</v>
      </c>
      <c r="F8" s="28">
        <v>6370.6637423197326</v>
      </c>
      <c r="H8" t="s">
        <v>17</v>
      </c>
      <c r="I8" s="7">
        <v>-4492.972717432971</v>
      </c>
    </row>
    <row r="9" spans="1:9" x14ac:dyDescent="0.35">
      <c r="A9" s="14" t="s">
        <v>45</v>
      </c>
      <c r="B9" s="14" t="s">
        <v>19</v>
      </c>
      <c r="C9" s="14" t="s">
        <v>16</v>
      </c>
      <c r="D9" s="14" t="s">
        <v>14</v>
      </c>
      <c r="E9" s="14" t="s">
        <v>54</v>
      </c>
      <c r="F9" s="27">
        <v>-28816.560690633851</v>
      </c>
      <c r="H9" t="s">
        <v>18</v>
      </c>
      <c r="I9" s="7">
        <v>-4926.401589086996</v>
      </c>
    </row>
    <row r="10" spans="1:9" x14ac:dyDescent="0.35">
      <c r="A10" s="12" t="s">
        <v>45</v>
      </c>
      <c r="B10" s="12" t="s">
        <v>20</v>
      </c>
      <c r="C10" s="12" t="s">
        <v>21</v>
      </c>
      <c r="D10" s="12" t="s">
        <v>8</v>
      </c>
      <c r="E10" s="12" t="s">
        <v>54</v>
      </c>
      <c r="F10" s="28">
        <v>60173.300257000003</v>
      </c>
      <c r="H10" t="s">
        <v>19</v>
      </c>
      <c r="I10" s="7">
        <v>2742.3174986423587</v>
      </c>
    </row>
    <row r="11" spans="1:9" x14ac:dyDescent="0.35">
      <c r="A11" s="14" t="s">
        <v>45</v>
      </c>
      <c r="B11" s="14" t="s">
        <v>22</v>
      </c>
      <c r="C11" s="14" t="s">
        <v>21</v>
      </c>
      <c r="D11" s="14" t="s">
        <v>10</v>
      </c>
      <c r="E11" s="14" t="s">
        <v>54</v>
      </c>
      <c r="F11" s="27">
        <v>18067.182059188279</v>
      </c>
      <c r="H11" t="s">
        <v>20</v>
      </c>
      <c r="I11" s="7">
        <v>-5783.1192140000003</v>
      </c>
    </row>
    <row r="12" spans="1:9" x14ac:dyDescent="0.35">
      <c r="A12" s="12" t="s">
        <v>46</v>
      </c>
      <c r="B12" s="12" t="s">
        <v>6</v>
      </c>
      <c r="C12" s="12" t="s">
        <v>7</v>
      </c>
      <c r="D12" s="12" t="s">
        <v>8</v>
      </c>
      <c r="E12" s="12" t="s">
        <v>54</v>
      </c>
      <c r="F12" s="28">
        <v>-1270.0133065845</v>
      </c>
      <c r="H12" t="s">
        <v>22</v>
      </c>
      <c r="I12" s="7">
        <v>-2602.1628902557554</v>
      </c>
    </row>
    <row r="13" spans="1:9" x14ac:dyDescent="0.35">
      <c r="A13" s="14" t="s">
        <v>46</v>
      </c>
      <c r="B13" s="14" t="s">
        <v>9</v>
      </c>
      <c r="C13" s="14" t="s">
        <v>7</v>
      </c>
      <c r="D13" s="14" t="s">
        <v>10</v>
      </c>
      <c r="E13" s="14" t="s">
        <v>54</v>
      </c>
      <c r="F13" s="27">
        <v>63.884402000000001</v>
      </c>
    </row>
    <row r="14" spans="1:9" x14ac:dyDescent="0.35">
      <c r="A14" s="12" t="s">
        <v>46</v>
      </c>
      <c r="B14" s="12" t="s">
        <v>11</v>
      </c>
      <c r="C14" s="12" t="s">
        <v>7</v>
      </c>
      <c r="D14" s="12" t="s">
        <v>12</v>
      </c>
      <c r="E14" s="12" t="s">
        <v>54</v>
      </c>
      <c r="F14" s="28">
        <v>-2994.5632842860973</v>
      </c>
      <c r="H14" s="1" t="s">
        <v>0</v>
      </c>
      <c r="I14" t="s">
        <v>45</v>
      </c>
    </row>
    <row r="15" spans="1:9" x14ac:dyDescent="0.35">
      <c r="A15" s="14" t="s">
        <v>46</v>
      </c>
      <c r="B15" s="14" t="s">
        <v>13</v>
      </c>
      <c r="C15" s="14" t="s">
        <v>7</v>
      </c>
      <c r="D15" s="14" t="s">
        <v>14</v>
      </c>
      <c r="E15" s="14" t="s">
        <v>54</v>
      </c>
      <c r="F15" s="27">
        <v>397.03381998294594</v>
      </c>
    </row>
    <row r="16" spans="1:9" x14ac:dyDescent="0.35">
      <c r="A16" s="12" t="s">
        <v>46</v>
      </c>
      <c r="B16" s="12" t="s">
        <v>15</v>
      </c>
      <c r="C16" s="12" t="s">
        <v>16</v>
      </c>
      <c r="D16" s="12" t="s">
        <v>8</v>
      </c>
      <c r="E16" s="12" t="s">
        <v>54</v>
      </c>
      <c r="F16" s="28">
        <v>-6134.5924364224102</v>
      </c>
      <c r="H16" s="1" t="s">
        <v>56</v>
      </c>
      <c r="I16" t="s">
        <v>48</v>
      </c>
    </row>
    <row r="17" spans="1:11" x14ac:dyDescent="0.35">
      <c r="A17" s="14" t="s">
        <v>46</v>
      </c>
      <c r="B17" s="14" t="s">
        <v>17</v>
      </c>
      <c r="C17" s="14" t="s">
        <v>16</v>
      </c>
      <c r="D17" s="14" t="s">
        <v>10</v>
      </c>
      <c r="E17" s="14" t="s">
        <v>54</v>
      </c>
      <c r="F17" s="27">
        <v>-4492.972717432971</v>
      </c>
      <c r="H17" s="2" t="s">
        <v>7</v>
      </c>
      <c r="I17" s="7">
        <v>187253.21726951216</v>
      </c>
    </row>
    <row r="18" spans="1:11" x14ac:dyDescent="0.35">
      <c r="A18" s="12" t="s">
        <v>46</v>
      </c>
      <c r="B18" s="12" t="s">
        <v>18</v>
      </c>
      <c r="C18" s="12" t="s">
        <v>16</v>
      </c>
      <c r="D18" s="12" t="s">
        <v>12</v>
      </c>
      <c r="E18" s="12" t="s">
        <v>54</v>
      </c>
      <c r="F18" s="28">
        <v>-4926.401589086996</v>
      </c>
      <c r="H18" s="2" t="s">
        <v>16</v>
      </c>
      <c r="I18" s="7">
        <v>9379.8034467539328</v>
      </c>
    </row>
    <row r="19" spans="1:11" x14ac:dyDescent="0.35">
      <c r="A19" s="14" t="s">
        <v>46</v>
      </c>
      <c r="B19" s="14" t="s">
        <v>19</v>
      </c>
      <c r="C19" s="14" t="s">
        <v>16</v>
      </c>
      <c r="D19" s="14" t="s">
        <v>14</v>
      </c>
      <c r="E19" s="14" t="s">
        <v>54</v>
      </c>
      <c r="F19" s="27">
        <v>2742.3174986423587</v>
      </c>
      <c r="H19" s="2" t="s">
        <v>21</v>
      </c>
      <c r="I19" s="7">
        <v>78240.482316188281</v>
      </c>
    </row>
    <row r="20" spans="1:11" x14ac:dyDescent="0.35">
      <c r="A20" s="12" t="s">
        <v>46</v>
      </c>
      <c r="B20" s="12" t="s">
        <v>20</v>
      </c>
      <c r="C20" s="12" t="s">
        <v>21</v>
      </c>
      <c r="D20" s="12" t="s">
        <v>8</v>
      </c>
      <c r="E20" s="12" t="s">
        <v>54</v>
      </c>
      <c r="F20" s="28">
        <v>-5783.1192140000003</v>
      </c>
      <c r="H20" s="2" t="s">
        <v>47</v>
      </c>
      <c r="I20" s="7">
        <v>274873.50303245441</v>
      </c>
    </row>
    <row r="21" spans="1:11" x14ac:dyDescent="0.35">
      <c r="A21" s="39" t="s">
        <v>46</v>
      </c>
      <c r="B21" s="39" t="s">
        <v>22</v>
      </c>
      <c r="C21" s="39" t="s">
        <v>21</v>
      </c>
      <c r="D21" s="39" t="s">
        <v>10</v>
      </c>
      <c r="E21" s="39" t="s">
        <v>54</v>
      </c>
      <c r="F21" s="40">
        <v>-2602.1628902557554</v>
      </c>
    </row>
    <row r="28" spans="1:11" x14ac:dyDescent="0.35">
      <c r="J28" t="s">
        <v>84</v>
      </c>
      <c r="K28">
        <f>GETPIVOTDATA("[Measures].[Sum of Value (Billion Won) 5]",Profit!$O$51,"[ProfitTable].[Year]","[ProfitTable].[Year].&amp;[2023]")/GETPIVOTDATA("Value (Billion Won)",Equity!$H$16,"Year","2023")</f>
        <v>0.97968708669281201</v>
      </c>
    </row>
    <row r="29" spans="1:11" x14ac:dyDescent="0.35">
      <c r="K29" s="42">
        <f>GETPIVOTDATA("Value (Billion Won)",$H$16,"Year","2024")/GETPIVOTDATA("[Measures].[Sum of Value (Billion Won) 5]",Profit!$O$51,"[ProfitTable].[Year]","[ProfitTable].[Year].&amp;[2024]")</f>
        <v>-2.733165762438416</v>
      </c>
    </row>
  </sheetData>
  <pageMargins left="0.7" right="0.7" top="0.75" bottom="0.75" header="0.3" footer="0.3"/>
  <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9B73-136B-49BF-AA4A-72FA40860975}">
  <sheetPr codeName="Sheet11"/>
  <dimension ref="A1:F251"/>
  <sheetViews>
    <sheetView zoomScale="74" workbookViewId="0"/>
  </sheetViews>
  <sheetFormatPr defaultRowHeight="14.5" x14ac:dyDescent="0.35"/>
  <cols>
    <col min="1" max="1" width="37.08984375" bestFit="1" customWidth="1"/>
    <col min="2" max="2" width="14" bestFit="1" customWidth="1"/>
    <col min="3" max="3" width="6.81640625" bestFit="1" customWidth="1"/>
    <col min="4" max="4" width="9.7265625" bestFit="1" customWidth="1"/>
    <col min="5" max="5" width="19.26953125" bestFit="1" customWidth="1"/>
    <col min="7" max="7" width="35.7265625" customWidth="1"/>
    <col min="9" max="9" width="13.26953125" bestFit="1" customWidth="1"/>
    <col min="10" max="10" width="23.81640625" bestFit="1" customWidth="1"/>
    <col min="11" max="14" width="12.453125" bestFit="1" customWidth="1"/>
  </cols>
  <sheetData>
    <row r="1" spans="1:6" x14ac:dyDescent="0.35">
      <c r="A1" t="s">
        <v>0</v>
      </c>
      <c r="B1" t="s">
        <v>49</v>
      </c>
      <c r="C1" t="s">
        <v>1</v>
      </c>
      <c r="D1" t="s">
        <v>2</v>
      </c>
      <c r="E1" t="s">
        <v>3</v>
      </c>
      <c r="F1" t="s">
        <v>4</v>
      </c>
    </row>
    <row r="2" spans="1:6" x14ac:dyDescent="0.35">
      <c r="A2" t="s">
        <v>5</v>
      </c>
      <c r="C2" t="s">
        <v>6</v>
      </c>
      <c r="D2" t="s">
        <v>7</v>
      </c>
      <c r="E2" t="s">
        <v>8</v>
      </c>
      <c r="F2">
        <v>410634.67620300001</v>
      </c>
    </row>
    <row r="3" spans="1:6" x14ac:dyDescent="0.35">
      <c r="A3" t="s">
        <v>5</v>
      </c>
      <c r="C3" t="s">
        <v>9</v>
      </c>
      <c r="D3" t="s">
        <v>7</v>
      </c>
      <c r="E3" t="s">
        <v>10</v>
      </c>
      <c r="F3">
        <v>620990.22239599994</v>
      </c>
    </row>
    <row r="4" spans="1:6" x14ac:dyDescent="0.35">
      <c r="A4" t="s">
        <v>5</v>
      </c>
      <c r="C4" t="s">
        <v>11</v>
      </c>
      <c r="D4" t="s">
        <v>7</v>
      </c>
      <c r="E4" t="s">
        <v>12</v>
      </c>
      <c r="F4">
        <v>537859.33865000005</v>
      </c>
    </row>
    <row r="5" spans="1:6" x14ac:dyDescent="0.35">
      <c r="A5" t="s">
        <v>5</v>
      </c>
      <c r="C5" t="s">
        <v>13</v>
      </c>
      <c r="D5" t="s">
        <v>7</v>
      </c>
      <c r="E5" t="s">
        <v>14</v>
      </c>
      <c r="F5">
        <v>608603.9698480001</v>
      </c>
    </row>
    <row r="6" spans="1:6" x14ac:dyDescent="0.35">
      <c r="A6" t="s">
        <v>5</v>
      </c>
      <c r="C6" t="s">
        <v>15</v>
      </c>
      <c r="D6" t="s">
        <v>16</v>
      </c>
      <c r="E6" t="s">
        <v>8</v>
      </c>
      <c r="F6">
        <v>360918.43406</v>
      </c>
    </row>
    <row r="7" spans="1:6" x14ac:dyDescent="0.35">
      <c r="A7" t="s">
        <v>5</v>
      </c>
      <c r="C7" t="s">
        <v>17</v>
      </c>
      <c r="D7" t="s">
        <v>16</v>
      </c>
      <c r="E7" t="s">
        <v>10</v>
      </c>
      <c r="F7">
        <v>640463.96683200006</v>
      </c>
    </row>
    <row r="8" spans="1:6" x14ac:dyDescent="0.35">
      <c r="A8" t="s">
        <v>5</v>
      </c>
      <c r="C8" t="s">
        <v>18</v>
      </c>
      <c r="D8" t="s">
        <v>16</v>
      </c>
      <c r="E8" t="s">
        <v>12</v>
      </c>
      <c r="F8">
        <v>527847.39980700007</v>
      </c>
    </row>
    <row r="9" spans="1:6" x14ac:dyDescent="0.35">
      <c r="A9" t="s">
        <v>5</v>
      </c>
      <c r="C9" t="s">
        <v>19</v>
      </c>
      <c r="D9" t="s">
        <v>16</v>
      </c>
      <c r="E9" t="s">
        <v>14</v>
      </c>
      <c r="F9">
        <v>726418.73532999994</v>
      </c>
    </row>
    <row r="10" spans="1:6" x14ac:dyDescent="0.35">
      <c r="A10" t="s">
        <v>5</v>
      </c>
      <c r="C10" t="s">
        <v>20</v>
      </c>
      <c r="D10" t="s">
        <v>21</v>
      </c>
      <c r="E10" t="s">
        <v>8</v>
      </c>
      <c r="F10">
        <v>500613.44855299994</v>
      </c>
    </row>
    <row r="11" spans="1:6" x14ac:dyDescent="0.35">
      <c r="A11" t="s">
        <v>5</v>
      </c>
      <c r="C11" t="s">
        <v>22</v>
      </c>
      <c r="D11" t="s">
        <v>21</v>
      </c>
      <c r="E11" t="s">
        <v>10</v>
      </c>
      <c r="F11">
        <v>705649.17652600002</v>
      </c>
    </row>
    <row r="12" spans="1:6" x14ac:dyDescent="0.35">
      <c r="A12" t="s">
        <v>23</v>
      </c>
      <c r="C12" t="s">
        <v>6</v>
      </c>
      <c r="D12" t="s">
        <v>7</v>
      </c>
      <c r="E12" t="s">
        <v>8</v>
      </c>
      <c r="F12">
        <v>184288.18244100001</v>
      </c>
    </row>
    <row r="13" spans="1:6" x14ac:dyDescent="0.35">
      <c r="A13" t="s">
        <v>23</v>
      </c>
      <c r="C13" t="s">
        <v>9</v>
      </c>
      <c r="D13" t="s">
        <v>7</v>
      </c>
      <c r="E13" t="s">
        <v>10</v>
      </c>
      <c r="F13">
        <v>245889.96892000001</v>
      </c>
    </row>
    <row r="14" spans="1:6" x14ac:dyDescent="0.35">
      <c r="A14" t="s">
        <v>23</v>
      </c>
      <c r="C14" t="s">
        <v>11</v>
      </c>
      <c r="D14" t="s">
        <v>7</v>
      </c>
      <c r="E14" t="s">
        <v>12</v>
      </c>
      <c r="F14">
        <v>264126.19574700005</v>
      </c>
    </row>
    <row r="15" spans="1:6" x14ac:dyDescent="0.35">
      <c r="A15" t="s">
        <v>23</v>
      </c>
      <c r="C15" t="s">
        <v>13</v>
      </c>
      <c r="D15" t="s">
        <v>7</v>
      </c>
      <c r="E15" t="s">
        <v>14</v>
      </c>
      <c r="F15">
        <v>276158.61239999998</v>
      </c>
    </row>
    <row r="16" spans="1:6" x14ac:dyDescent="0.35">
      <c r="A16" t="s">
        <v>23</v>
      </c>
      <c r="C16" t="s">
        <v>15</v>
      </c>
      <c r="D16" t="s">
        <v>16</v>
      </c>
      <c r="E16" t="s">
        <v>8</v>
      </c>
      <c r="F16">
        <v>145126.77581299999</v>
      </c>
    </row>
    <row r="17" spans="1:6" x14ac:dyDescent="0.35">
      <c r="A17" t="s">
        <v>23</v>
      </c>
      <c r="C17" t="s">
        <v>17</v>
      </c>
      <c r="D17" t="s">
        <v>16</v>
      </c>
      <c r="E17" t="s">
        <v>10</v>
      </c>
      <c r="F17">
        <v>249553.96786699997</v>
      </c>
    </row>
    <row r="18" spans="1:6" x14ac:dyDescent="0.35">
      <c r="A18" t="s">
        <v>23</v>
      </c>
      <c r="C18" t="s">
        <v>18</v>
      </c>
      <c r="D18" t="s">
        <v>16</v>
      </c>
      <c r="E18" t="s">
        <v>12</v>
      </c>
      <c r="F18">
        <v>214493.61396799999</v>
      </c>
    </row>
    <row r="19" spans="1:6" x14ac:dyDescent="0.35">
      <c r="A19" t="s">
        <v>23</v>
      </c>
      <c r="C19" t="s">
        <v>19</v>
      </c>
      <c r="D19" t="s">
        <v>16</v>
      </c>
      <c r="E19" t="s">
        <v>14</v>
      </c>
      <c r="F19">
        <v>251787.48177399999</v>
      </c>
    </row>
    <row r="20" spans="1:6" x14ac:dyDescent="0.35">
      <c r="A20" t="s">
        <v>23</v>
      </c>
      <c r="C20" t="s">
        <v>20</v>
      </c>
      <c r="D20" t="s">
        <v>21</v>
      </c>
      <c r="E20" t="s">
        <v>8</v>
      </c>
      <c r="F20">
        <v>136524.16128899998</v>
      </c>
    </row>
    <row r="21" spans="1:6" x14ac:dyDescent="0.35">
      <c r="A21" t="s">
        <v>23</v>
      </c>
      <c r="C21" t="s">
        <v>22</v>
      </c>
      <c r="D21" t="s">
        <v>21</v>
      </c>
      <c r="E21" t="s">
        <v>10</v>
      </c>
      <c r="F21">
        <v>228566.690745</v>
      </c>
    </row>
    <row r="22" spans="1:6" x14ac:dyDescent="0.35">
      <c r="A22" t="s">
        <v>24</v>
      </c>
      <c r="C22" t="s">
        <v>6</v>
      </c>
      <c r="D22" t="s">
        <v>7</v>
      </c>
      <c r="E22" t="s">
        <v>8</v>
      </c>
      <c r="F22">
        <v>25229.113049</v>
      </c>
    </row>
    <row r="23" spans="1:6" x14ac:dyDescent="0.35">
      <c r="A23" t="s">
        <v>24</v>
      </c>
      <c r="C23" t="s">
        <v>9</v>
      </c>
      <c r="D23" t="s">
        <v>7</v>
      </c>
      <c r="E23" t="s">
        <v>10</v>
      </c>
      <c r="F23">
        <v>157511.72018899999</v>
      </c>
    </row>
    <row r="24" spans="1:6" x14ac:dyDescent="0.35">
      <c r="A24" t="s">
        <v>24</v>
      </c>
      <c r="C24" t="s">
        <v>11</v>
      </c>
      <c r="D24" t="s">
        <v>7</v>
      </c>
      <c r="E24" t="s">
        <v>12</v>
      </c>
      <c r="F24">
        <v>86873.166117000001</v>
      </c>
    </row>
    <row r="25" spans="1:6" x14ac:dyDescent="0.35">
      <c r="A25" t="s">
        <v>24</v>
      </c>
      <c r="C25" t="s">
        <v>13</v>
      </c>
      <c r="D25" t="s">
        <v>7</v>
      </c>
      <c r="E25" t="s">
        <v>14</v>
      </c>
      <c r="F25">
        <v>89496.968924999994</v>
      </c>
    </row>
    <row r="26" spans="1:6" x14ac:dyDescent="0.35">
      <c r="A26" t="s">
        <v>24</v>
      </c>
      <c r="C26" t="s">
        <v>15</v>
      </c>
      <c r="D26" t="s">
        <v>16</v>
      </c>
      <c r="E26" t="s">
        <v>8</v>
      </c>
      <c r="F26">
        <v>44036.085851000003</v>
      </c>
    </row>
    <row r="27" spans="1:6" x14ac:dyDescent="0.35">
      <c r="A27" t="s">
        <v>24</v>
      </c>
      <c r="C27" t="s">
        <v>17</v>
      </c>
      <c r="D27" t="s">
        <v>16</v>
      </c>
      <c r="E27" t="s">
        <v>10</v>
      </c>
      <c r="F27">
        <v>143992.36698399999</v>
      </c>
    </row>
    <row r="28" spans="1:6" x14ac:dyDescent="0.35">
      <c r="A28" t="s">
        <v>24</v>
      </c>
      <c r="C28" t="s">
        <v>18</v>
      </c>
      <c r="D28" t="s">
        <v>16</v>
      </c>
      <c r="E28" t="s">
        <v>12</v>
      </c>
      <c r="F28">
        <v>73985.669297</v>
      </c>
    </row>
    <row r="29" spans="1:6" x14ac:dyDescent="0.35">
      <c r="A29" t="s">
        <v>24</v>
      </c>
      <c r="C29" t="s">
        <v>19</v>
      </c>
      <c r="D29" t="s">
        <v>16</v>
      </c>
      <c r="E29" t="s">
        <v>14</v>
      </c>
      <c r="F29">
        <v>188851.27482399999</v>
      </c>
    </row>
    <row r="30" spans="1:6" x14ac:dyDescent="0.35">
      <c r="A30" t="s">
        <v>24</v>
      </c>
      <c r="C30" t="s">
        <v>20</v>
      </c>
      <c r="D30" t="s">
        <v>21</v>
      </c>
      <c r="E30" t="s">
        <v>8</v>
      </c>
      <c r="F30">
        <v>155152.04055199999</v>
      </c>
    </row>
    <row r="31" spans="1:6" x14ac:dyDescent="0.35">
      <c r="A31" t="s">
        <v>24</v>
      </c>
      <c r="C31" t="s">
        <v>22</v>
      </c>
      <c r="D31" t="s">
        <v>21</v>
      </c>
      <c r="E31" t="s">
        <v>10</v>
      </c>
      <c r="F31">
        <v>188685.41041000001</v>
      </c>
    </row>
    <row r="32" spans="1:6" x14ac:dyDescent="0.35">
      <c r="A32" t="s">
        <v>25</v>
      </c>
      <c r="C32" t="s">
        <v>6</v>
      </c>
      <c r="D32" t="s">
        <v>7</v>
      </c>
      <c r="E32" t="s">
        <v>8</v>
      </c>
      <c r="F32">
        <v>24972.921811</v>
      </c>
    </row>
    <row r="33" spans="1:6" x14ac:dyDescent="0.35">
      <c r="A33" t="s">
        <v>25</v>
      </c>
      <c r="C33" t="s">
        <v>9</v>
      </c>
      <c r="D33" t="s">
        <v>7</v>
      </c>
      <c r="E33" t="s">
        <v>10</v>
      </c>
      <c r="F33">
        <v>33043.878984999996</v>
      </c>
    </row>
    <row r="34" spans="1:6" x14ac:dyDescent="0.35">
      <c r="A34" t="s">
        <v>25</v>
      </c>
      <c r="C34" t="s">
        <v>11</v>
      </c>
      <c r="D34" t="s">
        <v>7</v>
      </c>
      <c r="E34" t="s">
        <v>12</v>
      </c>
      <c r="F34">
        <v>31417.862709000001</v>
      </c>
    </row>
    <row r="35" spans="1:6" x14ac:dyDescent="0.35">
      <c r="A35" t="s">
        <v>25</v>
      </c>
      <c r="C35" t="s">
        <v>13</v>
      </c>
      <c r="D35" t="s">
        <v>7</v>
      </c>
      <c r="E35" t="s">
        <v>14</v>
      </c>
      <c r="F35">
        <v>52463.935196999999</v>
      </c>
    </row>
    <row r="36" spans="1:6" x14ac:dyDescent="0.35">
      <c r="A36" t="s">
        <v>25</v>
      </c>
      <c r="C36" t="s">
        <v>15</v>
      </c>
      <c r="D36" t="s">
        <v>16</v>
      </c>
      <c r="E36" t="s">
        <v>8</v>
      </c>
      <c r="F36">
        <v>27817.736587000003</v>
      </c>
    </row>
    <row r="37" spans="1:6" x14ac:dyDescent="0.35">
      <c r="A37" t="s">
        <v>25</v>
      </c>
      <c r="C37" t="s">
        <v>17</v>
      </c>
      <c r="D37" t="s">
        <v>16</v>
      </c>
      <c r="E37" t="s">
        <v>10</v>
      </c>
      <c r="F37">
        <v>30340.977592000003</v>
      </c>
    </row>
    <row r="38" spans="1:6" x14ac:dyDescent="0.35">
      <c r="A38" t="s">
        <v>25</v>
      </c>
      <c r="C38" t="s">
        <v>18</v>
      </c>
      <c r="D38" t="s">
        <v>16</v>
      </c>
      <c r="E38" t="s">
        <v>12</v>
      </c>
      <c r="F38">
        <v>34496.687976000001</v>
      </c>
    </row>
    <row r="39" spans="1:6" x14ac:dyDescent="0.35">
      <c r="A39" t="s">
        <v>25</v>
      </c>
      <c r="C39" t="s">
        <v>19</v>
      </c>
      <c r="D39" t="s">
        <v>16</v>
      </c>
      <c r="E39" t="s">
        <v>14</v>
      </c>
      <c r="F39">
        <v>41880.000587000002</v>
      </c>
    </row>
    <row r="40" spans="1:6" x14ac:dyDescent="0.35">
      <c r="A40" t="s">
        <v>25</v>
      </c>
      <c r="C40" t="s">
        <v>20</v>
      </c>
      <c r="D40" t="s">
        <v>21</v>
      </c>
      <c r="E40" t="s">
        <v>8</v>
      </c>
      <c r="F40">
        <v>30847.600207</v>
      </c>
    </row>
    <row r="41" spans="1:6" x14ac:dyDescent="0.35">
      <c r="A41" t="s">
        <v>25</v>
      </c>
      <c r="C41" t="s">
        <v>22</v>
      </c>
      <c r="D41" t="s">
        <v>21</v>
      </c>
      <c r="E41" t="s">
        <v>10</v>
      </c>
      <c r="F41">
        <v>30606.133341999997</v>
      </c>
    </row>
    <row r="42" spans="1:6" x14ac:dyDescent="0.35">
      <c r="A42" t="s">
        <v>26</v>
      </c>
      <c r="C42" t="s">
        <v>6</v>
      </c>
      <c r="D42" t="s">
        <v>7</v>
      </c>
      <c r="E42" t="s">
        <v>8</v>
      </c>
      <c r="F42">
        <v>68920.43615400001</v>
      </c>
    </row>
    <row r="43" spans="1:6" x14ac:dyDescent="0.35">
      <c r="A43" t="s">
        <v>26</v>
      </c>
      <c r="C43" t="s">
        <v>9</v>
      </c>
      <c r="D43" t="s">
        <v>7</v>
      </c>
      <c r="E43" t="s">
        <v>10</v>
      </c>
      <c r="F43">
        <v>111906.971011</v>
      </c>
    </row>
    <row r="44" spans="1:6" x14ac:dyDescent="0.35">
      <c r="A44" t="s">
        <v>26</v>
      </c>
      <c r="C44" t="s">
        <v>11</v>
      </c>
      <c r="D44" t="s">
        <v>7</v>
      </c>
      <c r="E44" t="s">
        <v>12</v>
      </c>
      <c r="F44">
        <v>85658.19090999999</v>
      </c>
    </row>
    <row r="45" spans="1:6" x14ac:dyDescent="0.35">
      <c r="A45" t="s">
        <v>26</v>
      </c>
      <c r="C45" t="s">
        <v>13</v>
      </c>
      <c r="D45" t="s">
        <v>7</v>
      </c>
      <c r="E45" t="s">
        <v>14</v>
      </c>
      <c r="F45">
        <v>59077.255570000001</v>
      </c>
    </row>
    <row r="46" spans="1:6" x14ac:dyDescent="0.35">
      <c r="A46" t="s">
        <v>26</v>
      </c>
      <c r="C46" t="s">
        <v>15</v>
      </c>
      <c r="D46" t="s">
        <v>16</v>
      </c>
      <c r="E46" t="s">
        <v>8</v>
      </c>
      <c r="F46">
        <v>60747.135319999994</v>
      </c>
    </row>
    <row r="47" spans="1:6" x14ac:dyDescent="0.35">
      <c r="A47" t="s">
        <v>26</v>
      </c>
      <c r="C47" t="s">
        <v>17</v>
      </c>
      <c r="D47" t="s">
        <v>16</v>
      </c>
      <c r="E47" t="s">
        <v>10</v>
      </c>
      <c r="F47">
        <v>109093.393851</v>
      </c>
    </row>
    <row r="48" spans="1:6" x14ac:dyDescent="0.35">
      <c r="A48" t="s">
        <v>26</v>
      </c>
      <c r="C48" t="s">
        <v>18</v>
      </c>
      <c r="D48" t="s">
        <v>16</v>
      </c>
      <c r="E48" t="s">
        <v>12</v>
      </c>
      <c r="F48">
        <v>99141.571901999996</v>
      </c>
    </row>
    <row r="49" spans="1:6" x14ac:dyDescent="0.35">
      <c r="A49" t="s">
        <v>26</v>
      </c>
      <c r="C49" t="s">
        <v>19</v>
      </c>
      <c r="D49" t="s">
        <v>16</v>
      </c>
      <c r="E49" t="s">
        <v>14</v>
      </c>
      <c r="F49">
        <v>151247.31896099998</v>
      </c>
    </row>
    <row r="50" spans="1:6" x14ac:dyDescent="0.35">
      <c r="A50" t="s">
        <v>26</v>
      </c>
      <c r="C50" t="s">
        <v>20</v>
      </c>
      <c r="D50" t="s">
        <v>21</v>
      </c>
      <c r="E50" t="s">
        <v>8</v>
      </c>
      <c r="F50">
        <v>106401.399049</v>
      </c>
    </row>
    <row r="51" spans="1:6" x14ac:dyDescent="0.35">
      <c r="A51" t="s">
        <v>26</v>
      </c>
      <c r="C51" t="s">
        <v>22</v>
      </c>
      <c r="D51" t="s">
        <v>21</v>
      </c>
      <c r="E51" t="s">
        <v>10</v>
      </c>
      <c r="F51">
        <v>152937.29553099998</v>
      </c>
    </row>
    <row r="52" spans="1:6" x14ac:dyDescent="0.35">
      <c r="A52" t="s">
        <v>27</v>
      </c>
      <c r="C52" t="s">
        <v>6</v>
      </c>
      <c r="D52" t="s">
        <v>7</v>
      </c>
      <c r="E52" t="s">
        <v>8</v>
      </c>
      <c r="F52">
        <v>87252.972594999999</v>
      </c>
    </row>
    <row r="53" spans="1:6" x14ac:dyDescent="0.35">
      <c r="A53" t="s">
        <v>27</v>
      </c>
      <c r="C53" t="s">
        <v>9</v>
      </c>
      <c r="D53" t="s">
        <v>7</v>
      </c>
      <c r="E53" t="s">
        <v>10</v>
      </c>
      <c r="F53">
        <v>50818.245133999997</v>
      </c>
    </row>
    <row r="54" spans="1:6" x14ac:dyDescent="0.35">
      <c r="A54" t="s">
        <v>27</v>
      </c>
      <c r="C54" t="s">
        <v>11</v>
      </c>
      <c r="D54" t="s">
        <v>7</v>
      </c>
      <c r="E54" t="s">
        <v>12</v>
      </c>
      <c r="F54">
        <v>48746.926186000004</v>
      </c>
    </row>
    <row r="55" spans="1:6" x14ac:dyDescent="0.35">
      <c r="A55" t="s">
        <v>27</v>
      </c>
      <c r="C55" t="s">
        <v>13</v>
      </c>
      <c r="D55" t="s">
        <v>7</v>
      </c>
      <c r="E55" t="s">
        <v>14</v>
      </c>
      <c r="F55">
        <v>103053.758099</v>
      </c>
    </row>
    <row r="56" spans="1:6" x14ac:dyDescent="0.35">
      <c r="A56" t="s">
        <v>27</v>
      </c>
      <c r="C56" t="s">
        <v>15</v>
      </c>
      <c r="D56" t="s">
        <v>16</v>
      </c>
      <c r="E56" t="s">
        <v>8</v>
      </c>
      <c r="F56">
        <v>61271.439256999998</v>
      </c>
    </row>
    <row r="57" spans="1:6" x14ac:dyDescent="0.35">
      <c r="A57" t="s">
        <v>27</v>
      </c>
      <c r="C57" t="s">
        <v>17</v>
      </c>
      <c r="D57" t="s">
        <v>16</v>
      </c>
      <c r="E57" t="s">
        <v>10</v>
      </c>
      <c r="F57">
        <v>83789.900641999993</v>
      </c>
    </row>
    <row r="58" spans="1:6" x14ac:dyDescent="0.35">
      <c r="A58" t="s">
        <v>27</v>
      </c>
      <c r="C58" t="s">
        <v>18</v>
      </c>
      <c r="D58" t="s">
        <v>16</v>
      </c>
      <c r="E58" t="s">
        <v>12</v>
      </c>
      <c r="F58">
        <v>79760.337727000006</v>
      </c>
    </row>
    <row r="59" spans="1:6" x14ac:dyDescent="0.35">
      <c r="A59" t="s">
        <v>27</v>
      </c>
      <c r="C59" t="s">
        <v>19</v>
      </c>
      <c r="D59" t="s">
        <v>16</v>
      </c>
      <c r="E59" t="s">
        <v>14</v>
      </c>
      <c r="F59">
        <v>62457.056710999997</v>
      </c>
    </row>
    <row r="60" spans="1:6" x14ac:dyDescent="0.35">
      <c r="A60" t="s">
        <v>27</v>
      </c>
      <c r="C60" t="s">
        <v>20</v>
      </c>
      <c r="D60" t="s">
        <v>21</v>
      </c>
      <c r="E60" t="s">
        <v>8</v>
      </c>
      <c r="F60">
        <v>41230.968775999994</v>
      </c>
    </row>
    <row r="61" spans="1:6" x14ac:dyDescent="0.35">
      <c r="A61" t="s">
        <v>27</v>
      </c>
      <c r="C61" t="s">
        <v>22</v>
      </c>
      <c r="D61" t="s">
        <v>21</v>
      </c>
      <c r="E61" t="s">
        <v>10</v>
      </c>
      <c r="F61">
        <v>70221.290536</v>
      </c>
    </row>
    <row r="62" spans="1:6" x14ac:dyDescent="0.35">
      <c r="A62" t="s">
        <v>28</v>
      </c>
      <c r="C62" t="s">
        <v>6</v>
      </c>
      <c r="D62" t="s">
        <v>7</v>
      </c>
      <c r="E62" t="s">
        <v>8</v>
      </c>
      <c r="F62">
        <v>19971.050153</v>
      </c>
    </row>
    <row r="63" spans="1:6" x14ac:dyDescent="0.35">
      <c r="A63" t="s">
        <v>28</v>
      </c>
      <c r="C63" t="s">
        <v>9</v>
      </c>
      <c r="D63" t="s">
        <v>7</v>
      </c>
      <c r="E63" t="s">
        <v>10</v>
      </c>
      <c r="F63">
        <v>21819.438157000001</v>
      </c>
    </row>
    <row r="64" spans="1:6" x14ac:dyDescent="0.35">
      <c r="A64" t="s">
        <v>28</v>
      </c>
      <c r="C64" t="s">
        <v>11</v>
      </c>
      <c r="D64" t="s">
        <v>7</v>
      </c>
      <c r="E64" t="s">
        <v>12</v>
      </c>
      <c r="F64">
        <v>21036.996981</v>
      </c>
    </row>
    <row r="65" spans="1:6" x14ac:dyDescent="0.35">
      <c r="A65" t="s">
        <v>28</v>
      </c>
      <c r="C65" t="s">
        <v>13</v>
      </c>
      <c r="D65" t="s">
        <v>7</v>
      </c>
      <c r="E65" t="s">
        <v>14</v>
      </c>
      <c r="F65">
        <v>28353.439657000003</v>
      </c>
    </row>
    <row r="66" spans="1:6" x14ac:dyDescent="0.35">
      <c r="A66" t="s">
        <v>28</v>
      </c>
      <c r="C66" t="s">
        <v>15</v>
      </c>
      <c r="D66" t="s">
        <v>16</v>
      </c>
      <c r="E66" t="s">
        <v>8</v>
      </c>
      <c r="F66">
        <v>21919.261232000001</v>
      </c>
    </row>
    <row r="67" spans="1:6" x14ac:dyDescent="0.35">
      <c r="A67" t="s">
        <v>28</v>
      </c>
      <c r="C67" t="s">
        <v>17</v>
      </c>
      <c r="D67" t="s">
        <v>16</v>
      </c>
      <c r="E67" t="s">
        <v>10</v>
      </c>
      <c r="F67">
        <v>23693.359896000002</v>
      </c>
    </row>
    <row r="68" spans="1:6" x14ac:dyDescent="0.35">
      <c r="A68" t="s">
        <v>28</v>
      </c>
      <c r="C68" t="s">
        <v>18</v>
      </c>
      <c r="D68" t="s">
        <v>16</v>
      </c>
      <c r="E68" t="s">
        <v>12</v>
      </c>
      <c r="F68">
        <v>25969.518936999997</v>
      </c>
    </row>
    <row r="69" spans="1:6" x14ac:dyDescent="0.35">
      <c r="A69" t="s">
        <v>28</v>
      </c>
      <c r="C69" t="s">
        <v>19</v>
      </c>
      <c r="D69" t="s">
        <v>16</v>
      </c>
      <c r="E69" t="s">
        <v>14</v>
      </c>
      <c r="F69">
        <v>30195.602473000003</v>
      </c>
    </row>
    <row r="70" spans="1:6" x14ac:dyDescent="0.35">
      <c r="A70" t="s">
        <v>28</v>
      </c>
      <c r="C70" t="s">
        <v>20</v>
      </c>
      <c r="D70" t="s">
        <v>21</v>
      </c>
      <c r="E70" t="s">
        <v>8</v>
      </c>
      <c r="F70">
        <v>30457.278680000003</v>
      </c>
    </row>
    <row r="71" spans="1:6" x14ac:dyDescent="0.35">
      <c r="A71" t="s">
        <v>28</v>
      </c>
      <c r="C71" t="s">
        <v>22</v>
      </c>
      <c r="D71" t="s">
        <v>21</v>
      </c>
      <c r="E71" t="s">
        <v>10</v>
      </c>
      <c r="F71">
        <v>34632.355962000001</v>
      </c>
    </row>
    <row r="72" spans="1:6" x14ac:dyDescent="0.35">
      <c r="A72" t="s">
        <v>29</v>
      </c>
      <c r="C72" t="s">
        <v>6</v>
      </c>
      <c r="D72" t="s">
        <v>7</v>
      </c>
      <c r="E72" t="s">
        <v>8</v>
      </c>
      <c r="F72">
        <v>201831.81359099998</v>
      </c>
    </row>
    <row r="73" spans="1:6" x14ac:dyDescent="0.35">
      <c r="A73" t="s">
        <v>29</v>
      </c>
      <c r="C73" t="s">
        <v>9</v>
      </c>
      <c r="D73" t="s">
        <v>7</v>
      </c>
      <c r="E73" t="s">
        <v>10</v>
      </c>
      <c r="F73">
        <v>352581.49377999996</v>
      </c>
    </row>
    <row r="74" spans="1:6" x14ac:dyDescent="0.35">
      <c r="A74" t="s">
        <v>29</v>
      </c>
      <c r="C74" t="s">
        <v>11</v>
      </c>
      <c r="D74" t="s">
        <v>7</v>
      </c>
      <c r="E74" t="s">
        <v>12</v>
      </c>
      <c r="F74">
        <v>291031.196375</v>
      </c>
    </row>
    <row r="75" spans="1:6" x14ac:dyDescent="0.35">
      <c r="A75" t="s">
        <v>29</v>
      </c>
      <c r="C75" t="s">
        <v>13</v>
      </c>
      <c r="D75" t="s">
        <v>7</v>
      </c>
      <c r="E75" t="s">
        <v>14</v>
      </c>
      <c r="F75">
        <v>323634.69298199995</v>
      </c>
    </row>
    <row r="76" spans="1:6" x14ac:dyDescent="0.35">
      <c r="A76" t="s">
        <v>29</v>
      </c>
      <c r="C76" t="s">
        <v>15</v>
      </c>
      <c r="D76" t="s">
        <v>16</v>
      </c>
      <c r="E76" t="s">
        <v>8</v>
      </c>
      <c r="F76">
        <v>183733.47862000001</v>
      </c>
    </row>
    <row r="77" spans="1:6" x14ac:dyDescent="0.35">
      <c r="A77" t="s">
        <v>29</v>
      </c>
      <c r="C77" t="s">
        <v>17</v>
      </c>
      <c r="D77" t="s">
        <v>16</v>
      </c>
      <c r="E77" t="s">
        <v>10</v>
      </c>
      <c r="F77">
        <v>394574.051179</v>
      </c>
    </row>
    <row r="78" spans="1:6" x14ac:dyDescent="0.35">
      <c r="A78" t="s">
        <v>29</v>
      </c>
      <c r="C78" t="s">
        <v>18</v>
      </c>
      <c r="D78" t="s">
        <v>16</v>
      </c>
      <c r="E78" t="s">
        <v>12</v>
      </c>
      <c r="F78">
        <v>287363.16650300001</v>
      </c>
    </row>
    <row r="79" spans="1:6" x14ac:dyDescent="0.35">
      <c r="A79" t="s">
        <v>29</v>
      </c>
      <c r="C79" t="s">
        <v>19</v>
      </c>
      <c r="D79" t="s">
        <v>16</v>
      </c>
      <c r="E79" t="s">
        <v>14</v>
      </c>
      <c r="F79">
        <v>430169.70260799996</v>
      </c>
    </row>
    <row r="80" spans="1:6" x14ac:dyDescent="0.35">
      <c r="A80" t="s">
        <v>29</v>
      </c>
      <c r="C80" t="s">
        <v>20</v>
      </c>
      <c r="D80" t="s">
        <v>21</v>
      </c>
      <c r="E80" t="s">
        <v>8</v>
      </c>
      <c r="F80">
        <v>282454.93271999998</v>
      </c>
    </row>
    <row r="81" spans="1:6" x14ac:dyDescent="0.35">
      <c r="A81" t="s">
        <v>29</v>
      </c>
      <c r="C81" t="s">
        <v>22</v>
      </c>
      <c r="D81" t="s">
        <v>21</v>
      </c>
      <c r="E81" t="s">
        <v>10</v>
      </c>
      <c r="F81">
        <v>421354.51126099995</v>
      </c>
    </row>
    <row r="82" spans="1:6" x14ac:dyDescent="0.35">
      <c r="A82" t="s">
        <v>30</v>
      </c>
      <c r="C82" t="s">
        <v>6</v>
      </c>
      <c r="D82" t="s">
        <v>7</v>
      </c>
      <c r="E82" t="s">
        <v>8</v>
      </c>
      <c r="F82">
        <v>208802.862612</v>
      </c>
    </row>
    <row r="83" spans="1:6" x14ac:dyDescent="0.35">
      <c r="A83" t="s">
        <v>30</v>
      </c>
      <c r="C83" t="s">
        <v>9</v>
      </c>
      <c r="D83" t="s">
        <v>7</v>
      </c>
      <c r="E83" t="s">
        <v>10</v>
      </c>
      <c r="F83">
        <v>268408.72861600004</v>
      </c>
    </row>
    <row r="84" spans="1:6" x14ac:dyDescent="0.35">
      <c r="A84" t="s">
        <v>30</v>
      </c>
      <c r="C84" t="s">
        <v>11</v>
      </c>
      <c r="D84" t="s">
        <v>7</v>
      </c>
      <c r="E84" t="s">
        <v>12</v>
      </c>
      <c r="F84">
        <v>246828.14227500008</v>
      </c>
    </row>
    <row r="85" spans="1:6" x14ac:dyDescent="0.35">
      <c r="A85" t="s">
        <v>30</v>
      </c>
      <c r="C85" t="s">
        <v>13</v>
      </c>
      <c r="D85" t="s">
        <v>7</v>
      </c>
      <c r="E85" t="s">
        <v>14</v>
      </c>
      <c r="F85">
        <v>284969.27686600009</v>
      </c>
    </row>
    <row r="86" spans="1:6" x14ac:dyDescent="0.35">
      <c r="A86" t="s">
        <v>30</v>
      </c>
      <c r="C86" t="s">
        <v>15</v>
      </c>
      <c r="D86" t="s">
        <v>16</v>
      </c>
      <c r="E86" t="s">
        <v>8</v>
      </c>
      <c r="F86">
        <v>177184.95543999999</v>
      </c>
    </row>
    <row r="87" spans="1:6" x14ac:dyDescent="0.35">
      <c r="A87" t="s">
        <v>30</v>
      </c>
      <c r="C87" t="s">
        <v>17</v>
      </c>
      <c r="D87" t="s">
        <v>16</v>
      </c>
      <c r="E87" t="s">
        <v>10</v>
      </c>
      <c r="F87">
        <v>245889.91565299997</v>
      </c>
    </row>
    <row r="88" spans="1:6" x14ac:dyDescent="0.35">
      <c r="A88" t="s">
        <v>30</v>
      </c>
      <c r="C88" t="s">
        <v>18</v>
      </c>
      <c r="D88" t="s">
        <v>16</v>
      </c>
      <c r="E88" t="s">
        <v>12</v>
      </c>
      <c r="F88">
        <v>240484.23330399999</v>
      </c>
    </row>
    <row r="89" spans="1:6" x14ac:dyDescent="0.35">
      <c r="A89" t="s">
        <v>30</v>
      </c>
      <c r="C89" t="s">
        <v>19</v>
      </c>
      <c r="D89" t="s">
        <v>16</v>
      </c>
      <c r="E89" t="s">
        <v>14</v>
      </c>
      <c r="F89">
        <v>296249.03272199997</v>
      </c>
    </row>
    <row r="90" spans="1:6" x14ac:dyDescent="0.35">
      <c r="A90" t="s">
        <v>30</v>
      </c>
      <c r="C90" t="s">
        <v>20</v>
      </c>
      <c r="D90" t="s">
        <v>21</v>
      </c>
      <c r="E90" t="s">
        <v>8</v>
      </c>
      <c r="F90">
        <v>218158.51583300001</v>
      </c>
    </row>
    <row r="91" spans="1:6" x14ac:dyDescent="0.35">
      <c r="A91" t="s">
        <v>30</v>
      </c>
      <c r="C91" t="s">
        <v>22</v>
      </c>
      <c r="D91" t="s">
        <v>21</v>
      </c>
      <c r="E91" t="s">
        <v>10</v>
      </c>
      <c r="F91">
        <v>284294.66526500002</v>
      </c>
    </row>
    <row r="92" spans="1:6" x14ac:dyDescent="0.35">
      <c r="A92" t="s">
        <v>31</v>
      </c>
      <c r="C92" t="s">
        <v>6</v>
      </c>
      <c r="D92" t="s">
        <v>7</v>
      </c>
      <c r="E92" t="s">
        <v>8</v>
      </c>
      <c r="F92">
        <v>156291.24822600003</v>
      </c>
    </row>
    <row r="93" spans="1:6" x14ac:dyDescent="0.35">
      <c r="A93" t="s">
        <v>31</v>
      </c>
      <c r="C93" t="s">
        <v>9</v>
      </c>
      <c r="D93" t="s">
        <v>7</v>
      </c>
      <c r="E93" t="s">
        <v>10</v>
      </c>
      <c r="F93">
        <v>187069.21128300001</v>
      </c>
    </row>
    <row r="94" spans="1:6" x14ac:dyDescent="0.35">
      <c r="A94" t="s">
        <v>31</v>
      </c>
      <c r="C94" t="s">
        <v>11</v>
      </c>
      <c r="D94" t="s">
        <v>7</v>
      </c>
      <c r="E94" t="s">
        <v>12</v>
      </c>
      <c r="F94">
        <v>174173.898694</v>
      </c>
    </row>
    <row r="95" spans="1:6" x14ac:dyDescent="0.35">
      <c r="A95" t="s">
        <v>31</v>
      </c>
      <c r="C95" t="s">
        <v>13</v>
      </c>
      <c r="D95" t="s">
        <v>7</v>
      </c>
      <c r="E95" t="s">
        <v>14</v>
      </c>
      <c r="F95">
        <v>195831.34507100002</v>
      </c>
    </row>
    <row r="96" spans="1:6" x14ac:dyDescent="0.35">
      <c r="A96" t="s">
        <v>31</v>
      </c>
      <c r="C96" t="s">
        <v>15</v>
      </c>
      <c r="D96" t="s">
        <v>16</v>
      </c>
      <c r="E96" t="s">
        <v>8</v>
      </c>
      <c r="F96">
        <v>162801.38418700002</v>
      </c>
    </row>
    <row r="97" spans="1:6" x14ac:dyDescent="0.35">
      <c r="A97" t="s">
        <v>31</v>
      </c>
      <c r="C97" t="s">
        <v>17</v>
      </c>
      <c r="D97" t="s">
        <v>16</v>
      </c>
      <c r="E97" t="s">
        <v>10</v>
      </c>
      <c r="F97">
        <v>194985.19034100001</v>
      </c>
    </row>
    <row r="98" spans="1:6" x14ac:dyDescent="0.35">
      <c r="A98" t="s">
        <v>31</v>
      </c>
      <c r="C98" t="s">
        <v>18</v>
      </c>
      <c r="D98" t="s">
        <v>16</v>
      </c>
      <c r="E98" t="s">
        <v>12</v>
      </c>
      <c r="F98">
        <v>186298.84721799998</v>
      </c>
    </row>
    <row r="99" spans="1:6" x14ac:dyDescent="0.35">
      <c r="A99" t="s">
        <v>31</v>
      </c>
      <c r="C99" t="s">
        <v>19</v>
      </c>
      <c r="D99" t="s">
        <v>16</v>
      </c>
      <c r="E99" t="s">
        <v>14</v>
      </c>
      <c r="F99">
        <v>231677.42831400002</v>
      </c>
    </row>
    <row r="100" spans="1:6" x14ac:dyDescent="0.35">
      <c r="A100" t="s">
        <v>31</v>
      </c>
      <c r="C100" t="s">
        <v>20</v>
      </c>
      <c r="D100" t="s">
        <v>21</v>
      </c>
      <c r="E100" t="s">
        <v>8</v>
      </c>
      <c r="F100">
        <v>196535.97614700001</v>
      </c>
    </row>
    <row r="101" spans="1:6" x14ac:dyDescent="0.35">
      <c r="A101" t="s">
        <v>31</v>
      </c>
      <c r="C101" t="s">
        <v>22</v>
      </c>
      <c r="D101" t="s">
        <v>21</v>
      </c>
      <c r="E101" t="s">
        <v>10</v>
      </c>
      <c r="F101">
        <v>218408.30435200001</v>
      </c>
    </row>
    <row r="102" spans="1:6" x14ac:dyDescent="0.35">
      <c r="A102" t="s">
        <v>32</v>
      </c>
      <c r="C102" t="s">
        <v>6</v>
      </c>
      <c r="D102" t="s">
        <v>7</v>
      </c>
      <c r="E102" t="s">
        <v>8</v>
      </c>
      <c r="F102">
        <v>71940.910820999998</v>
      </c>
    </row>
    <row r="103" spans="1:6" x14ac:dyDescent="0.35">
      <c r="A103" t="s">
        <v>32</v>
      </c>
      <c r="C103" t="s">
        <v>9</v>
      </c>
      <c r="D103" t="s">
        <v>7</v>
      </c>
      <c r="E103" t="s">
        <v>10</v>
      </c>
      <c r="F103">
        <v>92543.099462999991</v>
      </c>
    </row>
    <row r="104" spans="1:6" x14ac:dyDescent="0.35">
      <c r="A104" t="s">
        <v>32</v>
      </c>
      <c r="C104" t="s">
        <v>11</v>
      </c>
      <c r="D104" t="s">
        <v>7</v>
      </c>
      <c r="E104" t="s">
        <v>12</v>
      </c>
      <c r="F104">
        <v>91889.428228999997</v>
      </c>
    </row>
    <row r="105" spans="1:6" x14ac:dyDescent="0.35">
      <c r="A105" t="s">
        <v>32</v>
      </c>
      <c r="C105" t="s">
        <v>13</v>
      </c>
      <c r="D105" t="s">
        <v>7</v>
      </c>
      <c r="E105" t="s">
        <v>14</v>
      </c>
      <c r="F105">
        <v>99635.861394000007</v>
      </c>
    </row>
    <row r="106" spans="1:6" x14ac:dyDescent="0.35">
      <c r="A106" t="s">
        <v>32</v>
      </c>
      <c r="C106" t="s">
        <v>15</v>
      </c>
      <c r="D106" t="s">
        <v>16</v>
      </c>
      <c r="E106" t="s">
        <v>8</v>
      </c>
      <c r="F106">
        <v>81017.336169000002</v>
      </c>
    </row>
    <row r="107" spans="1:6" x14ac:dyDescent="0.35">
      <c r="A107" t="s">
        <v>32</v>
      </c>
      <c r="C107" t="s">
        <v>17</v>
      </c>
      <c r="D107" t="s">
        <v>16</v>
      </c>
      <c r="E107" t="s">
        <v>10</v>
      </c>
      <c r="F107">
        <v>99292.918096000009</v>
      </c>
    </row>
    <row r="108" spans="1:6" x14ac:dyDescent="0.35">
      <c r="A108" t="s">
        <v>32</v>
      </c>
      <c r="C108" t="s">
        <v>18</v>
      </c>
      <c r="D108" t="s">
        <v>16</v>
      </c>
      <c r="E108" t="s">
        <v>12</v>
      </c>
      <c r="F108">
        <v>95632.651133000007</v>
      </c>
    </row>
    <row r="109" spans="1:6" x14ac:dyDescent="0.35">
      <c r="A109" t="s">
        <v>32</v>
      </c>
      <c r="C109" t="s">
        <v>19</v>
      </c>
      <c r="D109" t="s">
        <v>16</v>
      </c>
      <c r="E109" t="s">
        <v>14</v>
      </c>
      <c r="F109">
        <v>115032.735142</v>
      </c>
    </row>
    <row r="110" spans="1:6" x14ac:dyDescent="0.35">
      <c r="A110" t="s">
        <v>32</v>
      </c>
      <c r="C110" t="s">
        <v>20</v>
      </c>
      <c r="D110" t="s">
        <v>21</v>
      </c>
      <c r="E110" t="s">
        <v>8</v>
      </c>
      <c r="F110">
        <v>99873.627089000001</v>
      </c>
    </row>
    <row r="111" spans="1:6" x14ac:dyDescent="0.35">
      <c r="A111" t="s">
        <v>32</v>
      </c>
      <c r="C111" t="s">
        <v>22</v>
      </c>
      <c r="D111" t="s">
        <v>21</v>
      </c>
      <c r="E111" t="s">
        <v>10</v>
      </c>
      <c r="F111">
        <v>108553.875548</v>
      </c>
    </row>
    <row r="112" spans="1:6" x14ac:dyDescent="0.35">
      <c r="A112" t="s">
        <v>33</v>
      </c>
      <c r="C112" t="s">
        <v>6</v>
      </c>
      <c r="D112" t="s">
        <v>7</v>
      </c>
      <c r="E112" t="s">
        <v>8</v>
      </c>
      <c r="F112">
        <v>15720.894003999998</v>
      </c>
    </row>
    <row r="113" spans="1:6" x14ac:dyDescent="0.35">
      <c r="A113" t="s">
        <v>33</v>
      </c>
      <c r="C113" t="s">
        <v>9</v>
      </c>
      <c r="D113" t="s">
        <v>7</v>
      </c>
      <c r="E113" t="s">
        <v>10</v>
      </c>
      <c r="F113">
        <v>15954.642371</v>
      </c>
    </row>
    <row r="114" spans="1:6" x14ac:dyDescent="0.35">
      <c r="A114" t="s">
        <v>33</v>
      </c>
      <c r="C114" t="s">
        <v>11</v>
      </c>
      <c r="D114" t="s">
        <v>7</v>
      </c>
      <c r="E114" t="s">
        <v>12</v>
      </c>
      <c r="F114">
        <v>12942.435501</v>
      </c>
    </row>
    <row r="115" spans="1:6" x14ac:dyDescent="0.35">
      <c r="A115" t="s">
        <v>33</v>
      </c>
      <c r="C115" t="s">
        <v>13</v>
      </c>
      <c r="D115" t="s">
        <v>7</v>
      </c>
      <c r="E115" t="s">
        <v>14</v>
      </c>
      <c r="F115">
        <v>15124.382661000001</v>
      </c>
    </row>
    <row r="116" spans="1:6" x14ac:dyDescent="0.35">
      <c r="A116" t="s">
        <v>33</v>
      </c>
      <c r="C116" t="s">
        <v>15</v>
      </c>
      <c r="D116" t="s">
        <v>16</v>
      </c>
      <c r="E116" t="s">
        <v>8</v>
      </c>
      <c r="F116">
        <v>9502.3880310000004</v>
      </c>
    </row>
    <row r="117" spans="1:6" x14ac:dyDescent="0.35">
      <c r="A117" t="s">
        <v>33</v>
      </c>
      <c r="C117" t="s">
        <v>17</v>
      </c>
      <c r="D117" t="s">
        <v>16</v>
      </c>
      <c r="E117" t="s">
        <v>10</v>
      </c>
      <c r="F117">
        <v>12950.172706999998</v>
      </c>
    </row>
    <row r="118" spans="1:6" x14ac:dyDescent="0.35">
      <c r="A118" t="s">
        <v>33</v>
      </c>
      <c r="C118" t="s">
        <v>18</v>
      </c>
      <c r="D118" t="s">
        <v>16</v>
      </c>
      <c r="E118" t="s">
        <v>12</v>
      </c>
      <c r="F118">
        <v>12205.497956000001</v>
      </c>
    </row>
    <row r="119" spans="1:6" x14ac:dyDescent="0.35">
      <c r="A119" t="s">
        <v>33</v>
      </c>
      <c r="C119" t="s">
        <v>19</v>
      </c>
      <c r="D119" t="s">
        <v>16</v>
      </c>
      <c r="E119" t="s">
        <v>14</v>
      </c>
      <c r="F119">
        <v>15511.606818000002</v>
      </c>
    </row>
    <row r="120" spans="1:6" x14ac:dyDescent="0.35">
      <c r="A120" t="s">
        <v>33</v>
      </c>
      <c r="C120" t="s">
        <v>20</v>
      </c>
      <c r="D120" t="s">
        <v>21</v>
      </c>
      <c r="E120" t="s">
        <v>8</v>
      </c>
      <c r="F120">
        <v>8932.6816789999993</v>
      </c>
    </row>
    <row r="121" spans="1:6" x14ac:dyDescent="0.35">
      <c r="A121" t="s">
        <v>33</v>
      </c>
      <c r="C121" t="s">
        <v>22</v>
      </c>
      <c r="D121" t="s">
        <v>21</v>
      </c>
      <c r="E121" t="s">
        <v>10</v>
      </c>
      <c r="F121">
        <v>14781.130443</v>
      </c>
    </row>
    <row r="122" spans="1:6" x14ac:dyDescent="0.35">
      <c r="A122" t="s">
        <v>34</v>
      </c>
      <c r="C122" t="s">
        <v>6</v>
      </c>
      <c r="D122" t="s">
        <v>7</v>
      </c>
      <c r="E122" t="s">
        <v>8</v>
      </c>
      <c r="F122">
        <v>12837.534656</v>
      </c>
    </row>
    <row r="123" spans="1:6" x14ac:dyDescent="0.35">
      <c r="A123" t="s">
        <v>34</v>
      </c>
      <c r="C123" t="s">
        <v>9</v>
      </c>
      <c r="D123" t="s">
        <v>7</v>
      </c>
      <c r="E123" t="s">
        <v>10</v>
      </c>
      <c r="F123">
        <v>17333.446475000001</v>
      </c>
    </row>
    <row r="124" spans="1:6" x14ac:dyDescent="0.35">
      <c r="A124" t="s">
        <v>34</v>
      </c>
      <c r="C124" t="s">
        <v>11</v>
      </c>
      <c r="D124" t="s">
        <v>7</v>
      </c>
      <c r="E124" t="s">
        <v>12</v>
      </c>
      <c r="F124">
        <v>17556.524386000001</v>
      </c>
    </row>
    <row r="125" spans="1:6" x14ac:dyDescent="0.35">
      <c r="A125" t="s">
        <v>34</v>
      </c>
      <c r="C125" t="s">
        <v>13</v>
      </c>
      <c r="D125" t="s">
        <v>7</v>
      </c>
      <c r="E125" t="s">
        <v>14</v>
      </c>
      <c r="F125">
        <v>19832.731763</v>
      </c>
    </row>
    <row r="126" spans="1:6" x14ac:dyDescent="0.35">
      <c r="A126" t="s">
        <v>34</v>
      </c>
      <c r="C126" t="s">
        <v>15</v>
      </c>
      <c r="D126" t="s">
        <v>16</v>
      </c>
      <c r="E126" t="s">
        <v>8</v>
      </c>
      <c r="F126">
        <v>19208.250109000001</v>
      </c>
    </row>
    <row r="127" spans="1:6" x14ac:dyDescent="0.35">
      <c r="A127" t="s">
        <v>34</v>
      </c>
      <c r="C127" t="s">
        <v>17</v>
      </c>
      <c r="D127" t="s">
        <v>16</v>
      </c>
      <c r="E127" t="s">
        <v>10</v>
      </c>
      <c r="F127">
        <v>21660.777153999999</v>
      </c>
    </row>
    <row r="128" spans="1:6" x14ac:dyDescent="0.35">
      <c r="A128" t="s">
        <v>34</v>
      </c>
      <c r="C128" t="s">
        <v>18</v>
      </c>
      <c r="D128" t="s">
        <v>16</v>
      </c>
      <c r="E128" t="s">
        <v>12</v>
      </c>
      <c r="F128">
        <v>19798.949700000001</v>
      </c>
    </row>
    <row r="129" spans="1:6" x14ac:dyDescent="0.35">
      <c r="A129" t="s">
        <v>34</v>
      </c>
      <c r="C129" t="s">
        <v>19</v>
      </c>
      <c r="D129" t="s">
        <v>16</v>
      </c>
      <c r="E129" t="s">
        <v>14</v>
      </c>
      <c r="F129">
        <v>19172.613259999998</v>
      </c>
    </row>
    <row r="130" spans="1:6" x14ac:dyDescent="0.35">
      <c r="A130" t="s">
        <v>34</v>
      </c>
      <c r="C130" t="s">
        <v>20</v>
      </c>
      <c r="D130" t="s">
        <v>21</v>
      </c>
      <c r="E130" t="s">
        <v>8</v>
      </c>
      <c r="F130">
        <v>18299.279612999999</v>
      </c>
    </row>
    <row r="131" spans="1:6" x14ac:dyDescent="0.35">
      <c r="A131" t="s">
        <v>34</v>
      </c>
      <c r="C131" t="s">
        <v>22</v>
      </c>
      <c r="D131" t="s">
        <v>21</v>
      </c>
      <c r="E131" t="s">
        <v>10</v>
      </c>
      <c r="F131">
        <v>17974.366549000002</v>
      </c>
    </row>
    <row r="132" spans="1:6" x14ac:dyDescent="0.35">
      <c r="A132" t="s">
        <v>35</v>
      </c>
      <c r="C132" t="s">
        <v>6</v>
      </c>
      <c r="D132" t="s">
        <v>7</v>
      </c>
      <c r="E132" t="s">
        <v>8</v>
      </c>
      <c r="F132">
        <v>11562.565632</v>
      </c>
    </row>
    <row r="133" spans="1:6" x14ac:dyDescent="0.35">
      <c r="A133" t="s">
        <v>35</v>
      </c>
      <c r="C133" t="s">
        <v>9</v>
      </c>
      <c r="D133" t="s">
        <v>7</v>
      </c>
      <c r="E133" t="s">
        <v>10</v>
      </c>
      <c r="F133">
        <v>12418.998071</v>
      </c>
    </row>
    <row r="134" spans="1:6" x14ac:dyDescent="0.35">
      <c r="A134" t="s">
        <v>35</v>
      </c>
      <c r="C134" t="s">
        <v>11</v>
      </c>
      <c r="D134" t="s">
        <v>7</v>
      </c>
      <c r="E134" t="s">
        <v>12</v>
      </c>
      <c r="F134">
        <v>13574.970384</v>
      </c>
    </row>
    <row r="135" spans="1:6" x14ac:dyDescent="0.35">
      <c r="A135" t="s">
        <v>35</v>
      </c>
      <c r="C135" t="s">
        <v>13</v>
      </c>
      <c r="D135" t="s">
        <v>7</v>
      </c>
      <c r="E135" t="s">
        <v>14</v>
      </c>
      <c r="F135">
        <v>12312.401759</v>
      </c>
    </row>
    <row r="136" spans="1:6" x14ac:dyDescent="0.35">
      <c r="A136" t="s">
        <v>35</v>
      </c>
      <c r="C136" t="s">
        <v>15</v>
      </c>
      <c r="D136" t="s">
        <v>16</v>
      </c>
      <c r="E136" t="s">
        <v>8</v>
      </c>
      <c r="F136">
        <v>13789.590248999999</v>
      </c>
    </row>
    <row r="137" spans="1:6" x14ac:dyDescent="0.35">
      <c r="A137" t="s">
        <v>35</v>
      </c>
      <c r="C137" t="s">
        <v>17</v>
      </c>
      <c r="D137" t="s">
        <v>16</v>
      </c>
      <c r="E137" t="s">
        <v>10</v>
      </c>
      <c r="F137">
        <v>14428.253233000001</v>
      </c>
    </row>
    <row r="138" spans="1:6" x14ac:dyDescent="0.35">
      <c r="A138" t="s">
        <v>35</v>
      </c>
      <c r="C138" t="s">
        <v>18</v>
      </c>
      <c r="D138" t="s">
        <v>16</v>
      </c>
      <c r="E138" t="s">
        <v>12</v>
      </c>
      <c r="F138">
        <v>14461.427033999998</v>
      </c>
    </row>
    <row r="139" spans="1:6" x14ac:dyDescent="0.35">
      <c r="A139" t="s">
        <v>35</v>
      </c>
      <c r="C139" t="s">
        <v>19</v>
      </c>
      <c r="D139" t="s">
        <v>16</v>
      </c>
      <c r="E139" t="s">
        <v>14</v>
      </c>
      <c r="F139">
        <v>15222.995439999999</v>
      </c>
    </row>
    <row r="140" spans="1:6" x14ac:dyDescent="0.35">
      <c r="A140" t="s">
        <v>35</v>
      </c>
      <c r="C140" t="s">
        <v>20</v>
      </c>
      <c r="D140" t="s">
        <v>21</v>
      </c>
      <c r="E140" t="s">
        <v>8</v>
      </c>
      <c r="F140">
        <v>15167.426078</v>
      </c>
    </row>
    <row r="141" spans="1:6" x14ac:dyDescent="0.35">
      <c r="A141" t="s">
        <v>35</v>
      </c>
      <c r="C141" t="s">
        <v>22</v>
      </c>
      <c r="D141" t="s">
        <v>21</v>
      </c>
      <c r="E141" t="s">
        <v>10</v>
      </c>
      <c r="F141">
        <v>15621.091186000001</v>
      </c>
    </row>
    <row r="142" spans="1:6" x14ac:dyDescent="0.35">
      <c r="A142" t="s">
        <v>36</v>
      </c>
      <c r="C142" t="s">
        <v>6</v>
      </c>
      <c r="D142" t="s">
        <v>7</v>
      </c>
      <c r="E142" t="s">
        <v>8</v>
      </c>
      <c r="F142">
        <v>28852.689016</v>
      </c>
    </row>
    <row r="143" spans="1:6" x14ac:dyDescent="0.35">
      <c r="A143" t="s">
        <v>36</v>
      </c>
      <c r="C143" t="s">
        <v>9</v>
      </c>
      <c r="D143" t="s">
        <v>7</v>
      </c>
      <c r="E143" t="s">
        <v>10</v>
      </c>
      <c r="F143">
        <v>30751.654422</v>
      </c>
    </row>
    <row r="144" spans="1:6" x14ac:dyDescent="0.35">
      <c r="A144" t="s">
        <v>36</v>
      </c>
      <c r="C144" t="s">
        <v>11</v>
      </c>
      <c r="D144" t="s">
        <v>7</v>
      </c>
      <c r="E144" t="s">
        <v>12</v>
      </c>
      <c r="F144">
        <v>27904.863964999997</v>
      </c>
    </row>
    <row r="145" spans="1:6" x14ac:dyDescent="0.35">
      <c r="A145" t="s">
        <v>36</v>
      </c>
      <c r="C145" t="s">
        <v>13</v>
      </c>
      <c r="D145" t="s">
        <v>7</v>
      </c>
      <c r="E145" t="s">
        <v>14</v>
      </c>
      <c r="F145">
        <v>32901.479306000001</v>
      </c>
    </row>
    <row r="146" spans="1:6" x14ac:dyDescent="0.35">
      <c r="A146" t="s">
        <v>36</v>
      </c>
      <c r="C146" t="s">
        <v>15</v>
      </c>
      <c r="D146" t="s">
        <v>16</v>
      </c>
      <c r="E146" t="s">
        <v>8</v>
      </c>
      <c r="F146">
        <v>27760.699960999998</v>
      </c>
    </row>
    <row r="147" spans="1:6" x14ac:dyDescent="0.35">
      <c r="A147" t="s">
        <v>36</v>
      </c>
      <c r="C147" t="s">
        <v>17</v>
      </c>
      <c r="D147" t="s">
        <v>16</v>
      </c>
      <c r="E147" t="s">
        <v>10</v>
      </c>
      <c r="F147">
        <v>31468.108324999997</v>
      </c>
    </row>
    <row r="148" spans="1:6" x14ac:dyDescent="0.35">
      <c r="A148" t="s">
        <v>36</v>
      </c>
      <c r="C148" t="s">
        <v>18</v>
      </c>
      <c r="D148" t="s">
        <v>16</v>
      </c>
      <c r="E148" t="s">
        <v>12</v>
      </c>
      <c r="F148">
        <v>36356.946283000005</v>
      </c>
    </row>
    <row r="149" spans="1:6" x14ac:dyDescent="0.35">
      <c r="A149" t="s">
        <v>36</v>
      </c>
      <c r="C149" t="s">
        <v>19</v>
      </c>
      <c r="D149" t="s">
        <v>16</v>
      </c>
      <c r="E149" t="s">
        <v>14</v>
      </c>
      <c r="F149">
        <v>45501.849974999997</v>
      </c>
    </row>
    <row r="150" spans="1:6" x14ac:dyDescent="0.35">
      <c r="A150" t="s">
        <v>36</v>
      </c>
      <c r="C150" t="s">
        <v>20</v>
      </c>
      <c r="D150" t="s">
        <v>21</v>
      </c>
      <c r="E150" t="s">
        <v>8</v>
      </c>
      <c r="F150">
        <v>34660.911982999998</v>
      </c>
    </row>
    <row r="151" spans="1:6" x14ac:dyDescent="0.35">
      <c r="A151" t="s">
        <v>36</v>
      </c>
      <c r="C151" t="s">
        <v>22</v>
      </c>
      <c r="D151" t="s">
        <v>21</v>
      </c>
      <c r="E151" t="s">
        <v>10</v>
      </c>
      <c r="F151">
        <v>41791.913315999998</v>
      </c>
    </row>
    <row r="152" spans="1:6" x14ac:dyDescent="0.35">
      <c r="A152" t="s">
        <v>37</v>
      </c>
      <c r="C152" t="s">
        <v>6</v>
      </c>
      <c r="D152" t="s">
        <v>7</v>
      </c>
      <c r="E152" t="s">
        <v>8</v>
      </c>
      <c r="F152">
        <v>15376.654096999999</v>
      </c>
    </row>
    <row r="153" spans="1:6" x14ac:dyDescent="0.35">
      <c r="A153" t="s">
        <v>37</v>
      </c>
      <c r="C153" t="s">
        <v>9</v>
      </c>
      <c r="D153" t="s">
        <v>7</v>
      </c>
      <c r="E153" t="s">
        <v>10</v>
      </c>
      <c r="F153">
        <v>18067.370481000002</v>
      </c>
    </row>
    <row r="154" spans="1:6" x14ac:dyDescent="0.35">
      <c r="A154" t="s">
        <v>37</v>
      </c>
      <c r="C154" t="s">
        <v>11</v>
      </c>
      <c r="D154" t="s">
        <v>7</v>
      </c>
      <c r="E154" t="s">
        <v>12</v>
      </c>
      <c r="F154">
        <v>10305.676228999999</v>
      </c>
    </row>
    <row r="155" spans="1:6" x14ac:dyDescent="0.35">
      <c r="A155" t="s">
        <v>37</v>
      </c>
      <c r="C155" t="s">
        <v>13</v>
      </c>
      <c r="D155" t="s">
        <v>7</v>
      </c>
      <c r="E155" t="s">
        <v>14</v>
      </c>
      <c r="F155">
        <v>16024.488188000001</v>
      </c>
    </row>
    <row r="156" spans="1:6" x14ac:dyDescent="0.35">
      <c r="A156" t="s">
        <v>37</v>
      </c>
      <c r="C156" t="s">
        <v>15</v>
      </c>
      <c r="D156" t="s">
        <v>16</v>
      </c>
      <c r="E156" t="s">
        <v>8</v>
      </c>
      <c r="F156">
        <v>11523.119667999999</v>
      </c>
    </row>
    <row r="157" spans="1:6" x14ac:dyDescent="0.35">
      <c r="A157" t="s">
        <v>37</v>
      </c>
      <c r="C157" t="s">
        <v>17</v>
      </c>
      <c r="D157" t="s">
        <v>16</v>
      </c>
      <c r="E157" t="s">
        <v>10</v>
      </c>
      <c r="F157">
        <v>15184.960826</v>
      </c>
    </row>
    <row r="158" spans="1:6" x14ac:dyDescent="0.35">
      <c r="A158" t="s">
        <v>37</v>
      </c>
      <c r="C158" t="s">
        <v>18</v>
      </c>
      <c r="D158" t="s">
        <v>16</v>
      </c>
      <c r="E158" t="s">
        <v>12</v>
      </c>
      <c r="F158">
        <v>7843.3751119999997</v>
      </c>
    </row>
    <row r="159" spans="1:6" x14ac:dyDescent="0.35">
      <c r="A159" t="s">
        <v>37</v>
      </c>
      <c r="C159" t="s">
        <v>19</v>
      </c>
      <c r="D159" t="s">
        <v>16</v>
      </c>
      <c r="E159" t="s">
        <v>14</v>
      </c>
      <c r="F159">
        <v>21235.627679000001</v>
      </c>
    </row>
    <row r="160" spans="1:6" x14ac:dyDescent="0.35">
      <c r="A160" t="s">
        <v>37</v>
      </c>
      <c r="C160" t="s">
        <v>20</v>
      </c>
      <c r="D160" t="s">
        <v>21</v>
      </c>
      <c r="E160" t="s">
        <v>8</v>
      </c>
      <c r="F160">
        <v>19602.049704999998</v>
      </c>
    </row>
    <row r="161" spans="1:6" x14ac:dyDescent="0.35">
      <c r="A161" t="s">
        <v>37</v>
      </c>
      <c r="C161" t="s">
        <v>22</v>
      </c>
      <c r="D161" t="s">
        <v>21</v>
      </c>
      <c r="E161" t="s">
        <v>10</v>
      </c>
      <c r="F161">
        <v>19685.927309999999</v>
      </c>
    </row>
    <row r="162" spans="1:6" x14ac:dyDescent="0.35">
      <c r="A162" t="s">
        <v>38</v>
      </c>
      <c r="C162" t="s">
        <v>6</v>
      </c>
      <c r="D162" t="s">
        <v>7</v>
      </c>
      <c r="E162" t="s">
        <v>8</v>
      </c>
      <c r="F162">
        <v>52511.614385999972</v>
      </c>
    </row>
    <row r="163" spans="1:6" x14ac:dyDescent="0.35">
      <c r="A163" t="s">
        <v>38</v>
      </c>
      <c r="C163" t="s">
        <v>9</v>
      </c>
      <c r="D163" t="s">
        <v>7</v>
      </c>
      <c r="E163" t="s">
        <v>10</v>
      </c>
      <c r="F163">
        <v>81339.517332999996</v>
      </c>
    </row>
    <row r="164" spans="1:6" x14ac:dyDescent="0.35">
      <c r="A164" t="s">
        <v>38</v>
      </c>
      <c r="C164" t="s">
        <v>11</v>
      </c>
      <c r="D164" t="s">
        <v>7</v>
      </c>
      <c r="E164" t="s">
        <v>12</v>
      </c>
      <c r="F164">
        <v>72654.243581000075</v>
      </c>
    </row>
    <row r="165" spans="1:6" x14ac:dyDescent="0.35">
      <c r="A165" t="s">
        <v>38</v>
      </c>
      <c r="C165" t="s">
        <v>13</v>
      </c>
      <c r="D165" t="s">
        <v>7</v>
      </c>
      <c r="E165" t="s">
        <v>14</v>
      </c>
      <c r="F165">
        <v>89137.931795000099</v>
      </c>
    </row>
    <row r="166" spans="1:6" x14ac:dyDescent="0.35">
      <c r="A166" t="s">
        <v>38</v>
      </c>
      <c r="C166" t="s">
        <v>15</v>
      </c>
      <c r="D166" t="s">
        <v>16</v>
      </c>
      <c r="E166" t="s">
        <v>8</v>
      </c>
      <c r="F166">
        <v>14383.571253</v>
      </c>
    </row>
    <row r="167" spans="1:6" x14ac:dyDescent="0.35">
      <c r="A167" t="s">
        <v>38</v>
      </c>
      <c r="C167" t="s">
        <v>17</v>
      </c>
      <c r="D167" t="s">
        <v>16</v>
      </c>
      <c r="E167" t="s">
        <v>10</v>
      </c>
      <c r="F167">
        <v>50904.725312000002</v>
      </c>
    </row>
    <row r="168" spans="1:6" x14ac:dyDescent="0.35">
      <c r="A168" t="s">
        <v>38</v>
      </c>
      <c r="C168" t="s">
        <v>18</v>
      </c>
      <c r="D168" t="s">
        <v>16</v>
      </c>
      <c r="E168" t="s">
        <v>12</v>
      </c>
      <c r="F168">
        <v>54185.386086000006</v>
      </c>
    </row>
    <row r="169" spans="1:6" x14ac:dyDescent="0.35">
      <c r="A169" t="s">
        <v>38</v>
      </c>
      <c r="C169" t="s">
        <v>19</v>
      </c>
      <c r="D169" t="s">
        <v>16</v>
      </c>
      <c r="E169" t="s">
        <v>14</v>
      </c>
      <c r="F169">
        <v>64571.604407999999</v>
      </c>
    </row>
    <row r="170" spans="1:6" x14ac:dyDescent="0.35">
      <c r="A170" t="s">
        <v>38</v>
      </c>
      <c r="C170" t="s">
        <v>20</v>
      </c>
      <c r="D170" t="s">
        <v>21</v>
      </c>
      <c r="E170" t="s">
        <v>8</v>
      </c>
      <c r="F170">
        <v>21622.539686</v>
      </c>
    </row>
    <row r="171" spans="1:6" x14ac:dyDescent="0.35">
      <c r="A171" t="s">
        <v>38</v>
      </c>
      <c r="C171" t="s">
        <v>22</v>
      </c>
      <c r="D171" t="s">
        <v>21</v>
      </c>
      <c r="E171" t="s">
        <v>10</v>
      </c>
      <c r="F171">
        <v>65886.360912999997</v>
      </c>
    </row>
    <row r="172" spans="1:6" x14ac:dyDescent="0.35">
      <c r="A172" t="s">
        <v>39</v>
      </c>
      <c r="C172" t="s">
        <v>6</v>
      </c>
      <c r="D172" t="s">
        <v>7</v>
      </c>
      <c r="E172" t="s">
        <v>8</v>
      </c>
      <c r="F172">
        <v>0.12787915251472942</v>
      </c>
    </row>
    <row r="173" spans="1:6" x14ac:dyDescent="0.35">
      <c r="A173" t="s">
        <v>39</v>
      </c>
      <c r="C173" t="s">
        <v>9</v>
      </c>
      <c r="D173" t="s">
        <v>7</v>
      </c>
      <c r="E173" t="s">
        <v>10</v>
      </c>
      <c r="F173">
        <v>0.13098357172060354</v>
      </c>
    </row>
    <row r="174" spans="1:6" x14ac:dyDescent="0.35">
      <c r="A174" t="s">
        <v>39</v>
      </c>
      <c r="C174" t="s">
        <v>11</v>
      </c>
      <c r="D174" t="s">
        <v>7</v>
      </c>
      <c r="E174" t="s">
        <v>12</v>
      </c>
      <c r="F174">
        <v>0.13508037949728377</v>
      </c>
    </row>
    <row r="175" spans="1:6" x14ac:dyDescent="0.35">
      <c r="A175" t="s">
        <v>39</v>
      </c>
      <c r="C175" t="s">
        <v>13</v>
      </c>
      <c r="D175" t="s">
        <v>7</v>
      </c>
      <c r="E175" t="s">
        <v>14</v>
      </c>
      <c r="F175">
        <v>0.14646294833939788</v>
      </c>
    </row>
    <row r="176" spans="1:6" x14ac:dyDescent="0.35">
      <c r="A176" t="s">
        <v>39</v>
      </c>
      <c r="C176" t="s">
        <v>15</v>
      </c>
      <c r="D176" t="s">
        <v>16</v>
      </c>
      <c r="E176" t="s">
        <v>8</v>
      </c>
      <c r="F176">
        <v>3.9852692175342971E-2</v>
      </c>
    </row>
    <row r="177" spans="1:6" x14ac:dyDescent="0.35">
      <c r="A177" t="s">
        <v>39</v>
      </c>
      <c r="C177" t="s">
        <v>17</v>
      </c>
      <c r="D177" t="s">
        <v>16</v>
      </c>
      <c r="E177" t="s">
        <v>10</v>
      </c>
      <c r="F177">
        <v>7.9481013684182492E-2</v>
      </c>
    </row>
    <row r="178" spans="1:6" x14ac:dyDescent="0.35">
      <c r="A178" t="s">
        <v>39</v>
      </c>
      <c r="C178" t="s">
        <v>18</v>
      </c>
      <c r="D178" t="s">
        <v>16</v>
      </c>
      <c r="E178" t="s">
        <v>12</v>
      </c>
      <c r="F178">
        <v>0.10265350574012892</v>
      </c>
    </row>
    <row r="179" spans="1:6" x14ac:dyDescent="0.35">
      <c r="A179" t="s">
        <v>39</v>
      </c>
      <c r="C179" t="s">
        <v>19</v>
      </c>
      <c r="D179" t="s">
        <v>16</v>
      </c>
      <c r="E179" t="s">
        <v>14</v>
      </c>
      <c r="F179">
        <v>8.8890334551553374E-2</v>
      </c>
    </row>
    <row r="180" spans="1:6" x14ac:dyDescent="0.35">
      <c r="A180" t="s">
        <v>39</v>
      </c>
      <c r="C180" t="s">
        <v>20</v>
      </c>
      <c r="D180" t="s">
        <v>21</v>
      </c>
      <c r="E180" t="s">
        <v>8</v>
      </c>
      <c r="F180">
        <v>4.3192087125303869E-2</v>
      </c>
    </row>
    <row r="181" spans="1:6" x14ac:dyDescent="0.35">
      <c r="A181" t="s">
        <v>39</v>
      </c>
      <c r="C181" t="s">
        <v>22</v>
      </c>
      <c r="D181" t="s">
        <v>21</v>
      </c>
      <c r="E181" t="s">
        <v>10</v>
      </c>
      <c r="F181">
        <v>9.3369854461344187E-2</v>
      </c>
    </row>
    <row r="182" spans="1:6" x14ac:dyDescent="0.35">
      <c r="A182" t="s">
        <v>40</v>
      </c>
      <c r="C182" t="s">
        <v>6</v>
      </c>
      <c r="D182" t="s">
        <v>7</v>
      </c>
      <c r="E182" t="s">
        <v>8</v>
      </c>
      <c r="F182">
        <v>157672.94459599999</v>
      </c>
    </row>
    <row r="183" spans="1:6" x14ac:dyDescent="0.35">
      <c r="A183" t="s">
        <v>40</v>
      </c>
      <c r="C183" t="s">
        <v>9</v>
      </c>
      <c r="D183" t="s">
        <v>7</v>
      </c>
      <c r="E183" t="s">
        <v>10</v>
      </c>
      <c r="F183">
        <v>61048.015232999998</v>
      </c>
    </row>
    <row r="184" spans="1:6" x14ac:dyDescent="0.35">
      <c r="A184" t="s">
        <v>40</v>
      </c>
      <c r="C184" t="s">
        <v>11</v>
      </c>
      <c r="D184" t="s">
        <v>7</v>
      </c>
      <c r="E184" t="s">
        <v>12</v>
      </c>
      <c r="F184">
        <v>70258.968957999998</v>
      </c>
    </row>
    <row r="185" spans="1:6" x14ac:dyDescent="0.35">
      <c r="A185" t="s">
        <v>40</v>
      </c>
      <c r="C185" t="s">
        <v>13</v>
      </c>
      <c r="D185" t="s">
        <v>7</v>
      </c>
      <c r="E185" t="s">
        <v>14</v>
      </c>
      <c r="F185">
        <v>97096.221011107293</v>
      </c>
    </row>
    <row r="186" spans="1:6" x14ac:dyDescent="0.35">
      <c r="A186" t="s">
        <v>40</v>
      </c>
      <c r="C186" t="s">
        <v>15</v>
      </c>
      <c r="D186" t="s">
        <v>16</v>
      </c>
      <c r="E186" t="s">
        <v>8</v>
      </c>
      <c r="F186">
        <v>47540.310899747004</v>
      </c>
    </row>
    <row r="187" spans="1:6" x14ac:dyDescent="0.35">
      <c r="A187" t="s">
        <v>40</v>
      </c>
      <c r="C187" t="s">
        <v>17</v>
      </c>
      <c r="D187" t="s">
        <v>16</v>
      </c>
      <c r="E187" t="s">
        <v>10</v>
      </c>
      <c r="F187">
        <v>24379.732815000007</v>
      </c>
    </row>
    <row r="188" spans="1:6" x14ac:dyDescent="0.35">
      <c r="A188" t="s">
        <v>40</v>
      </c>
      <c r="C188" t="s">
        <v>18</v>
      </c>
      <c r="D188" t="s">
        <v>16</v>
      </c>
      <c r="E188" t="s">
        <v>12</v>
      </c>
      <c r="F188">
        <v>12427.403832896987</v>
      </c>
    </row>
    <row r="189" spans="1:6" x14ac:dyDescent="0.35">
      <c r="A189" t="s">
        <v>40</v>
      </c>
      <c r="C189" t="s">
        <v>19</v>
      </c>
      <c r="D189" t="s">
        <v>16</v>
      </c>
      <c r="E189" t="s">
        <v>14</v>
      </c>
      <c r="F189">
        <v>42291.433169102995</v>
      </c>
    </row>
    <row r="190" spans="1:6" x14ac:dyDescent="0.35">
      <c r="A190" t="s">
        <v>40</v>
      </c>
      <c r="C190" t="s">
        <v>20</v>
      </c>
      <c r="D190" t="s">
        <v>21</v>
      </c>
      <c r="E190" t="s">
        <v>8</v>
      </c>
      <c r="F190">
        <v>100177.612868</v>
      </c>
    </row>
    <row r="191" spans="1:6" x14ac:dyDescent="0.35">
      <c r="A191" t="s">
        <v>40</v>
      </c>
      <c r="C191" t="s">
        <v>22</v>
      </c>
      <c r="D191" t="s">
        <v>21</v>
      </c>
      <c r="E191" t="s">
        <v>10</v>
      </c>
      <c r="F191">
        <v>65019.371350000001</v>
      </c>
    </row>
    <row r="192" spans="1:6" x14ac:dyDescent="0.35">
      <c r="A192" t="s">
        <v>41</v>
      </c>
      <c r="C192" t="s">
        <v>6</v>
      </c>
      <c r="D192" t="s">
        <v>7</v>
      </c>
      <c r="E192" t="s">
        <v>8</v>
      </c>
      <c r="F192">
        <v>158834.95028391521</v>
      </c>
    </row>
    <row r="193" spans="1:6" x14ac:dyDescent="0.35">
      <c r="A193" t="s">
        <v>41</v>
      </c>
      <c r="C193" t="s">
        <v>9</v>
      </c>
      <c r="D193" t="s">
        <v>7</v>
      </c>
      <c r="E193" t="s">
        <v>10</v>
      </c>
      <c r="F193">
        <v>-3685.7345749090273</v>
      </c>
    </row>
    <row r="194" spans="1:6" x14ac:dyDescent="0.35">
      <c r="A194" t="s">
        <v>41</v>
      </c>
      <c r="C194" t="s">
        <v>11</v>
      </c>
      <c r="D194" t="s">
        <v>7</v>
      </c>
      <c r="E194" t="s">
        <v>12</v>
      </c>
      <c r="F194">
        <v>10141.338551881774</v>
      </c>
    </row>
    <row r="195" spans="1:6" x14ac:dyDescent="0.35">
      <c r="A195" t="s">
        <v>41</v>
      </c>
      <c r="C195" t="s">
        <v>13</v>
      </c>
      <c r="D195" t="s">
        <v>7</v>
      </c>
      <c r="E195" t="s">
        <v>14</v>
      </c>
      <c r="F195">
        <v>266295.66023503232</v>
      </c>
    </row>
    <row r="196" spans="1:6" x14ac:dyDescent="0.35">
      <c r="A196" t="s">
        <v>41</v>
      </c>
      <c r="C196" t="s">
        <v>15</v>
      </c>
      <c r="D196" t="s">
        <v>16</v>
      </c>
      <c r="E196" t="s">
        <v>8</v>
      </c>
      <c r="F196">
        <v>40969.137865728175</v>
      </c>
    </row>
    <row r="197" spans="1:6" x14ac:dyDescent="0.35">
      <c r="A197" t="s">
        <v>41</v>
      </c>
      <c r="C197" t="s">
        <v>17</v>
      </c>
      <c r="D197" t="s">
        <v>16</v>
      </c>
      <c r="E197" t="s">
        <v>10</v>
      </c>
      <c r="F197">
        <v>41577.919943010689</v>
      </c>
    </row>
    <row r="198" spans="1:6" x14ac:dyDescent="0.35">
      <c r="A198" t="s">
        <v>41</v>
      </c>
      <c r="C198" t="s">
        <v>18</v>
      </c>
      <c r="D198" t="s">
        <v>16</v>
      </c>
      <c r="E198" t="s">
        <v>12</v>
      </c>
      <c r="F198">
        <v>73170.225943067693</v>
      </c>
    </row>
    <row r="199" spans="1:6" x14ac:dyDescent="0.35">
      <c r="A199" t="s">
        <v>41</v>
      </c>
      <c r="C199" t="s">
        <v>19</v>
      </c>
      <c r="D199" t="s">
        <v>16</v>
      </c>
      <c r="E199" t="s">
        <v>14</v>
      </c>
      <c r="F199">
        <v>135542.06174727378</v>
      </c>
    </row>
    <row r="200" spans="1:6" x14ac:dyDescent="0.35">
      <c r="A200" t="s">
        <v>41</v>
      </c>
      <c r="C200" t="s">
        <v>20</v>
      </c>
      <c r="D200" t="s">
        <v>21</v>
      </c>
      <c r="E200" t="s">
        <v>8</v>
      </c>
      <c r="F200">
        <v>41586.427754999997</v>
      </c>
    </row>
    <row r="201" spans="1:6" x14ac:dyDescent="0.35">
      <c r="A201" t="s">
        <v>41</v>
      </c>
      <c r="C201" t="s">
        <v>22</v>
      </c>
      <c r="D201" t="s">
        <v>21</v>
      </c>
      <c r="E201" t="s">
        <v>10</v>
      </c>
      <c r="F201">
        <v>99759.616700500002</v>
      </c>
    </row>
    <row r="202" spans="1:6" x14ac:dyDescent="0.35">
      <c r="A202" t="s">
        <v>42</v>
      </c>
      <c r="C202" t="s">
        <v>6</v>
      </c>
      <c r="D202" t="s">
        <v>7</v>
      </c>
      <c r="E202" t="s">
        <v>8</v>
      </c>
      <c r="F202">
        <v>51349.608698084776</v>
      </c>
    </row>
    <row r="203" spans="1:6" x14ac:dyDescent="0.35">
      <c r="A203" t="s">
        <v>42</v>
      </c>
      <c r="C203" t="s">
        <v>9</v>
      </c>
      <c r="D203" t="s">
        <v>7</v>
      </c>
      <c r="E203" t="s">
        <v>10</v>
      </c>
      <c r="F203">
        <v>146073.26714090904</v>
      </c>
    </row>
    <row r="204" spans="1:6" x14ac:dyDescent="0.35">
      <c r="A204" t="s">
        <v>42</v>
      </c>
      <c r="C204" t="s">
        <v>11</v>
      </c>
      <c r="D204" t="s">
        <v>7</v>
      </c>
      <c r="E204" t="s">
        <v>12</v>
      </c>
      <c r="F204">
        <v>132771.87398711825</v>
      </c>
    </row>
    <row r="205" spans="1:6" x14ac:dyDescent="0.35">
      <c r="A205" t="s">
        <v>42</v>
      </c>
      <c r="C205" t="s">
        <v>13</v>
      </c>
      <c r="D205" t="s">
        <v>7</v>
      </c>
      <c r="E205" t="s">
        <v>14</v>
      </c>
      <c r="F205">
        <v>-80061.507428925048</v>
      </c>
    </row>
    <row r="206" spans="1:6" x14ac:dyDescent="0.35">
      <c r="A206" t="s">
        <v>42</v>
      </c>
      <c r="C206" t="s">
        <v>15</v>
      </c>
      <c r="D206" t="s">
        <v>16</v>
      </c>
      <c r="E206" t="s">
        <v>8</v>
      </c>
      <c r="F206">
        <v>20954.744287018828</v>
      </c>
    </row>
    <row r="207" spans="1:6" x14ac:dyDescent="0.35">
      <c r="A207" t="s">
        <v>42</v>
      </c>
      <c r="C207" t="s">
        <v>17</v>
      </c>
      <c r="D207" t="s">
        <v>16</v>
      </c>
      <c r="E207" t="s">
        <v>10</v>
      </c>
      <c r="F207">
        <v>33706.538183989316</v>
      </c>
    </row>
    <row r="208" spans="1:6" x14ac:dyDescent="0.35">
      <c r="A208" t="s">
        <v>42</v>
      </c>
      <c r="C208" t="s">
        <v>18</v>
      </c>
      <c r="D208" t="s">
        <v>16</v>
      </c>
      <c r="E208" t="s">
        <v>12</v>
      </c>
      <c r="F208">
        <v>-6557.4360241707154</v>
      </c>
    </row>
    <row r="209" spans="1:6" x14ac:dyDescent="0.35">
      <c r="A209" t="s">
        <v>42</v>
      </c>
      <c r="C209" t="s">
        <v>19</v>
      </c>
      <c r="D209" t="s">
        <v>16</v>
      </c>
      <c r="E209" t="s">
        <v>14</v>
      </c>
      <c r="F209">
        <v>-28679.024170170745</v>
      </c>
    </row>
    <row r="210" spans="1:6" x14ac:dyDescent="0.35">
      <c r="A210" t="s">
        <v>42</v>
      </c>
      <c r="C210" t="s">
        <v>20</v>
      </c>
      <c r="D210" t="s">
        <v>21</v>
      </c>
      <c r="E210" t="s">
        <v>8</v>
      </c>
      <c r="F210">
        <v>80213.724799000003</v>
      </c>
    </row>
    <row r="211" spans="1:6" x14ac:dyDescent="0.35">
      <c r="A211" t="s">
        <v>42</v>
      </c>
      <c r="C211" t="s">
        <v>22</v>
      </c>
      <c r="D211" t="s">
        <v>21</v>
      </c>
      <c r="E211" t="s">
        <v>10</v>
      </c>
      <c r="F211">
        <v>31146.115562499999</v>
      </c>
    </row>
    <row r="212" spans="1:6" x14ac:dyDescent="0.35">
      <c r="A212" t="s">
        <v>43</v>
      </c>
      <c r="C212" t="s">
        <v>6</v>
      </c>
      <c r="D212" t="s">
        <v>7</v>
      </c>
      <c r="E212" t="s">
        <v>8</v>
      </c>
      <c r="F212">
        <v>28326.187686554793</v>
      </c>
    </row>
    <row r="213" spans="1:6" x14ac:dyDescent="0.35">
      <c r="A213" t="s">
        <v>43</v>
      </c>
      <c r="C213" t="s">
        <v>9</v>
      </c>
      <c r="D213" t="s">
        <v>7</v>
      </c>
      <c r="E213" t="s">
        <v>10</v>
      </c>
      <c r="F213">
        <v>28670.38152296628</v>
      </c>
    </row>
    <row r="214" spans="1:6" x14ac:dyDescent="0.35">
      <c r="A214" t="s">
        <v>43</v>
      </c>
      <c r="C214" t="s">
        <v>11</v>
      </c>
      <c r="D214" t="s">
        <v>7</v>
      </c>
      <c r="E214" t="s">
        <v>12</v>
      </c>
      <c r="F214">
        <v>33081.527120021899</v>
      </c>
    </row>
    <row r="215" spans="1:6" x14ac:dyDescent="0.35">
      <c r="A215" t="s">
        <v>43</v>
      </c>
      <c r="C215" t="s">
        <v>13</v>
      </c>
      <c r="D215" t="s">
        <v>7</v>
      </c>
      <c r="E215" t="s">
        <v>14</v>
      </c>
      <c r="F215">
        <v>-23394.412832980444</v>
      </c>
    </row>
    <row r="216" spans="1:6" x14ac:dyDescent="0.35">
      <c r="A216" t="s">
        <v>43</v>
      </c>
      <c r="C216" t="s">
        <v>15</v>
      </c>
      <c r="D216" t="s">
        <v>16</v>
      </c>
      <c r="E216" t="s">
        <v>8</v>
      </c>
      <c r="F216">
        <v>9856.5878327968803</v>
      </c>
    </row>
    <row r="217" spans="1:6" x14ac:dyDescent="0.35">
      <c r="A217" t="s">
        <v>43</v>
      </c>
      <c r="C217" t="s">
        <v>17</v>
      </c>
      <c r="D217" t="s">
        <v>16</v>
      </c>
      <c r="E217" t="s">
        <v>10</v>
      </c>
      <c r="F217">
        <v>23606.559396998597</v>
      </c>
    </row>
    <row r="218" spans="1:6" x14ac:dyDescent="0.35">
      <c r="A218" t="s">
        <v>43</v>
      </c>
      <c r="C218" t="s">
        <v>18</v>
      </c>
      <c r="D218" t="s">
        <v>16</v>
      </c>
      <c r="E218" t="s">
        <v>12</v>
      </c>
      <c r="F218">
        <v>-8001.6981774034421</v>
      </c>
    </row>
    <row r="219" spans="1:6" x14ac:dyDescent="0.35">
      <c r="A219" t="s">
        <v>43</v>
      </c>
      <c r="C219" t="s">
        <v>19</v>
      </c>
      <c r="D219" t="s">
        <v>16</v>
      </c>
      <c r="E219" t="s">
        <v>14</v>
      </c>
      <c r="F219">
        <v>-2604.780974179203</v>
      </c>
    </row>
    <row r="220" spans="1:6" x14ac:dyDescent="0.35">
      <c r="A220" t="s">
        <v>43</v>
      </c>
      <c r="C220" t="s">
        <v>20</v>
      </c>
      <c r="D220" t="s">
        <v>21</v>
      </c>
      <c r="E220" t="s">
        <v>8</v>
      </c>
      <c r="F220">
        <v>25823.543755999999</v>
      </c>
    </row>
    <row r="221" spans="1:6" x14ac:dyDescent="0.35">
      <c r="A221" t="s">
        <v>43</v>
      </c>
      <c r="C221" t="s">
        <v>22</v>
      </c>
      <c r="D221" t="s">
        <v>21</v>
      </c>
      <c r="E221" t="s">
        <v>10</v>
      </c>
      <c r="F221">
        <v>15681.09639356749</v>
      </c>
    </row>
    <row r="222" spans="1:6" x14ac:dyDescent="0.35">
      <c r="A222" t="s">
        <v>44</v>
      </c>
      <c r="C222" t="s">
        <v>6</v>
      </c>
      <c r="D222" t="s">
        <v>7</v>
      </c>
      <c r="E222" t="s">
        <v>8</v>
      </c>
      <c r="F222">
        <v>23023.421011529983</v>
      </c>
    </row>
    <row r="223" spans="1:6" x14ac:dyDescent="0.35">
      <c r="A223" t="s">
        <v>44</v>
      </c>
      <c r="C223" t="s">
        <v>9</v>
      </c>
      <c r="D223" t="s">
        <v>7</v>
      </c>
      <c r="E223" t="s">
        <v>10</v>
      </c>
      <c r="F223">
        <v>117402.88561794274</v>
      </c>
    </row>
    <row r="224" spans="1:6" x14ac:dyDescent="0.35">
      <c r="A224" t="s">
        <v>44</v>
      </c>
      <c r="C224" t="s">
        <v>11</v>
      </c>
      <c r="D224" t="s">
        <v>7</v>
      </c>
      <c r="E224" t="s">
        <v>12</v>
      </c>
      <c r="F224">
        <v>99690.346867096378</v>
      </c>
    </row>
    <row r="225" spans="1:6" x14ac:dyDescent="0.35">
      <c r="A225" t="s">
        <v>44</v>
      </c>
      <c r="C225" t="s">
        <v>13</v>
      </c>
      <c r="D225" t="s">
        <v>7</v>
      </c>
      <c r="E225" t="s">
        <v>14</v>
      </c>
      <c r="F225">
        <v>-56667.094595944611</v>
      </c>
    </row>
    <row r="226" spans="1:6" x14ac:dyDescent="0.35">
      <c r="A226" t="s">
        <v>44</v>
      </c>
      <c r="C226" t="s">
        <v>15</v>
      </c>
      <c r="D226" t="s">
        <v>16</v>
      </c>
      <c r="E226" t="s">
        <v>8</v>
      </c>
      <c r="F226">
        <v>11098.156454221949</v>
      </c>
    </row>
    <row r="227" spans="1:6" x14ac:dyDescent="0.35">
      <c r="A227" t="s">
        <v>44</v>
      </c>
      <c r="C227" t="s">
        <v>17</v>
      </c>
      <c r="D227" t="s">
        <v>16</v>
      </c>
      <c r="E227" t="s">
        <v>10</v>
      </c>
      <c r="F227">
        <v>10099.978786990725</v>
      </c>
    </row>
    <row r="228" spans="1:6" x14ac:dyDescent="0.35">
      <c r="A228" t="s">
        <v>44</v>
      </c>
      <c r="C228" t="s">
        <v>18</v>
      </c>
      <c r="D228" t="s">
        <v>16</v>
      </c>
      <c r="E228" t="s">
        <v>12</v>
      </c>
      <c r="F228">
        <v>1444.2621532327271</v>
      </c>
    </row>
    <row r="229" spans="1:6" x14ac:dyDescent="0.35">
      <c r="A229" t="s">
        <v>44</v>
      </c>
      <c r="C229" t="s">
        <v>19</v>
      </c>
      <c r="D229" t="s">
        <v>16</v>
      </c>
      <c r="E229" t="s">
        <v>14</v>
      </c>
      <c r="F229">
        <v>-26074.243195991541</v>
      </c>
    </row>
    <row r="230" spans="1:6" x14ac:dyDescent="0.35">
      <c r="A230" t="s">
        <v>44</v>
      </c>
      <c r="C230" t="s">
        <v>20</v>
      </c>
      <c r="D230" t="s">
        <v>21</v>
      </c>
      <c r="E230" t="s">
        <v>8</v>
      </c>
      <c r="F230">
        <v>54390.181042999997</v>
      </c>
    </row>
    <row r="231" spans="1:6" x14ac:dyDescent="0.35">
      <c r="A231" t="s">
        <v>44</v>
      </c>
      <c r="C231" t="s">
        <v>22</v>
      </c>
      <c r="D231" t="s">
        <v>21</v>
      </c>
      <c r="E231" t="s">
        <v>10</v>
      </c>
      <c r="F231">
        <v>15465.019168932511</v>
      </c>
    </row>
    <row r="232" spans="1:6" x14ac:dyDescent="0.35">
      <c r="A232" t="s">
        <v>45</v>
      </c>
      <c r="C232" t="s">
        <v>6</v>
      </c>
      <c r="D232" t="s">
        <v>7</v>
      </c>
      <c r="E232" t="s">
        <v>8</v>
      </c>
      <c r="F232">
        <v>24293.434318114476</v>
      </c>
    </row>
    <row r="233" spans="1:6" x14ac:dyDescent="0.35">
      <c r="A233" t="s">
        <v>45</v>
      </c>
      <c r="C233" t="s">
        <v>9</v>
      </c>
      <c r="D233" t="s">
        <v>7</v>
      </c>
      <c r="E233" t="s">
        <v>10</v>
      </c>
      <c r="F233">
        <v>117339.00121594279</v>
      </c>
    </row>
    <row r="234" spans="1:6" x14ac:dyDescent="0.35">
      <c r="A234" t="s">
        <v>45</v>
      </c>
      <c r="C234" t="s">
        <v>11</v>
      </c>
      <c r="D234" t="s">
        <v>7</v>
      </c>
      <c r="E234" t="s">
        <v>12</v>
      </c>
      <c r="F234">
        <v>102684.91015138241</v>
      </c>
    </row>
    <row r="235" spans="1:6" x14ac:dyDescent="0.35">
      <c r="A235" t="s">
        <v>45</v>
      </c>
      <c r="C235" t="s">
        <v>13</v>
      </c>
      <c r="D235" t="s">
        <v>7</v>
      </c>
      <c r="E235" t="s">
        <v>14</v>
      </c>
      <c r="F235">
        <v>-57064.128415927524</v>
      </c>
    </row>
    <row r="236" spans="1:6" x14ac:dyDescent="0.35">
      <c r="A236" t="s">
        <v>45</v>
      </c>
      <c r="C236" t="s">
        <v>15</v>
      </c>
      <c r="D236" t="s">
        <v>16</v>
      </c>
      <c r="E236" t="s">
        <v>8</v>
      </c>
      <c r="F236">
        <v>17232.748890644401</v>
      </c>
    </row>
    <row r="237" spans="1:6" x14ac:dyDescent="0.35">
      <c r="A237" t="s">
        <v>45</v>
      </c>
      <c r="C237" t="s">
        <v>17</v>
      </c>
      <c r="D237" t="s">
        <v>16</v>
      </c>
      <c r="E237" t="s">
        <v>10</v>
      </c>
      <c r="F237">
        <v>14592.951504423652</v>
      </c>
    </row>
    <row r="238" spans="1:6" x14ac:dyDescent="0.35">
      <c r="A238" t="s">
        <v>45</v>
      </c>
      <c r="C238" t="s">
        <v>18</v>
      </c>
      <c r="D238" t="s">
        <v>16</v>
      </c>
      <c r="E238" t="s">
        <v>12</v>
      </c>
      <c r="F238">
        <v>6370.6637423197326</v>
      </c>
    </row>
    <row r="239" spans="1:6" x14ac:dyDescent="0.35">
      <c r="A239" t="s">
        <v>45</v>
      </c>
      <c r="C239" t="s">
        <v>19</v>
      </c>
      <c r="D239" t="s">
        <v>16</v>
      </c>
      <c r="E239" t="s">
        <v>14</v>
      </c>
      <c r="F239">
        <v>-28816.560690633851</v>
      </c>
    </row>
    <row r="240" spans="1:6" x14ac:dyDescent="0.35">
      <c r="A240" t="s">
        <v>45</v>
      </c>
      <c r="C240" t="s">
        <v>20</v>
      </c>
      <c r="D240" t="s">
        <v>21</v>
      </c>
      <c r="E240" t="s">
        <v>8</v>
      </c>
      <c r="F240">
        <v>60173.300257000003</v>
      </c>
    </row>
    <row r="241" spans="1:6" x14ac:dyDescent="0.35">
      <c r="A241" t="s">
        <v>45</v>
      </c>
      <c r="C241" t="s">
        <v>22</v>
      </c>
      <c r="D241" t="s">
        <v>21</v>
      </c>
      <c r="E241" t="s">
        <v>10</v>
      </c>
      <c r="F241">
        <v>18067.182059188279</v>
      </c>
    </row>
    <row r="242" spans="1:6" x14ac:dyDescent="0.35">
      <c r="A242" t="s">
        <v>46</v>
      </c>
      <c r="C242" t="s">
        <v>6</v>
      </c>
      <c r="D242" t="s">
        <v>7</v>
      </c>
      <c r="E242" t="s">
        <v>8</v>
      </c>
      <c r="F242">
        <v>-1270.0133065845</v>
      </c>
    </row>
    <row r="243" spans="1:6" x14ac:dyDescent="0.35">
      <c r="A243" t="s">
        <v>46</v>
      </c>
      <c r="C243" t="s">
        <v>9</v>
      </c>
      <c r="D243" t="s">
        <v>7</v>
      </c>
      <c r="E243" t="s">
        <v>10</v>
      </c>
      <c r="F243">
        <v>63.884402000000001</v>
      </c>
    </row>
    <row r="244" spans="1:6" x14ac:dyDescent="0.35">
      <c r="A244" t="s">
        <v>46</v>
      </c>
      <c r="C244" t="s">
        <v>11</v>
      </c>
      <c r="D244" t="s">
        <v>7</v>
      </c>
      <c r="E244" t="s">
        <v>12</v>
      </c>
      <c r="F244">
        <v>-2994.5632842860973</v>
      </c>
    </row>
    <row r="245" spans="1:6" x14ac:dyDescent="0.35">
      <c r="A245" t="s">
        <v>46</v>
      </c>
      <c r="C245" t="s">
        <v>13</v>
      </c>
      <c r="D245" t="s">
        <v>7</v>
      </c>
      <c r="E245" t="s">
        <v>14</v>
      </c>
      <c r="F245">
        <v>397.03381998294594</v>
      </c>
    </row>
    <row r="246" spans="1:6" x14ac:dyDescent="0.35">
      <c r="A246" t="s">
        <v>46</v>
      </c>
      <c r="C246" t="s">
        <v>15</v>
      </c>
      <c r="D246" t="s">
        <v>16</v>
      </c>
      <c r="E246" t="s">
        <v>8</v>
      </c>
      <c r="F246">
        <v>-6134.5924364224102</v>
      </c>
    </row>
    <row r="247" spans="1:6" x14ac:dyDescent="0.35">
      <c r="A247" t="s">
        <v>46</v>
      </c>
      <c r="C247" t="s">
        <v>17</v>
      </c>
      <c r="D247" t="s">
        <v>16</v>
      </c>
      <c r="E247" t="s">
        <v>10</v>
      </c>
      <c r="F247">
        <v>-4492.972717432971</v>
      </c>
    </row>
    <row r="248" spans="1:6" x14ac:dyDescent="0.35">
      <c r="A248" t="s">
        <v>46</v>
      </c>
      <c r="C248" t="s">
        <v>18</v>
      </c>
      <c r="D248" t="s">
        <v>16</v>
      </c>
      <c r="E248" t="s">
        <v>12</v>
      </c>
      <c r="F248">
        <v>-4926.401589086996</v>
      </c>
    </row>
    <row r="249" spans="1:6" x14ac:dyDescent="0.35">
      <c r="A249" t="s">
        <v>46</v>
      </c>
      <c r="C249" t="s">
        <v>19</v>
      </c>
      <c r="D249" t="s">
        <v>16</v>
      </c>
      <c r="E249" t="s">
        <v>14</v>
      </c>
      <c r="F249">
        <v>2742.3174986423587</v>
      </c>
    </row>
    <row r="250" spans="1:6" x14ac:dyDescent="0.35">
      <c r="A250" t="s">
        <v>46</v>
      </c>
      <c r="C250" t="s">
        <v>20</v>
      </c>
      <c r="D250" t="s">
        <v>21</v>
      </c>
      <c r="E250" t="s">
        <v>8</v>
      </c>
      <c r="F250">
        <v>-5783.1192140000003</v>
      </c>
    </row>
    <row r="251" spans="1:6" x14ac:dyDescent="0.35">
      <c r="A251" t="s">
        <v>46</v>
      </c>
      <c r="C251" t="s">
        <v>22</v>
      </c>
      <c r="D251" t="s">
        <v>21</v>
      </c>
      <c r="E251" t="s">
        <v>10</v>
      </c>
      <c r="F251">
        <v>-2602.1628902557554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46DFD-2CF8-4F68-8F75-6BB23B35C52F}">
  <sheetPr codeName="Sheet12"/>
  <dimension ref="A1:O26"/>
  <sheetViews>
    <sheetView zoomScale="79" workbookViewId="0"/>
  </sheetViews>
  <sheetFormatPr defaultRowHeight="14.5" x14ac:dyDescent="0.35"/>
  <cols>
    <col min="1" max="1" width="37.81640625" bestFit="1" customWidth="1"/>
    <col min="2" max="2" width="14.90625" bestFit="1" customWidth="1"/>
    <col min="3" max="3" width="26" bestFit="1" customWidth="1"/>
    <col min="5" max="5" width="15.6328125" bestFit="1" customWidth="1"/>
    <col min="6" max="6" width="14.26953125" bestFit="1" customWidth="1"/>
    <col min="7" max="7" width="11.54296875" bestFit="1" customWidth="1"/>
    <col min="9" max="9" width="12.90625" bestFit="1" customWidth="1"/>
    <col min="10" max="10" width="14.26953125" bestFit="1" customWidth="1"/>
    <col min="11" max="11" width="16.36328125" bestFit="1" customWidth="1"/>
    <col min="13" max="13" width="12.90625" bestFit="1" customWidth="1"/>
    <col min="14" max="14" width="14.26953125" bestFit="1" customWidth="1"/>
    <col min="15" max="15" width="11.54296875" bestFit="1" customWidth="1"/>
  </cols>
  <sheetData>
    <row r="1" spans="1:15" x14ac:dyDescent="0.35">
      <c r="A1" s="3" t="s">
        <v>0</v>
      </c>
      <c r="B1" s="3" t="s">
        <v>49</v>
      </c>
      <c r="C1" s="3" t="s">
        <v>50</v>
      </c>
      <c r="E1" s="3"/>
      <c r="F1" s="3"/>
      <c r="G1" s="3"/>
      <c r="I1" s="3"/>
      <c r="J1" s="3"/>
      <c r="K1" s="3"/>
      <c r="M1" s="3"/>
      <c r="N1" s="3"/>
      <c r="O1" s="3"/>
    </row>
    <row r="2" spans="1:15" x14ac:dyDescent="0.35">
      <c r="A2" s="4" t="s">
        <v>5</v>
      </c>
      <c r="B2" s="4" t="s">
        <v>51</v>
      </c>
      <c r="C2" s="4">
        <v>1</v>
      </c>
      <c r="I2" s="5"/>
      <c r="J2" s="4"/>
      <c r="K2" s="4"/>
      <c r="M2" s="5"/>
      <c r="N2" s="4"/>
      <c r="O2" s="4"/>
    </row>
    <row r="3" spans="1:15" x14ac:dyDescent="0.35">
      <c r="A3" s="4" t="s">
        <v>23</v>
      </c>
      <c r="B3" s="4" t="s">
        <v>51</v>
      </c>
      <c r="C3" s="4">
        <v>1</v>
      </c>
      <c r="I3" s="5"/>
      <c r="J3" s="4"/>
      <c r="K3" s="4"/>
      <c r="M3" s="5"/>
      <c r="N3" s="4"/>
      <c r="O3" s="4"/>
    </row>
    <row r="4" spans="1:15" x14ac:dyDescent="0.35">
      <c r="A4" s="4" t="s">
        <v>24</v>
      </c>
      <c r="B4" s="4" t="s">
        <v>51</v>
      </c>
      <c r="C4" s="4">
        <v>1</v>
      </c>
      <c r="I4" s="5"/>
      <c r="J4" s="4"/>
      <c r="K4" s="4"/>
    </row>
    <row r="5" spans="1:15" x14ac:dyDescent="0.35">
      <c r="A5" s="4" t="s">
        <v>25</v>
      </c>
      <c r="B5" s="4" t="s">
        <v>51</v>
      </c>
      <c r="C5" s="4">
        <v>1</v>
      </c>
      <c r="I5" s="5"/>
      <c r="J5" s="4"/>
      <c r="K5" s="4"/>
    </row>
    <row r="6" spans="1:15" x14ac:dyDescent="0.35">
      <c r="A6" s="4" t="s">
        <v>26</v>
      </c>
      <c r="B6" s="4" t="s">
        <v>51</v>
      </c>
      <c r="C6" s="4">
        <v>1</v>
      </c>
      <c r="I6" s="5"/>
      <c r="J6" s="4"/>
      <c r="K6" s="4"/>
    </row>
    <row r="7" spans="1:15" x14ac:dyDescent="0.35">
      <c r="A7" s="4" t="s">
        <v>27</v>
      </c>
      <c r="B7" s="4" t="s">
        <v>51</v>
      </c>
      <c r="C7" s="4">
        <v>1</v>
      </c>
      <c r="I7" s="5"/>
      <c r="J7" s="4"/>
      <c r="K7" s="4"/>
    </row>
    <row r="8" spans="1:15" x14ac:dyDescent="0.35">
      <c r="A8" s="4" t="s">
        <v>28</v>
      </c>
      <c r="B8" s="4" t="s">
        <v>51</v>
      </c>
      <c r="C8" s="4">
        <v>1</v>
      </c>
      <c r="I8" s="5"/>
      <c r="J8" s="4"/>
      <c r="K8" s="4"/>
    </row>
    <row r="9" spans="1:15" x14ac:dyDescent="0.35">
      <c r="A9" s="4" t="s">
        <v>29</v>
      </c>
      <c r="B9" s="4" t="s">
        <v>55</v>
      </c>
      <c r="C9" s="4">
        <v>-1</v>
      </c>
    </row>
    <row r="10" spans="1:15" x14ac:dyDescent="0.35">
      <c r="A10" s="4" t="s">
        <v>30</v>
      </c>
      <c r="B10" s="4" t="s">
        <v>53</v>
      </c>
      <c r="C10" s="4">
        <v>0</v>
      </c>
    </row>
    <row r="11" spans="1:15" x14ac:dyDescent="0.35">
      <c r="A11" s="4" t="s">
        <v>52</v>
      </c>
      <c r="B11" s="4" t="s">
        <v>55</v>
      </c>
      <c r="C11" s="4">
        <v>-1</v>
      </c>
    </row>
    <row r="12" spans="1:15" x14ac:dyDescent="0.35">
      <c r="A12" s="4" t="s">
        <v>32</v>
      </c>
      <c r="B12" s="4" t="s">
        <v>55</v>
      </c>
      <c r="C12" s="4">
        <v>-1</v>
      </c>
    </row>
    <row r="13" spans="1:15" x14ac:dyDescent="0.35">
      <c r="A13" s="4" t="s">
        <v>33</v>
      </c>
      <c r="B13" s="4" t="s">
        <v>55</v>
      </c>
      <c r="C13" s="4">
        <v>-1</v>
      </c>
    </row>
    <row r="14" spans="1:15" x14ac:dyDescent="0.35">
      <c r="A14" s="4" t="s">
        <v>34</v>
      </c>
      <c r="B14" s="4" t="s">
        <v>55</v>
      </c>
      <c r="C14" s="4">
        <v>-1</v>
      </c>
    </row>
    <row r="15" spans="1:15" x14ac:dyDescent="0.35">
      <c r="A15" s="4" t="s">
        <v>35</v>
      </c>
      <c r="B15" s="4" t="s">
        <v>55</v>
      </c>
      <c r="C15" s="4">
        <v>-1</v>
      </c>
    </row>
    <row r="16" spans="1:15" x14ac:dyDescent="0.35">
      <c r="A16" s="4" t="s">
        <v>36</v>
      </c>
      <c r="B16" s="4" t="s">
        <v>55</v>
      </c>
      <c r="C16" s="4">
        <v>-1</v>
      </c>
    </row>
    <row r="17" spans="1:3" x14ac:dyDescent="0.35">
      <c r="A17" s="4" t="s">
        <v>37</v>
      </c>
      <c r="B17" s="4" t="s">
        <v>55</v>
      </c>
      <c r="C17" s="4">
        <v>-1</v>
      </c>
    </row>
    <row r="18" spans="1:3" x14ac:dyDescent="0.35">
      <c r="A18" s="4" t="s">
        <v>38</v>
      </c>
      <c r="B18" s="4" t="s">
        <v>53</v>
      </c>
      <c r="C18" s="4">
        <v>0</v>
      </c>
    </row>
    <row r="19" spans="1:3" x14ac:dyDescent="0.35">
      <c r="A19" s="4" t="s">
        <v>39</v>
      </c>
      <c r="B19" s="4" t="s">
        <v>53</v>
      </c>
      <c r="C19" s="4">
        <v>0</v>
      </c>
    </row>
    <row r="20" spans="1:3" x14ac:dyDescent="0.35">
      <c r="A20" s="4" t="s">
        <v>40</v>
      </c>
      <c r="B20" s="4" t="s">
        <v>51</v>
      </c>
      <c r="C20" s="4">
        <v>1</v>
      </c>
    </row>
    <row r="21" spans="1:3" x14ac:dyDescent="0.35">
      <c r="A21" s="4" t="s">
        <v>41</v>
      </c>
      <c r="B21" s="4" t="s">
        <v>55</v>
      </c>
      <c r="C21" s="4">
        <v>-1</v>
      </c>
    </row>
    <row r="22" spans="1:3" x14ac:dyDescent="0.35">
      <c r="A22" s="4" t="s">
        <v>42</v>
      </c>
      <c r="B22" s="4" t="s">
        <v>53</v>
      </c>
      <c r="C22" s="4">
        <v>0</v>
      </c>
    </row>
    <row r="23" spans="1:3" x14ac:dyDescent="0.35">
      <c r="A23" s="4" t="s">
        <v>43</v>
      </c>
      <c r="B23" s="4" t="s">
        <v>55</v>
      </c>
      <c r="C23" s="4">
        <v>-1</v>
      </c>
    </row>
    <row r="24" spans="1:3" x14ac:dyDescent="0.35">
      <c r="A24" s="4" t="s">
        <v>44</v>
      </c>
      <c r="B24" s="4" t="s">
        <v>53</v>
      </c>
      <c r="C24" s="4">
        <v>0</v>
      </c>
    </row>
    <row r="25" spans="1:3" x14ac:dyDescent="0.35">
      <c r="A25" s="4" t="s">
        <v>45</v>
      </c>
      <c r="B25" s="4" t="s">
        <v>54</v>
      </c>
      <c r="C25" s="4">
        <v>0</v>
      </c>
    </row>
    <row r="26" spans="1:3" x14ac:dyDescent="0.35">
      <c r="A26" s="4" t="s">
        <v>46</v>
      </c>
      <c r="B26" s="4" t="s">
        <v>54</v>
      </c>
      <c r="C26" s="4">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6E3926A6-CF04-4243-97B2-613E933256D0}">
  <ds:schemaRefs/>
</ds:datastoreItem>
</file>

<file path=customXml/itemProps2.xml><?xml version="1.0" encoding="utf-8"?>
<ds:datastoreItem xmlns:ds="http://schemas.openxmlformats.org/officeDocument/2006/customXml" ds:itemID="{5F627881-80E7-431C-8CC2-A879A9BAC5B6}">
  <ds:schemaRefs/>
</ds:datastoreItem>
</file>

<file path=customXml/itemProps3.xml><?xml version="1.0" encoding="utf-8"?>
<ds:datastoreItem xmlns:ds="http://schemas.openxmlformats.org/officeDocument/2006/customXml" ds:itemID="{45D6013B-9ED8-481E-8388-6316DA3D62FE}">
  <ds:schemaRefs/>
</ds:datastoreItem>
</file>

<file path=customXml/itemProps4.xml><?xml version="1.0" encoding="utf-8"?>
<ds:datastoreItem xmlns:ds="http://schemas.openxmlformats.org/officeDocument/2006/customXml" ds:itemID="{43B2B4EF-CCF8-415B-B073-00E168C6B251}">
  <ds:schemaRefs/>
</ds:datastoreItem>
</file>

<file path=customXml/itemProps5.xml><?xml version="1.0" encoding="utf-8"?>
<ds:datastoreItem xmlns:ds="http://schemas.openxmlformats.org/officeDocument/2006/customXml" ds:itemID="{C5B2D2C8-A7F3-431A-AA9D-B9392A431ECE}">
  <ds:schemaRefs/>
</ds:datastoreItem>
</file>

<file path=customXml/itemProps6.xml><?xml version="1.0" encoding="utf-8"?>
<ds:datastoreItem xmlns:ds="http://schemas.openxmlformats.org/officeDocument/2006/customXml" ds:itemID="{BA1174CF-2ECD-462E-A506-44521D6157C6}">
  <ds:schemaRefs/>
</ds:datastoreItem>
</file>

<file path=customXml/itemProps7.xml><?xml version="1.0" encoding="utf-8"?>
<ds:datastoreItem xmlns:ds="http://schemas.openxmlformats.org/officeDocument/2006/customXml" ds:itemID="{18BAB82C-EC21-45C2-AF1A-789E4719EDB2}">
  <ds:schemaRefs/>
</ds:datastoreItem>
</file>

<file path=customXml/itemProps8.xml><?xml version="1.0" encoding="utf-8"?>
<ds:datastoreItem xmlns:ds="http://schemas.openxmlformats.org/officeDocument/2006/customXml" ds:itemID="{6DBBB39F-D8C3-4FF9-91D0-EA052120DA56}">
  <ds:schemaRefs/>
</ds:datastoreItem>
</file>

<file path=customXml/itemProps9.xml><?xml version="1.0" encoding="utf-8"?>
<ds:datastoreItem xmlns:ds="http://schemas.openxmlformats.org/officeDocument/2006/customXml" ds:itemID="{1B1BAB2C-FF35-4F16-8896-6331A248C59C}">
  <ds:schemaRefs/>
</ds:datastoreItem>
</file>

<file path=customXml/itemProps10.xml><?xml version="1.0" encoding="utf-8"?>
<ds:datastoreItem xmlns:ds="http://schemas.openxmlformats.org/officeDocument/2006/customXml" ds:itemID="{835B984C-FF50-4A95-9929-5CC79EA73D53}">
  <ds:schemaRefs/>
</ds:datastoreItem>
</file>

<file path=customXml/itemProps11.xml><?xml version="1.0" encoding="utf-8"?>
<ds:datastoreItem xmlns:ds="http://schemas.openxmlformats.org/officeDocument/2006/customXml" ds:itemID="{2E3BFE30-422E-49D9-85D4-652C1CF6567F}">
  <ds:schemaRefs/>
</ds:datastoreItem>
</file>

<file path=customXml/itemProps12.xml><?xml version="1.0" encoding="utf-8"?>
<ds:datastoreItem xmlns:ds="http://schemas.openxmlformats.org/officeDocument/2006/customXml" ds:itemID="{24467686-0CFF-4A27-A868-D6041CD41080}">
  <ds:schemaRefs/>
</ds:datastoreItem>
</file>

<file path=customXml/itemProps13.xml><?xml version="1.0" encoding="utf-8"?>
<ds:datastoreItem xmlns:ds="http://schemas.openxmlformats.org/officeDocument/2006/customXml" ds:itemID="{04A222F9-D5C3-4948-803C-387A98073207}">
  <ds:schemaRefs/>
</ds:datastoreItem>
</file>

<file path=customXml/itemProps14.xml><?xml version="1.0" encoding="utf-8"?>
<ds:datastoreItem xmlns:ds="http://schemas.openxmlformats.org/officeDocument/2006/customXml" ds:itemID="{9C2E2711-0557-4F26-ACE9-9FC5EFCE0C52}">
  <ds:schemaRefs/>
</ds:datastoreItem>
</file>

<file path=customXml/itemProps15.xml><?xml version="1.0" encoding="utf-8"?>
<ds:datastoreItem xmlns:ds="http://schemas.openxmlformats.org/officeDocument/2006/customXml" ds:itemID="{9645D1C4-94C2-4BDD-942A-AF6E67CA8D02}">
  <ds:schemaRefs>
    <ds:schemaRef ds:uri="http://schemas.microsoft.com/DataMashup"/>
  </ds:schemaRefs>
</ds:datastoreItem>
</file>

<file path=customXml/itemProps16.xml><?xml version="1.0" encoding="utf-8"?>
<ds:datastoreItem xmlns:ds="http://schemas.openxmlformats.org/officeDocument/2006/customXml" ds:itemID="{4115BFFD-5EF1-4462-9004-F59B33C89B1D}">
  <ds:schemaRefs/>
</ds:datastoreItem>
</file>

<file path=customXml/itemProps17.xml><?xml version="1.0" encoding="utf-8"?>
<ds:datastoreItem xmlns:ds="http://schemas.openxmlformats.org/officeDocument/2006/customXml" ds:itemID="{AB08CB5F-3E13-41C1-9329-2124CE385976}">
  <ds:schemaRefs/>
</ds:datastoreItem>
</file>

<file path=customXml/itemProps18.xml><?xml version="1.0" encoding="utf-8"?>
<ds:datastoreItem xmlns:ds="http://schemas.openxmlformats.org/officeDocument/2006/customXml" ds:itemID="{A72D7ADE-763E-485E-9B77-5ECDE117E1FA}">
  <ds:schemaRefs/>
</ds:datastoreItem>
</file>

<file path=customXml/itemProps19.xml><?xml version="1.0" encoding="utf-8"?>
<ds:datastoreItem xmlns:ds="http://schemas.openxmlformats.org/officeDocument/2006/customXml" ds:itemID="{186C425A-C222-4F27-A54F-9ECAE9DEEE6D}">
  <ds:schemaRefs/>
</ds:datastoreItem>
</file>

<file path=customXml/itemProps20.xml><?xml version="1.0" encoding="utf-8"?>
<ds:datastoreItem xmlns:ds="http://schemas.openxmlformats.org/officeDocument/2006/customXml" ds:itemID="{616A8943-918C-4E2D-9D07-3DD56992DECF}">
  <ds:schemaRefs/>
</ds:datastoreItem>
</file>

<file path=customXml/itemProps21.xml><?xml version="1.0" encoding="utf-8"?>
<ds:datastoreItem xmlns:ds="http://schemas.openxmlformats.org/officeDocument/2006/customXml" ds:itemID="{F37ABAE9-3A0E-4EE1-AD4E-09907FCE82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MainTable</vt:lpstr>
      <vt:lpstr>PivotTables</vt:lpstr>
      <vt:lpstr>Expenses</vt:lpstr>
      <vt:lpstr>RevenueDB</vt:lpstr>
      <vt:lpstr>ExpensesDB</vt:lpstr>
      <vt:lpstr>Profit</vt:lpstr>
      <vt:lpstr>PROFIT_DB</vt:lpstr>
      <vt:lpstr>Revenue</vt:lpstr>
      <vt:lpstr>Equity</vt:lpstr>
      <vt:lpstr>Table1</vt:lpstr>
      <vt:lpstr>CategoryMapping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Aditi V</dc:creator>
  <cp:lastModifiedBy>Aditi V</cp:lastModifiedBy>
  <cp:lastPrinted>2025-12-25T16:52:52Z</cp:lastPrinted>
  <dcterms:created xsi:type="dcterms:W3CDTF">2025-10-16T06:33:34Z</dcterms:created>
  <dcterms:modified xsi:type="dcterms:W3CDTF">2025-12-25T16:54:44Z</dcterms:modified>
</cp:coreProperties>
</file>