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codeName="BuÇalışmaKitabı"/>
  <mc:AlternateContent xmlns:mc="http://schemas.openxmlformats.org/markup-compatibility/2006">
    <mc:Choice Requires="x15">
      <x15ac:absPath xmlns:x15ac="http://schemas.microsoft.com/office/spreadsheetml/2010/11/ac" url="C:\Users\adil\Documents\GitHub\a\a\a_1\"/>
    </mc:Choice>
  </mc:AlternateContent>
  <xr:revisionPtr revIDLastSave="0" documentId="13_ncr:1_{5B7816F8-6C37-44FF-A2BB-F0B0DAC515E7}" xr6:coauthVersionLast="47" xr6:coauthVersionMax="47" xr10:uidLastSave="{00000000-0000-0000-0000-000000000000}"/>
  <workbookProtection workbookAlgorithmName="SHA-512" workbookHashValue="6ydfexH/qH4TbOR10OTLFHYBLoFvllsPlf1Yy34zXS7NTO0rATV/DshH1hH+AalAi9jfVcXI7BYaEkVdyl8sJA==" workbookSaltValue="P9KI4dxLhEPugnpjWaQxOg==" workbookSpinCount="100000" lockStructure="1"/>
  <bookViews>
    <workbookView xWindow="-120" yWindow="-120" windowWidth="29040" windowHeight="15720" tabRatio="758" xr2:uid="{00000000-000D-0000-FFFF-FFFF00000000}"/>
  </bookViews>
  <sheets>
    <sheet name="OCAK-2025" sheetId="16" r:id="rId1"/>
    <sheet name="Sayfa2" sheetId="29" state="hidden" r:id="rId2"/>
    <sheet name="Sayfa1" sheetId="5" state="hidden" r:id="rId3"/>
  </sheets>
  <definedNames>
    <definedName name="_xlnm._FilterDatabase" localSheetId="0" hidden="1">'OCAK-2025'!$B$1:$AT$250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68" i="16" l="1"/>
  <c r="AI69" i="16"/>
  <c r="AI83" i="16"/>
  <c r="AI84" i="16"/>
  <c r="AI85" i="16"/>
  <c r="AI86" i="16"/>
  <c r="AI87" i="16"/>
  <c r="AI88" i="16"/>
  <c r="AI89" i="16"/>
  <c r="AI90" i="16"/>
  <c r="AI91" i="16"/>
  <c r="AI92" i="16"/>
  <c r="AI93" i="16"/>
  <c r="AI94" i="16"/>
  <c r="AI95" i="16"/>
  <c r="AI96" i="16"/>
  <c r="AI97" i="16"/>
  <c r="AI98" i="16"/>
  <c r="AI99" i="16"/>
  <c r="AI100" i="16"/>
  <c r="AI101" i="16"/>
  <c r="AI102" i="16"/>
  <c r="AI103" i="16"/>
  <c r="AI104" i="16"/>
  <c r="AI105" i="16"/>
  <c r="AI106" i="16"/>
  <c r="AI107" i="16"/>
  <c r="AI108" i="16"/>
  <c r="AI109" i="16"/>
  <c r="AI110" i="16"/>
  <c r="AI111" i="16"/>
  <c r="AI112" i="16"/>
  <c r="AI113" i="16"/>
  <c r="AI114" i="16"/>
  <c r="AI115" i="16"/>
  <c r="AI116" i="16"/>
  <c r="AI117" i="16"/>
  <c r="AI118" i="16"/>
  <c r="AI119" i="16"/>
  <c r="AI120" i="16"/>
  <c r="AI121" i="16"/>
  <c r="AI122" i="16"/>
  <c r="AI123" i="16"/>
  <c r="AI124" i="16"/>
  <c r="AI125" i="16"/>
  <c r="AI126" i="16"/>
  <c r="AI127" i="16"/>
  <c r="AI128" i="16"/>
  <c r="AI129" i="16"/>
  <c r="AI130" i="16"/>
  <c r="AI131" i="16"/>
  <c r="AI132" i="16"/>
  <c r="AI133" i="16"/>
  <c r="AI134" i="16"/>
  <c r="AI135" i="16"/>
  <c r="AI136" i="16"/>
  <c r="AI137" i="16"/>
  <c r="AI138" i="16"/>
  <c r="AI139" i="16"/>
  <c r="AI140" i="16"/>
  <c r="AI141" i="16"/>
  <c r="AI142" i="16"/>
  <c r="AI143" i="16"/>
  <c r="AI144" i="16"/>
  <c r="AI145" i="16"/>
  <c r="AI146" i="16"/>
  <c r="AI147" i="16"/>
  <c r="AI148" i="16"/>
  <c r="AI149" i="16"/>
  <c r="AI150" i="16"/>
  <c r="AI151" i="16"/>
  <c r="AI152" i="16"/>
  <c r="AI153" i="16"/>
  <c r="AI154" i="16"/>
  <c r="AI155" i="16"/>
  <c r="AI156" i="16"/>
  <c r="AI157" i="16"/>
  <c r="AI158" i="16"/>
  <c r="AI159" i="16"/>
  <c r="AI160" i="16"/>
  <c r="AI161" i="16"/>
  <c r="AI162" i="16"/>
  <c r="AI163" i="16"/>
  <c r="AI164" i="16"/>
  <c r="AI165" i="16"/>
  <c r="AI166" i="16"/>
  <c r="AI167" i="16"/>
  <c r="AI168" i="16"/>
  <c r="AI169" i="16"/>
  <c r="AI170" i="16"/>
  <c r="AI171" i="16"/>
  <c r="AI172" i="16"/>
  <c r="AI173" i="16"/>
  <c r="AI174" i="16"/>
  <c r="AI175" i="16"/>
  <c r="AI176" i="16"/>
  <c r="AI177" i="16"/>
  <c r="AI178" i="16"/>
  <c r="AI179" i="16"/>
  <c r="AI180" i="16"/>
  <c r="AI181" i="16"/>
  <c r="AI182" i="16"/>
  <c r="AI183" i="16"/>
  <c r="AI184" i="16"/>
  <c r="AI185" i="16"/>
  <c r="AI186" i="16"/>
  <c r="AI187" i="16"/>
  <c r="AI188" i="16"/>
  <c r="AI189" i="16"/>
  <c r="AI190" i="16"/>
  <c r="AI191" i="16"/>
  <c r="AI192" i="16"/>
  <c r="AI193" i="16"/>
  <c r="AI194" i="16"/>
  <c r="AI195" i="16"/>
  <c r="AI196" i="16"/>
  <c r="AI197" i="16"/>
  <c r="AI198" i="16"/>
  <c r="AI199" i="16"/>
  <c r="AI200" i="16"/>
  <c r="AI201" i="16"/>
  <c r="AI202" i="16"/>
  <c r="AI203" i="16"/>
  <c r="AI204" i="16"/>
  <c r="AI205" i="16"/>
  <c r="AI206" i="16"/>
  <c r="AI207" i="16"/>
  <c r="AI208" i="16"/>
  <c r="AI209" i="16"/>
  <c r="AI210" i="16"/>
  <c r="AI211" i="16"/>
  <c r="AI212" i="16"/>
  <c r="AI213" i="16"/>
  <c r="AI214" i="16"/>
  <c r="AI215" i="16"/>
  <c r="AI216" i="16"/>
  <c r="AI217" i="16"/>
  <c r="AI218" i="16"/>
  <c r="AI219" i="16"/>
  <c r="AI220" i="16"/>
  <c r="AI221" i="16"/>
  <c r="AI222" i="16"/>
  <c r="AI223" i="16"/>
  <c r="AI224" i="16"/>
  <c r="AI225" i="16"/>
  <c r="AI226" i="16"/>
  <c r="AI227" i="16"/>
  <c r="AI228" i="16"/>
  <c r="AI229" i="16"/>
  <c r="AI230" i="16"/>
  <c r="AI231" i="16"/>
  <c r="AI232" i="16"/>
  <c r="AI233" i="16"/>
  <c r="AI234" i="16"/>
  <c r="AI235" i="16"/>
  <c r="AI236" i="16"/>
  <c r="AI237" i="16"/>
  <c r="AI238" i="16"/>
  <c r="AI239" i="16"/>
  <c r="AI240" i="16"/>
  <c r="AI241" i="16"/>
  <c r="AI242" i="16"/>
  <c r="AI243" i="16"/>
  <c r="AI244" i="16"/>
  <c r="AI245" i="16"/>
  <c r="AI246" i="16"/>
  <c r="AI247" i="16"/>
  <c r="AI248" i="16"/>
  <c r="AI249" i="16"/>
  <c r="AI250"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AL66" i="16"/>
  <c r="AJ66" i="16"/>
  <c r="L66" i="16"/>
  <c r="L72" i="16"/>
  <c r="T72" i="16"/>
  <c r="AJ72" i="16"/>
  <c r="AL72" i="16"/>
  <c r="D8" i="29"/>
  <c r="F3" i="16"/>
  <c r="F4" i="16"/>
  <c r="L13" i="16"/>
  <c r="AH14" i="16"/>
  <c r="AH13" i="16"/>
  <c r="L14" i="16"/>
  <c r="AK66" i="16"/>
  <c r="AN66" i="16"/>
  <c r="AN72" i="16"/>
  <c r="AO72" i="16"/>
  <c r="AK72" i="16"/>
  <c r="AI13" i="16"/>
  <c r="AH10" i="16"/>
  <c r="T15" i="16"/>
  <c r="T16" i="16"/>
  <c r="T17" i="16"/>
  <c r="T18" i="16"/>
  <c r="T19" i="16"/>
  <c r="T20" i="16"/>
  <c r="T21" i="16"/>
  <c r="T22" i="16"/>
  <c r="T23" i="16"/>
  <c r="T24" i="16"/>
  <c r="T25" i="16"/>
  <c r="T26" i="16"/>
  <c r="T27" i="16"/>
  <c r="T28" i="16"/>
  <c r="T29" i="16"/>
  <c r="T30" i="16"/>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67" i="16"/>
  <c r="T68" i="16"/>
  <c r="T69" i="16"/>
  <c r="T70" i="16"/>
  <c r="T71" i="16"/>
  <c r="T73" i="16"/>
  <c r="T74" i="16"/>
  <c r="T75" i="16"/>
  <c r="T76" i="16"/>
  <c r="T77" i="16"/>
  <c r="T78" i="16"/>
  <c r="T79" i="16"/>
  <c r="T80" i="16"/>
  <c r="T81" i="16"/>
  <c r="T82" i="16"/>
  <c r="T83" i="16"/>
  <c r="T84" i="16"/>
  <c r="T85" i="16"/>
  <c r="T86" i="16"/>
  <c r="T87" i="16"/>
  <c r="T88" i="16"/>
  <c r="T89" i="16"/>
  <c r="T90" i="16"/>
  <c r="T91" i="16"/>
  <c r="T92" i="16"/>
  <c r="T93" i="16"/>
  <c r="T94" i="16"/>
  <c r="T95" i="16"/>
  <c r="T96" i="16"/>
  <c r="T97" i="16"/>
  <c r="T98" i="16"/>
  <c r="T99" i="16"/>
  <c r="T100" i="16"/>
  <c r="T101" i="16"/>
  <c r="T102" i="16"/>
  <c r="T103" i="16"/>
  <c r="T104" i="16"/>
  <c r="T105" i="16"/>
  <c r="T106" i="16"/>
  <c r="T107" i="16"/>
  <c r="T108" i="16"/>
  <c r="T109" i="16"/>
  <c r="T110" i="16"/>
  <c r="T111" i="16"/>
  <c r="T112" i="16"/>
  <c r="T113" i="16"/>
  <c r="T114" i="16"/>
  <c r="T115" i="16"/>
  <c r="T116" i="16"/>
  <c r="T117" i="16"/>
  <c r="T118" i="16"/>
  <c r="T119" i="16"/>
  <c r="T120" i="16"/>
  <c r="T121" i="16"/>
  <c r="T122" i="16"/>
  <c r="T123" i="16"/>
  <c r="T124" i="16"/>
  <c r="T125" i="16"/>
  <c r="T126" i="16"/>
  <c r="T127" i="16"/>
  <c r="T128" i="16"/>
  <c r="T129" i="16"/>
  <c r="T130" i="16"/>
  <c r="T131" i="16"/>
  <c r="T132" i="16"/>
  <c r="T133" i="16"/>
  <c r="T134" i="16"/>
  <c r="T135" i="16"/>
  <c r="T136" i="16"/>
  <c r="T137" i="16"/>
  <c r="T138" i="16"/>
  <c r="T139" i="16"/>
  <c r="T140" i="16"/>
  <c r="T141" i="16"/>
  <c r="T142" i="16"/>
  <c r="T143" i="16"/>
  <c r="T144" i="16"/>
  <c r="T145" i="16"/>
  <c r="T146" i="16"/>
  <c r="T147" i="16"/>
  <c r="T148" i="16"/>
  <c r="T149" i="16"/>
  <c r="T150" i="16"/>
  <c r="T151" i="16"/>
  <c r="T152" i="16"/>
  <c r="T153" i="16"/>
  <c r="T154" i="16"/>
  <c r="T155" i="16"/>
  <c r="T156" i="16"/>
  <c r="T157" i="16"/>
  <c r="T158" i="16"/>
  <c r="T159" i="16"/>
  <c r="T160" i="16"/>
  <c r="T161" i="16"/>
  <c r="T162" i="16"/>
  <c r="T163" i="16"/>
  <c r="T164" i="16"/>
  <c r="T165" i="16"/>
  <c r="T166" i="16"/>
  <c r="T167" i="16"/>
  <c r="T168" i="16"/>
  <c r="T169" i="16"/>
  <c r="T170" i="16"/>
  <c r="T171" i="16"/>
  <c r="T172" i="16"/>
  <c r="T173" i="16"/>
  <c r="T174" i="16"/>
  <c r="T175" i="16"/>
  <c r="T176" i="16"/>
  <c r="T177" i="16"/>
  <c r="T178" i="16"/>
  <c r="T179" i="16"/>
  <c r="T180" i="16"/>
  <c r="T181" i="16"/>
  <c r="T182" i="16"/>
  <c r="T183" i="16"/>
  <c r="T184" i="16"/>
  <c r="T185" i="16"/>
  <c r="T186" i="16"/>
  <c r="T187" i="16"/>
  <c r="T188" i="16"/>
  <c r="T189" i="16"/>
  <c r="T190" i="16"/>
  <c r="T191" i="16"/>
  <c r="T192" i="16"/>
  <c r="T193" i="16"/>
  <c r="T194" i="16"/>
  <c r="T195" i="16"/>
  <c r="T196" i="16"/>
  <c r="T197" i="16"/>
  <c r="T198" i="16"/>
  <c r="T199" i="16"/>
  <c r="T200" i="16"/>
  <c r="T201" i="16"/>
  <c r="T202" i="16"/>
  <c r="T203" i="16"/>
  <c r="T204" i="16"/>
  <c r="T205" i="16"/>
  <c r="T206" i="16"/>
  <c r="T207" i="16"/>
  <c r="T208" i="16"/>
  <c r="T209" i="16"/>
  <c r="T210" i="16"/>
  <c r="T211" i="16"/>
  <c r="T212" i="16"/>
  <c r="T213" i="16"/>
  <c r="T214" i="16"/>
  <c r="T215" i="16"/>
  <c r="T216" i="16"/>
  <c r="T217" i="16"/>
  <c r="T218" i="16"/>
  <c r="T219" i="16"/>
  <c r="T220" i="16"/>
  <c r="T221" i="16"/>
  <c r="T222" i="16"/>
  <c r="T223" i="16"/>
  <c r="T224" i="16"/>
  <c r="T225" i="16"/>
  <c r="T226" i="16"/>
  <c r="T227" i="16"/>
  <c r="T228" i="16"/>
  <c r="T229" i="16"/>
  <c r="T230" i="16"/>
  <c r="T231" i="16"/>
  <c r="T232" i="16"/>
  <c r="T233" i="16"/>
  <c r="T234" i="16"/>
  <c r="T235" i="16"/>
  <c r="T236" i="16"/>
  <c r="T237" i="16"/>
  <c r="T238" i="16"/>
  <c r="T239" i="16"/>
  <c r="T240" i="16"/>
  <c r="T241" i="16"/>
  <c r="T242" i="16"/>
  <c r="T243" i="16"/>
  <c r="T244" i="16"/>
  <c r="T245" i="16"/>
  <c r="T246" i="16"/>
  <c r="T247" i="16"/>
  <c r="T248" i="16"/>
  <c r="T249" i="16"/>
  <c r="T250" i="16"/>
  <c r="D10" i="16"/>
  <c r="D9" i="16"/>
  <c r="AO66" i="16"/>
  <c r="D18" i="29"/>
  <c r="B18" i="29"/>
  <c r="D17" i="29"/>
  <c r="B17" i="29"/>
  <c r="D16" i="29"/>
  <c r="B16" i="29"/>
  <c r="D14" i="29"/>
  <c r="B14" i="29"/>
  <c r="D13" i="29"/>
  <c r="B13" i="29"/>
  <c r="D12" i="29"/>
  <c r="B12" i="29"/>
  <c r="D11" i="29"/>
  <c r="B11" i="29"/>
  <c r="D10" i="29"/>
  <c r="B10" i="29"/>
  <c r="D15" i="29"/>
  <c r="B15" i="29"/>
  <c r="D9" i="29"/>
  <c r="B9" i="29"/>
  <c r="D6" i="29"/>
  <c r="B6" i="29"/>
  <c r="D5" i="29"/>
  <c r="D4" i="29"/>
  <c r="D3" i="29"/>
  <c r="B3" i="29"/>
  <c r="B8" i="29"/>
  <c r="B7" i="29"/>
  <c r="D2" i="29"/>
  <c r="B2" i="29"/>
  <c r="AI40" i="16"/>
  <c r="AN250" i="16"/>
  <c r="AM250" i="16"/>
  <c r="AL250" i="16"/>
  <c r="AJ250" i="16"/>
  <c r="AJ16" i="16"/>
  <c r="AL16" i="16"/>
  <c r="AJ17" i="16"/>
  <c r="AL17" i="16"/>
  <c r="AJ18" i="16"/>
  <c r="AL18" i="16"/>
  <c r="AJ19" i="16"/>
  <c r="AL19" i="16"/>
  <c r="AJ20" i="16"/>
  <c r="AL20" i="16"/>
  <c r="AJ21" i="16"/>
  <c r="AL21" i="16"/>
  <c r="AJ22" i="16"/>
  <c r="AL22" i="16"/>
  <c r="AJ23" i="16"/>
  <c r="AL23" i="16"/>
  <c r="AJ24" i="16"/>
  <c r="AL24" i="16"/>
  <c r="AJ25" i="16"/>
  <c r="AL25" i="16"/>
  <c r="AJ26" i="16"/>
  <c r="AL26" i="16"/>
  <c r="AJ27" i="16"/>
  <c r="AL27" i="16"/>
  <c r="AJ28" i="16"/>
  <c r="AL28" i="16"/>
  <c r="AJ29" i="16"/>
  <c r="AL29" i="16"/>
  <c r="AJ30" i="16"/>
  <c r="AL30" i="16"/>
  <c r="AJ31" i="16"/>
  <c r="AL31" i="16"/>
  <c r="AJ32" i="16"/>
  <c r="AL32" i="16"/>
  <c r="AJ33" i="16"/>
  <c r="AL33" i="16"/>
  <c r="AJ34" i="16"/>
  <c r="AL34" i="16"/>
  <c r="AJ35" i="16"/>
  <c r="AL35" i="16"/>
  <c r="AJ36" i="16"/>
  <c r="AL36" i="16"/>
  <c r="AJ37" i="16"/>
  <c r="AL37" i="16"/>
  <c r="AJ38" i="16"/>
  <c r="AL38" i="16"/>
  <c r="AJ39" i="16"/>
  <c r="AL39" i="16"/>
  <c r="AJ40" i="16"/>
  <c r="AL40" i="16"/>
  <c r="AM40" i="16"/>
  <c r="AN40" i="16"/>
  <c r="AJ41" i="16"/>
  <c r="AL41" i="16"/>
  <c r="AJ42" i="16"/>
  <c r="AL42" i="16"/>
  <c r="AJ43" i="16"/>
  <c r="AL43" i="16"/>
  <c r="AJ44" i="16"/>
  <c r="AL44" i="16"/>
  <c r="AJ45" i="16"/>
  <c r="AL45" i="16"/>
  <c r="AJ46" i="16"/>
  <c r="AL46" i="16"/>
  <c r="AJ47" i="16"/>
  <c r="AL47" i="16"/>
  <c r="AJ48" i="16"/>
  <c r="AL48" i="16"/>
  <c r="AJ49" i="16"/>
  <c r="AL49" i="16"/>
  <c r="AJ50" i="16"/>
  <c r="AL50" i="16"/>
  <c r="AJ51" i="16"/>
  <c r="AL51" i="16"/>
  <c r="AJ52" i="16"/>
  <c r="AL52" i="16"/>
  <c r="AJ53" i="16"/>
  <c r="AL53" i="16"/>
  <c r="AJ54" i="16"/>
  <c r="AL54" i="16"/>
  <c r="AJ55" i="16"/>
  <c r="AL55" i="16"/>
  <c r="AJ56" i="16"/>
  <c r="AL56" i="16"/>
  <c r="AJ57" i="16"/>
  <c r="AL57" i="16"/>
  <c r="AJ58" i="16"/>
  <c r="AL58" i="16"/>
  <c r="AJ59" i="16"/>
  <c r="AL59" i="16"/>
  <c r="AJ60" i="16"/>
  <c r="AL60" i="16"/>
  <c r="AJ61" i="16"/>
  <c r="AL61" i="16"/>
  <c r="AJ62" i="16"/>
  <c r="AL62" i="16"/>
  <c r="AJ63" i="16"/>
  <c r="AL63" i="16"/>
  <c r="AJ64" i="16"/>
  <c r="AL64" i="16"/>
  <c r="AJ65" i="16"/>
  <c r="AL65" i="16"/>
  <c r="AJ67" i="16"/>
  <c r="AL67" i="16"/>
  <c r="AJ68" i="16"/>
  <c r="AL68" i="16"/>
  <c r="AM68" i="16"/>
  <c r="AN68" i="16"/>
  <c r="AJ69" i="16"/>
  <c r="AL69" i="16"/>
  <c r="AJ70" i="16"/>
  <c r="AL70" i="16"/>
  <c r="AJ71" i="16"/>
  <c r="AL71" i="16"/>
  <c r="AJ73" i="16"/>
  <c r="AL73" i="16"/>
  <c r="AJ74" i="16"/>
  <c r="AL74" i="16"/>
  <c r="AJ75" i="16"/>
  <c r="AL75" i="16"/>
  <c r="AM75" i="16"/>
  <c r="AN75" i="16"/>
  <c r="AJ76" i="16"/>
  <c r="AL76" i="16"/>
  <c r="AM76" i="16"/>
  <c r="AN76" i="16"/>
  <c r="AJ77" i="16"/>
  <c r="AL77" i="16"/>
  <c r="AM77" i="16"/>
  <c r="AN77" i="16"/>
  <c r="AJ78" i="16"/>
  <c r="AL78" i="16"/>
  <c r="AM78" i="16"/>
  <c r="AN78" i="16"/>
  <c r="AJ79" i="16"/>
  <c r="AL79" i="16"/>
  <c r="AM79" i="16"/>
  <c r="AN79" i="16"/>
  <c r="AJ80" i="16"/>
  <c r="AL80" i="16"/>
  <c r="AM80" i="16"/>
  <c r="AN80" i="16"/>
  <c r="AJ81" i="16"/>
  <c r="AL81" i="16"/>
  <c r="AM81" i="16"/>
  <c r="AN81" i="16"/>
  <c r="AJ82" i="16"/>
  <c r="AL82" i="16"/>
  <c r="AM82" i="16"/>
  <c r="AN82" i="16"/>
  <c r="AJ83" i="16"/>
  <c r="AL83" i="16"/>
  <c r="AM83" i="16"/>
  <c r="AN83" i="16"/>
  <c r="AJ84" i="16"/>
  <c r="AL84" i="16"/>
  <c r="AM84" i="16"/>
  <c r="AN84" i="16"/>
  <c r="AJ85" i="16"/>
  <c r="AL85" i="16"/>
  <c r="AM85" i="16"/>
  <c r="AN85" i="16"/>
  <c r="AJ86" i="16"/>
  <c r="AL86" i="16"/>
  <c r="AM86" i="16"/>
  <c r="AN86" i="16"/>
  <c r="AJ87" i="16"/>
  <c r="AL87" i="16"/>
  <c r="AM87" i="16"/>
  <c r="AN87" i="16"/>
  <c r="AJ88" i="16"/>
  <c r="AL88" i="16"/>
  <c r="AM88" i="16"/>
  <c r="AN88" i="16"/>
  <c r="AJ89" i="16"/>
  <c r="AL89" i="16"/>
  <c r="AM89" i="16"/>
  <c r="AN89" i="16"/>
  <c r="AJ90" i="16"/>
  <c r="AL90" i="16"/>
  <c r="AM90" i="16"/>
  <c r="AN90" i="16"/>
  <c r="AJ91" i="16"/>
  <c r="AL91" i="16"/>
  <c r="AM91" i="16"/>
  <c r="AN91" i="16"/>
  <c r="AJ92" i="16"/>
  <c r="AL92" i="16"/>
  <c r="AM92" i="16"/>
  <c r="AN92" i="16"/>
  <c r="AJ93" i="16"/>
  <c r="AL93" i="16"/>
  <c r="AM93" i="16"/>
  <c r="AN93" i="16"/>
  <c r="AJ94" i="16"/>
  <c r="AL94" i="16"/>
  <c r="AM94" i="16"/>
  <c r="AN94" i="16"/>
  <c r="AJ95" i="16"/>
  <c r="AL95" i="16"/>
  <c r="AM95" i="16"/>
  <c r="AN95" i="16"/>
  <c r="AJ96" i="16"/>
  <c r="AL96" i="16"/>
  <c r="AM96" i="16"/>
  <c r="AN96" i="16"/>
  <c r="AJ97" i="16"/>
  <c r="AL97" i="16"/>
  <c r="AM97" i="16"/>
  <c r="AN97" i="16"/>
  <c r="AJ98" i="16"/>
  <c r="AL98" i="16"/>
  <c r="AM98" i="16"/>
  <c r="AN98" i="16"/>
  <c r="AJ99" i="16"/>
  <c r="AL99" i="16"/>
  <c r="AM99" i="16"/>
  <c r="AN99" i="16"/>
  <c r="AJ100" i="16"/>
  <c r="AL100" i="16"/>
  <c r="AM100" i="16"/>
  <c r="AN100" i="16"/>
  <c r="AJ101" i="16"/>
  <c r="AL101" i="16"/>
  <c r="AM101" i="16"/>
  <c r="AN101" i="16"/>
  <c r="AJ102" i="16"/>
  <c r="AL102" i="16"/>
  <c r="AM102" i="16"/>
  <c r="AN102" i="16"/>
  <c r="AJ103" i="16"/>
  <c r="AL103" i="16"/>
  <c r="AM103" i="16"/>
  <c r="AN103" i="16"/>
  <c r="AJ104" i="16"/>
  <c r="AL104" i="16"/>
  <c r="AM104" i="16"/>
  <c r="AN104" i="16"/>
  <c r="AJ105" i="16"/>
  <c r="AL105" i="16"/>
  <c r="AM105" i="16"/>
  <c r="AN105" i="16"/>
  <c r="AJ106" i="16"/>
  <c r="AL106" i="16"/>
  <c r="AM106" i="16"/>
  <c r="AN106" i="16"/>
  <c r="AJ107" i="16"/>
  <c r="AL107" i="16"/>
  <c r="AM107" i="16"/>
  <c r="AN107" i="16"/>
  <c r="AJ108" i="16"/>
  <c r="AL108" i="16"/>
  <c r="AM108" i="16"/>
  <c r="AN108" i="16"/>
  <c r="AJ109" i="16"/>
  <c r="AL109" i="16"/>
  <c r="AM109" i="16"/>
  <c r="AN109" i="16"/>
  <c r="AJ110" i="16"/>
  <c r="AL110" i="16"/>
  <c r="AM110" i="16"/>
  <c r="AN110" i="16"/>
  <c r="AJ111" i="16"/>
  <c r="AL111" i="16"/>
  <c r="AM111" i="16"/>
  <c r="AN111" i="16"/>
  <c r="AJ112" i="16"/>
  <c r="AL112" i="16"/>
  <c r="AM112" i="16"/>
  <c r="AN112" i="16"/>
  <c r="AJ113" i="16"/>
  <c r="AL113" i="16"/>
  <c r="AM113" i="16"/>
  <c r="AN113" i="16"/>
  <c r="AJ114" i="16"/>
  <c r="AL114" i="16"/>
  <c r="AM114" i="16"/>
  <c r="AN114" i="16"/>
  <c r="AJ115" i="16"/>
  <c r="AL115" i="16"/>
  <c r="AM115" i="16"/>
  <c r="AN115" i="16"/>
  <c r="AJ116" i="16"/>
  <c r="AL116" i="16"/>
  <c r="AM116" i="16"/>
  <c r="AN116" i="16"/>
  <c r="AJ117" i="16"/>
  <c r="AL117" i="16"/>
  <c r="AM117" i="16"/>
  <c r="AN117" i="16"/>
  <c r="AJ118" i="16"/>
  <c r="AL118" i="16"/>
  <c r="AM118" i="16"/>
  <c r="AN118" i="16"/>
  <c r="AJ119" i="16"/>
  <c r="AL119" i="16"/>
  <c r="AM119" i="16"/>
  <c r="AN119" i="16"/>
  <c r="AJ120" i="16"/>
  <c r="AL120" i="16"/>
  <c r="AM120" i="16"/>
  <c r="AN120" i="16"/>
  <c r="AJ121" i="16"/>
  <c r="AL121" i="16"/>
  <c r="AM121" i="16"/>
  <c r="AN121" i="16"/>
  <c r="AJ122" i="16"/>
  <c r="AL122" i="16"/>
  <c r="AM122" i="16"/>
  <c r="AN122" i="16"/>
  <c r="AJ123" i="16"/>
  <c r="AL123" i="16"/>
  <c r="AM123" i="16"/>
  <c r="AN123" i="16"/>
  <c r="AJ124" i="16"/>
  <c r="AL124" i="16"/>
  <c r="AM124" i="16"/>
  <c r="AN124" i="16"/>
  <c r="AJ125" i="16"/>
  <c r="AL125" i="16"/>
  <c r="AM125" i="16"/>
  <c r="AN125" i="16"/>
  <c r="AJ126" i="16"/>
  <c r="AL126" i="16"/>
  <c r="AM126" i="16"/>
  <c r="AN126" i="16"/>
  <c r="AJ127" i="16"/>
  <c r="AL127" i="16"/>
  <c r="AM127" i="16"/>
  <c r="AN127" i="16"/>
  <c r="AJ128" i="16"/>
  <c r="AL128" i="16"/>
  <c r="AM128" i="16"/>
  <c r="AN128" i="16"/>
  <c r="AJ129" i="16"/>
  <c r="AL129" i="16"/>
  <c r="AM129" i="16"/>
  <c r="AN129" i="16"/>
  <c r="AJ130" i="16"/>
  <c r="AL130" i="16"/>
  <c r="AM130" i="16"/>
  <c r="AN130" i="16"/>
  <c r="AJ131" i="16"/>
  <c r="AL131" i="16"/>
  <c r="AM131" i="16"/>
  <c r="AN131" i="16"/>
  <c r="AJ132" i="16"/>
  <c r="AL132" i="16"/>
  <c r="AM132" i="16"/>
  <c r="AN132" i="16"/>
  <c r="AJ133" i="16"/>
  <c r="AL133" i="16"/>
  <c r="AM133" i="16"/>
  <c r="AN133" i="16"/>
  <c r="AJ134" i="16"/>
  <c r="AL134" i="16"/>
  <c r="AM134" i="16"/>
  <c r="AN134" i="16"/>
  <c r="AJ135" i="16"/>
  <c r="AL135" i="16"/>
  <c r="AM135" i="16"/>
  <c r="AN135" i="16"/>
  <c r="AJ136" i="16"/>
  <c r="AL136" i="16"/>
  <c r="AM136" i="16"/>
  <c r="AN136" i="16"/>
  <c r="AJ137" i="16"/>
  <c r="AL137" i="16"/>
  <c r="AM137" i="16"/>
  <c r="AN137" i="16"/>
  <c r="AJ138" i="16"/>
  <c r="AL138" i="16"/>
  <c r="AM138" i="16"/>
  <c r="AN138" i="16"/>
  <c r="AJ139" i="16"/>
  <c r="AL139" i="16"/>
  <c r="AM139" i="16"/>
  <c r="AN139" i="16"/>
  <c r="AJ140" i="16"/>
  <c r="AL140" i="16"/>
  <c r="AM140" i="16"/>
  <c r="AN140" i="16"/>
  <c r="AJ141" i="16"/>
  <c r="AL141" i="16"/>
  <c r="AM141" i="16"/>
  <c r="AN141" i="16"/>
  <c r="AJ142" i="16"/>
  <c r="AL142" i="16"/>
  <c r="AM142" i="16"/>
  <c r="AN142" i="16"/>
  <c r="AJ143" i="16"/>
  <c r="AL143" i="16"/>
  <c r="AM143" i="16"/>
  <c r="AN143" i="16"/>
  <c r="AJ144" i="16"/>
  <c r="AL144" i="16"/>
  <c r="AM144" i="16"/>
  <c r="AN144" i="16"/>
  <c r="AJ145" i="16"/>
  <c r="AL145" i="16"/>
  <c r="AM145" i="16"/>
  <c r="AN145" i="16"/>
  <c r="AJ146" i="16"/>
  <c r="AL146" i="16"/>
  <c r="AM146" i="16"/>
  <c r="AN146" i="16"/>
  <c r="AJ147" i="16"/>
  <c r="AL147" i="16"/>
  <c r="AM147" i="16"/>
  <c r="AN147" i="16"/>
  <c r="AJ148" i="16"/>
  <c r="AL148" i="16"/>
  <c r="AM148" i="16"/>
  <c r="AN148" i="16"/>
  <c r="AJ149" i="16"/>
  <c r="AL149" i="16"/>
  <c r="AM149" i="16"/>
  <c r="AN149" i="16"/>
  <c r="AJ150" i="16"/>
  <c r="AL150" i="16"/>
  <c r="AM150" i="16"/>
  <c r="AN150" i="16"/>
  <c r="AJ151" i="16"/>
  <c r="AL151" i="16"/>
  <c r="AM151" i="16"/>
  <c r="AN151" i="16"/>
  <c r="AJ152" i="16"/>
  <c r="AL152" i="16"/>
  <c r="AM152" i="16"/>
  <c r="AN152" i="16"/>
  <c r="AJ153" i="16"/>
  <c r="AL153" i="16"/>
  <c r="AM153" i="16"/>
  <c r="AN153" i="16"/>
  <c r="AJ154" i="16"/>
  <c r="AL154" i="16"/>
  <c r="AM154" i="16"/>
  <c r="AN154" i="16"/>
  <c r="AJ155" i="16"/>
  <c r="AL155" i="16"/>
  <c r="AM155" i="16"/>
  <c r="AN155" i="16"/>
  <c r="AJ156" i="16"/>
  <c r="AL156" i="16"/>
  <c r="AM156" i="16"/>
  <c r="AN156" i="16"/>
  <c r="AJ157" i="16"/>
  <c r="AL157" i="16"/>
  <c r="AM157" i="16"/>
  <c r="AN157" i="16"/>
  <c r="AJ158" i="16"/>
  <c r="AL158" i="16"/>
  <c r="AM158" i="16"/>
  <c r="AN158" i="16"/>
  <c r="AJ159" i="16"/>
  <c r="AL159" i="16"/>
  <c r="AM159" i="16"/>
  <c r="AN159" i="16"/>
  <c r="AJ160" i="16"/>
  <c r="AL160" i="16"/>
  <c r="AM160" i="16"/>
  <c r="AN160" i="16"/>
  <c r="AJ161" i="16"/>
  <c r="AL161" i="16"/>
  <c r="AM161" i="16"/>
  <c r="AN161" i="16"/>
  <c r="AJ162" i="16"/>
  <c r="AL162" i="16"/>
  <c r="AM162" i="16"/>
  <c r="AN162" i="16"/>
  <c r="AJ163" i="16"/>
  <c r="AL163" i="16"/>
  <c r="AM163" i="16"/>
  <c r="AN163" i="16"/>
  <c r="AJ164" i="16"/>
  <c r="AL164" i="16"/>
  <c r="AM164" i="16"/>
  <c r="AN164" i="16"/>
  <c r="AJ165" i="16"/>
  <c r="AL165" i="16"/>
  <c r="AM165" i="16"/>
  <c r="AN165" i="16"/>
  <c r="AJ166" i="16"/>
  <c r="AL166" i="16"/>
  <c r="AM166" i="16"/>
  <c r="AN166" i="16"/>
  <c r="AJ167" i="16"/>
  <c r="AL167" i="16"/>
  <c r="AM167" i="16"/>
  <c r="AN167" i="16"/>
  <c r="AJ168" i="16"/>
  <c r="AL168" i="16"/>
  <c r="AM168" i="16"/>
  <c r="AN168" i="16"/>
  <c r="AJ169" i="16"/>
  <c r="AL169" i="16"/>
  <c r="AM169" i="16"/>
  <c r="AN169" i="16"/>
  <c r="AJ170" i="16"/>
  <c r="AL170" i="16"/>
  <c r="AM170" i="16"/>
  <c r="AN170" i="16"/>
  <c r="AJ171" i="16"/>
  <c r="AL171" i="16"/>
  <c r="AM171" i="16"/>
  <c r="AN171" i="16"/>
  <c r="AJ172" i="16"/>
  <c r="AL172" i="16"/>
  <c r="AM172" i="16"/>
  <c r="AN172" i="16"/>
  <c r="AJ173" i="16"/>
  <c r="AL173" i="16"/>
  <c r="AM173" i="16"/>
  <c r="AN173" i="16"/>
  <c r="AJ174" i="16"/>
  <c r="AL174" i="16"/>
  <c r="AM174" i="16"/>
  <c r="AN174" i="16"/>
  <c r="AJ175" i="16"/>
  <c r="AL175" i="16"/>
  <c r="AM175" i="16"/>
  <c r="AN175" i="16"/>
  <c r="AJ176" i="16"/>
  <c r="AL176" i="16"/>
  <c r="AM176" i="16"/>
  <c r="AN176" i="16"/>
  <c r="AJ177" i="16"/>
  <c r="AL177" i="16"/>
  <c r="AM177" i="16"/>
  <c r="AN177" i="16"/>
  <c r="AJ178" i="16"/>
  <c r="AL178" i="16"/>
  <c r="AM178" i="16"/>
  <c r="AN178" i="16"/>
  <c r="AJ179" i="16"/>
  <c r="AL179" i="16"/>
  <c r="AM179" i="16"/>
  <c r="AN179" i="16"/>
  <c r="AJ180" i="16"/>
  <c r="AL180" i="16"/>
  <c r="AM180" i="16"/>
  <c r="AN180" i="16"/>
  <c r="AJ181" i="16"/>
  <c r="AL181" i="16"/>
  <c r="AM181" i="16"/>
  <c r="AN181" i="16"/>
  <c r="AJ182" i="16"/>
  <c r="AL182" i="16"/>
  <c r="AM182" i="16"/>
  <c r="AN182" i="16"/>
  <c r="AJ183" i="16"/>
  <c r="AL183" i="16"/>
  <c r="AM183" i="16"/>
  <c r="AN183" i="16"/>
  <c r="AJ184" i="16"/>
  <c r="AL184" i="16"/>
  <c r="AM184" i="16"/>
  <c r="AN184" i="16"/>
  <c r="AJ185" i="16"/>
  <c r="AL185" i="16"/>
  <c r="AM185" i="16"/>
  <c r="AN185" i="16"/>
  <c r="AJ186" i="16"/>
  <c r="AL186" i="16"/>
  <c r="AM186" i="16"/>
  <c r="AN186" i="16"/>
  <c r="AJ187" i="16"/>
  <c r="AL187" i="16"/>
  <c r="AM187" i="16"/>
  <c r="AN187" i="16"/>
  <c r="AJ188" i="16"/>
  <c r="AL188" i="16"/>
  <c r="AM188" i="16"/>
  <c r="AN188" i="16"/>
  <c r="AJ189" i="16"/>
  <c r="AL189" i="16"/>
  <c r="AM189" i="16"/>
  <c r="AN189" i="16"/>
  <c r="AJ190" i="16"/>
  <c r="AL190" i="16"/>
  <c r="AM190" i="16"/>
  <c r="AN190" i="16"/>
  <c r="AJ191" i="16"/>
  <c r="AL191" i="16"/>
  <c r="AM191" i="16"/>
  <c r="AN191" i="16"/>
  <c r="AJ192" i="16"/>
  <c r="AL192" i="16"/>
  <c r="AM192" i="16"/>
  <c r="AN192" i="16"/>
  <c r="AJ193" i="16"/>
  <c r="AL193" i="16"/>
  <c r="AM193" i="16"/>
  <c r="AN193" i="16"/>
  <c r="AJ194" i="16"/>
  <c r="AL194" i="16"/>
  <c r="AM194" i="16"/>
  <c r="AN194" i="16"/>
  <c r="AJ195" i="16"/>
  <c r="AL195" i="16"/>
  <c r="AM195" i="16"/>
  <c r="AN195" i="16"/>
  <c r="AJ196" i="16"/>
  <c r="AL196" i="16"/>
  <c r="AM196" i="16"/>
  <c r="AN196" i="16"/>
  <c r="AJ197" i="16"/>
  <c r="AL197" i="16"/>
  <c r="AM197" i="16"/>
  <c r="AN197" i="16"/>
  <c r="AJ198" i="16"/>
  <c r="AL198" i="16"/>
  <c r="AM198" i="16"/>
  <c r="AN198" i="16"/>
  <c r="AJ199" i="16"/>
  <c r="AL199" i="16"/>
  <c r="AM199" i="16"/>
  <c r="AN199" i="16"/>
  <c r="AJ200" i="16"/>
  <c r="AL200" i="16"/>
  <c r="AM200" i="16"/>
  <c r="AN200" i="16"/>
  <c r="AJ201" i="16"/>
  <c r="AL201" i="16"/>
  <c r="AM201" i="16"/>
  <c r="AN201" i="16"/>
  <c r="AJ202" i="16"/>
  <c r="AL202" i="16"/>
  <c r="AM202" i="16"/>
  <c r="AN202" i="16"/>
  <c r="AJ203" i="16"/>
  <c r="AL203" i="16"/>
  <c r="AM203" i="16"/>
  <c r="AN203" i="16"/>
  <c r="AJ204" i="16"/>
  <c r="AL204" i="16"/>
  <c r="AM204" i="16"/>
  <c r="AN204" i="16"/>
  <c r="AJ205" i="16"/>
  <c r="AL205" i="16"/>
  <c r="AM205" i="16"/>
  <c r="AN205" i="16"/>
  <c r="AJ206" i="16"/>
  <c r="AL206" i="16"/>
  <c r="AM206" i="16"/>
  <c r="AN206" i="16"/>
  <c r="AJ207" i="16"/>
  <c r="AL207" i="16"/>
  <c r="AM207" i="16"/>
  <c r="AN207" i="16"/>
  <c r="AJ208" i="16"/>
  <c r="AL208" i="16"/>
  <c r="AM208" i="16"/>
  <c r="AN208" i="16"/>
  <c r="AJ209" i="16"/>
  <c r="AL209" i="16"/>
  <c r="AM209" i="16"/>
  <c r="AN209" i="16"/>
  <c r="AJ210" i="16"/>
  <c r="AL210" i="16"/>
  <c r="AM210" i="16"/>
  <c r="AN210" i="16"/>
  <c r="AJ211" i="16"/>
  <c r="AL211" i="16"/>
  <c r="AM211" i="16"/>
  <c r="AN211" i="16"/>
  <c r="AJ212" i="16"/>
  <c r="AL212" i="16"/>
  <c r="AM212" i="16"/>
  <c r="AN212" i="16"/>
  <c r="AJ213" i="16"/>
  <c r="AL213" i="16"/>
  <c r="AM213" i="16"/>
  <c r="AN213" i="16"/>
  <c r="AJ214" i="16"/>
  <c r="AL214" i="16"/>
  <c r="AM214" i="16"/>
  <c r="AN214" i="16"/>
  <c r="AJ215" i="16"/>
  <c r="AL215" i="16"/>
  <c r="AM215" i="16"/>
  <c r="AN215" i="16"/>
  <c r="AJ216" i="16"/>
  <c r="AL216" i="16"/>
  <c r="AM216" i="16"/>
  <c r="AN216" i="16"/>
  <c r="AJ217" i="16"/>
  <c r="AL217" i="16"/>
  <c r="AM217" i="16"/>
  <c r="AN217" i="16"/>
  <c r="AJ218" i="16"/>
  <c r="AL218" i="16"/>
  <c r="AM218" i="16"/>
  <c r="AN218" i="16"/>
  <c r="AJ219" i="16"/>
  <c r="AL219" i="16"/>
  <c r="AM219" i="16"/>
  <c r="AN219" i="16"/>
  <c r="AJ220" i="16"/>
  <c r="AL220" i="16"/>
  <c r="AM220" i="16"/>
  <c r="AN220" i="16"/>
  <c r="AJ221" i="16"/>
  <c r="AL221" i="16"/>
  <c r="AM221" i="16"/>
  <c r="AN221" i="16"/>
  <c r="AJ222" i="16"/>
  <c r="AL222" i="16"/>
  <c r="AM222" i="16"/>
  <c r="AN222" i="16"/>
  <c r="AJ223" i="16"/>
  <c r="AL223" i="16"/>
  <c r="AM223" i="16"/>
  <c r="AN223" i="16"/>
  <c r="AJ224" i="16"/>
  <c r="AL224" i="16"/>
  <c r="AM224" i="16"/>
  <c r="AN224" i="16"/>
  <c r="AJ225" i="16"/>
  <c r="AL225" i="16"/>
  <c r="AM225" i="16"/>
  <c r="AN225" i="16"/>
  <c r="AJ226" i="16"/>
  <c r="AL226" i="16"/>
  <c r="AM226" i="16"/>
  <c r="AN226" i="16"/>
  <c r="AJ227" i="16"/>
  <c r="AL227" i="16"/>
  <c r="AM227" i="16"/>
  <c r="AN227" i="16"/>
  <c r="AJ228" i="16"/>
  <c r="AL228" i="16"/>
  <c r="AM228" i="16"/>
  <c r="AN228" i="16"/>
  <c r="AJ229" i="16"/>
  <c r="AL229" i="16"/>
  <c r="AM229" i="16"/>
  <c r="AN229" i="16"/>
  <c r="AJ230" i="16"/>
  <c r="AL230" i="16"/>
  <c r="AM230" i="16"/>
  <c r="AN230" i="16"/>
  <c r="AJ231" i="16"/>
  <c r="AL231" i="16"/>
  <c r="AM231" i="16"/>
  <c r="AN231" i="16"/>
  <c r="AJ232" i="16"/>
  <c r="AL232" i="16"/>
  <c r="AM232" i="16"/>
  <c r="AN232" i="16"/>
  <c r="AJ233" i="16"/>
  <c r="AL233" i="16"/>
  <c r="AM233" i="16"/>
  <c r="AN233" i="16"/>
  <c r="AJ234" i="16"/>
  <c r="AL234" i="16"/>
  <c r="AM234" i="16"/>
  <c r="AN234" i="16"/>
  <c r="AJ235" i="16"/>
  <c r="AL235" i="16"/>
  <c r="AM235" i="16"/>
  <c r="AN235" i="16"/>
  <c r="AJ236" i="16"/>
  <c r="AL236" i="16"/>
  <c r="AM236" i="16"/>
  <c r="AN236" i="16"/>
  <c r="AJ237" i="16"/>
  <c r="AL237" i="16"/>
  <c r="AM237" i="16"/>
  <c r="AN237" i="16"/>
  <c r="AJ238" i="16"/>
  <c r="AL238" i="16"/>
  <c r="AM238" i="16"/>
  <c r="AN238" i="16"/>
  <c r="AJ239" i="16"/>
  <c r="AL239" i="16"/>
  <c r="AM239" i="16"/>
  <c r="AN239" i="16"/>
  <c r="AJ240" i="16"/>
  <c r="AL240" i="16"/>
  <c r="AM240" i="16"/>
  <c r="AN240" i="16"/>
  <c r="AJ241" i="16"/>
  <c r="AL241" i="16"/>
  <c r="AM241" i="16"/>
  <c r="AN241" i="16"/>
  <c r="AJ242" i="16"/>
  <c r="AL242" i="16"/>
  <c r="AM242" i="16"/>
  <c r="AN242" i="16"/>
  <c r="AJ243" i="16"/>
  <c r="AL243" i="16"/>
  <c r="AM243" i="16"/>
  <c r="AN243" i="16"/>
  <c r="AJ244" i="16"/>
  <c r="AL244" i="16"/>
  <c r="AM244" i="16"/>
  <c r="AN244" i="16"/>
  <c r="AJ245" i="16"/>
  <c r="AL245" i="16"/>
  <c r="AM245" i="16"/>
  <c r="AN245" i="16"/>
  <c r="AJ246" i="16"/>
  <c r="AL246" i="16"/>
  <c r="AM246" i="16"/>
  <c r="AN246" i="16"/>
  <c r="AJ247" i="16"/>
  <c r="AL247" i="16"/>
  <c r="AM247" i="16"/>
  <c r="AN247" i="16"/>
  <c r="AJ248" i="16"/>
  <c r="AL248" i="16"/>
  <c r="AM248" i="16"/>
  <c r="AN248" i="16"/>
  <c r="AJ249" i="16"/>
  <c r="AL249" i="16"/>
  <c r="AM249" i="16"/>
  <c r="AN249" i="16"/>
  <c r="AL15" i="16"/>
  <c r="AJ15" i="16"/>
  <c r="AO250" i="16"/>
  <c r="L250" i="16"/>
  <c r="AO249" i="16"/>
  <c r="L249" i="16"/>
  <c r="AO248" i="16"/>
  <c r="L248" i="16"/>
  <c r="AO247" i="16"/>
  <c r="L247" i="16"/>
  <c r="AO246" i="16"/>
  <c r="L246" i="16"/>
  <c r="AO245" i="16"/>
  <c r="L245" i="16"/>
  <c r="AO244" i="16"/>
  <c r="L244" i="16"/>
  <c r="AO243" i="16"/>
  <c r="L243" i="16"/>
  <c r="AO242" i="16"/>
  <c r="L242" i="16"/>
  <c r="AO241" i="16"/>
  <c r="L241" i="16"/>
  <c r="AO240" i="16"/>
  <c r="L240" i="16"/>
  <c r="AO239" i="16"/>
  <c r="L239" i="16"/>
  <c r="AO238" i="16"/>
  <c r="L238" i="16"/>
  <c r="AO237" i="16"/>
  <c r="L237" i="16"/>
  <c r="AO236" i="16"/>
  <c r="L236" i="16"/>
  <c r="AO235" i="16"/>
  <c r="L235" i="16"/>
  <c r="AO234" i="16"/>
  <c r="L234" i="16"/>
  <c r="AO233" i="16"/>
  <c r="L233" i="16"/>
  <c r="AO232" i="16"/>
  <c r="L232" i="16"/>
  <c r="AO231" i="16"/>
  <c r="L231" i="16"/>
  <c r="AO230" i="16"/>
  <c r="L230" i="16"/>
  <c r="AO229" i="16"/>
  <c r="L229" i="16"/>
  <c r="AO228" i="16"/>
  <c r="L228" i="16"/>
  <c r="AO227" i="16"/>
  <c r="L227" i="16"/>
  <c r="AO226" i="16"/>
  <c r="L226" i="16"/>
  <c r="AO225" i="16"/>
  <c r="L225" i="16"/>
  <c r="AO224" i="16"/>
  <c r="L224" i="16"/>
  <c r="AO223" i="16"/>
  <c r="L223" i="16"/>
  <c r="AO222" i="16"/>
  <c r="L222" i="16"/>
  <c r="AO221" i="16"/>
  <c r="L221" i="16"/>
  <c r="AO220" i="16"/>
  <c r="L220" i="16"/>
  <c r="AO219" i="16"/>
  <c r="L219" i="16"/>
  <c r="AO218" i="16"/>
  <c r="L218" i="16"/>
  <c r="AO217" i="16"/>
  <c r="L217" i="16"/>
  <c r="AO216" i="16"/>
  <c r="L216" i="16"/>
  <c r="AO215" i="16"/>
  <c r="L215" i="16"/>
  <c r="AO214" i="16"/>
  <c r="L214" i="16"/>
  <c r="AO213" i="16"/>
  <c r="L213" i="16"/>
  <c r="AO212" i="16"/>
  <c r="L212" i="16"/>
  <c r="AO211" i="16"/>
  <c r="L211" i="16"/>
  <c r="AO210" i="16"/>
  <c r="L210" i="16"/>
  <c r="AO209" i="16"/>
  <c r="L209" i="16"/>
  <c r="AO208" i="16"/>
  <c r="L208" i="16"/>
  <c r="AO207" i="16"/>
  <c r="L207" i="16"/>
  <c r="AO206" i="16"/>
  <c r="L206" i="16"/>
  <c r="AO205" i="16"/>
  <c r="L205" i="16"/>
  <c r="AO204" i="16"/>
  <c r="L204" i="16"/>
  <c r="AO203" i="16"/>
  <c r="L203" i="16"/>
  <c r="AO202" i="16"/>
  <c r="L202" i="16"/>
  <c r="AO201" i="16"/>
  <c r="L201" i="16"/>
  <c r="AO200" i="16"/>
  <c r="L200" i="16"/>
  <c r="AO199" i="16"/>
  <c r="L199" i="16"/>
  <c r="AO198" i="16"/>
  <c r="L198" i="16"/>
  <c r="AO197" i="16"/>
  <c r="L197" i="16"/>
  <c r="AO196" i="16"/>
  <c r="L196" i="16"/>
  <c r="AO195" i="16"/>
  <c r="L195" i="16"/>
  <c r="AO194" i="16"/>
  <c r="L194" i="16"/>
  <c r="AO193" i="16"/>
  <c r="L193" i="16"/>
  <c r="AO192" i="16"/>
  <c r="L192" i="16"/>
  <c r="AO191" i="16"/>
  <c r="L191" i="16"/>
  <c r="AO190" i="16"/>
  <c r="L190" i="16"/>
  <c r="AO189" i="16"/>
  <c r="L189" i="16"/>
  <c r="AO188" i="16"/>
  <c r="L188" i="16"/>
  <c r="AO187" i="16"/>
  <c r="L187" i="16"/>
  <c r="AO186" i="16"/>
  <c r="L186" i="16"/>
  <c r="AO185" i="16"/>
  <c r="L185" i="16"/>
  <c r="AO184" i="16"/>
  <c r="L184" i="16"/>
  <c r="AO183" i="16"/>
  <c r="L183" i="16"/>
  <c r="AO182" i="16"/>
  <c r="L182" i="16"/>
  <c r="AO181" i="16"/>
  <c r="L181" i="16"/>
  <c r="AO180" i="16"/>
  <c r="L180" i="16"/>
  <c r="AO179" i="16"/>
  <c r="L179" i="16"/>
  <c r="AO178" i="16"/>
  <c r="L178" i="16"/>
  <c r="AO177" i="16"/>
  <c r="L177" i="16"/>
  <c r="AO176" i="16"/>
  <c r="L176" i="16"/>
  <c r="AO175" i="16"/>
  <c r="L175" i="16"/>
  <c r="AO174" i="16"/>
  <c r="L174" i="16"/>
  <c r="AO173" i="16"/>
  <c r="L173" i="16"/>
  <c r="AO172" i="16"/>
  <c r="L172" i="16"/>
  <c r="AO171" i="16"/>
  <c r="L171" i="16"/>
  <c r="AO170" i="16"/>
  <c r="L170" i="16"/>
  <c r="AO169" i="16"/>
  <c r="L169" i="16"/>
  <c r="AO168" i="16"/>
  <c r="L168" i="16"/>
  <c r="AO167" i="16"/>
  <c r="L167" i="16"/>
  <c r="AO166" i="16"/>
  <c r="L166" i="16"/>
  <c r="AO165" i="16"/>
  <c r="L165" i="16"/>
  <c r="AO164" i="16"/>
  <c r="L164" i="16"/>
  <c r="AO163" i="16"/>
  <c r="L163" i="16"/>
  <c r="AO162" i="16"/>
  <c r="L162" i="16"/>
  <c r="AO161" i="16"/>
  <c r="L161" i="16"/>
  <c r="AO160" i="16"/>
  <c r="L160" i="16"/>
  <c r="AO159" i="16"/>
  <c r="L159" i="16"/>
  <c r="AO158" i="16"/>
  <c r="L158" i="16"/>
  <c r="AO157" i="16"/>
  <c r="L157" i="16"/>
  <c r="AO156" i="16"/>
  <c r="L156" i="16"/>
  <c r="AO155" i="16"/>
  <c r="L155" i="16"/>
  <c r="AO154" i="16"/>
  <c r="L154" i="16"/>
  <c r="AO153" i="16"/>
  <c r="L153" i="16"/>
  <c r="AO152" i="16"/>
  <c r="L152" i="16"/>
  <c r="AO151" i="16"/>
  <c r="L151" i="16"/>
  <c r="AO150" i="16"/>
  <c r="L150" i="16"/>
  <c r="AO149" i="16"/>
  <c r="L149" i="16"/>
  <c r="AO148" i="16"/>
  <c r="L148" i="16"/>
  <c r="AO147" i="16"/>
  <c r="L147" i="16"/>
  <c r="AO146" i="16"/>
  <c r="L146" i="16"/>
  <c r="AO145" i="16"/>
  <c r="L145" i="16"/>
  <c r="AO144" i="16"/>
  <c r="L144" i="16"/>
  <c r="AO143" i="16"/>
  <c r="L143" i="16"/>
  <c r="AO142" i="16"/>
  <c r="L142" i="16"/>
  <c r="AO141" i="16"/>
  <c r="L141" i="16"/>
  <c r="AO140" i="16"/>
  <c r="L140" i="16"/>
  <c r="AO139" i="16"/>
  <c r="L139" i="16"/>
  <c r="AO138" i="16"/>
  <c r="L138" i="16"/>
  <c r="AO137" i="16"/>
  <c r="L137" i="16"/>
  <c r="AO136" i="16"/>
  <c r="L136" i="16"/>
  <c r="AO135" i="16"/>
  <c r="L135" i="16"/>
  <c r="AO134" i="16"/>
  <c r="L134" i="16"/>
  <c r="AO133" i="16"/>
  <c r="L133" i="16"/>
  <c r="AO132" i="16"/>
  <c r="L132" i="16"/>
  <c r="AO131" i="16"/>
  <c r="L131" i="16"/>
  <c r="AO130" i="16"/>
  <c r="L130" i="16"/>
  <c r="AO129" i="16"/>
  <c r="L129" i="16"/>
  <c r="AO128" i="16"/>
  <c r="L128" i="16"/>
  <c r="AO127" i="16"/>
  <c r="L127" i="16"/>
  <c r="AO126" i="16"/>
  <c r="L126" i="16"/>
  <c r="AO125" i="16"/>
  <c r="L125" i="16"/>
  <c r="AO124" i="16"/>
  <c r="L124" i="16"/>
  <c r="AO123" i="16"/>
  <c r="L123" i="16"/>
  <c r="AO122" i="16"/>
  <c r="L122" i="16"/>
  <c r="AO121" i="16"/>
  <c r="L121" i="16"/>
  <c r="AO120" i="16"/>
  <c r="L120" i="16"/>
  <c r="AO119" i="16"/>
  <c r="L119" i="16"/>
  <c r="AO118" i="16"/>
  <c r="L118" i="16"/>
  <c r="AO117" i="16"/>
  <c r="L117" i="16"/>
  <c r="AO116" i="16"/>
  <c r="L116" i="16"/>
  <c r="AO115" i="16"/>
  <c r="L115" i="16"/>
  <c r="AO114" i="16"/>
  <c r="L114" i="16"/>
  <c r="AO113" i="16"/>
  <c r="L113" i="16"/>
  <c r="AO112" i="16"/>
  <c r="L112" i="16"/>
  <c r="AO111" i="16"/>
  <c r="L111" i="16"/>
  <c r="AO110" i="16"/>
  <c r="L110" i="16"/>
  <c r="AO109" i="16"/>
  <c r="L109" i="16"/>
  <c r="AO108" i="16"/>
  <c r="L108" i="16"/>
  <c r="AO107" i="16"/>
  <c r="L107" i="16"/>
  <c r="AO106" i="16"/>
  <c r="L106" i="16"/>
  <c r="AO105" i="16"/>
  <c r="L105" i="16"/>
  <c r="AO104" i="16"/>
  <c r="L104" i="16"/>
  <c r="AO103" i="16"/>
  <c r="L103" i="16"/>
  <c r="AO102" i="16"/>
  <c r="L102" i="16"/>
  <c r="AO101" i="16"/>
  <c r="L101" i="16"/>
  <c r="AO100" i="16"/>
  <c r="L100" i="16"/>
  <c r="AO99" i="16"/>
  <c r="L99" i="16"/>
  <c r="AO98" i="16"/>
  <c r="L98" i="16"/>
  <c r="AO97" i="16"/>
  <c r="L97" i="16"/>
  <c r="AO96" i="16"/>
  <c r="L96" i="16"/>
  <c r="AO95" i="16"/>
  <c r="L95" i="16"/>
  <c r="AO94" i="16"/>
  <c r="L94" i="16"/>
  <c r="AO93" i="16"/>
  <c r="L93" i="16"/>
  <c r="AO92" i="16"/>
  <c r="L92" i="16"/>
  <c r="AO91" i="16"/>
  <c r="L91" i="16"/>
  <c r="AO90" i="16"/>
  <c r="L90" i="16"/>
  <c r="AO89" i="16"/>
  <c r="L89" i="16"/>
  <c r="AO88" i="16"/>
  <c r="L88" i="16"/>
  <c r="AO87" i="16"/>
  <c r="L87" i="16"/>
  <c r="AO86" i="16"/>
  <c r="L86" i="16"/>
  <c r="AO85" i="16"/>
  <c r="L85" i="16"/>
  <c r="AO84" i="16"/>
  <c r="L84" i="16"/>
  <c r="AO83" i="16"/>
  <c r="L83" i="16"/>
  <c r="AO82" i="16"/>
  <c r="L82" i="16"/>
  <c r="AO81" i="16"/>
  <c r="L81" i="16"/>
  <c r="AO80" i="16"/>
  <c r="L80" i="16"/>
  <c r="AO79" i="16"/>
  <c r="L79" i="16"/>
  <c r="AO78" i="16"/>
  <c r="L78" i="16"/>
  <c r="AO77" i="16"/>
  <c r="L77" i="16"/>
  <c r="AO76" i="16"/>
  <c r="L76" i="16"/>
  <c r="AO75" i="16"/>
  <c r="L75" i="16"/>
  <c r="L74" i="16"/>
  <c r="L73" i="16"/>
  <c r="L71" i="16"/>
  <c r="L70" i="16"/>
  <c r="L69" i="16"/>
  <c r="AO68" i="16"/>
  <c r="L68" i="16"/>
  <c r="L67"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AO40" i="16"/>
  <c r="L40" i="16"/>
  <c r="L39" i="16"/>
  <c r="L38" i="16"/>
  <c r="L37" i="16"/>
  <c r="L36" i="16"/>
  <c r="L35" i="16"/>
  <c r="L34" i="16"/>
  <c r="L33" i="16"/>
  <c r="L32" i="16"/>
  <c r="L31" i="16"/>
  <c r="L30" i="16"/>
  <c r="L29" i="16"/>
  <c r="L28" i="16"/>
  <c r="L27" i="16"/>
  <c r="L26" i="16"/>
  <c r="L25" i="16"/>
  <c r="L24" i="16"/>
  <c r="L23" i="16"/>
  <c r="L22" i="16"/>
  <c r="L21" i="16"/>
  <c r="L20" i="16"/>
  <c r="L19" i="16"/>
  <c r="L18" i="16"/>
  <c r="L17" i="16"/>
  <c r="L16" i="16"/>
  <c r="L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E2" i="16"/>
  <c r="F5" i="16"/>
  <c r="U66" i="16"/>
  <c r="O66" i="16"/>
  <c r="P66" i="16"/>
  <c r="R66" i="16"/>
  <c r="AQ66" i="16"/>
  <c r="S66" i="16"/>
  <c r="F6" i="16"/>
  <c r="U72" i="16"/>
  <c r="O72" i="16"/>
  <c r="P72" i="16"/>
  <c r="AN24" i="16"/>
  <c r="AO24" i="16"/>
  <c r="AN32" i="16"/>
  <c r="AO32" i="16"/>
  <c r="AN39" i="16"/>
  <c r="AO39" i="16"/>
  <c r="AN43" i="16"/>
  <c r="AO43" i="16"/>
  <c r="AN51" i="16"/>
  <c r="AO51" i="16"/>
  <c r="AN58" i="16"/>
  <c r="AO58" i="16"/>
  <c r="AN64" i="16"/>
  <c r="AO64" i="16"/>
  <c r="AN74" i="16"/>
  <c r="AO74" i="16"/>
  <c r="AN61" i="16"/>
  <c r="AO61" i="16"/>
  <c r="AN19" i="16"/>
  <c r="AO19" i="16"/>
  <c r="AN27" i="16"/>
  <c r="AO27" i="16"/>
  <c r="AN35" i="16"/>
  <c r="AO35" i="16"/>
  <c r="AN46" i="16"/>
  <c r="AO46" i="16"/>
  <c r="AN54" i="16"/>
  <c r="AO54" i="16"/>
  <c r="AN70" i="16"/>
  <c r="AO70" i="16"/>
  <c r="AN47" i="16"/>
  <c r="AO47" i="16"/>
  <c r="AN67" i="16"/>
  <c r="AO67" i="16"/>
  <c r="AN30" i="16"/>
  <c r="AO30" i="16"/>
  <c r="AN37" i="16"/>
  <c r="AO37" i="16"/>
  <c r="AN42" i="16"/>
  <c r="AO42" i="16"/>
  <c r="AN49" i="16"/>
  <c r="AO49" i="16"/>
  <c r="AN56" i="16"/>
  <c r="AO56" i="16"/>
  <c r="AN25" i="16"/>
  <c r="AO25" i="16"/>
  <c r="AN33" i="16"/>
  <c r="AO33" i="16"/>
  <c r="AN44" i="16"/>
  <c r="AO44" i="16"/>
  <c r="AN52" i="16"/>
  <c r="AO52" i="16"/>
  <c r="AN59" i="16"/>
  <c r="AO59" i="16"/>
  <c r="AN28" i="16"/>
  <c r="AO28" i="16"/>
  <c r="AN36" i="16"/>
  <c r="AO36" i="16"/>
  <c r="AN71" i="16"/>
  <c r="AO71" i="16"/>
  <c r="AN23" i="16"/>
  <c r="AO23" i="16"/>
  <c r="AN31" i="16"/>
  <c r="AO31" i="16"/>
  <c r="AN38" i="16"/>
  <c r="AO38" i="16"/>
  <c r="AN50" i="16"/>
  <c r="AO50" i="16"/>
  <c r="AN57" i="16"/>
  <c r="AO57" i="16"/>
  <c r="AN63" i="16"/>
  <c r="AO63" i="16"/>
  <c r="AN73" i="16"/>
  <c r="AO73" i="16"/>
  <c r="AN26" i="16"/>
  <c r="AO26" i="16"/>
  <c r="AN34" i="16"/>
  <c r="AO34" i="16"/>
  <c r="AN45" i="16"/>
  <c r="AO45" i="16"/>
  <c r="AN53" i="16"/>
  <c r="AO53" i="16"/>
  <c r="AN60" i="16"/>
  <c r="AO60" i="16"/>
  <c r="AN65" i="16"/>
  <c r="AO65" i="16"/>
  <c r="AN69" i="16"/>
  <c r="AO69" i="16"/>
  <c r="AN29" i="16"/>
  <c r="AO29" i="16"/>
  <c r="AN41" i="16"/>
  <c r="AO41" i="16"/>
  <c r="AN48" i="16"/>
  <c r="AO48" i="16"/>
  <c r="AN55" i="16"/>
  <c r="AO55" i="16"/>
  <c r="AN62" i="16"/>
  <c r="AO62" i="16"/>
  <c r="AN18" i="16"/>
  <c r="AO18" i="16"/>
  <c r="AN17" i="16"/>
  <c r="AO17" i="16"/>
  <c r="AN22" i="16"/>
  <c r="AO22" i="16"/>
  <c r="AN20" i="16"/>
  <c r="AO20" i="16"/>
  <c r="AN21" i="16"/>
  <c r="AO21" i="16"/>
  <c r="F9" i="16"/>
  <c r="F10" i="16"/>
  <c r="AK19" i="16"/>
  <c r="AK26" i="16"/>
  <c r="AK30" i="16"/>
  <c r="AK34" i="16"/>
  <c r="AK37" i="16"/>
  <c r="AK41" i="16"/>
  <c r="AK44" i="16"/>
  <c r="AK48" i="16"/>
  <c r="AK52" i="16"/>
  <c r="AK55" i="16"/>
  <c r="AK59" i="16"/>
  <c r="AK62" i="16"/>
  <c r="AK65" i="16"/>
  <c r="AK78" i="16"/>
  <c r="AK82" i="16"/>
  <c r="AK86" i="16"/>
  <c r="AK90" i="16"/>
  <c r="AK94" i="16"/>
  <c r="AK98" i="16"/>
  <c r="AK102" i="16"/>
  <c r="AK106" i="16"/>
  <c r="AK110" i="16"/>
  <c r="AK114" i="16"/>
  <c r="AK118" i="16"/>
  <c r="AK122" i="16"/>
  <c r="AK126" i="16"/>
  <c r="AK130" i="16"/>
  <c r="AK134" i="16"/>
  <c r="AK138" i="16"/>
  <c r="AK142" i="16"/>
  <c r="AK146" i="16"/>
  <c r="AK150" i="16"/>
  <c r="AK154" i="16"/>
  <c r="AK158" i="16"/>
  <c r="AK162" i="16"/>
  <c r="AK166" i="16"/>
  <c r="AK170" i="16"/>
  <c r="AK174" i="16"/>
  <c r="AK178" i="16"/>
  <c r="AK182" i="16"/>
  <c r="AK186" i="16"/>
  <c r="AK190" i="16"/>
  <c r="AK194" i="16"/>
  <c r="AK198" i="16"/>
  <c r="AK202" i="16"/>
  <c r="AK206" i="16"/>
  <c r="AK210" i="16"/>
  <c r="AK214" i="16"/>
  <c r="AK218" i="16"/>
  <c r="AK222" i="16"/>
  <c r="AK226" i="16"/>
  <c r="AK230" i="16"/>
  <c r="AK234" i="16"/>
  <c r="AK238" i="16"/>
  <c r="AK242" i="16"/>
  <c r="AK246" i="16"/>
  <c r="AK15" i="16"/>
  <c r="AK239" i="16"/>
  <c r="AK247" i="16"/>
  <c r="AK233" i="16"/>
  <c r="AK237" i="16"/>
  <c r="AK241" i="16"/>
  <c r="AK245" i="16"/>
  <c r="AK16" i="16"/>
  <c r="AK20" i="16"/>
  <c r="AK23" i="16"/>
  <c r="AK27" i="16"/>
  <c r="AK31" i="16"/>
  <c r="AK35" i="16"/>
  <c r="AK38" i="16"/>
  <c r="AK42" i="16"/>
  <c r="AK45" i="16"/>
  <c r="AK49" i="16"/>
  <c r="AK53" i="16"/>
  <c r="AK56" i="16"/>
  <c r="AK60" i="16"/>
  <c r="AK63" i="16"/>
  <c r="AK69" i="16"/>
  <c r="AK75" i="16"/>
  <c r="AK79" i="16"/>
  <c r="AK83" i="16"/>
  <c r="AK87" i="16"/>
  <c r="AK91" i="16"/>
  <c r="AK95" i="16"/>
  <c r="AK99" i="16"/>
  <c r="AK103" i="16"/>
  <c r="AK107" i="16"/>
  <c r="AK111" i="16"/>
  <c r="AK115" i="16"/>
  <c r="AK119" i="16"/>
  <c r="AK123" i="16"/>
  <c r="AK127" i="16"/>
  <c r="AK131" i="16"/>
  <c r="AK135" i="16"/>
  <c r="AK139" i="16"/>
  <c r="AK143" i="16"/>
  <c r="AK147" i="16"/>
  <c r="AK151" i="16"/>
  <c r="AK155" i="16"/>
  <c r="AK159" i="16"/>
  <c r="AK163" i="16"/>
  <c r="AK167" i="16"/>
  <c r="AK171" i="16"/>
  <c r="AK175" i="16"/>
  <c r="AK179" i="16"/>
  <c r="AK183" i="16"/>
  <c r="AK187" i="16"/>
  <c r="AK191" i="16"/>
  <c r="AK195" i="16"/>
  <c r="AK199" i="16"/>
  <c r="AK203" i="16"/>
  <c r="AK207" i="16"/>
  <c r="AK211" i="16"/>
  <c r="AK215" i="16"/>
  <c r="AK219" i="16"/>
  <c r="AK223" i="16"/>
  <c r="AK227" i="16"/>
  <c r="AK231" i="16"/>
  <c r="AK235" i="16"/>
  <c r="AK243" i="16"/>
  <c r="AK249" i="16"/>
  <c r="AK250" i="16"/>
  <c r="AK17" i="16"/>
  <c r="AK21" i="16"/>
  <c r="AK24" i="16"/>
  <c r="AK28" i="16"/>
  <c r="AK32" i="16"/>
  <c r="AK36" i="16"/>
  <c r="AK39" i="16"/>
  <c r="AK46" i="16"/>
  <c r="AK50" i="16"/>
  <c r="AK54" i="16"/>
  <c r="AK57" i="16"/>
  <c r="AK64" i="16"/>
  <c r="AK67" i="16"/>
  <c r="AK70" i="16"/>
  <c r="AK73" i="16"/>
  <c r="AK76" i="16"/>
  <c r="AK80" i="16"/>
  <c r="AK84" i="16"/>
  <c r="AK88" i="16"/>
  <c r="AK92" i="16"/>
  <c r="AK96" i="16"/>
  <c r="AK100" i="16"/>
  <c r="AK104" i="16"/>
  <c r="AK108" i="16"/>
  <c r="AK112" i="16"/>
  <c r="AK116" i="16"/>
  <c r="AK120" i="16"/>
  <c r="AK124" i="16"/>
  <c r="AK128" i="16"/>
  <c r="AK132" i="16"/>
  <c r="AK136" i="16"/>
  <c r="AK140" i="16"/>
  <c r="AK144" i="16"/>
  <c r="AK148" i="16"/>
  <c r="AK152" i="16"/>
  <c r="AK156" i="16"/>
  <c r="AK160" i="16"/>
  <c r="AK164" i="16"/>
  <c r="AK168" i="16"/>
  <c r="AK172" i="16"/>
  <c r="AK176" i="16"/>
  <c r="AK180" i="16"/>
  <c r="AK184" i="16"/>
  <c r="AK188" i="16"/>
  <c r="AK192" i="16"/>
  <c r="AK196" i="16"/>
  <c r="AK200" i="16"/>
  <c r="AK204" i="16"/>
  <c r="AK208" i="16"/>
  <c r="AK212" i="16"/>
  <c r="AK216" i="16"/>
  <c r="AK220" i="16"/>
  <c r="AK224" i="16"/>
  <c r="AK228" i="16"/>
  <c r="AK232" i="16"/>
  <c r="AK236" i="16"/>
  <c r="AK240" i="16"/>
  <c r="AK244" i="16"/>
  <c r="AK248" i="16"/>
  <c r="AK153" i="16"/>
  <c r="AK157" i="16"/>
  <c r="AK161" i="16"/>
  <c r="AK169" i="16"/>
  <c r="AK173" i="16"/>
  <c r="AK177" i="16"/>
  <c r="AK181" i="16"/>
  <c r="AK189" i="16"/>
  <c r="AK193" i="16"/>
  <c r="AK197" i="16"/>
  <c r="AK209" i="16"/>
  <c r="AK213" i="16"/>
  <c r="AK229" i="16"/>
  <c r="AK18" i="16"/>
  <c r="AK22" i="16"/>
  <c r="AK25" i="16"/>
  <c r="AK29" i="16"/>
  <c r="AK33" i="16"/>
  <c r="AK40" i="16"/>
  <c r="AK43" i="16"/>
  <c r="AK47" i="16"/>
  <c r="AK51" i="16"/>
  <c r="AK58" i="16"/>
  <c r="AK61" i="16"/>
  <c r="AK68" i="16"/>
  <c r="AK71" i="16"/>
  <c r="AK74" i="16"/>
  <c r="AK77" i="16"/>
  <c r="AK81" i="16"/>
  <c r="AK85" i="16"/>
  <c r="AK89" i="16"/>
  <c r="AK93" i="16"/>
  <c r="AK97" i="16"/>
  <c r="AK101" i="16"/>
  <c r="AK105" i="16"/>
  <c r="AK109" i="16"/>
  <c r="AK113" i="16"/>
  <c r="AK117" i="16"/>
  <c r="AK121" i="16"/>
  <c r="AK125" i="16"/>
  <c r="AK129" i="16"/>
  <c r="AK133" i="16"/>
  <c r="AK137" i="16"/>
  <c r="AK141" i="16"/>
  <c r="AK145" i="16"/>
  <c r="AK149" i="16"/>
  <c r="AK165" i="16"/>
  <c r="AK185" i="16"/>
  <c r="AK201" i="16"/>
  <c r="AK205" i="16"/>
  <c r="AK217" i="16"/>
  <c r="AK221" i="16"/>
  <c r="AK225" i="16"/>
  <c r="U244" i="16"/>
  <c r="O244" i="16"/>
  <c r="P244" i="16"/>
  <c r="U243" i="16"/>
  <c r="O243" i="16"/>
  <c r="P243" i="16"/>
  <c r="U221" i="16"/>
  <c r="O221" i="16"/>
  <c r="P221" i="16"/>
  <c r="U206" i="16"/>
  <c r="O206" i="16"/>
  <c r="P206" i="16"/>
  <c r="U205" i="16"/>
  <c r="O205" i="16"/>
  <c r="P205" i="16"/>
  <c r="U189" i="16"/>
  <c r="O189" i="16"/>
  <c r="P189" i="16"/>
  <c r="U164" i="16"/>
  <c r="O164" i="16"/>
  <c r="P164" i="16"/>
  <c r="U141" i="16"/>
  <c r="O141" i="16"/>
  <c r="P141" i="16"/>
  <c r="U140" i="16"/>
  <c r="O140" i="16"/>
  <c r="P140" i="16"/>
  <c r="U139" i="16"/>
  <c r="O139" i="16"/>
  <c r="P139" i="16"/>
  <c r="U138" i="16"/>
  <c r="O138" i="16"/>
  <c r="P138" i="16"/>
  <c r="U125" i="16"/>
  <c r="O125" i="16"/>
  <c r="P125" i="16"/>
  <c r="U124" i="16"/>
  <c r="O124" i="16"/>
  <c r="P124" i="16"/>
  <c r="U102" i="16"/>
  <c r="O102" i="16"/>
  <c r="P102" i="16"/>
  <c r="U101" i="16"/>
  <c r="O101" i="16"/>
  <c r="P101" i="16"/>
  <c r="U80" i="16"/>
  <c r="O80" i="16"/>
  <c r="P80" i="16"/>
  <c r="U79" i="16"/>
  <c r="O79" i="16"/>
  <c r="P79" i="16"/>
  <c r="U78" i="16"/>
  <c r="O78" i="16"/>
  <c r="P78" i="16"/>
  <c r="U63" i="16"/>
  <c r="O63" i="16"/>
  <c r="P63" i="16"/>
  <c r="U51" i="16"/>
  <c r="O51" i="16"/>
  <c r="P51" i="16"/>
  <c r="U50" i="16"/>
  <c r="O50" i="16"/>
  <c r="P50" i="16"/>
  <c r="U49" i="16"/>
  <c r="O49" i="16"/>
  <c r="P49" i="16"/>
  <c r="U48" i="16"/>
  <c r="O48" i="16"/>
  <c r="P48" i="16"/>
  <c r="U47" i="16"/>
  <c r="O47" i="16"/>
  <c r="P47" i="16"/>
  <c r="U46" i="16"/>
  <c r="O46" i="16"/>
  <c r="P46" i="16"/>
  <c r="U45" i="16"/>
  <c r="O45" i="16"/>
  <c r="P45" i="16"/>
  <c r="U44" i="16"/>
  <c r="O44" i="16"/>
  <c r="P44" i="16"/>
  <c r="U43" i="16"/>
  <c r="O43" i="16"/>
  <c r="P43" i="16"/>
  <c r="U130" i="16"/>
  <c r="O130" i="16"/>
  <c r="P130" i="16"/>
  <c r="U110" i="16"/>
  <c r="O110" i="16"/>
  <c r="P110" i="16"/>
  <c r="U105" i="16"/>
  <c r="O105" i="16"/>
  <c r="P105" i="16"/>
  <c r="U69" i="16"/>
  <c r="O69" i="16"/>
  <c r="P69" i="16"/>
  <c r="U250" i="16"/>
  <c r="O250" i="16"/>
  <c r="P250" i="16"/>
  <c r="U242" i="16"/>
  <c r="O242" i="16"/>
  <c r="P242" i="16"/>
  <c r="U233" i="16"/>
  <c r="O233" i="16"/>
  <c r="P233" i="16"/>
  <c r="U232" i="16"/>
  <c r="O232" i="16"/>
  <c r="P232" i="16"/>
  <c r="U231" i="16"/>
  <c r="O231" i="16"/>
  <c r="P231" i="16"/>
  <c r="U220" i="16"/>
  <c r="O220" i="16"/>
  <c r="P220" i="16"/>
  <c r="U204" i="16"/>
  <c r="O204" i="16"/>
  <c r="P204" i="16"/>
  <c r="U203" i="16"/>
  <c r="O203" i="16"/>
  <c r="P203" i="16"/>
  <c r="U202" i="16"/>
  <c r="O202" i="16"/>
  <c r="P202" i="16"/>
  <c r="U201" i="16"/>
  <c r="O201" i="16"/>
  <c r="P201" i="16"/>
  <c r="U188" i="16"/>
  <c r="O188" i="16"/>
  <c r="P188" i="16"/>
  <c r="U187" i="16"/>
  <c r="O187" i="16"/>
  <c r="P187" i="16"/>
  <c r="U186" i="16"/>
  <c r="O186" i="16"/>
  <c r="P186" i="16"/>
  <c r="U163" i="16"/>
  <c r="O163" i="16"/>
  <c r="P163" i="16"/>
  <c r="U162" i="16"/>
  <c r="O162" i="16"/>
  <c r="P162" i="16"/>
  <c r="U161" i="16"/>
  <c r="O161" i="16"/>
  <c r="P161" i="16"/>
  <c r="U137" i="16"/>
  <c r="O137" i="16"/>
  <c r="P137" i="16"/>
  <c r="U123" i="16"/>
  <c r="O123" i="16"/>
  <c r="P123" i="16"/>
  <c r="U122" i="16"/>
  <c r="O122" i="16"/>
  <c r="P122" i="16"/>
  <c r="U121" i="16"/>
  <c r="O121" i="16"/>
  <c r="P121" i="16"/>
  <c r="U100" i="16"/>
  <c r="O100" i="16"/>
  <c r="P100" i="16"/>
  <c r="U99" i="16"/>
  <c r="O99" i="16"/>
  <c r="P99" i="16"/>
  <c r="U98" i="16"/>
  <c r="O98" i="16"/>
  <c r="P98" i="16"/>
  <c r="U97" i="16"/>
  <c r="O97" i="16"/>
  <c r="P97" i="16"/>
  <c r="U77" i="16"/>
  <c r="O77" i="16"/>
  <c r="P77" i="16"/>
  <c r="U62" i="16"/>
  <c r="O62" i="16"/>
  <c r="P62" i="16"/>
  <c r="U42" i="16"/>
  <c r="O42" i="16"/>
  <c r="P42" i="16"/>
  <c r="U29" i="16"/>
  <c r="O29" i="16"/>
  <c r="P29" i="16"/>
  <c r="U28" i="16"/>
  <c r="O28" i="16"/>
  <c r="P28" i="16"/>
  <c r="U27" i="16"/>
  <c r="O27" i="16"/>
  <c r="P27" i="16"/>
  <c r="U26" i="16"/>
  <c r="O26" i="16"/>
  <c r="P26" i="16"/>
  <c r="U25" i="16"/>
  <c r="O25" i="16"/>
  <c r="P25" i="16"/>
  <c r="U24" i="16"/>
  <c r="O24" i="16"/>
  <c r="P24" i="16"/>
  <c r="U23" i="16"/>
  <c r="O23" i="16"/>
  <c r="P23" i="16"/>
  <c r="U22" i="16"/>
  <c r="O22" i="16"/>
  <c r="P22" i="16"/>
  <c r="U171" i="16"/>
  <c r="O171" i="16"/>
  <c r="P171" i="16"/>
  <c r="U56" i="16"/>
  <c r="O56" i="16"/>
  <c r="P56" i="16"/>
  <c r="U54" i="16"/>
  <c r="O54" i="16"/>
  <c r="P54" i="16"/>
  <c r="U249" i="16"/>
  <c r="O249" i="16"/>
  <c r="P249" i="16"/>
  <c r="U241" i="16"/>
  <c r="O241" i="16"/>
  <c r="P241" i="16"/>
  <c r="U230" i="16"/>
  <c r="O230" i="16"/>
  <c r="P230" i="16"/>
  <c r="U219" i="16"/>
  <c r="O219" i="16"/>
  <c r="P219" i="16"/>
  <c r="U218" i="16"/>
  <c r="O218" i="16"/>
  <c r="P218" i="16"/>
  <c r="U200" i="16"/>
  <c r="O200" i="16"/>
  <c r="P200" i="16"/>
  <c r="U199" i="16"/>
  <c r="O199" i="16"/>
  <c r="P199" i="16"/>
  <c r="U185" i="16"/>
  <c r="O185" i="16"/>
  <c r="P185" i="16"/>
  <c r="U184" i="16"/>
  <c r="O184" i="16"/>
  <c r="P184" i="16"/>
  <c r="U160" i="16"/>
  <c r="O160" i="16"/>
  <c r="P160" i="16"/>
  <c r="U159" i="16"/>
  <c r="O159" i="16"/>
  <c r="P159" i="16"/>
  <c r="U158" i="16"/>
  <c r="O158" i="16"/>
  <c r="P158" i="16"/>
  <c r="U157" i="16"/>
  <c r="O157" i="16"/>
  <c r="P157" i="16"/>
  <c r="U156" i="16"/>
  <c r="O156" i="16"/>
  <c r="P156" i="16"/>
  <c r="U155" i="16"/>
  <c r="O155" i="16"/>
  <c r="P155" i="16"/>
  <c r="U136" i="16"/>
  <c r="O136" i="16"/>
  <c r="P136" i="16"/>
  <c r="U120" i="16"/>
  <c r="O120" i="16"/>
  <c r="P120" i="16"/>
  <c r="U96" i="16"/>
  <c r="O96" i="16"/>
  <c r="P96" i="16"/>
  <c r="U95" i="16"/>
  <c r="O95" i="16"/>
  <c r="P95" i="16"/>
  <c r="U94" i="16"/>
  <c r="O94" i="16"/>
  <c r="P94" i="16"/>
  <c r="U93" i="16"/>
  <c r="O93" i="16"/>
  <c r="P93" i="16"/>
  <c r="U92" i="16"/>
  <c r="O92" i="16"/>
  <c r="P92" i="16"/>
  <c r="U91" i="16"/>
  <c r="O91" i="16"/>
  <c r="P91" i="16"/>
  <c r="U76" i="16"/>
  <c r="O76" i="16"/>
  <c r="P76" i="16"/>
  <c r="U61" i="16"/>
  <c r="O61" i="16"/>
  <c r="P61" i="16"/>
  <c r="U60" i="16"/>
  <c r="O60" i="16"/>
  <c r="P60" i="16"/>
  <c r="U41" i="16"/>
  <c r="O41" i="16"/>
  <c r="P41" i="16"/>
  <c r="U40" i="16"/>
  <c r="O40" i="16"/>
  <c r="P40" i="16"/>
  <c r="U39" i="16"/>
  <c r="O39" i="16"/>
  <c r="P39" i="16"/>
  <c r="U21" i="16"/>
  <c r="O21" i="16"/>
  <c r="P21" i="16"/>
  <c r="U207" i="16"/>
  <c r="O207" i="16"/>
  <c r="P207" i="16"/>
  <c r="U145" i="16"/>
  <c r="O145" i="16"/>
  <c r="P145" i="16"/>
  <c r="U144" i="16"/>
  <c r="O144" i="16"/>
  <c r="P144" i="16"/>
  <c r="U143" i="16"/>
  <c r="O143" i="16"/>
  <c r="P143" i="16"/>
  <c r="U33" i="16"/>
  <c r="O33" i="16"/>
  <c r="P33" i="16"/>
  <c r="U240" i="16"/>
  <c r="O240" i="16"/>
  <c r="P240" i="16"/>
  <c r="U229" i="16"/>
  <c r="O229" i="16"/>
  <c r="P229" i="16"/>
  <c r="U217" i="16"/>
  <c r="O217" i="16"/>
  <c r="P217" i="16"/>
  <c r="U198" i="16"/>
  <c r="O198" i="16"/>
  <c r="P198" i="16"/>
  <c r="U183" i="16"/>
  <c r="O183" i="16"/>
  <c r="P183" i="16"/>
  <c r="U182" i="16"/>
  <c r="O182" i="16"/>
  <c r="P182" i="16"/>
  <c r="U181" i="16"/>
  <c r="O181" i="16"/>
  <c r="P181" i="16"/>
  <c r="U180" i="16"/>
  <c r="O180" i="16"/>
  <c r="P180" i="16"/>
  <c r="U179" i="16"/>
  <c r="O179" i="16"/>
  <c r="P179" i="16"/>
  <c r="U178" i="16"/>
  <c r="O178" i="16"/>
  <c r="P178" i="16"/>
  <c r="U177" i="16"/>
  <c r="O177" i="16"/>
  <c r="P177" i="16"/>
  <c r="U154" i="16"/>
  <c r="O154" i="16"/>
  <c r="P154" i="16"/>
  <c r="U153" i="16"/>
  <c r="O153" i="16"/>
  <c r="P153" i="16"/>
  <c r="U135" i="16"/>
  <c r="O135" i="16"/>
  <c r="P135" i="16"/>
  <c r="U119" i="16"/>
  <c r="O119" i="16"/>
  <c r="P119" i="16"/>
  <c r="U118" i="16"/>
  <c r="O118" i="16"/>
  <c r="P118" i="16"/>
  <c r="U117" i="16"/>
  <c r="O117" i="16"/>
  <c r="P117" i="16"/>
  <c r="U90" i="16"/>
  <c r="O90" i="16"/>
  <c r="P90" i="16"/>
  <c r="U89" i="16"/>
  <c r="O89" i="16"/>
  <c r="P89" i="16"/>
  <c r="U75" i="16"/>
  <c r="O75" i="16"/>
  <c r="P75" i="16"/>
  <c r="U74" i="16"/>
  <c r="O74" i="16"/>
  <c r="P74" i="16"/>
  <c r="U73" i="16"/>
  <c r="O73" i="16"/>
  <c r="P73" i="16"/>
  <c r="U38" i="16"/>
  <c r="O38" i="16"/>
  <c r="P38" i="16"/>
  <c r="U20" i="16"/>
  <c r="O20" i="16"/>
  <c r="P20" i="16"/>
  <c r="U248" i="16"/>
  <c r="O248" i="16"/>
  <c r="P248" i="16"/>
  <c r="U239" i="16"/>
  <c r="O239" i="16"/>
  <c r="P239" i="16"/>
  <c r="U228" i="16"/>
  <c r="O228" i="16"/>
  <c r="P228" i="16"/>
  <c r="U227" i="16"/>
  <c r="O227" i="16"/>
  <c r="P227" i="16"/>
  <c r="U226" i="16"/>
  <c r="O226" i="16"/>
  <c r="P226" i="16"/>
  <c r="U216" i="16"/>
  <c r="O216" i="16"/>
  <c r="P216" i="16"/>
  <c r="U215" i="16"/>
  <c r="O215" i="16"/>
  <c r="P215" i="16"/>
  <c r="U214" i="16"/>
  <c r="O214" i="16"/>
  <c r="P214" i="16"/>
  <c r="U213" i="16"/>
  <c r="O213" i="16"/>
  <c r="P213" i="16"/>
  <c r="U212" i="16"/>
  <c r="O212" i="16"/>
  <c r="P212" i="16"/>
  <c r="U211" i="16"/>
  <c r="O211" i="16"/>
  <c r="P211" i="16"/>
  <c r="U210" i="16"/>
  <c r="O210" i="16"/>
  <c r="P210" i="16"/>
  <c r="U197" i="16"/>
  <c r="O197" i="16"/>
  <c r="P197" i="16"/>
  <c r="U176" i="16"/>
  <c r="O176" i="16"/>
  <c r="P176" i="16"/>
  <c r="U152" i="16"/>
  <c r="O152" i="16"/>
  <c r="P152" i="16"/>
  <c r="U151" i="16"/>
  <c r="O151" i="16"/>
  <c r="P151" i="16"/>
  <c r="U134" i="16"/>
  <c r="O134" i="16"/>
  <c r="P134" i="16"/>
  <c r="U133" i="16"/>
  <c r="O133" i="16"/>
  <c r="P133" i="16"/>
  <c r="U116" i="16"/>
  <c r="O116" i="16"/>
  <c r="P116" i="16"/>
  <c r="U115" i="16"/>
  <c r="O115" i="16"/>
  <c r="P115" i="16"/>
  <c r="U114" i="16"/>
  <c r="O114" i="16"/>
  <c r="P114" i="16"/>
  <c r="U113" i="16"/>
  <c r="O113" i="16"/>
  <c r="P113" i="16"/>
  <c r="U112" i="16"/>
  <c r="O112" i="16"/>
  <c r="P112" i="16"/>
  <c r="U88" i="16"/>
  <c r="O88" i="16"/>
  <c r="P88" i="16"/>
  <c r="U37" i="16"/>
  <c r="O37" i="16"/>
  <c r="P37" i="16"/>
  <c r="U36" i="16"/>
  <c r="O36" i="16"/>
  <c r="P36" i="16"/>
  <c r="U35" i="16"/>
  <c r="O35" i="16"/>
  <c r="P35" i="16"/>
  <c r="U19" i="16"/>
  <c r="O19" i="16"/>
  <c r="P19" i="16"/>
  <c r="U18" i="16"/>
  <c r="O18" i="16"/>
  <c r="P18" i="16"/>
  <c r="U17" i="16"/>
  <c r="O17" i="16"/>
  <c r="P17" i="16"/>
  <c r="U16" i="16"/>
  <c r="O16" i="16"/>
  <c r="P16" i="16"/>
  <c r="U192" i="16"/>
  <c r="O192" i="16"/>
  <c r="P192" i="16"/>
  <c r="U191" i="16"/>
  <c r="O191" i="16"/>
  <c r="P191" i="16"/>
  <c r="U172" i="16"/>
  <c r="O172" i="16"/>
  <c r="P172" i="16"/>
  <c r="U129" i="16"/>
  <c r="O129" i="16"/>
  <c r="P129" i="16"/>
  <c r="U109" i="16"/>
  <c r="O109" i="16"/>
  <c r="P109" i="16"/>
  <c r="U104" i="16"/>
  <c r="O104" i="16"/>
  <c r="P104" i="16"/>
  <c r="U86" i="16"/>
  <c r="O86" i="16"/>
  <c r="P86" i="16"/>
  <c r="U68" i="16"/>
  <c r="O68" i="16"/>
  <c r="P68" i="16"/>
  <c r="U55" i="16"/>
  <c r="O55" i="16"/>
  <c r="P55" i="16"/>
  <c r="U247" i="16"/>
  <c r="O247" i="16"/>
  <c r="P247" i="16"/>
  <c r="U238" i="16"/>
  <c r="O238" i="16"/>
  <c r="P238" i="16"/>
  <c r="U237" i="16"/>
  <c r="O237" i="16"/>
  <c r="P237" i="16"/>
  <c r="U225" i="16"/>
  <c r="O225" i="16"/>
  <c r="P225" i="16"/>
  <c r="U209" i="16"/>
  <c r="O209" i="16"/>
  <c r="P209" i="16"/>
  <c r="U208" i="16"/>
  <c r="O208" i="16"/>
  <c r="P208" i="16"/>
  <c r="U196" i="16"/>
  <c r="O196" i="16"/>
  <c r="P196" i="16"/>
  <c r="U195" i="16"/>
  <c r="O195" i="16"/>
  <c r="P195" i="16"/>
  <c r="U194" i="16"/>
  <c r="O194" i="16"/>
  <c r="P194" i="16"/>
  <c r="U193" i="16"/>
  <c r="O193" i="16"/>
  <c r="P193" i="16"/>
  <c r="U175" i="16"/>
  <c r="O175" i="16"/>
  <c r="P175" i="16"/>
  <c r="U174" i="16"/>
  <c r="O174" i="16"/>
  <c r="P174" i="16"/>
  <c r="U173" i="16"/>
  <c r="O173" i="16"/>
  <c r="P173" i="16"/>
  <c r="U150" i="16"/>
  <c r="O150" i="16"/>
  <c r="P150" i="16"/>
  <c r="U149" i="16"/>
  <c r="O149" i="16"/>
  <c r="P149" i="16"/>
  <c r="U148" i="16"/>
  <c r="O148" i="16"/>
  <c r="P148" i="16"/>
  <c r="U147" i="16"/>
  <c r="O147" i="16"/>
  <c r="P147" i="16"/>
  <c r="U146" i="16"/>
  <c r="O146" i="16"/>
  <c r="P146" i="16"/>
  <c r="U132" i="16"/>
  <c r="O132" i="16"/>
  <c r="P132" i="16"/>
  <c r="U131" i="16"/>
  <c r="O131" i="16"/>
  <c r="P131" i="16"/>
  <c r="U111" i="16"/>
  <c r="O111" i="16"/>
  <c r="P111" i="16"/>
  <c r="U87" i="16"/>
  <c r="O87" i="16"/>
  <c r="P87" i="16"/>
  <c r="U71" i="16"/>
  <c r="O71" i="16"/>
  <c r="P71" i="16"/>
  <c r="U70" i="16"/>
  <c r="O70" i="16"/>
  <c r="P70" i="16"/>
  <c r="U59" i="16"/>
  <c r="O59" i="16"/>
  <c r="P59" i="16"/>
  <c r="U58" i="16"/>
  <c r="O58" i="16"/>
  <c r="P58" i="16"/>
  <c r="U34" i="16"/>
  <c r="O34" i="16"/>
  <c r="P34" i="16"/>
  <c r="U15" i="16"/>
  <c r="O15" i="16"/>
  <c r="P15" i="16"/>
  <c r="U223" i="16"/>
  <c r="O223" i="16"/>
  <c r="P223" i="16"/>
  <c r="U127" i="16"/>
  <c r="O127" i="16"/>
  <c r="P127" i="16"/>
  <c r="U107" i="16"/>
  <c r="O107" i="16"/>
  <c r="P107" i="16"/>
  <c r="U53" i="16"/>
  <c r="O53" i="16"/>
  <c r="P53" i="16"/>
  <c r="U170" i="16"/>
  <c r="O170" i="16"/>
  <c r="P170" i="16"/>
  <c r="U128" i="16"/>
  <c r="O128" i="16"/>
  <c r="P128" i="16"/>
  <c r="U106" i="16"/>
  <c r="O106" i="16"/>
  <c r="P106" i="16"/>
  <c r="U246" i="16"/>
  <c r="O246" i="16"/>
  <c r="P246" i="16"/>
  <c r="U245" i="16"/>
  <c r="O245" i="16"/>
  <c r="P245" i="16"/>
  <c r="U235" i="16"/>
  <c r="O235" i="16"/>
  <c r="P235" i="16"/>
  <c r="U234" i="16"/>
  <c r="O234" i="16"/>
  <c r="P234" i="16"/>
  <c r="U222" i="16"/>
  <c r="O222" i="16"/>
  <c r="P222" i="16"/>
  <c r="U190" i="16"/>
  <c r="O190" i="16"/>
  <c r="P190" i="16"/>
  <c r="U169" i="16"/>
  <c r="O169" i="16"/>
  <c r="P169" i="16"/>
  <c r="U168" i="16"/>
  <c r="O168" i="16"/>
  <c r="P168" i="16"/>
  <c r="U167" i="16"/>
  <c r="O167" i="16"/>
  <c r="P167" i="16"/>
  <c r="U166" i="16"/>
  <c r="O166" i="16"/>
  <c r="P166" i="16"/>
  <c r="U165" i="16"/>
  <c r="O165" i="16"/>
  <c r="P165" i="16"/>
  <c r="U142" i="16"/>
  <c r="O142" i="16"/>
  <c r="P142" i="16"/>
  <c r="U126" i="16"/>
  <c r="O126" i="16"/>
  <c r="P126" i="16"/>
  <c r="U103" i="16"/>
  <c r="O103" i="16"/>
  <c r="P103" i="16"/>
  <c r="U85" i="16"/>
  <c r="O85" i="16"/>
  <c r="P85" i="16"/>
  <c r="U84" i="16"/>
  <c r="O84" i="16"/>
  <c r="P84" i="16"/>
  <c r="U83" i="16"/>
  <c r="O83" i="16"/>
  <c r="P83" i="16"/>
  <c r="U82" i="16"/>
  <c r="O82" i="16"/>
  <c r="P82" i="16"/>
  <c r="U81" i="16"/>
  <c r="O81" i="16"/>
  <c r="P81" i="16"/>
  <c r="U67" i="16"/>
  <c r="O67" i="16"/>
  <c r="P67" i="16"/>
  <c r="U65" i="16"/>
  <c r="O65" i="16"/>
  <c r="P65" i="16"/>
  <c r="U64" i="16"/>
  <c r="O64" i="16"/>
  <c r="P64" i="16"/>
  <c r="U52" i="16"/>
  <c r="O52" i="16"/>
  <c r="P52" i="16"/>
  <c r="U32" i="16"/>
  <c r="O32" i="16"/>
  <c r="P32" i="16"/>
  <c r="U31" i="16"/>
  <c r="O31" i="16"/>
  <c r="P31" i="16"/>
  <c r="U30" i="16"/>
  <c r="O30" i="16"/>
  <c r="P30" i="16"/>
  <c r="U236" i="16"/>
  <c r="O236" i="16"/>
  <c r="P236" i="16"/>
  <c r="U224" i="16"/>
  <c r="O224" i="16"/>
  <c r="P224" i="16"/>
  <c r="U108" i="16"/>
  <c r="O108" i="16"/>
  <c r="P108" i="16"/>
  <c r="U57" i="16"/>
  <c r="O57" i="16"/>
  <c r="P57" i="16"/>
  <c r="AI66" i="16"/>
  <c r="AM66" i="16"/>
  <c r="R72" i="16"/>
  <c r="AQ72" i="16"/>
  <c r="S72" i="16"/>
  <c r="AI72" i="16"/>
  <c r="S190" i="16"/>
  <c r="R190" i="16"/>
  <c r="AQ190" i="16"/>
  <c r="S108" i="16"/>
  <c r="R108" i="16"/>
  <c r="AQ108" i="16"/>
  <c r="S85" i="16"/>
  <c r="R85" i="16"/>
  <c r="AQ85" i="16"/>
  <c r="R169" i="16"/>
  <c r="AQ169" i="16"/>
  <c r="S169" i="16"/>
  <c r="S128" i="16"/>
  <c r="R128" i="16"/>
  <c r="AQ128" i="16"/>
  <c r="R58" i="16"/>
  <c r="AQ58" i="16"/>
  <c r="S58" i="16"/>
  <c r="S146" i="16"/>
  <c r="R146" i="16"/>
  <c r="AQ146" i="16"/>
  <c r="S193" i="16"/>
  <c r="R193" i="16"/>
  <c r="AQ193" i="16"/>
  <c r="R238" i="16"/>
  <c r="AQ238" i="16"/>
  <c r="S238" i="16"/>
  <c r="S172" i="16"/>
  <c r="R172" i="16"/>
  <c r="AQ172" i="16"/>
  <c r="S36" i="16"/>
  <c r="R36" i="16"/>
  <c r="AQ36" i="16"/>
  <c r="S114" i="16"/>
  <c r="R114" i="16"/>
  <c r="AQ114" i="16"/>
  <c r="S197" i="16"/>
  <c r="R197" i="16"/>
  <c r="AQ197" i="16"/>
  <c r="R226" i="16"/>
  <c r="AQ226" i="16"/>
  <c r="S226" i="16"/>
  <c r="R74" i="16"/>
  <c r="AQ74" i="16"/>
  <c r="S74" i="16"/>
  <c r="AI74" i="16"/>
  <c r="R135" i="16"/>
  <c r="AQ135" i="16"/>
  <c r="S135" i="16"/>
  <c r="R182" i="16"/>
  <c r="AQ182" i="16"/>
  <c r="S182" i="16"/>
  <c r="S143" i="16"/>
  <c r="R143" i="16"/>
  <c r="AQ143" i="16"/>
  <c r="S60" i="16"/>
  <c r="R60" i="16"/>
  <c r="AQ60" i="16"/>
  <c r="S95" i="16"/>
  <c r="R95" i="16"/>
  <c r="AQ95" i="16"/>
  <c r="S159" i="16"/>
  <c r="R159" i="16"/>
  <c r="AQ159" i="16"/>
  <c r="R230" i="16"/>
  <c r="AQ230" i="16"/>
  <c r="S230" i="16"/>
  <c r="S42" i="16"/>
  <c r="R42" i="16"/>
  <c r="AQ42" i="16"/>
  <c r="R98" i="16"/>
  <c r="AQ98" i="16"/>
  <c r="S98" i="16"/>
  <c r="S162" i="16"/>
  <c r="R162" i="16"/>
  <c r="AQ162" i="16"/>
  <c r="R204" i="16"/>
  <c r="AQ204" i="16"/>
  <c r="S204" i="16"/>
  <c r="R105" i="16"/>
  <c r="AQ105" i="16"/>
  <c r="S105" i="16"/>
  <c r="R47" i="16"/>
  <c r="AQ47" i="16"/>
  <c r="S47" i="16"/>
  <c r="R80" i="16"/>
  <c r="AQ80" i="16"/>
  <c r="S80" i="16"/>
  <c r="AI80" i="16"/>
  <c r="R141" i="16"/>
  <c r="AQ141" i="16"/>
  <c r="S141" i="16"/>
  <c r="R170" i="16"/>
  <c r="AQ170" i="16"/>
  <c r="S170" i="16"/>
  <c r="R210" i="16"/>
  <c r="AQ210" i="16"/>
  <c r="S210" i="16"/>
  <c r="S110" i="16"/>
  <c r="R110" i="16"/>
  <c r="AQ110" i="16"/>
  <c r="R236" i="16"/>
  <c r="AQ236" i="16"/>
  <c r="S236" i="16"/>
  <c r="R126" i="16"/>
  <c r="AQ126" i="16"/>
  <c r="S126" i="16"/>
  <c r="S222" i="16"/>
  <c r="R222" i="16"/>
  <c r="AQ222" i="16"/>
  <c r="R53" i="16"/>
  <c r="AQ53" i="16"/>
  <c r="S53" i="16"/>
  <c r="S70" i="16"/>
  <c r="AI70" i="16"/>
  <c r="R70" i="16"/>
  <c r="AQ70" i="16"/>
  <c r="S148" i="16"/>
  <c r="R148" i="16"/>
  <c r="AQ148" i="16"/>
  <c r="S195" i="16"/>
  <c r="R195" i="16"/>
  <c r="AQ195" i="16"/>
  <c r="R55" i="16"/>
  <c r="AQ55" i="16"/>
  <c r="S55" i="16"/>
  <c r="S192" i="16"/>
  <c r="R192" i="16"/>
  <c r="AQ192" i="16"/>
  <c r="R37" i="16"/>
  <c r="AQ37" i="16"/>
  <c r="S37" i="16"/>
  <c r="S116" i="16"/>
  <c r="R116" i="16"/>
  <c r="AQ116" i="16"/>
  <c r="S211" i="16"/>
  <c r="R211" i="16"/>
  <c r="AQ211" i="16"/>
  <c r="R228" i="16"/>
  <c r="AQ228" i="16"/>
  <c r="S228" i="16"/>
  <c r="R75" i="16"/>
  <c r="AQ75" i="16"/>
  <c r="S75" i="16"/>
  <c r="AI75" i="16"/>
  <c r="S154" i="16"/>
  <c r="R154" i="16"/>
  <c r="AQ154" i="16"/>
  <c r="S198" i="16"/>
  <c r="R198" i="16"/>
  <c r="AQ198" i="16"/>
  <c r="S145" i="16"/>
  <c r="R145" i="16"/>
  <c r="AQ145" i="16"/>
  <c r="S61" i="16"/>
  <c r="R61" i="16"/>
  <c r="AQ61" i="16"/>
  <c r="S120" i="16"/>
  <c r="R120" i="16"/>
  <c r="AQ120" i="16"/>
  <c r="R184" i="16"/>
  <c r="AQ184" i="16"/>
  <c r="S184" i="16"/>
  <c r="R249" i="16"/>
  <c r="AQ249" i="16"/>
  <c r="S249" i="16"/>
  <c r="S24" i="16"/>
  <c r="R24" i="16"/>
  <c r="AQ24" i="16"/>
  <c r="S100" i="16"/>
  <c r="R100" i="16"/>
  <c r="AQ100" i="16"/>
  <c r="R186" i="16"/>
  <c r="AQ186" i="16"/>
  <c r="S186" i="16"/>
  <c r="S231" i="16"/>
  <c r="R231" i="16"/>
  <c r="AQ231" i="16"/>
  <c r="S130" i="16"/>
  <c r="R130" i="16"/>
  <c r="AQ130" i="16"/>
  <c r="S49" i="16"/>
  <c r="R49" i="16"/>
  <c r="AQ49" i="16"/>
  <c r="S102" i="16"/>
  <c r="R102" i="16"/>
  <c r="AQ102" i="16"/>
  <c r="R189" i="16"/>
  <c r="AQ189" i="16"/>
  <c r="S189" i="16"/>
  <c r="S147" i="16"/>
  <c r="R147" i="16"/>
  <c r="AQ147" i="16"/>
  <c r="S23" i="16"/>
  <c r="R23" i="16"/>
  <c r="AQ23" i="16"/>
  <c r="S163" i="16"/>
  <c r="R163" i="16"/>
  <c r="AQ163" i="16"/>
  <c r="S67" i="16"/>
  <c r="R67" i="16"/>
  <c r="AQ67" i="16"/>
  <c r="S234" i="16"/>
  <c r="R234" i="16"/>
  <c r="AQ234" i="16"/>
  <c r="R149" i="16"/>
  <c r="AQ149" i="16"/>
  <c r="S149" i="16"/>
  <c r="R196" i="16"/>
  <c r="AQ196" i="16"/>
  <c r="S196" i="16"/>
  <c r="S16" i="16"/>
  <c r="AI16" i="16"/>
  <c r="R16" i="16"/>
  <c r="R133" i="16"/>
  <c r="AQ133" i="16"/>
  <c r="S133" i="16"/>
  <c r="R212" i="16"/>
  <c r="AQ212" i="16"/>
  <c r="S212" i="16"/>
  <c r="R239" i="16"/>
  <c r="AQ239" i="16"/>
  <c r="S239" i="16"/>
  <c r="S89" i="16"/>
  <c r="R89" i="16"/>
  <c r="AQ89" i="16"/>
  <c r="S177" i="16"/>
  <c r="R177" i="16"/>
  <c r="AQ177" i="16"/>
  <c r="S217" i="16"/>
  <c r="R217" i="16"/>
  <c r="AQ217" i="16"/>
  <c r="R207" i="16"/>
  <c r="AQ207" i="16"/>
  <c r="S207" i="16"/>
  <c r="R76" i="16"/>
  <c r="AQ76" i="16"/>
  <c r="S76" i="16"/>
  <c r="AI76" i="16"/>
  <c r="R136" i="16"/>
  <c r="AQ136" i="16"/>
  <c r="S136" i="16"/>
  <c r="S185" i="16"/>
  <c r="R185" i="16"/>
  <c r="AQ185" i="16"/>
  <c r="R25" i="16"/>
  <c r="AQ25" i="16"/>
  <c r="S25" i="16"/>
  <c r="S121" i="16"/>
  <c r="R121" i="16"/>
  <c r="AQ121" i="16"/>
  <c r="S187" i="16"/>
  <c r="R187" i="16"/>
  <c r="AQ187" i="16"/>
  <c r="R232" i="16"/>
  <c r="AQ232" i="16"/>
  <c r="S232" i="16"/>
  <c r="R50" i="16"/>
  <c r="AQ50" i="16"/>
  <c r="S50" i="16"/>
  <c r="S124" i="16"/>
  <c r="R124" i="16"/>
  <c r="AQ124" i="16"/>
  <c r="R205" i="16"/>
  <c r="AQ205" i="16"/>
  <c r="S205" i="16"/>
  <c r="S224" i="16"/>
  <c r="R224" i="16"/>
  <c r="AQ224" i="16"/>
  <c r="R194" i="16"/>
  <c r="AQ194" i="16"/>
  <c r="S194" i="16"/>
  <c r="R183" i="16"/>
  <c r="AQ183" i="16"/>
  <c r="S183" i="16"/>
  <c r="S241" i="16"/>
  <c r="R241" i="16"/>
  <c r="AQ241" i="16"/>
  <c r="S99" i="16"/>
  <c r="R99" i="16"/>
  <c r="AQ99" i="16"/>
  <c r="S164" i="16"/>
  <c r="R164" i="16"/>
  <c r="AQ164" i="16"/>
  <c r="S30" i="16"/>
  <c r="R30" i="16"/>
  <c r="AQ30" i="16"/>
  <c r="S142" i="16"/>
  <c r="R142" i="16"/>
  <c r="AQ142" i="16"/>
  <c r="S107" i="16"/>
  <c r="R107" i="16"/>
  <c r="AQ107" i="16"/>
  <c r="R71" i="16"/>
  <c r="AQ71" i="16"/>
  <c r="S71" i="16"/>
  <c r="AI71" i="16"/>
  <c r="S68" i="16"/>
  <c r="R68" i="16"/>
  <c r="AQ68" i="16"/>
  <c r="R31" i="16"/>
  <c r="AQ31" i="16"/>
  <c r="S31" i="16"/>
  <c r="S81" i="16"/>
  <c r="AI81" i="16"/>
  <c r="R81" i="16"/>
  <c r="AQ81" i="16"/>
  <c r="R165" i="16"/>
  <c r="AQ165" i="16"/>
  <c r="S165" i="16"/>
  <c r="R235" i="16"/>
  <c r="AQ235" i="16"/>
  <c r="S235" i="16"/>
  <c r="S127" i="16"/>
  <c r="R127" i="16"/>
  <c r="AQ127" i="16"/>
  <c r="S87" i="16"/>
  <c r="R87" i="16"/>
  <c r="AQ87" i="16"/>
  <c r="S150" i="16"/>
  <c r="R150" i="16"/>
  <c r="AQ150" i="16"/>
  <c r="R208" i="16"/>
  <c r="AQ208" i="16"/>
  <c r="S208" i="16"/>
  <c r="R86" i="16"/>
  <c r="AQ86" i="16"/>
  <c r="S86" i="16"/>
  <c r="S17" i="16"/>
  <c r="R17" i="16"/>
  <c r="AQ17" i="16"/>
  <c r="S134" i="16"/>
  <c r="R134" i="16"/>
  <c r="AQ134" i="16"/>
  <c r="S213" i="16"/>
  <c r="R213" i="16"/>
  <c r="AQ213" i="16"/>
  <c r="R248" i="16"/>
  <c r="AQ248" i="16"/>
  <c r="S248" i="16"/>
  <c r="S90" i="16"/>
  <c r="R90" i="16"/>
  <c r="AQ90" i="16"/>
  <c r="R178" i="16"/>
  <c r="AQ178" i="16"/>
  <c r="S178" i="16"/>
  <c r="R229" i="16"/>
  <c r="AQ229" i="16"/>
  <c r="S229" i="16"/>
  <c r="S21" i="16"/>
  <c r="R21" i="16"/>
  <c r="AQ21" i="16"/>
  <c r="R91" i="16"/>
  <c r="AQ91" i="16"/>
  <c r="S91" i="16"/>
  <c r="R155" i="16"/>
  <c r="AQ155" i="16"/>
  <c r="S155" i="16"/>
  <c r="S199" i="16"/>
  <c r="R199" i="16"/>
  <c r="AQ199" i="16"/>
  <c r="S54" i="16"/>
  <c r="R54" i="16"/>
  <c r="AQ54" i="16"/>
  <c r="R26" i="16"/>
  <c r="AQ26" i="16"/>
  <c r="S26" i="16"/>
  <c r="R122" i="16"/>
  <c r="AQ122" i="16"/>
  <c r="S122" i="16"/>
  <c r="S188" i="16"/>
  <c r="R188" i="16"/>
  <c r="AQ188" i="16"/>
  <c r="S233" i="16"/>
  <c r="R233" i="16"/>
  <c r="AQ233" i="16"/>
  <c r="R43" i="16"/>
  <c r="AQ43" i="16"/>
  <c r="S43" i="16"/>
  <c r="S51" i="16"/>
  <c r="R51" i="16"/>
  <c r="AQ51" i="16"/>
  <c r="S125" i="16"/>
  <c r="R125" i="16"/>
  <c r="AQ125" i="16"/>
  <c r="S206" i="16"/>
  <c r="R206" i="16"/>
  <c r="AQ206" i="16"/>
  <c r="S103" i="16"/>
  <c r="R103" i="16"/>
  <c r="AQ103" i="16"/>
  <c r="S115" i="16"/>
  <c r="R115" i="16"/>
  <c r="AQ115" i="16"/>
  <c r="S96" i="16"/>
  <c r="R96" i="16"/>
  <c r="AQ96" i="16"/>
  <c r="R48" i="16"/>
  <c r="AQ48" i="16"/>
  <c r="S48" i="16"/>
  <c r="R82" i="16"/>
  <c r="AQ82" i="16"/>
  <c r="S82" i="16"/>
  <c r="AI82" i="16"/>
  <c r="S223" i="16"/>
  <c r="R223" i="16"/>
  <c r="AQ223" i="16"/>
  <c r="R173" i="16"/>
  <c r="AQ173" i="16"/>
  <c r="S173" i="16"/>
  <c r="S209" i="16"/>
  <c r="R209" i="16"/>
  <c r="AQ209" i="16"/>
  <c r="S104" i="16"/>
  <c r="R104" i="16"/>
  <c r="AQ104" i="16"/>
  <c r="R18" i="16"/>
  <c r="AQ18" i="16"/>
  <c r="S18" i="16"/>
  <c r="S88" i="16"/>
  <c r="R88" i="16"/>
  <c r="AQ88" i="16"/>
  <c r="S151" i="16"/>
  <c r="R151" i="16"/>
  <c r="AQ151" i="16"/>
  <c r="S214" i="16"/>
  <c r="R214" i="16"/>
  <c r="AQ214" i="16"/>
  <c r="S20" i="16"/>
  <c r="R20" i="16"/>
  <c r="AQ20" i="16"/>
  <c r="R117" i="16"/>
  <c r="AQ117" i="16"/>
  <c r="S117" i="16"/>
  <c r="S179" i="16"/>
  <c r="R179" i="16"/>
  <c r="AQ179" i="16"/>
  <c r="R240" i="16"/>
  <c r="AQ240" i="16"/>
  <c r="S240" i="16"/>
  <c r="S39" i="16"/>
  <c r="R39" i="16"/>
  <c r="AQ39" i="16"/>
  <c r="R92" i="16"/>
  <c r="AQ92" i="16"/>
  <c r="S92" i="16"/>
  <c r="S156" i="16"/>
  <c r="R156" i="16"/>
  <c r="AQ156" i="16"/>
  <c r="S200" i="16"/>
  <c r="R200" i="16"/>
  <c r="AQ200" i="16"/>
  <c r="S56" i="16"/>
  <c r="R56" i="16"/>
  <c r="AQ56" i="16"/>
  <c r="R27" i="16"/>
  <c r="AQ27" i="16"/>
  <c r="S27" i="16"/>
  <c r="S123" i="16"/>
  <c r="R123" i="16"/>
  <c r="AQ123" i="16"/>
  <c r="S201" i="16"/>
  <c r="R201" i="16"/>
  <c r="AQ201" i="16"/>
  <c r="S242" i="16"/>
  <c r="R242" i="16"/>
  <c r="AQ242" i="16"/>
  <c r="S44" i="16"/>
  <c r="R44" i="16"/>
  <c r="AQ44" i="16"/>
  <c r="S63" i="16"/>
  <c r="R63" i="16"/>
  <c r="AQ63" i="16"/>
  <c r="R138" i="16"/>
  <c r="AQ138" i="16"/>
  <c r="S138" i="16"/>
  <c r="S221" i="16"/>
  <c r="R221" i="16"/>
  <c r="AQ221" i="16"/>
  <c r="S65" i="16"/>
  <c r="R65" i="16"/>
  <c r="AQ65" i="16"/>
  <c r="S247" i="16"/>
  <c r="R247" i="16"/>
  <c r="AQ247" i="16"/>
  <c r="S191" i="16"/>
  <c r="R191" i="16"/>
  <c r="AQ191" i="16"/>
  <c r="R153" i="16"/>
  <c r="AQ153" i="16"/>
  <c r="S153" i="16"/>
  <c r="S160" i="16"/>
  <c r="R160" i="16"/>
  <c r="AQ160" i="16"/>
  <c r="R62" i="16"/>
  <c r="AQ62" i="16"/>
  <c r="S62" i="16"/>
  <c r="R101" i="16"/>
  <c r="AQ101" i="16"/>
  <c r="S101" i="16"/>
  <c r="R32" i="16"/>
  <c r="AQ32" i="16"/>
  <c r="S32" i="16"/>
  <c r="S166" i="16"/>
  <c r="R166" i="16"/>
  <c r="AQ166" i="16"/>
  <c r="S245" i="16"/>
  <c r="R245" i="16"/>
  <c r="AQ245" i="16"/>
  <c r="S111" i="16"/>
  <c r="R111" i="16"/>
  <c r="AQ111" i="16"/>
  <c r="R57" i="16"/>
  <c r="AQ57" i="16"/>
  <c r="S57" i="16"/>
  <c r="S52" i="16"/>
  <c r="R52" i="16"/>
  <c r="AQ52" i="16"/>
  <c r="S83" i="16"/>
  <c r="R83" i="16"/>
  <c r="AQ83" i="16"/>
  <c r="S167" i="16"/>
  <c r="R167" i="16"/>
  <c r="AQ167" i="16"/>
  <c r="S246" i="16"/>
  <c r="R246" i="16"/>
  <c r="AQ246" i="16"/>
  <c r="R15" i="16"/>
  <c r="S15" i="16"/>
  <c r="S131" i="16"/>
  <c r="R131" i="16"/>
  <c r="AQ131" i="16"/>
  <c r="R174" i="16"/>
  <c r="AQ174" i="16"/>
  <c r="S174" i="16"/>
  <c r="S225" i="16"/>
  <c r="R225" i="16"/>
  <c r="AQ225" i="16"/>
  <c r="S109" i="16"/>
  <c r="R109" i="16"/>
  <c r="AQ109" i="16"/>
  <c r="R19" i="16"/>
  <c r="AQ19" i="16"/>
  <c r="S19" i="16"/>
  <c r="S112" i="16"/>
  <c r="R112" i="16"/>
  <c r="AQ112" i="16"/>
  <c r="S152" i="16"/>
  <c r="R152" i="16"/>
  <c r="AQ152" i="16"/>
  <c r="R215" i="16"/>
  <c r="AQ215" i="16"/>
  <c r="S215" i="16"/>
  <c r="S38" i="16"/>
  <c r="R38" i="16"/>
  <c r="AQ38" i="16"/>
  <c r="S118" i="16"/>
  <c r="R118" i="16"/>
  <c r="AQ118" i="16"/>
  <c r="S180" i="16"/>
  <c r="R180" i="16"/>
  <c r="AQ180" i="16"/>
  <c r="S33" i="16"/>
  <c r="R33" i="16"/>
  <c r="AQ33" i="16"/>
  <c r="R40" i="16"/>
  <c r="AQ40" i="16"/>
  <c r="S40" i="16"/>
  <c r="S93" i="16"/>
  <c r="R93" i="16"/>
  <c r="AQ93" i="16"/>
  <c r="R157" i="16"/>
  <c r="AQ157" i="16"/>
  <c r="S157" i="16"/>
  <c r="R218" i="16"/>
  <c r="AQ218" i="16"/>
  <c r="S218" i="16"/>
  <c r="S171" i="16"/>
  <c r="R171" i="16"/>
  <c r="AQ171" i="16"/>
  <c r="R28" i="16"/>
  <c r="AQ28" i="16"/>
  <c r="S28" i="16"/>
  <c r="R77" i="16"/>
  <c r="AQ77" i="16"/>
  <c r="S77" i="16"/>
  <c r="AI77" i="16"/>
  <c r="R137" i="16"/>
  <c r="AQ137" i="16"/>
  <c r="S137" i="16"/>
  <c r="R202" i="16"/>
  <c r="AQ202" i="16"/>
  <c r="S202" i="16"/>
  <c r="S250" i="16"/>
  <c r="R250" i="16"/>
  <c r="AQ250" i="16"/>
  <c r="S45" i="16"/>
  <c r="R45" i="16"/>
  <c r="AQ45" i="16"/>
  <c r="R78" i="16"/>
  <c r="AQ78" i="16"/>
  <c r="S78" i="16"/>
  <c r="AI78" i="16"/>
  <c r="S139" i="16"/>
  <c r="R139" i="16"/>
  <c r="AQ139" i="16"/>
  <c r="R243" i="16"/>
  <c r="AQ243" i="16"/>
  <c r="S243" i="16"/>
  <c r="S59" i="16"/>
  <c r="R59" i="16"/>
  <c r="AQ59" i="16"/>
  <c r="R227" i="16"/>
  <c r="AQ227" i="16"/>
  <c r="S227" i="16"/>
  <c r="R144" i="16"/>
  <c r="AQ144" i="16"/>
  <c r="S144" i="16"/>
  <c r="R220" i="16"/>
  <c r="AQ220" i="16"/>
  <c r="S220" i="16"/>
  <c r="S64" i="16"/>
  <c r="R64" i="16"/>
  <c r="AQ64" i="16"/>
  <c r="R84" i="16"/>
  <c r="AQ84" i="16"/>
  <c r="S84" i="16"/>
  <c r="S168" i="16"/>
  <c r="R168" i="16"/>
  <c r="AQ168" i="16"/>
  <c r="R106" i="16"/>
  <c r="AQ106" i="16"/>
  <c r="S106" i="16"/>
  <c r="R34" i="16"/>
  <c r="AQ34" i="16"/>
  <c r="S34" i="16"/>
  <c r="S132" i="16"/>
  <c r="R132" i="16"/>
  <c r="AQ132" i="16"/>
  <c r="R175" i="16"/>
  <c r="AQ175" i="16"/>
  <c r="S175" i="16"/>
  <c r="S237" i="16"/>
  <c r="R237" i="16"/>
  <c r="AQ237" i="16"/>
  <c r="R129" i="16"/>
  <c r="AQ129" i="16"/>
  <c r="S129" i="16"/>
  <c r="S35" i="16"/>
  <c r="R35" i="16"/>
  <c r="AQ35" i="16"/>
  <c r="R113" i="16"/>
  <c r="AQ113" i="16"/>
  <c r="S113" i="16"/>
  <c r="S176" i="16"/>
  <c r="R176" i="16"/>
  <c r="AQ176" i="16"/>
  <c r="R216" i="16"/>
  <c r="AQ216" i="16"/>
  <c r="S216" i="16"/>
  <c r="R73" i="16"/>
  <c r="AQ73" i="16"/>
  <c r="S73" i="16"/>
  <c r="AI73" i="16"/>
  <c r="S119" i="16"/>
  <c r="R119" i="16"/>
  <c r="AQ119" i="16"/>
  <c r="S181" i="16"/>
  <c r="R181" i="16"/>
  <c r="AQ181" i="16"/>
  <c r="R41" i="16"/>
  <c r="AQ41" i="16"/>
  <c r="S41" i="16"/>
  <c r="R94" i="16"/>
  <c r="AQ94" i="16"/>
  <c r="S94" i="16"/>
  <c r="S158" i="16"/>
  <c r="R158" i="16"/>
  <c r="AQ158" i="16"/>
  <c r="S219" i="16"/>
  <c r="R219" i="16"/>
  <c r="AQ219" i="16"/>
  <c r="S22" i="16"/>
  <c r="R22" i="16"/>
  <c r="AQ22" i="16"/>
  <c r="R29" i="16"/>
  <c r="AQ29" i="16"/>
  <c r="S29" i="16"/>
  <c r="R97" i="16"/>
  <c r="AQ97" i="16"/>
  <c r="S97" i="16"/>
  <c r="S161" i="16"/>
  <c r="R161" i="16"/>
  <c r="AQ161" i="16"/>
  <c r="S203" i="16"/>
  <c r="R203" i="16"/>
  <c r="AQ203" i="16"/>
  <c r="R69" i="16"/>
  <c r="AQ69" i="16"/>
  <c r="S69" i="16"/>
  <c r="S46" i="16"/>
  <c r="R46" i="16"/>
  <c r="AQ46" i="16"/>
  <c r="S79" i="16"/>
  <c r="AI79" i="16"/>
  <c r="R79" i="16"/>
  <c r="AQ79" i="16"/>
  <c r="S140" i="16"/>
  <c r="R140" i="16"/>
  <c r="AQ140" i="16"/>
  <c r="S244" i="16"/>
  <c r="R244" i="16"/>
  <c r="AQ244" i="16"/>
  <c r="AM72" i="16"/>
  <c r="AI35" i="16"/>
  <c r="AM35" i="16"/>
  <c r="AI23" i="16"/>
  <c r="AM23" i="16"/>
  <c r="AI19" i="16"/>
  <c r="AM19" i="16"/>
  <c r="AM74" i="16"/>
  <c r="AM73" i="16"/>
  <c r="AM71" i="16"/>
  <c r="AM70" i="16"/>
  <c r="AM69" i="16"/>
  <c r="AI67" i="16"/>
  <c r="AM67" i="16"/>
  <c r="AI65" i="16"/>
  <c r="AM65" i="16"/>
  <c r="AI64" i="16"/>
  <c r="AM64" i="16"/>
  <c r="AI63" i="16"/>
  <c r="AM63" i="16"/>
  <c r="AI62" i="16"/>
  <c r="AM62" i="16"/>
  <c r="AI61" i="16"/>
  <c r="AM61" i="16"/>
  <c r="AI60" i="16"/>
  <c r="AM60" i="16"/>
  <c r="AI59" i="16"/>
  <c r="AM59" i="16"/>
  <c r="AI58" i="16"/>
  <c r="AM58" i="16"/>
  <c r="AI57" i="16"/>
  <c r="AM57" i="16"/>
  <c r="AI56" i="16"/>
  <c r="AM56" i="16"/>
  <c r="AI55" i="16"/>
  <c r="AM55" i="16"/>
  <c r="AI54" i="16"/>
  <c r="AM54" i="16"/>
  <c r="AI53" i="16"/>
  <c r="AM53" i="16"/>
  <c r="AI52" i="16"/>
  <c r="AM52" i="16"/>
  <c r="AI51" i="16"/>
  <c r="AM51" i="16"/>
  <c r="AI50" i="16"/>
  <c r="AM50" i="16"/>
  <c r="AI49" i="16"/>
  <c r="AM49" i="16"/>
  <c r="AI48" i="16"/>
  <c r="AM48" i="16"/>
  <c r="AI47" i="16"/>
  <c r="AM47" i="16"/>
  <c r="AI46" i="16"/>
  <c r="AM46" i="16"/>
  <c r="AI45" i="16"/>
  <c r="AM45" i="16"/>
  <c r="AI44" i="16"/>
  <c r="AM44" i="16"/>
  <c r="AI43" i="16"/>
  <c r="AM43" i="16"/>
  <c r="AI42" i="16"/>
  <c r="AM42" i="16"/>
  <c r="AI41" i="16"/>
  <c r="AM41" i="16"/>
  <c r="AI39" i="16"/>
  <c r="AM39" i="16"/>
  <c r="AI38" i="16"/>
  <c r="AM38" i="16"/>
  <c r="AI37" i="16"/>
  <c r="AM37" i="16"/>
  <c r="AI36" i="16"/>
  <c r="AM36" i="16"/>
  <c r="AI34" i="16"/>
  <c r="AM34" i="16"/>
  <c r="AI33" i="16"/>
  <c r="AM33" i="16"/>
  <c r="AI32" i="16"/>
  <c r="AM32" i="16"/>
  <c r="AI31" i="16"/>
  <c r="AM31" i="16"/>
  <c r="AI30" i="16"/>
  <c r="AM30" i="16"/>
  <c r="AI29" i="16"/>
  <c r="AM29" i="16"/>
  <c r="AI28" i="16"/>
  <c r="AM28" i="16"/>
  <c r="AI27" i="16"/>
  <c r="AM27" i="16"/>
  <c r="AI26" i="16"/>
  <c r="AM26" i="16"/>
  <c r="AI25" i="16"/>
  <c r="AM25" i="16"/>
  <c r="AI24" i="16"/>
  <c r="AM24" i="16"/>
  <c r="AI22" i="16"/>
  <c r="AM22" i="16"/>
  <c r="AI21" i="16"/>
  <c r="AM21" i="16"/>
  <c r="AI20" i="16"/>
  <c r="AM20" i="16"/>
  <c r="AI17" i="16"/>
  <c r="AM17" i="16"/>
  <c r="AI18" i="16"/>
  <c r="AM18" i="16"/>
  <c r="AN16" i="16"/>
  <c r="AO16" i="16"/>
  <c r="AM16" i="16"/>
  <c r="AI15" i="16"/>
  <c r="AM15" i="16"/>
  <c r="AN15" i="16"/>
  <c r="AP15" i="16"/>
  <c r="AQ16" i="16"/>
  <c r="AO15" i="16"/>
  <c r="AQ1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Kullanıcısı</author>
  </authors>
  <commentList>
    <comment ref="U12" authorId="0" shapeId="0" xr:uid="{00000000-0006-0000-0000-000001000000}">
      <text>
        <r>
          <rPr>
            <b/>
            <sz val="9"/>
            <color indexed="81"/>
            <rFont val="Tahoma"/>
            <family val="2"/>
            <charset val="162"/>
          </rPr>
          <t>Windows Kullanıcısı:</t>
        </r>
        <r>
          <rPr>
            <sz val="9"/>
            <color indexed="81"/>
            <rFont val="Tahoma"/>
            <family val="2"/>
            <charset val="162"/>
          </rPr>
          <t xml:space="preserve">
DEĞİŞKENLİK GÖSTEREBİLİR.TAKVİME GÖRE!</t>
        </r>
      </text>
    </comment>
    <comment ref="AN12" authorId="0" shapeId="0" xr:uid="{00000000-0006-0000-0000-000002000000}">
      <text>
        <r>
          <rPr>
            <b/>
            <sz val="9"/>
            <color rgb="FF000000"/>
            <rFont val="Tahoma"/>
            <family val="2"/>
          </rPr>
          <t xml:space="preserve">SGK GÜN SAYISI İLE EŞİT OLMALI
</t>
        </r>
        <r>
          <rPr>
            <b/>
            <sz val="9"/>
            <color rgb="FF000000"/>
            <rFont val="Tahoma"/>
            <family val="2"/>
          </rPr>
          <t xml:space="preserve">VİRGÜLLÜ SAYILAR YUKARI YUVARLANABİLİR
</t>
        </r>
      </text>
    </comment>
  </commentList>
</comments>
</file>

<file path=xl/sharedStrings.xml><?xml version="1.0" encoding="utf-8"?>
<sst xmlns="http://schemas.openxmlformats.org/spreadsheetml/2006/main" count="490" uniqueCount="208">
  <si>
    <t>Sicil No</t>
  </si>
  <si>
    <t>Yıllık İzin</t>
  </si>
  <si>
    <t>Çalışma Tipi</t>
  </si>
  <si>
    <t>İNDİRİME KONU EDİLECEKTİR.</t>
  </si>
  <si>
    <t xml:space="preserve">** TAM ZAMANLI PERSONELDE 30 GÜN ÜZERİNDEN YILLIK İZİN HARİÇ, DİĞER İZİNLER DÜŞÜLEREK KALAN GÜN SAYISI </t>
  </si>
  <si>
    <t xml:space="preserve">** KISMİ ZAMANLI PERSONELDE  ARGE İNDİRİMİNE KONU GÜN SAYISI HESAPLAMASI </t>
  </si>
  <si>
    <t>PDKS GÜN SAYISI +GÖREVLENDİRME</t>
  </si>
  <si>
    <t>SSK AY GÜNÜ - TÜM İZİNLER - HAFTASONU- RESMİ TATİL</t>
  </si>
  <si>
    <t>(11+2= 13 GÜN )</t>
  </si>
  <si>
    <t>(30-3-9-2=  16 GÜN)</t>
  </si>
  <si>
    <t>13 GÜN /30 GÜN = 0,4333</t>
  </si>
  <si>
    <t>(16*0,4333  = 6,93 YANİ 7 GÜN İNDİRİME KONU GÜN SAYISI )</t>
  </si>
  <si>
    <t xml:space="preserve">İNSAN KAYNAKLARI </t>
  </si>
  <si>
    <t>Görevi</t>
  </si>
  <si>
    <t>Öğrenim Durumu</t>
  </si>
  <si>
    <t>Teşvik Oranı</t>
  </si>
  <si>
    <t xml:space="preserve">Teşvik Oranı: </t>
  </si>
  <si>
    <t>Doktora</t>
  </si>
  <si>
    <t>Temel Bil. YL</t>
  </si>
  <si>
    <t>Yüksek Lisans</t>
  </si>
  <si>
    <t>Temel Bil. Lisans</t>
  </si>
  <si>
    <t>Lisans ve diğer</t>
  </si>
  <si>
    <t>Sıra
No</t>
  </si>
  <si>
    <t>DESTEK PERSONELİ</t>
  </si>
  <si>
    <t>TEKNİSYEN</t>
  </si>
  <si>
    <t>ARAŞTIRMACI</t>
  </si>
  <si>
    <t>LİSANS</t>
  </si>
  <si>
    <t>YÜKSEK LİSANS</t>
  </si>
  <si>
    <t>ÖN LİSANS</t>
  </si>
  <si>
    <t>LİSE</t>
  </si>
  <si>
    <t>ÖN LİSANS (ÖĞRENCİ)</t>
  </si>
  <si>
    <t>LİSANS (ÖĞRENCİ)</t>
  </si>
  <si>
    <t>Tahsil Durumu</t>
  </si>
  <si>
    <t>DOKTORA ÜSTÜ</t>
  </si>
  <si>
    <t>DOKTORA</t>
  </si>
  <si>
    <t>DOKTORA (ÖĞRENCİ)</t>
  </si>
  <si>
    <t>YÜKSEK LİSANS (ÖĞRENCİ)</t>
  </si>
  <si>
    <t>DİĞER</t>
  </si>
  <si>
    <t>T.C. Kimlik No</t>
  </si>
  <si>
    <t>Tam Zaman Eşdeğeri Ar-Ge Personeli</t>
  </si>
  <si>
    <t>Çalışılan Gün Sayısı:</t>
  </si>
  <si>
    <t>Resmi Tatil Gün Sayısı:</t>
  </si>
  <si>
    <t>Günlük Çalışma Süresi:</t>
  </si>
  <si>
    <t>Ay Gün Sayısı:</t>
  </si>
  <si>
    <t>Hafta Sonu Gün Sayısı:</t>
  </si>
  <si>
    <t>PDKS (Saat)</t>
  </si>
  <si>
    <t>TAM ZAMANLI</t>
  </si>
  <si>
    <t>KISMİ ZAMANLI</t>
  </si>
  <si>
    <t>Yıl</t>
  </si>
  <si>
    <t>Ay</t>
  </si>
  <si>
    <t>Tarih</t>
  </si>
  <si>
    <t>Gün</t>
  </si>
  <si>
    <t>Tatil Günü Adı</t>
  </si>
  <si>
    <t>Gün Sayısı</t>
  </si>
  <si>
    <t>YILBAŞI</t>
  </si>
  <si>
    <t>ULUSAL EGEMENLİK VE ÇOCUK BAYRAMI</t>
  </si>
  <si>
    <t>EMEK VE DAYANIŞMA GÜNÜ</t>
  </si>
  <si>
    <t>ATATÜRK’Ü ANMA GENÇLİK VE SPOR BAYRAMI</t>
  </si>
  <si>
    <t>RAMAZAN BAYRAMI ARİFESİ</t>
  </si>
  <si>
    <t>RAMAZAN BAYRAMI</t>
  </si>
  <si>
    <t>15 TEMMUZ DEMOKRASİ VE DİRENME HAKKI GÜNÜ</t>
  </si>
  <si>
    <t>ZAFER BAYRAMI</t>
  </si>
  <si>
    <t>KURBAN BAYRAMI ARİFESİ</t>
  </si>
  <si>
    <t>KURBAN BAYRAMI</t>
  </si>
  <si>
    <t>CUMHURİYET BAYRAMI</t>
  </si>
  <si>
    <t>YIL:</t>
  </si>
  <si>
    <r>
      <rPr>
        <b/>
        <u/>
        <sz val="11"/>
        <color theme="0"/>
        <rFont val="Calibri"/>
        <family val="2"/>
        <charset val="162"/>
        <scheme val="minor"/>
      </rPr>
      <t>SGK BİLDİRİMİ</t>
    </r>
    <r>
      <rPr>
        <b/>
        <sz val="11"/>
        <color theme="0"/>
        <rFont val="Calibri"/>
        <family val="2"/>
        <charset val="162"/>
        <scheme val="minor"/>
      </rPr>
      <t xml:space="preserve">
İNDİRİME KONU Toplam 
Ar-Ge Gün Sayısı</t>
    </r>
  </si>
  <si>
    <t>Hasta sonunun izin içinde kalması halinde</t>
  </si>
  <si>
    <t>Hafta 
Sonu</t>
  </si>
  <si>
    <t>Resmi 
Tatil</t>
  </si>
  <si>
    <r>
      <t xml:space="preserve">5746 
ve 
5510
</t>
    </r>
    <r>
      <rPr>
        <b/>
        <sz val="11"/>
        <rFont val="Calibri"/>
        <family val="2"/>
        <charset val="162"/>
        <scheme val="minor"/>
      </rPr>
      <t>KONTROL Ay Gün Sayısı</t>
    </r>
  </si>
  <si>
    <t>Çalışılan 
Gün</t>
  </si>
  <si>
    <t>Çalışılacak Gün Sayısı</t>
  </si>
  <si>
    <t>LİSANS - TEMEL BİLİMLER</t>
  </si>
  <si>
    <t>YÜKSEK LİSANS - TEMEL BİLİMLER</t>
  </si>
  <si>
    <t>Ücretsiz 
İzin</t>
  </si>
  <si>
    <t>Süt 
İzni</t>
  </si>
  <si>
    <t>Doğum 
İzni</t>
  </si>
  <si>
    <t>Babalık 
İzni</t>
  </si>
  <si>
    <t>Ölüm 
İzni</t>
  </si>
  <si>
    <t>Mazeret 
İzni</t>
  </si>
  <si>
    <t xml:space="preserve">
Evlilik 
İzni
</t>
  </si>
  <si>
    <t xml:space="preserve">
Raporlu 
Gün 
Sayısı</t>
  </si>
  <si>
    <t xml:space="preserve">
İşten Ayrılma 
Tarihi</t>
  </si>
  <si>
    <t xml:space="preserve">
İşe Başlama 
Tarih</t>
  </si>
  <si>
    <t>Adı Soyadı</t>
  </si>
  <si>
    <t xml:space="preserve">
PDKS 
Saat
</t>
  </si>
  <si>
    <t xml:space="preserve">
Kart 
Unutma
</t>
  </si>
  <si>
    <t xml:space="preserve">
PDKS
Normal
Çalışma</t>
  </si>
  <si>
    <t xml:space="preserve">
PDKS 
Gün Sayısı</t>
  </si>
  <si>
    <t xml:space="preserve">
PDKS
Fazla
Mesai</t>
  </si>
  <si>
    <t xml:space="preserve">
PDKS
Telafi Çalışması</t>
  </si>
  <si>
    <t xml:space="preserve">
Ay Gün 
Sayısı</t>
  </si>
  <si>
    <t>Adam 
Ay</t>
  </si>
  <si>
    <t>Lisans mezuniyetleri uygun değil</t>
  </si>
  <si>
    <t>Ön lisans / lisans öğrenci</t>
  </si>
  <si>
    <t>Yüksek lisans / doktora öğrenci</t>
  </si>
  <si>
    <t>Veri girilecek</t>
  </si>
  <si>
    <t>Kontrol edilecek</t>
  </si>
  <si>
    <r>
      <t xml:space="preserve">Diğer
(Gün)
</t>
    </r>
    <r>
      <rPr>
        <b/>
        <sz val="11"/>
        <color rgb="FFFF0000"/>
        <rFont val="Calibri"/>
        <family val="2"/>
        <charset val="162"/>
        <scheme val="minor"/>
      </rPr>
      <t>(Oryantasyon, toplantı,5510 vs.)</t>
    </r>
  </si>
  <si>
    <r>
      <t xml:space="preserve">
Dışarıda geçirilen süreler
</t>
    </r>
    <r>
      <rPr>
        <b/>
        <sz val="11"/>
        <color rgb="FFFF0000"/>
        <rFont val="Calibri"/>
        <family val="2"/>
        <charset val="162"/>
        <scheme val="minor"/>
      </rPr>
      <t>(Saat)</t>
    </r>
  </si>
  <si>
    <r>
      <t xml:space="preserve">
Ar-Ge Merkezi Dışında Geçirilen R&amp;D Zamanı
</t>
    </r>
    <r>
      <rPr>
        <b/>
        <sz val="14"/>
        <color rgb="FFFF0000"/>
        <rFont val="Calibri"/>
        <family val="2"/>
        <charset val="162"/>
        <scheme val="minor"/>
      </rPr>
      <t>(Saat)</t>
    </r>
  </si>
  <si>
    <t>Esnek Çalışma Destek Oranı</t>
  </si>
  <si>
    <t xml:space="preserve">
Ücretli İzin Ödüllendirme 
(Doğum Günü 
vs.) İzni</t>
  </si>
  <si>
    <t>ESNEK ÇALIŞMA (GÜN)</t>
  </si>
  <si>
    <t>ESNEK ÇALIŞMA (SAAT)</t>
  </si>
  <si>
    <r>
      <t xml:space="preserve">Esnek Çalışma Kapsamında Ar-Ge Merkezi Dışında Geçirilen Teşvikli Süre </t>
    </r>
    <r>
      <rPr>
        <b/>
        <sz val="11"/>
        <color rgb="FFFF0000"/>
        <rFont val="Calibri"/>
        <family val="2"/>
        <charset val="162"/>
        <scheme val="minor"/>
      </rPr>
      <t>(Saat)</t>
    </r>
  </si>
  <si>
    <t>Bilişim Personeli</t>
  </si>
  <si>
    <t>Evet</t>
  </si>
  <si>
    <t>Hayır</t>
  </si>
  <si>
    <t>NET AR-GE GÜNÜ</t>
  </si>
  <si>
    <t>Bilişim Personeli Ar-Ge Merkezi içinde geçirilen süre</t>
  </si>
  <si>
    <t>Bilişim Dışı Personel Ar-Ge Merkezi içinde geçirilen süre</t>
  </si>
  <si>
    <t>Bilişim Dışı Personel uzaktan çalışma süresi</t>
  </si>
  <si>
    <t>Bilişim Personeli uzaktan çalışma süresi</t>
  </si>
  <si>
    <t>GÖKHAN SORUCU</t>
  </si>
  <si>
    <t>YUSUF GÜRKAN ÖMÜR</t>
  </si>
  <si>
    <t>ALİ ALHAN</t>
  </si>
  <si>
    <t>CEM DEMİREL</t>
  </si>
  <si>
    <t>MEHMET BURAK AYDIN</t>
  </si>
  <si>
    <t>SAVAŞ ARAN</t>
  </si>
  <si>
    <t>HÜSEYİN ÇAKIR</t>
  </si>
  <si>
    <t>MURAT MEMİŞ</t>
  </si>
  <si>
    <t>GÖKHAN ÇATALKAYA</t>
  </si>
  <si>
    <t>HÜSEYİN SANCAR ALPARSLAN</t>
  </si>
  <si>
    <t>ERDEM TETİK</t>
  </si>
  <si>
    <t>HARUN ERKUL</t>
  </si>
  <si>
    <t>BAMSIHAN ÇARBOĞA</t>
  </si>
  <si>
    <t>ÖMER CAN DUMAN</t>
  </si>
  <si>
    <t>BEKİR ÖZYURT</t>
  </si>
  <si>
    <t>ORHAN VELİ YILDIZ</t>
  </si>
  <si>
    <t>AHMET HARTOKA</t>
  </si>
  <si>
    <t>DİLEK ÇETİN TULAZOĞLU </t>
  </si>
  <si>
    <t>MERT DÖNMEZ</t>
  </si>
  <si>
    <t>EMİN ERÇELİK</t>
  </si>
  <si>
    <t>EREN TEVFİK  AYATA</t>
  </si>
  <si>
    <t>WAQAS MOEED</t>
  </si>
  <si>
    <t>SEDAT BAŞARAN</t>
  </si>
  <si>
    <t>ABDULLAH SAMET  KALKANCI</t>
  </si>
  <si>
    <t>TUFAN BAKIRCIGİL</t>
  </si>
  <si>
    <t>ERDOĞAN NARLI</t>
  </si>
  <si>
    <t>ERCAN KÜÇÜKERTAN</t>
  </si>
  <si>
    <t>AYSEL CEREN BENEKLİ</t>
  </si>
  <si>
    <t>MEHMET KULALI</t>
  </si>
  <si>
    <t>BAHAR KOZAL</t>
  </si>
  <si>
    <t>UFUK DEMİR ALAN</t>
  </si>
  <si>
    <t>CAN ÖZ</t>
  </si>
  <si>
    <t>GÜRHAN GEDİK</t>
  </si>
  <si>
    <t>KAĞAN PEHLİVAN</t>
  </si>
  <si>
    <t>GÖKHAN OCAK</t>
  </si>
  <si>
    <t>NAZLI KARAMAN</t>
  </si>
  <si>
    <t>MUSA SARI</t>
  </si>
  <si>
    <t>FURKAN ÇOLMABEY</t>
  </si>
  <si>
    <t>DENİZ PALA</t>
  </si>
  <si>
    <t>HÜSEYİN TÜREN</t>
  </si>
  <si>
    <t>ZİYE METE GÜRLER</t>
  </si>
  <si>
    <t>SEREN ÇARIKÇI</t>
  </si>
  <si>
    <t>AYŞE NURSU SAVAŞKAN</t>
  </si>
  <si>
    <t>İREM SATKAN OLUÇ</t>
  </si>
  <si>
    <t xml:space="preserve">ABDUL MOEED </t>
  </si>
  <si>
    <t>HAKAN ULUSKAN</t>
  </si>
  <si>
    <t>EGE UYSAL</t>
  </si>
  <si>
    <t>AYŞEGÜL ECE YILMAZ</t>
  </si>
  <si>
    <t>AHMET MELİH ÇELİK</t>
  </si>
  <si>
    <t>BUSE BÖLÜK</t>
  </si>
  <si>
    <t>MEHMET EMİN DALKILIÇ</t>
  </si>
  <si>
    <t>PEYMAN BAGHDADI</t>
  </si>
  <si>
    <t>GÜRKAN TOPKARA</t>
  </si>
  <si>
    <t>BERKER ÖN</t>
  </si>
  <si>
    <t>KUBİLAY KIRTIL</t>
  </si>
  <si>
    <t>ALİ SEMİH YILMAZ</t>
  </si>
  <si>
    <t>Lise</t>
  </si>
  <si>
    <t>Lisans</t>
  </si>
  <si>
    <t>Ön Lisans</t>
  </si>
  <si>
    <t>WAQAR AHMED</t>
  </si>
  <si>
    <t>COVID DGS GÜNLER</t>
  </si>
  <si>
    <t xml:space="preserve"> DGS SAAT</t>
  </si>
  <si>
    <t>PUANTAJ</t>
  </si>
  <si>
    <t>EGE ÖZÇELİK</t>
  </si>
  <si>
    <t>ABDULLAH TUTUN</t>
  </si>
  <si>
    <t>1 Ocak Yılbaşı</t>
  </si>
  <si>
    <t>29 Mart Ramazan Bayramı Arifesi</t>
  </si>
  <si>
    <t>30 Mart Ramazan Bayramı 1.gün</t>
  </si>
  <si>
    <t>31 Mart Ramazan Bayramı 2.gün</t>
  </si>
  <si>
    <t>1 Nisan Ramazan Bayramı 3.gün</t>
  </si>
  <si>
    <t>23 Nisan Ulusal Egemenlik ve Çocuk Bayramı</t>
  </si>
  <si>
    <t>1 Mayıs Emek ve Dayanışma Günü</t>
  </si>
  <si>
    <t>19 Mayıs Atatürk’ü Anma, Gençlik ve Spor Bayramı</t>
  </si>
  <si>
    <t>5 Haziran Kurban Bayramı Arifesi</t>
  </si>
  <si>
    <t>6 Haziran Kurban Bayramı 1.gün</t>
  </si>
  <si>
    <t>7 Haziran Kurban Bayramı 2.gün</t>
  </si>
  <si>
    <t>8 Haziran Kurban Bayramı 3.gün</t>
  </si>
  <si>
    <t>9 Haziran Kurban Bayramı 4.gün</t>
  </si>
  <si>
    <t>15 Temmuz Demokrasi ve Millî Birlik Günü</t>
  </si>
  <si>
    <t>30 Ağustos Zafer Bayramı</t>
  </si>
  <si>
    <t>28 Ekim Cumhuriyet Bayramı Arifesi</t>
  </si>
  <si>
    <t>29 Ekim Cumhuriyet Bayramı</t>
  </si>
  <si>
    <t>Mart</t>
  </si>
  <si>
    <t>Çarşamba</t>
  </si>
  <si>
    <t>Muhammed Hüseyin Yavuz</t>
  </si>
  <si>
    <t>Pınar Dilbaz</t>
  </si>
  <si>
    <t>Reha  Erceğiz</t>
  </si>
  <si>
    <t>Hasan Korkmaz</t>
  </si>
  <si>
    <t>EZGİ KARAAHMET</t>
  </si>
  <si>
    <t>BARIŞ AYDINAY</t>
  </si>
  <si>
    <t>MELEK ESEMEN ERTAŞ</t>
  </si>
  <si>
    <t>GÜLCE SERBEST LEYLEK</t>
  </si>
  <si>
    <t>GÖKÇEN KOCAGÖNCÜ ÖZERGEN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</si>
</sst>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quot;-&quot;??\ _₺_-;_-@_-"/>
    <numFmt numFmtId="165" formatCode="0.0"/>
    <numFmt numFmtId="166" formatCode="dd/mm/yyyy;@"/>
    <numFmt numFmtId="167" formatCode="#,##0.0000"/>
    <numFmt numFmtId="168" formatCode="0.000"/>
  </numFmts>
  <fonts count="61" x14ac:knownFonts="1">
    <font>
      <sz val="11"/>
      <color theme="1"/>
      <name val="Calibri"/>
      <family val="2"/>
      <charset val="162"/>
      <scheme val="minor"/>
    </font>
    <font>
      <b/>
      <sz val="11"/>
      <color theme="1"/>
      <name val="Calibri"/>
      <family val="2"/>
      <charset val="162"/>
      <scheme val="minor"/>
    </font>
    <font>
      <b/>
      <sz val="11"/>
      <color theme="0"/>
      <name val="Calibri"/>
      <family val="2"/>
      <charset val="162"/>
      <scheme val="minor"/>
    </font>
    <font>
      <b/>
      <sz val="18"/>
      <color theme="1"/>
      <name val="Calibri"/>
      <family val="2"/>
      <scheme val="minor"/>
    </font>
    <font>
      <sz val="11"/>
      <color theme="1"/>
      <name val="Calibri"/>
      <family val="2"/>
      <charset val="162"/>
      <scheme val="minor"/>
    </font>
    <font>
      <b/>
      <sz val="9"/>
      <color rgb="FF000000"/>
      <name val="Tahoma"/>
      <family val="2"/>
    </font>
    <font>
      <sz val="9"/>
      <color indexed="81"/>
      <name val="Tahoma"/>
      <family val="2"/>
      <charset val="162"/>
    </font>
    <font>
      <b/>
      <sz val="9"/>
      <color indexed="81"/>
      <name val="Tahoma"/>
      <family val="2"/>
      <charset val="162"/>
    </font>
    <font>
      <u/>
      <sz val="11"/>
      <color theme="1"/>
      <name val="Calibri"/>
      <family val="2"/>
      <charset val="162"/>
      <scheme val="minor"/>
    </font>
    <font>
      <sz val="16"/>
      <color theme="0"/>
      <name val="Calibri"/>
      <family val="2"/>
      <charset val="162"/>
      <scheme val="minor"/>
    </font>
    <font>
      <b/>
      <u/>
      <sz val="11"/>
      <color theme="0"/>
      <name val="Calibri"/>
      <family val="2"/>
      <charset val="162"/>
      <scheme val="minor"/>
    </font>
    <font>
      <sz val="12"/>
      <color theme="1"/>
      <name val="Calibri"/>
      <family val="2"/>
      <charset val="162"/>
      <scheme val="minor"/>
    </font>
    <font>
      <b/>
      <sz val="12"/>
      <color theme="1"/>
      <name val="Calibri"/>
      <family val="2"/>
      <charset val="162"/>
      <scheme val="minor"/>
    </font>
    <font>
      <b/>
      <sz val="14"/>
      <color rgb="FFFF0000"/>
      <name val="Calibri"/>
      <family val="2"/>
      <charset val="162"/>
      <scheme val="minor"/>
    </font>
    <font>
      <b/>
      <sz val="11"/>
      <color rgb="FFFF0000"/>
      <name val="Calibri"/>
      <family val="2"/>
      <charset val="162"/>
      <scheme val="minor"/>
    </font>
    <font>
      <b/>
      <sz val="14"/>
      <color theme="1"/>
      <name val="Calibri"/>
      <family val="2"/>
      <charset val="162"/>
      <scheme val="minor"/>
    </font>
    <font>
      <b/>
      <sz val="11"/>
      <name val="Calibri"/>
      <family val="2"/>
      <charset val="162"/>
      <scheme val="minor"/>
    </font>
    <font>
      <sz val="9"/>
      <color theme="1"/>
      <name val="Calibri"/>
      <family val="2"/>
      <charset val="162"/>
      <scheme val="minor"/>
    </font>
    <font>
      <b/>
      <sz val="8"/>
      <color theme="0"/>
      <name val="Calibri"/>
      <family val="2"/>
      <charset val="162"/>
      <scheme val="minor"/>
    </font>
    <font>
      <sz val="8"/>
      <color theme="1" tint="0.14999847407452621"/>
      <name val="Calibri"/>
      <family val="2"/>
      <charset val="162"/>
      <scheme val="minor"/>
    </font>
    <font>
      <sz val="8"/>
      <name val="Calibri"/>
      <family val="2"/>
      <charset val="162"/>
      <scheme val="minor"/>
    </font>
    <font>
      <b/>
      <sz val="8"/>
      <color theme="1" tint="0.14999847407452621"/>
      <name val="Calibri"/>
      <family val="2"/>
      <charset val="162"/>
      <scheme val="minor"/>
    </font>
    <font>
      <sz val="12"/>
      <color theme="0"/>
      <name val="Calibri"/>
      <family val="2"/>
      <charset val="162"/>
      <scheme val="minor"/>
    </font>
    <font>
      <b/>
      <sz val="16"/>
      <color theme="1"/>
      <name val="Calibri"/>
      <family val="2"/>
      <charset val="162"/>
      <scheme val="min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sz val="11"/>
      <color rgb="FFFF0000"/>
      <name val="Calibri"/>
      <family val="2"/>
      <charset val="162"/>
      <scheme val="minor"/>
    </font>
    <font>
      <i/>
      <sz val="11"/>
      <color rgb="FF7F7F7F"/>
      <name val="Calibri"/>
      <family val="2"/>
      <charset val="162"/>
      <scheme val="minor"/>
    </font>
    <font>
      <sz val="11"/>
      <color theme="0"/>
      <name val="Calibri"/>
      <family val="2"/>
      <charset val="162"/>
      <scheme val="minor"/>
    </font>
    <font>
      <sz val="10"/>
      <name val="Arial"/>
      <family val="2"/>
      <charset val="162"/>
    </font>
    <font>
      <sz val="11"/>
      <color theme="1"/>
      <name val="Calibri"/>
      <family val="2"/>
      <scheme val="minor"/>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charset val="162"/>
      <scheme val="major"/>
    </font>
    <font>
      <b/>
      <sz val="11"/>
      <color indexed="9"/>
      <name val="Calibri"/>
      <family val="2"/>
      <charset val="162"/>
    </font>
    <font>
      <sz val="11"/>
      <color indexed="10"/>
      <name val="Calibri"/>
      <family val="2"/>
      <charset val="162"/>
    </font>
    <font>
      <b/>
      <sz val="24"/>
      <color theme="1"/>
      <name val="Calibri"/>
      <family val="2"/>
      <charset val="162"/>
      <scheme val="minor"/>
    </font>
    <font>
      <sz val="16"/>
      <color theme="1"/>
      <name val="Calibri"/>
      <family val="2"/>
      <charset val="162"/>
      <scheme val="minor"/>
    </font>
    <font>
      <sz val="11"/>
      <color rgb="FF000000"/>
      <name val="Arial"/>
      <family val="2"/>
      <charset val="162"/>
    </font>
  </fonts>
  <fills count="56">
    <fill>
      <patternFill patternType="none"/>
    </fill>
    <fill>
      <patternFill patternType="gray125"/>
    </fill>
    <fill>
      <patternFill patternType="solid">
        <fgColor rgb="FF00B05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9" tint="-0.499984740745262"/>
        <bgColor indexed="64"/>
      </patternFill>
    </fill>
    <fill>
      <patternFill patternType="solid">
        <fgColor theme="5"/>
        <bgColor indexed="64"/>
      </patternFill>
    </fill>
    <fill>
      <patternFill patternType="solid">
        <fgColor theme="7" tint="0.59999389629810485"/>
        <bgColor indexed="64"/>
      </patternFill>
    </fill>
    <fill>
      <patternFill patternType="solid">
        <fgColor rgb="FFC00000"/>
        <bgColor indexed="64"/>
      </patternFill>
    </fill>
    <fill>
      <patternFill patternType="solid">
        <fgColor theme="3"/>
        <bgColor indexed="64"/>
      </patternFill>
    </fill>
    <fill>
      <patternFill patternType="solid">
        <fgColor theme="0" tint="-4.9989318521683403E-2"/>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5"/>
      </patternFill>
    </fill>
    <fill>
      <patternFill patternType="solid">
        <fgColor rgb="FF00B0F0"/>
        <bgColor indexed="64"/>
      </patternFill>
    </fill>
    <fill>
      <patternFill patternType="solid">
        <fgColor rgb="FFC7A1E3"/>
        <bgColor indexed="64"/>
      </patternFill>
    </fill>
    <fill>
      <patternFill patternType="solid">
        <fgColor theme="4" tint="0.399975585192419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auto="1"/>
      </left>
      <right style="thin">
        <color auto="1"/>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s>
  <cellStyleXfs count="105">
    <xf numFmtId="0" fontId="0" fillId="0" borderId="0"/>
    <xf numFmtId="164" fontId="4" fillId="0" borderId="0" applyFont="0" applyFill="0" applyBorder="0" applyAlignment="0" applyProtection="0"/>
    <xf numFmtId="0" fontId="17" fillId="0" borderId="0"/>
    <xf numFmtId="0" fontId="17" fillId="0" borderId="0"/>
    <xf numFmtId="0" fontId="24" fillId="0" borderId="28" applyNumberFormat="0" applyFill="0" applyAlignment="0" applyProtection="0"/>
    <xf numFmtId="0" fontId="25" fillId="0" borderId="29" applyNumberFormat="0" applyFill="0" applyAlignment="0" applyProtection="0"/>
    <xf numFmtId="0" fontId="26" fillId="0" borderId="30" applyNumberFormat="0" applyFill="0" applyAlignment="0" applyProtection="0"/>
    <xf numFmtId="0" fontId="26" fillId="0" borderId="0" applyNumberFormat="0" applyFill="0" applyBorder="0" applyAlignment="0" applyProtection="0"/>
    <xf numFmtId="0" fontId="27" fillId="21" borderId="0" applyNumberFormat="0" applyBorder="0" applyAlignment="0" applyProtection="0"/>
    <xf numFmtId="0" fontId="28" fillId="22" borderId="0" applyNumberFormat="0" applyBorder="0" applyAlignment="0" applyProtection="0"/>
    <xf numFmtId="0" fontId="30" fillId="24" borderId="31" applyNumberFormat="0" applyAlignment="0" applyProtection="0"/>
    <xf numFmtId="0" fontId="31" fillId="25" borderId="32" applyNumberFormat="0" applyAlignment="0" applyProtection="0"/>
    <xf numFmtId="0" fontId="32" fillId="25" borderId="31" applyNumberFormat="0" applyAlignment="0" applyProtection="0"/>
    <xf numFmtId="0" fontId="33" fillId="0" borderId="33" applyNumberFormat="0" applyFill="0" applyAlignment="0" applyProtection="0"/>
    <xf numFmtId="0" fontId="2" fillId="26" borderId="34" applyNumberFormat="0" applyAlignment="0" applyProtection="0"/>
    <xf numFmtId="0" fontId="34" fillId="0" borderId="0" applyNumberFormat="0" applyFill="0" applyBorder="0" applyAlignment="0" applyProtection="0"/>
    <xf numFmtId="0" fontId="4" fillId="27" borderId="35" applyNumberFormat="0" applyFont="0" applyAlignment="0" applyProtection="0"/>
    <xf numFmtId="0" fontId="35" fillId="0" borderId="0" applyNumberFormat="0" applyFill="0" applyBorder="0" applyAlignment="0" applyProtection="0"/>
    <xf numFmtId="0" fontId="1" fillId="0" borderId="36" applyNumberFormat="0" applyFill="0" applyAlignment="0" applyProtection="0"/>
    <xf numFmtId="0" fontId="36"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6"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6"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36"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36" fillId="44" borderId="0" applyNumberFormat="0" applyBorder="0" applyAlignment="0" applyProtection="0"/>
    <xf numFmtId="0" fontId="4" fillId="45" borderId="0" applyNumberFormat="0" applyBorder="0" applyAlignment="0" applyProtection="0"/>
    <xf numFmtId="0" fontId="4" fillId="46" borderId="0" applyNumberFormat="0" applyBorder="0" applyAlignment="0" applyProtection="0"/>
    <xf numFmtId="0" fontId="36" fillId="48" borderId="0" applyNumberFormat="0" applyBorder="0" applyAlignment="0" applyProtection="0"/>
    <xf numFmtId="0" fontId="4" fillId="49" borderId="0" applyNumberFormat="0" applyBorder="0" applyAlignment="0" applyProtection="0"/>
    <xf numFmtId="0" fontId="4" fillId="50" borderId="0" applyNumberFormat="0" applyBorder="0" applyAlignment="0" applyProtection="0"/>
    <xf numFmtId="0" fontId="37" fillId="0" borderId="0"/>
    <xf numFmtId="0" fontId="38" fillId="0" borderId="0"/>
    <xf numFmtId="0" fontId="4" fillId="0" borderId="0"/>
    <xf numFmtId="0" fontId="4" fillId="0" borderId="0"/>
    <xf numFmtId="0" fontId="37" fillId="0" borderId="0"/>
    <xf numFmtId="0" fontId="4" fillId="0" borderId="0"/>
    <xf numFmtId="0" fontId="4" fillId="0" borderId="0"/>
    <xf numFmtId="0" fontId="38" fillId="0" borderId="0"/>
    <xf numFmtId="0" fontId="40" fillId="0" borderId="0" applyNumberFormat="0" applyFill="0" applyBorder="0" applyAlignment="0" applyProtection="0"/>
    <xf numFmtId="0" fontId="41" fillId="0" borderId="28" applyNumberFormat="0" applyFill="0" applyAlignment="0" applyProtection="0"/>
    <xf numFmtId="0" fontId="42" fillId="0" borderId="29" applyNumberFormat="0" applyFill="0" applyAlignment="0" applyProtection="0"/>
    <xf numFmtId="0" fontId="43" fillId="0" borderId="30" applyNumberFormat="0" applyFill="0" applyAlignment="0" applyProtection="0"/>
    <xf numFmtId="0" fontId="43" fillId="0" borderId="0" applyNumberFormat="0" applyFill="0" applyBorder="0" applyAlignment="0" applyProtection="0"/>
    <xf numFmtId="0" fontId="44" fillId="21" borderId="0" applyNumberFormat="0" applyBorder="0" applyAlignment="0" applyProtection="0"/>
    <xf numFmtId="0" fontId="45" fillId="22" borderId="0" applyNumberFormat="0" applyBorder="0" applyAlignment="0" applyProtection="0"/>
    <xf numFmtId="0" fontId="46" fillId="23" borderId="0" applyNumberFormat="0" applyBorder="0" applyAlignment="0" applyProtection="0"/>
    <xf numFmtId="0" fontId="47" fillId="24" borderId="31" applyNumberFormat="0" applyAlignment="0" applyProtection="0"/>
    <xf numFmtId="0" fontId="48" fillId="25" borderId="32" applyNumberFormat="0" applyAlignment="0" applyProtection="0"/>
    <xf numFmtId="0" fontId="49" fillId="25" borderId="31" applyNumberFormat="0" applyAlignment="0" applyProtection="0"/>
    <xf numFmtId="0" fontId="50" fillId="0" borderId="33" applyNumberFormat="0" applyFill="0" applyAlignment="0" applyProtection="0"/>
    <xf numFmtId="0" fontId="51" fillId="26" borderId="34" applyNumberFormat="0" applyAlignment="0" applyProtection="0"/>
    <xf numFmtId="0" fontId="39" fillId="0" borderId="0" applyNumberFormat="0" applyFill="0" applyBorder="0" applyAlignment="0" applyProtection="0"/>
    <xf numFmtId="0" fontId="38" fillId="27" borderId="35" applyNumberFormat="0" applyFont="0" applyAlignment="0" applyProtection="0"/>
    <xf numFmtId="0" fontId="52" fillId="0" borderId="0" applyNumberFormat="0" applyFill="0" applyBorder="0" applyAlignment="0" applyProtection="0"/>
    <xf numFmtId="0" fontId="53" fillId="0" borderId="36" applyNumberFormat="0" applyFill="0" applyAlignment="0" applyProtection="0"/>
    <xf numFmtId="0" fontId="54"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54"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54" fillId="36"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54" fillId="40"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54" fillId="44" borderId="0" applyNumberFormat="0" applyBorder="0" applyAlignment="0" applyProtection="0"/>
    <xf numFmtId="0" fontId="38" fillId="45"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54" fillId="48" borderId="0" applyNumberFormat="0" applyBorder="0" applyAlignment="0" applyProtection="0"/>
    <xf numFmtId="0" fontId="38" fillId="49" borderId="0" applyNumberFormat="0" applyBorder="0" applyAlignment="0" applyProtection="0"/>
    <xf numFmtId="0" fontId="38" fillId="50" borderId="0" applyNumberFormat="0" applyBorder="0" applyAlignment="0" applyProtection="0"/>
    <xf numFmtId="0" fontId="38" fillId="51" borderId="0" applyNumberFormat="0" applyBorder="0" applyAlignment="0" applyProtection="0"/>
    <xf numFmtId="0" fontId="4" fillId="0" borderId="0"/>
    <xf numFmtId="0" fontId="4" fillId="0" borderId="0"/>
    <xf numFmtId="0" fontId="4" fillId="0" borderId="0"/>
    <xf numFmtId="0" fontId="17" fillId="0" borderId="0"/>
    <xf numFmtId="0" fontId="17" fillId="0" borderId="0"/>
    <xf numFmtId="0" fontId="37" fillId="0" borderId="0"/>
    <xf numFmtId="164" fontId="4" fillId="0" borderId="0" applyFont="0" applyFill="0" applyBorder="0" applyAlignment="0" applyProtection="0"/>
    <xf numFmtId="0" fontId="37" fillId="0" borderId="0"/>
    <xf numFmtId="0" fontId="56" fillId="52" borderId="37" applyNumberFormat="0" applyAlignment="0" applyProtection="0"/>
    <xf numFmtId="0" fontId="57" fillId="0" borderId="0" applyNumberFormat="0" applyFill="0" applyBorder="0" applyAlignment="0" applyProtection="0"/>
    <xf numFmtId="0" fontId="37" fillId="0" borderId="0"/>
    <xf numFmtId="0" fontId="55" fillId="0" borderId="0" applyNumberFormat="0" applyFill="0" applyBorder="0" applyAlignment="0" applyProtection="0"/>
    <xf numFmtId="0" fontId="29" fillId="23" borderId="0" applyNumberFormat="0" applyBorder="0" applyAlignment="0" applyProtection="0"/>
    <xf numFmtId="0" fontId="36" fillId="31" borderId="0" applyNumberFormat="0" applyBorder="0" applyAlignment="0" applyProtection="0"/>
    <xf numFmtId="0" fontId="36" fillId="35" borderId="0" applyNumberFormat="0" applyBorder="0" applyAlignment="0" applyProtection="0"/>
    <xf numFmtId="0" fontId="36" fillId="39" borderId="0" applyNumberFormat="0" applyBorder="0" applyAlignment="0" applyProtection="0"/>
    <xf numFmtId="0" fontId="36" fillId="43" borderId="0" applyNumberFormat="0" applyBorder="0" applyAlignment="0" applyProtection="0"/>
    <xf numFmtId="0" fontId="36" fillId="47" borderId="0" applyNumberFormat="0" applyBorder="0" applyAlignment="0" applyProtection="0"/>
    <xf numFmtId="0" fontId="36" fillId="51" borderId="0" applyNumberFormat="0" applyBorder="0" applyAlignment="0" applyProtection="0"/>
  </cellStyleXfs>
  <cellXfs count="209">
    <xf numFmtId="0" fontId="0" fillId="0" borderId="0" xfId="0"/>
    <xf numFmtId="0" fontId="0" fillId="4" borderId="0" xfId="0" applyFill="1"/>
    <xf numFmtId="167" fontId="0" fillId="0" borderId="0" xfId="0" applyNumberFormat="1"/>
    <xf numFmtId="0" fontId="18" fillId="14" borderId="22" xfId="3" applyFont="1" applyFill="1" applyBorder="1" applyAlignment="1">
      <alignment horizontal="center" vertical="center" wrapText="1"/>
    </xf>
    <xf numFmtId="0" fontId="18" fillId="15" borderId="22" xfId="3" applyFont="1" applyFill="1" applyBorder="1" applyAlignment="1">
      <alignment horizontal="center" vertical="center" wrapText="1"/>
    </xf>
    <xf numFmtId="0" fontId="21" fillId="16" borderId="23" xfId="3" applyFont="1" applyFill="1" applyBorder="1" applyAlignment="1">
      <alignment horizontal="left" vertical="center"/>
    </xf>
    <xf numFmtId="0" fontId="19" fillId="16" borderId="23" xfId="3" applyFont="1" applyFill="1" applyBorder="1" applyAlignment="1">
      <alignment horizontal="center" vertical="center"/>
    </xf>
    <xf numFmtId="14" fontId="19" fillId="16" borderId="23" xfId="3" applyNumberFormat="1" applyFont="1" applyFill="1" applyBorder="1" applyAlignment="1">
      <alignment horizontal="center" vertical="center"/>
    </xf>
    <xf numFmtId="14" fontId="20" fillId="16" borderId="23" xfId="3" applyNumberFormat="1" applyFont="1" applyFill="1" applyBorder="1" applyAlignment="1">
      <alignment horizontal="left" vertical="center"/>
    </xf>
    <xf numFmtId="0" fontId="0" fillId="0" borderId="0" xfId="0" applyProtection="1">
      <protection hidden="1"/>
    </xf>
    <xf numFmtId="0" fontId="0" fillId="0" borderId="0" xfId="0" applyAlignment="1" applyProtection="1">
      <alignment horizontal="center"/>
      <protection hidden="1"/>
    </xf>
    <xf numFmtId="0" fontId="23" fillId="17" borderId="0" xfId="0" applyFont="1" applyFill="1" applyAlignment="1" applyProtection="1">
      <alignment horizontal="right" vertical="center"/>
      <protection hidden="1"/>
    </xf>
    <xf numFmtId="0" fontId="23" fillId="17" borderId="0" xfId="0" applyFont="1" applyFill="1" applyAlignment="1" applyProtection="1">
      <alignment horizontal="center" vertical="center"/>
      <protection locked="0" hidden="1"/>
    </xf>
    <xf numFmtId="0" fontId="0" fillId="17" borderId="0" xfId="0" applyFill="1" applyProtection="1">
      <protection hidden="1"/>
    </xf>
    <xf numFmtId="14" fontId="0" fillId="0" borderId="0" xfId="0" applyNumberFormat="1" applyProtection="1">
      <protection hidden="1"/>
    </xf>
    <xf numFmtId="0" fontId="0" fillId="0" borderId="0" xfId="0" applyAlignment="1" applyProtection="1">
      <alignment horizontal="left"/>
      <protection hidden="1"/>
    </xf>
    <xf numFmtId="2" fontId="0" fillId="0" borderId="0" xfId="0" applyNumberFormat="1" applyProtection="1">
      <protection hidden="1"/>
    </xf>
    <xf numFmtId="0" fontId="15" fillId="10" borderId="0" xfId="0" applyFont="1" applyFill="1" applyAlignment="1" applyProtection="1">
      <alignment horizontal="center" vertical="center"/>
      <protection hidden="1"/>
    </xf>
    <xf numFmtId="166" fontId="15" fillId="10" borderId="0" xfId="0" applyNumberFormat="1" applyFont="1" applyFill="1" applyAlignment="1" applyProtection="1">
      <alignment horizontal="center" vertical="center"/>
      <protection locked="0" hidden="1"/>
    </xf>
    <xf numFmtId="0" fontId="22" fillId="0" borderId="0" xfId="0" applyFont="1" applyAlignment="1" applyProtection="1">
      <alignment horizontal="center" vertical="center"/>
      <protection hidden="1"/>
    </xf>
    <xf numFmtId="16" fontId="0" fillId="0" borderId="0" xfId="0" applyNumberFormat="1" applyProtection="1">
      <protection hidden="1"/>
    </xf>
    <xf numFmtId="4" fontId="0" fillId="0" borderId="0" xfId="0" applyNumberFormat="1" applyProtection="1">
      <protection hidden="1"/>
    </xf>
    <xf numFmtId="0" fontId="11" fillId="0" borderId="0" xfId="0" applyFont="1" applyAlignment="1" applyProtection="1">
      <alignment horizontal="center" vertical="center"/>
      <protection hidden="1"/>
    </xf>
    <xf numFmtId="4" fontId="0" fillId="0" borderId="0" xfId="0" applyNumberFormat="1" applyAlignment="1" applyProtection="1">
      <alignment horizontal="center"/>
      <protection hidden="1"/>
    </xf>
    <xf numFmtId="166" fontId="0" fillId="0" borderId="0" xfId="0" applyNumberFormat="1" applyProtection="1">
      <protection hidden="1"/>
    </xf>
    <xf numFmtId="0" fontId="11" fillId="0" borderId="0" xfId="0" applyFont="1" applyProtection="1">
      <protection hidden="1"/>
    </xf>
    <xf numFmtId="167" fontId="0" fillId="0" borderId="0" xfId="0" applyNumberFormat="1" applyProtection="1">
      <protection hidden="1"/>
    </xf>
    <xf numFmtId="0" fontId="0" fillId="0" borderId="0" xfId="0" applyAlignment="1" applyProtection="1">
      <alignment horizontal="center" vertical="center"/>
      <protection hidden="1"/>
    </xf>
    <xf numFmtId="2" fontId="2" fillId="2" borderId="17" xfId="0" applyNumberFormat="1" applyFont="1" applyFill="1" applyBorder="1" applyAlignment="1" applyProtection="1">
      <alignment horizontal="center" vertical="center" wrapText="1"/>
      <protection hidden="1"/>
    </xf>
    <xf numFmtId="2" fontId="2" fillId="2" borderId="15" xfId="0" applyNumberFormat="1" applyFont="1" applyFill="1" applyBorder="1" applyAlignment="1" applyProtection="1">
      <alignment horizontal="center" vertical="center" wrapText="1"/>
      <protection hidden="1"/>
    </xf>
    <xf numFmtId="2" fontId="2" fillId="2" borderId="19" xfId="0" applyNumberFormat="1" applyFont="1" applyFill="1" applyBorder="1" applyAlignment="1" applyProtection="1">
      <alignment horizontal="center" vertical="center" wrapText="1"/>
      <protection hidden="1"/>
    </xf>
    <xf numFmtId="2" fontId="2" fillId="2" borderId="7" xfId="0" applyNumberFormat="1" applyFont="1" applyFill="1" applyBorder="1" applyAlignment="1" applyProtection="1">
      <alignment horizontal="center" vertical="center" wrapText="1"/>
      <protection hidden="1"/>
    </xf>
    <xf numFmtId="2" fontId="2" fillId="19" borderId="7" xfId="0" applyNumberFormat="1" applyFont="1" applyFill="1" applyBorder="1" applyAlignment="1" applyProtection="1">
      <alignment horizontal="center" vertical="center" wrapText="1"/>
      <protection hidden="1"/>
    </xf>
    <xf numFmtId="2" fontId="2" fillId="10" borderId="7" xfId="0" applyNumberFormat="1" applyFont="1" applyFill="1" applyBorder="1" applyAlignment="1" applyProtection="1">
      <alignment horizontal="center" vertical="center" wrapText="1"/>
      <protection hidden="1"/>
    </xf>
    <xf numFmtId="2" fontId="1" fillId="4" borderId="15" xfId="0" applyNumberFormat="1" applyFont="1" applyFill="1" applyBorder="1" applyAlignment="1" applyProtection="1">
      <alignment horizontal="center" vertical="center" wrapText="1"/>
      <protection hidden="1"/>
    </xf>
    <xf numFmtId="2" fontId="1" fillId="4" borderId="24" xfId="0" applyNumberFormat="1" applyFont="1" applyFill="1" applyBorder="1" applyAlignment="1" applyProtection="1">
      <alignment horizontal="center" vertical="center" wrapText="1"/>
      <protection hidden="1"/>
    </xf>
    <xf numFmtId="2" fontId="1" fillId="9" borderId="18" xfId="0" applyNumberFormat="1" applyFont="1" applyFill="1" applyBorder="1" applyAlignment="1" applyProtection="1">
      <alignment horizontal="center" vertical="center" wrapText="1"/>
      <protection hidden="1"/>
    </xf>
    <xf numFmtId="2" fontId="14" fillId="13" borderId="15" xfId="0" applyNumberFormat="1" applyFont="1" applyFill="1" applyBorder="1" applyAlignment="1" applyProtection="1">
      <alignment horizontal="center" vertical="center" wrapText="1"/>
      <protection hidden="1"/>
    </xf>
    <xf numFmtId="2" fontId="2" fillId="11" borderId="16" xfId="0" applyNumberFormat="1" applyFont="1" applyFill="1" applyBorder="1" applyAlignment="1" applyProtection="1">
      <alignment horizontal="center" vertical="center" wrapText="1"/>
      <protection hidden="1"/>
    </xf>
    <xf numFmtId="2" fontId="2" fillId="2" borderId="18" xfId="0" applyNumberFormat="1" applyFont="1" applyFill="1" applyBorder="1" applyAlignment="1" applyProtection="1">
      <alignment horizontal="center" vertical="center" wrapText="1"/>
      <protection hidden="1"/>
    </xf>
    <xf numFmtId="0" fontId="0" fillId="3" borderId="5" xfId="0" applyFill="1" applyBorder="1" applyAlignment="1" applyProtection="1">
      <alignment horizontal="center" vertical="center"/>
      <protection hidden="1"/>
    </xf>
    <xf numFmtId="1" fontId="0" fillId="3" borderId="1" xfId="0" applyNumberFormat="1" applyFill="1" applyBorder="1" applyAlignment="1" applyProtection="1">
      <alignment horizontal="right" vertical="center"/>
      <protection locked="0" hidden="1"/>
    </xf>
    <xf numFmtId="0" fontId="0" fillId="3" borderId="1" xfId="0" applyFill="1" applyBorder="1" applyAlignment="1" applyProtection="1">
      <alignment horizontal="left" vertical="center"/>
      <protection locked="0" hidden="1"/>
    </xf>
    <xf numFmtId="166" fontId="0" fillId="3" borderId="1" xfId="0" applyNumberFormat="1" applyFill="1" applyBorder="1" applyAlignment="1" applyProtection="1">
      <alignment horizontal="center" vertical="center"/>
      <protection locked="0" hidden="1"/>
    </xf>
    <xf numFmtId="4" fontId="0" fillId="3" borderId="1" xfId="0" applyNumberFormat="1" applyFill="1" applyBorder="1" applyAlignment="1" applyProtection="1">
      <alignment horizontal="right" vertical="center"/>
      <protection hidden="1"/>
    </xf>
    <xf numFmtId="2" fontId="0" fillId="3" borderId="1" xfId="0" applyNumberFormat="1" applyFill="1" applyBorder="1" applyAlignment="1" applyProtection="1">
      <alignment vertical="center"/>
      <protection hidden="1"/>
    </xf>
    <xf numFmtId="2" fontId="0" fillId="3" borderId="20" xfId="0" applyNumberFormat="1" applyFill="1" applyBorder="1" applyAlignment="1" applyProtection="1">
      <alignment vertical="center"/>
      <protection locked="0" hidden="1"/>
    </xf>
    <xf numFmtId="2" fontId="0" fillId="3" borderId="1" xfId="0" applyNumberFormat="1" applyFill="1" applyBorder="1" applyAlignment="1" applyProtection="1">
      <alignment horizontal="right" vertical="center"/>
      <protection locked="0" hidden="1"/>
    </xf>
    <xf numFmtId="2" fontId="0" fillId="20" borderId="1" xfId="0" applyNumberFormat="1" applyFill="1" applyBorder="1" applyAlignment="1" applyProtection="1">
      <alignment horizontal="right" vertical="center"/>
      <protection locked="0" hidden="1"/>
    </xf>
    <xf numFmtId="4" fontId="0" fillId="3" borderId="1" xfId="0" applyNumberFormat="1" applyFill="1" applyBorder="1" applyAlignment="1" applyProtection="1">
      <alignment horizontal="right" vertical="center"/>
      <protection locked="0" hidden="1"/>
    </xf>
    <xf numFmtId="0" fontId="0" fillId="3" borderId="1" xfId="0" applyFill="1" applyBorder="1" applyAlignment="1" applyProtection="1">
      <alignment vertical="center"/>
      <protection locked="0" hidden="1"/>
    </xf>
    <xf numFmtId="0" fontId="0" fillId="6" borderId="1" xfId="0" applyFill="1" applyBorder="1" applyAlignment="1" applyProtection="1">
      <alignment vertical="center"/>
      <protection locked="0" hidden="1"/>
    </xf>
    <xf numFmtId="0" fontId="0" fillId="6" borderId="4" xfId="0" applyFill="1" applyBorder="1" applyAlignment="1" applyProtection="1">
      <alignment vertical="center"/>
      <protection locked="0" hidden="1"/>
    </xf>
    <xf numFmtId="0" fontId="0" fillId="6" borderId="20" xfId="0" applyFill="1" applyBorder="1" applyAlignment="1" applyProtection="1">
      <alignment vertical="center"/>
      <protection locked="0" hidden="1"/>
    </xf>
    <xf numFmtId="4" fontId="0" fillId="3" borderId="5" xfId="0" applyNumberFormat="1" applyFill="1" applyBorder="1" applyAlignment="1" applyProtection="1">
      <alignment vertical="center"/>
      <protection locked="0" hidden="1"/>
    </xf>
    <xf numFmtId="1" fontId="0" fillId="3" borderId="1" xfId="0" applyNumberFormat="1" applyFill="1" applyBorder="1" applyAlignment="1" applyProtection="1">
      <alignment vertical="center"/>
      <protection hidden="1"/>
    </xf>
    <xf numFmtId="1" fontId="0" fillId="3" borderId="1" xfId="0" applyNumberFormat="1" applyFill="1" applyBorder="1" applyAlignment="1" applyProtection="1">
      <alignment horizontal="right" vertical="center"/>
      <protection hidden="1"/>
    </xf>
    <xf numFmtId="1" fontId="0" fillId="3" borderId="3" xfId="0" applyNumberFormat="1" applyFill="1" applyBorder="1" applyAlignment="1" applyProtection="1">
      <alignment horizontal="right" vertical="center"/>
      <protection locked="0" hidden="1"/>
    </xf>
    <xf numFmtId="0" fontId="0" fillId="3" borderId="3" xfId="0" applyFill="1" applyBorder="1" applyAlignment="1" applyProtection="1">
      <alignment horizontal="left" vertical="center"/>
      <protection locked="0" hidden="1"/>
    </xf>
    <xf numFmtId="166" fontId="0" fillId="3" borderId="3" xfId="0" applyNumberFormat="1" applyFill="1" applyBorder="1" applyAlignment="1" applyProtection="1">
      <alignment horizontal="center" vertical="center"/>
      <protection locked="0" hidden="1"/>
    </xf>
    <xf numFmtId="2" fontId="0" fillId="3" borderId="3" xfId="0" applyNumberFormat="1" applyFill="1" applyBorder="1" applyAlignment="1" applyProtection="1">
      <alignment horizontal="right" vertical="center"/>
      <protection locked="0" hidden="1"/>
    </xf>
    <xf numFmtId="2" fontId="0" fillId="20" borderId="3" xfId="0" applyNumberFormat="1" applyFill="1" applyBorder="1" applyAlignment="1" applyProtection="1">
      <alignment horizontal="right" vertical="center"/>
      <protection locked="0" hidden="1"/>
    </xf>
    <xf numFmtId="4" fontId="0" fillId="3" borderId="3" xfId="0" applyNumberFormat="1" applyFill="1" applyBorder="1" applyAlignment="1" applyProtection="1">
      <alignment horizontal="right" vertical="center"/>
      <protection hidden="1"/>
    </xf>
    <xf numFmtId="4" fontId="0" fillId="3" borderId="3" xfId="0" applyNumberFormat="1" applyFill="1" applyBorder="1" applyAlignment="1" applyProtection="1">
      <alignment horizontal="right" vertical="center"/>
      <protection locked="0" hidden="1"/>
    </xf>
    <xf numFmtId="2" fontId="0" fillId="3" borderId="3" xfId="0" applyNumberFormat="1" applyFill="1" applyBorder="1" applyAlignment="1" applyProtection="1">
      <alignment vertical="center"/>
      <protection hidden="1"/>
    </xf>
    <xf numFmtId="2" fontId="0" fillId="3" borderId="21" xfId="0" applyNumberFormat="1" applyFill="1" applyBorder="1" applyAlignment="1" applyProtection="1">
      <alignment vertical="center"/>
      <protection locked="0" hidden="1"/>
    </xf>
    <xf numFmtId="0" fontId="0" fillId="3" borderId="3" xfId="0" applyFill="1" applyBorder="1" applyAlignment="1" applyProtection="1">
      <alignment vertical="center"/>
      <protection locked="0" hidden="1"/>
    </xf>
    <xf numFmtId="0" fontId="0" fillId="6" borderId="3" xfId="0" applyFill="1" applyBorder="1" applyAlignment="1" applyProtection="1">
      <alignment vertical="center"/>
      <protection locked="0" hidden="1"/>
    </xf>
    <xf numFmtId="0" fontId="0" fillId="6" borderId="25" xfId="0" applyFill="1" applyBorder="1" applyAlignment="1" applyProtection="1">
      <alignment vertical="center"/>
      <protection locked="0" hidden="1"/>
    </xf>
    <xf numFmtId="0" fontId="0" fillId="6" borderId="21" xfId="0" applyFill="1" applyBorder="1" applyAlignment="1" applyProtection="1">
      <alignment vertical="center"/>
      <protection locked="0" hidden="1"/>
    </xf>
    <xf numFmtId="4" fontId="0" fillId="3" borderId="2" xfId="0" applyNumberFormat="1" applyFill="1" applyBorder="1" applyAlignment="1" applyProtection="1">
      <alignment vertical="center"/>
      <protection locked="0" hidden="1"/>
    </xf>
    <xf numFmtId="1" fontId="0" fillId="3" borderId="3" xfId="0" applyNumberFormat="1" applyFill="1" applyBorder="1" applyAlignment="1" applyProtection="1">
      <alignment vertical="center"/>
      <protection hidden="1"/>
    </xf>
    <xf numFmtId="1" fontId="0" fillId="3" borderId="3" xfId="0" applyNumberFormat="1" applyFill="1" applyBorder="1" applyAlignment="1" applyProtection="1">
      <alignment horizontal="right" vertical="center"/>
      <protection hidden="1"/>
    </xf>
    <xf numFmtId="0" fontId="0" fillId="0" borderId="0" xfId="0" applyAlignment="1" applyProtection="1">
      <alignment horizontal="center"/>
      <protection locked="0" hidden="1"/>
    </xf>
    <xf numFmtId="0" fontId="1" fillId="0" borderId="0" xfId="0" applyFont="1" applyAlignment="1" applyProtection="1">
      <alignment horizontal="center" vertical="center"/>
      <protection locked="0" hidden="1"/>
    </xf>
    <xf numFmtId="0" fontId="0" fillId="0" borderId="0" xfId="0" applyProtection="1">
      <protection locked="0" hidden="1"/>
    </xf>
    <xf numFmtId="4" fontId="0" fillId="0" borderId="0" xfId="0" applyNumberFormat="1" applyProtection="1">
      <protection locked="0" hidden="1"/>
    </xf>
    <xf numFmtId="0" fontId="0" fillId="7" borderId="8" xfId="0" applyFill="1" applyBorder="1" applyProtection="1">
      <protection locked="0" hidden="1"/>
    </xf>
    <xf numFmtId="0" fontId="0" fillId="7" borderId="10" xfId="0" applyFill="1" applyBorder="1" applyProtection="1">
      <protection locked="0" hidden="1"/>
    </xf>
    <xf numFmtId="0" fontId="0" fillId="7" borderId="10" xfId="0" applyFill="1" applyBorder="1" applyAlignment="1" applyProtection="1">
      <alignment horizontal="center"/>
      <protection locked="0" hidden="1"/>
    </xf>
    <xf numFmtId="0" fontId="0" fillId="7" borderId="9" xfId="0" applyFill="1" applyBorder="1" applyProtection="1">
      <protection locked="0" hidden="1"/>
    </xf>
    <xf numFmtId="0" fontId="0" fillId="7" borderId="6" xfId="0" applyFill="1" applyBorder="1" applyProtection="1">
      <protection locked="0" hidden="1"/>
    </xf>
    <xf numFmtId="0" fontId="0" fillId="7" borderId="0" xfId="0" applyFill="1" applyProtection="1">
      <protection locked="0" hidden="1"/>
    </xf>
    <xf numFmtId="0" fontId="0" fillId="7" borderId="0" xfId="0" applyFill="1" applyAlignment="1" applyProtection="1">
      <alignment horizontal="center"/>
      <protection locked="0" hidden="1"/>
    </xf>
    <xf numFmtId="0" fontId="0" fillId="7" borderId="0" xfId="0" applyFill="1" applyAlignment="1" applyProtection="1">
      <alignment vertical="top"/>
      <protection locked="0" hidden="1"/>
    </xf>
    <xf numFmtId="0" fontId="0" fillId="7" borderId="11" xfId="0" applyFill="1" applyBorder="1" applyProtection="1">
      <protection locked="0" hidden="1"/>
    </xf>
    <xf numFmtId="0" fontId="0" fillId="7" borderId="10" xfId="0" applyFill="1" applyBorder="1" applyAlignment="1" applyProtection="1">
      <alignment vertical="top"/>
      <protection locked="0" hidden="1"/>
    </xf>
    <xf numFmtId="2" fontId="0" fillId="7" borderId="9" xfId="0" applyNumberFormat="1" applyFill="1" applyBorder="1" applyProtection="1">
      <protection locked="0" hidden="1"/>
    </xf>
    <xf numFmtId="0" fontId="0" fillId="7" borderId="12" xfId="0" applyFill="1" applyBorder="1" applyProtection="1">
      <protection locked="0" hidden="1"/>
    </xf>
    <xf numFmtId="0" fontId="0" fillId="7" borderId="13" xfId="0" applyFill="1" applyBorder="1" applyProtection="1">
      <protection locked="0" hidden="1"/>
    </xf>
    <xf numFmtId="0" fontId="0" fillId="7" borderId="13" xfId="0" applyFill="1" applyBorder="1" applyAlignment="1" applyProtection="1">
      <alignment horizontal="center"/>
      <protection locked="0" hidden="1"/>
    </xf>
    <xf numFmtId="0" fontId="0" fillId="7" borderId="13" xfId="0" applyFill="1" applyBorder="1" applyAlignment="1" applyProtection="1">
      <alignment vertical="top"/>
      <protection locked="0" hidden="1"/>
    </xf>
    <xf numFmtId="2" fontId="0" fillId="7" borderId="14" xfId="0" applyNumberFormat="1" applyFill="1" applyBorder="1" applyProtection="1">
      <protection locked="0" hidden="1"/>
    </xf>
    <xf numFmtId="0" fontId="8" fillId="7" borderId="6" xfId="0" applyFont="1" applyFill="1" applyBorder="1" applyProtection="1">
      <protection locked="0" hidden="1"/>
    </xf>
    <xf numFmtId="0" fontId="8" fillId="7" borderId="0" xfId="0" applyFont="1" applyFill="1" applyProtection="1">
      <protection locked="0" hidden="1"/>
    </xf>
    <xf numFmtId="0" fontId="8" fillId="7" borderId="0" xfId="0" applyFont="1" applyFill="1" applyAlignment="1" applyProtection="1">
      <alignment horizontal="center"/>
      <protection locked="0" hidden="1"/>
    </xf>
    <xf numFmtId="0" fontId="8" fillId="7" borderId="0" xfId="0" applyFont="1" applyFill="1" applyAlignment="1" applyProtection="1">
      <alignment vertical="top"/>
      <protection locked="0" hidden="1"/>
    </xf>
    <xf numFmtId="2" fontId="0" fillId="7" borderId="11" xfId="0" applyNumberFormat="1" applyFill="1" applyBorder="1" applyProtection="1">
      <protection locked="0" hidden="1"/>
    </xf>
    <xf numFmtId="0" fontId="0" fillId="0" borderId="0" xfId="0" applyAlignment="1" applyProtection="1">
      <alignment vertical="top"/>
      <protection locked="0" hidden="1"/>
    </xf>
    <xf numFmtId="4" fontId="0" fillId="0" borderId="0" xfId="0" applyNumberFormat="1" applyAlignment="1" applyProtection="1">
      <alignment vertical="top"/>
      <protection locked="0" hidden="1"/>
    </xf>
    <xf numFmtId="2" fontId="0" fillId="0" borderId="0" xfId="0" applyNumberFormat="1" applyAlignment="1" applyProtection="1">
      <alignment vertical="top"/>
      <protection locked="0" hidden="1"/>
    </xf>
    <xf numFmtId="2" fontId="0" fillId="0" borderId="0" xfId="0" applyNumberFormat="1" applyProtection="1">
      <protection locked="0" hidden="1"/>
    </xf>
    <xf numFmtId="0" fontId="1" fillId="8" borderId="8" xfId="0" applyFont="1" applyFill="1" applyBorder="1" applyProtection="1">
      <protection locked="0" hidden="1"/>
    </xf>
    <xf numFmtId="0" fontId="0" fillId="8" borderId="10" xfId="0" applyFill="1" applyBorder="1" applyProtection="1">
      <protection locked="0" hidden="1"/>
    </xf>
    <xf numFmtId="0" fontId="0" fillId="8" borderId="9" xfId="0" applyFill="1" applyBorder="1" applyProtection="1">
      <protection locked="0" hidden="1"/>
    </xf>
    <xf numFmtId="0" fontId="0" fillId="8" borderId="6" xfId="0" applyFill="1" applyBorder="1" applyProtection="1">
      <protection locked="0" hidden="1"/>
    </xf>
    <xf numFmtId="0" fontId="0" fillId="8" borderId="0" xfId="0" applyFill="1" applyProtection="1">
      <protection locked="0" hidden="1"/>
    </xf>
    <xf numFmtId="9" fontId="0" fillId="8" borderId="11" xfId="0" applyNumberFormat="1" applyFill="1" applyBorder="1" applyProtection="1">
      <protection locked="0" hidden="1"/>
    </xf>
    <xf numFmtId="0" fontId="0" fillId="8" borderId="12" xfId="0" applyFill="1" applyBorder="1" applyProtection="1">
      <protection locked="0" hidden="1"/>
    </xf>
    <xf numFmtId="0" fontId="0" fillId="8" borderId="13" xfId="0" applyFill="1" applyBorder="1" applyProtection="1">
      <protection locked="0" hidden="1"/>
    </xf>
    <xf numFmtId="9" fontId="0" fillId="8" borderId="14" xfId="0" applyNumberFormat="1" applyFill="1" applyBorder="1" applyProtection="1">
      <protection locked="0" hidden="1"/>
    </xf>
    <xf numFmtId="0" fontId="0" fillId="0" borderId="0" xfId="0" applyAlignment="1" applyProtection="1">
      <alignment horizontal="center" vertical="center"/>
      <protection locked="0" hidden="1"/>
    </xf>
    <xf numFmtId="4" fontId="2" fillId="2" borderId="15" xfId="0" applyNumberFormat="1" applyFont="1" applyFill="1" applyBorder="1" applyAlignment="1" applyProtection="1">
      <alignment horizontal="center" vertical="center" wrapText="1"/>
      <protection hidden="1"/>
    </xf>
    <xf numFmtId="165" fontId="1" fillId="0" borderId="0" xfId="0" applyNumberFormat="1" applyFont="1" applyAlignment="1" applyProtection="1">
      <alignment wrapText="1"/>
      <protection hidden="1"/>
    </xf>
    <xf numFmtId="165" fontId="1" fillId="0" borderId="13" xfId="0" applyNumberFormat="1" applyFont="1" applyBorder="1" applyAlignment="1" applyProtection="1">
      <alignment wrapText="1"/>
      <protection hidden="1"/>
    </xf>
    <xf numFmtId="1" fontId="0" fillId="0" borderId="0" xfId="0" applyNumberFormat="1" applyProtection="1">
      <protection hidden="1"/>
    </xf>
    <xf numFmtId="9" fontId="0" fillId="0" borderId="0" xfId="0" applyNumberFormat="1"/>
    <xf numFmtId="9" fontId="0" fillId="3" borderId="1" xfId="0" applyNumberFormat="1" applyFill="1" applyBorder="1" applyAlignment="1" applyProtection="1">
      <alignment horizontal="center" vertical="center"/>
      <protection hidden="1"/>
    </xf>
    <xf numFmtId="9" fontId="0" fillId="3" borderId="3" xfId="0" applyNumberFormat="1" applyFill="1" applyBorder="1" applyAlignment="1" applyProtection="1">
      <alignment horizontal="center" vertical="center"/>
      <protection hidden="1"/>
    </xf>
    <xf numFmtId="2" fontId="0" fillId="3" borderId="4" xfId="0" applyNumberFormat="1" applyFill="1" applyBorder="1" applyAlignment="1" applyProtection="1">
      <alignment vertical="center"/>
      <protection hidden="1"/>
    </xf>
    <xf numFmtId="2" fontId="0" fillId="3" borderId="25" xfId="0" applyNumberFormat="1" applyFill="1" applyBorder="1" applyAlignment="1" applyProtection="1">
      <alignment vertical="center"/>
      <protection hidden="1"/>
    </xf>
    <xf numFmtId="0" fontId="0" fillId="53" borderId="0" xfId="0" applyFill="1" applyProtection="1">
      <protection hidden="1"/>
    </xf>
    <xf numFmtId="0" fontId="0" fillId="4" borderId="0" xfId="0" applyFill="1" applyProtection="1">
      <protection hidden="1"/>
    </xf>
    <xf numFmtId="0" fontId="0" fillId="9" borderId="0" xfId="0" applyFill="1" applyProtection="1">
      <protection hidden="1"/>
    </xf>
    <xf numFmtId="0" fontId="0" fillId="54" borderId="0" xfId="0" applyFill="1" applyProtection="1">
      <protection hidden="1"/>
    </xf>
    <xf numFmtId="2" fontId="11" fillId="0" borderId="0" xfId="0" applyNumberFormat="1" applyFont="1" applyProtection="1">
      <protection hidden="1"/>
    </xf>
    <xf numFmtId="2" fontId="0" fillId="55" borderId="0" xfId="0" applyNumberFormat="1" applyFill="1" applyProtection="1">
      <protection hidden="1"/>
    </xf>
    <xf numFmtId="2" fontId="0" fillId="3" borderId="26" xfId="0" applyNumberFormat="1" applyFill="1" applyBorder="1" applyAlignment="1" applyProtection="1">
      <alignment vertical="center"/>
      <protection locked="0" hidden="1"/>
    </xf>
    <xf numFmtId="4" fontId="0" fillId="3" borderId="38" xfId="0" applyNumberFormat="1" applyFill="1" applyBorder="1" applyAlignment="1" applyProtection="1">
      <alignment vertical="center"/>
      <protection locked="0" hidden="1"/>
    </xf>
    <xf numFmtId="4" fontId="0" fillId="3" borderId="27" xfId="0" applyNumberFormat="1" applyFill="1" applyBorder="1" applyAlignment="1" applyProtection="1">
      <alignment vertical="center"/>
      <protection locked="0" hidden="1"/>
    </xf>
    <xf numFmtId="2" fontId="2" fillId="2" borderId="16" xfId="0" applyNumberFormat="1" applyFont="1" applyFill="1" applyBorder="1" applyAlignment="1" applyProtection="1">
      <alignment horizontal="center" vertical="center" wrapText="1"/>
      <protection hidden="1"/>
    </xf>
    <xf numFmtId="9" fontId="0" fillId="4" borderId="39" xfId="0" applyNumberFormat="1" applyFill="1" applyBorder="1" applyAlignment="1" applyProtection="1">
      <alignment horizontal="right"/>
      <protection hidden="1"/>
    </xf>
    <xf numFmtId="9" fontId="0" fillId="4" borderId="8" xfId="0" applyNumberFormat="1" applyFill="1" applyBorder="1" applyAlignment="1" applyProtection="1">
      <alignment horizontal="right"/>
      <protection hidden="1"/>
    </xf>
    <xf numFmtId="4" fontId="0" fillId="4" borderId="40" xfId="0" applyNumberFormat="1" applyFill="1" applyBorder="1" applyProtection="1">
      <protection hidden="1"/>
    </xf>
    <xf numFmtId="0" fontId="0" fillId="4" borderId="11" xfId="0" applyFill="1" applyBorder="1" applyAlignment="1" applyProtection="1">
      <alignment horizontal="left"/>
      <protection hidden="1"/>
    </xf>
    <xf numFmtId="0" fontId="12" fillId="9" borderId="1" xfId="0" applyFont="1" applyFill="1" applyBorder="1" applyAlignment="1" applyProtection="1">
      <alignment horizontal="left" vertical="center"/>
      <protection hidden="1"/>
    </xf>
    <xf numFmtId="0" fontId="12" fillId="9" borderId="1" xfId="0" applyFont="1" applyFill="1" applyBorder="1" applyAlignment="1" applyProtection="1">
      <alignment horizontal="center" vertical="center"/>
      <protection hidden="1"/>
    </xf>
    <xf numFmtId="1" fontId="12" fillId="12" borderId="1" xfId="0" applyNumberFormat="1" applyFont="1" applyFill="1" applyBorder="1" applyAlignment="1" applyProtection="1">
      <alignment horizontal="center" vertical="center"/>
      <protection hidden="1"/>
    </xf>
    <xf numFmtId="0" fontId="12" fillId="18" borderId="1" xfId="0" applyFont="1" applyFill="1" applyBorder="1" applyAlignment="1" applyProtection="1">
      <alignment horizontal="center" vertical="center"/>
      <protection hidden="1"/>
    </xf>
    <xf numFmtId="165" fontId="12" fillId="9" borderId="1" xfId="0" applyNumberFormat="1" applyFont="1" applyFill="1" applyBorder="1" applyAlignment="1" applyProtection="1">
      <alignment horizontal="center" vertical="center"/>
      <protection hidden="1"/>
    </xf>
    <xf numFmtId="0" fontId="12" fillId="4" borderId="1" xfId="0" applyFont="1" applyFill="1" applyBorder="1" applyAlignment="1" applyProtection="1">
      <alignment horizontal="left"/>
      <protection hidden="1"/>
    </xf>
    <xf numFmtId="0" fontId="12" fillId="4" borderId="1" xfId="0" applyFont="1" applyFill="1" applyBorder="1" applyAlignment="1" applyProtection="1">
      <alignment horizontal="center"/>
      <protection locked="0" hidden="1"/>
    </xf>
    <xf numFmtId="9" fontId="12" fillId="4" borderId="1" xfId="0" applyNumberFormat="1" applyFont="1" applyFill="1" applyBorder="1" applyAlignment="1" applyProtection="1">
      <alignment horizontal="center"/>
      <protection locked="0" hidden="1"/>
    </xf>
    <xf numFmtId="0" fontId="0" fillId="0" borderId="0" xfId="0" applyAlignment="1" applyProtection="1">
      <alignment horizontal="right"/>
      <protection hidden="1"/>
    </xf>
    <xf numFmtId="0" fontId="12" fillId="4" borderId="41" xfId="0" applyFont="1" applyFill="1" applyBorder="1" applyAlignment="1" applyProtection="1">
      <alignment horizontal="center"/>
      <protection hidden="1"/>
    </xf>
    <xf numFmtId="4" fontId="12" fillId="4" borderId="38" xfId="0" applyNumberFormat="1" applyFont="1" applyFill="1" applyBorder="1" applyAlignment="1" applyProtection="1">
      <alignment horizontal="center"/>
      <protection hidden="1"/>
    </xf>
    <xf numFmtId="9" fontId="0" fillId="4" borderId="13" xfId="0" applyNumberFormat="1" applyFill="1" applyBorder="1" applyAlignment="1" applyProtection="1">
      <alignment horizontal="right"/>
      <protection hidden="1"/>
    </xf>
    <xf numFmtId="4" fontId="0" fillId="4" borderId="13" xfId="0" applyNumberFormat="1" applyFill="1" applyBorder="1" applyProtection="1">
      <protection hidden="1"/>
    </xf>
    <xf numFmtId="4" fontId="12" fillId="4" borderId="42" xfId="0" applyNumberFormat="1" applyFont="1" applyFill="1" applyBorder="1" applyAlignment="1" applyProtection="1">
      <alignment horizontal="center"/>
      <protection hidden="1"/>
    </xf>
    <xf numFmtId="0" fontId="15" fillId="4" borderId="43" xfId="0" applyFont="1" applyFill="1" applyBorder="1" applyAlignment="1">
      <alignment horizontal="center" vertical="center" wrapText="1"/>
    </xf>
    <xf numFmtId="1" fontId="0" fillId="3" borderId="48" xfId="0" applyNumberFormat="1" applyFill="1" applyBorder="1" applyAlignment="1" applyProtection="1">
      <alignment horizontal="right" vertical="center"/>
      <protection locked="0" hidden="1"/>
    </xf>
    <xf numFmtId="4" fontId="0" fillId="3" borderId="48" xfId="0" applyNumberFormat="1" applyFill="1" applyBorder="1" applyAlignment="1" applyProtection="1">
      <alignment horizontal="right" vertical="center"/>
      <protection hidden="1"/>
    </xf>
    <xf numFmtId="0" fontId="0" fillId="3" borderId="48" xfId="0" applyFill="1" applyBorder="1" applyAlignment="1" applyProtection="1">
      <alignment horizontal="left" vertical="center"/>
      <protection locked="0" hidden="1"/>
    </xf>
    <xf numFmtId="166" fontId="0" fillId="3" borderId="48" xfId="0" applyNumberFormat="1" applyFill="1" applyBorder="1" applyAlignment="1" applyProtection="1">
      <alignment horizontal="center" vertical="center"/>
      <protection locked="0" hidden="1"/>
    </xf>
    <xf numFmtId="9" fontId="0" fillId="3" borderId="48" xfId="0" applyNumberFormat="1" applyFill="1" applyBorder="1" applyAlignment="1" applyProtection="1">
      <alignment horizontal="center" vertical="center"/>
      <protection hidden="1"/>
    </xf>
    <xf numFmtId="2" fontId="58" fillId="0" borderId="47" xfId="0" applyNumberFormat="1" applyFont="1" applyBorder="1" applyAlignment="1" applyProtection="1">
      <alignment horizontal="center" vertical="center"/>
      <protection locked="0" hidden="1"/>
    </xf>
    <xf numFmtId="2" fontId="0" fillId="20" borderId="48" xfId="0" applyNumberFormat="1" applyFill="1" applyBorder="1" applyAlignment="1" applyProtection="1">
      <alignment horizontal="right" vertical="center"/>
      <protection locked="0" hidden="1"/>
    </xf>
    <xf numFmtId="4" fontId="0" fillId="3" borderId="48" xfId="0" applyNumberFormat="1" applyFill="1" applyBorder="1" applyAlignment="1" applyProtection="1">
      <alignment horizontal="right" vertical="center"/>
      <protection locked="0" hidden="1"/>
    </xf>
    <xf numFmtId="2" fontId="0" fillId="3" borderId="48" xfId="0" applyNumberFormat="1" applyFill="1" applyBorder="1" applyAlignment="1" applyProtection="1">
      <alignment vertical="center"/>
      <protection hidden="1"/>
    </xf>
    <xf numFmtId="2" fontId="0" fillId="3" borderId="48" xfId="0" applyNumberFormat="1" applyFill="1" applyBorder="1" applyAlignment="1" applyProtection="1">
      <alignment vertical="center"/>
      <protection locked="0" hidden="1"/>
    </xf>
    <xf numFmtId="2" fontId="0" fillId="3" borderId="51" xfId="0" applyNumberFormat="1" applyFill="1" applyBorder="1" applyAlignment="1" applyProtection="1">
      <alignment vertical="center"/>
      <protection locked="0" hidden="1"/>
    </xf>
    <xf numFmtId="0" fontId="0" fillId="3" borderId="48" xfId="0" applyFill="1" applyBorder="1" applyAlignment="1" applyProtection="1">
      <alignment vertical="center"/>
      <protection locked="0" hidden="1"/>
    </xf>
    <xf numFmtId="0" fontId="0" fillId="6" borderId="48" xfId="0" applyFill="1" applyBorder="1" applyAlignment="1" applyProtection="1">
      <alignment vertical="center"/>
      <protection locked="0" hidden="1"/>
    </xf>
    <xf numFmtId="0" fontId="0" fillId="6" borderId="46" xfId="0" applyFill="1" applyBorder="1" applyAlignment="1" applyProtection="1">
      <alignment vertical="center"/>
      <protection locked="0" hidden="1"/>
    </xf>
    <xf numFmtId="0" fontId="0" fillId="6" borderId="51" xfId="0" applyFill="1" applyBorder="1" applyAlignment="1" applyProtection="1">
      <alignment vertical="center"/>
      <protection locked="0" hidden="1"/>
    </xf>
    <xf numFmtId="4" fontId="0" fillId="3" borderId="52" xfId="0" applyNumberFormat="1" applyFill="1" applyBorder="1" applyAlignment="1" applyProtection="1">
      <alignment vertical="center"/>
      <protection locked="0" hidden="1"/>
    </xf>
    <xf numFmtId="4" fontId="58" fillId="2" borderId="16" xfId="0" applyNumberFormat="1" applyFont="1" applyFill="1" applyBorder="1" applyAlignment="1" applyProtection="1">
      <alignment horizontal="center" vertical="center"/>
      <protection locked="0" hidden="1"/>
    </xf>
    <xf numFmtId="4" fontId="0" fillId="3" borderId="41" xfId="0" applyNumberFormat="1" applyFill="1" applyBorder="1" applyAlignment="1" applyProtection="1">
      <alignment vertical="center"/>
      <protection locked="0" hidden="1"/>
    </xf>
    <xf numFmtId="2" fontId="58" fillId="4" borderId="16" xfId="0" applyNumberFormat="1" applyFont="1" applyFill="1" applyBorder="1" applyAlignment="1" applyProtection="1">
      <alignment horizontal="center" vertical="center"/>
      <protection locked="0" hidden="1"/>
    </xf>
    <xf numFmtId="4" fontId="0" fillId="3" borderId="4" xfId="0" applyNumberFormat="1" applyFill="1" applyBorder="1" applyAlignment="1" applyProtection="1">
      <alignment horizontal="center" vertical="center"/>
      <protection hidden="1"/>
    </xf>
    <xf numFmtId="4" fontId="0" fillId="3" borderId="25" xfId="0" applyNumberFormat="1" applyFill="1" applyBorder="1" applyAlignment="1" applyProtection="1">
      <alignment horizontal="center" vertical="center"/>
      <protection hidden="1"/>
    </xf>
    <xf numFmtId="0" fontId="0" fillId="0" borderId="49" xfId="0" applyBorder="1" applyAlignment="1" applyProtection="1">
      <alignment horizontal="center" vertical="center"/>
      <protection hidden="1"/>
    </xf>
    <xf numFmtId="4" fontId="1" fillId="4" borderId="45" xfId="0" applyNumberFormat="1" applyFont="1" applyFill="1" applyBorder="1" applyProtection="1">
      <protection hidden="1"/>
    </xf>
    <xf numFmtId="2" fontId="2" fillId="2" borderId="54" xfId="0" applyNumberFormat="1" applyFont="1" applyFill="1" applyBorder="1" applyAlignment="1" applyProtection="1">
      <alignment horizontal="center" vertical="center" wrapText="1"/>
      <protection locked="0"/>
    </xf>
    <xf numFmtId="2" fontId="2" fillId="2" borderId="55" xfId="0" applyNumberFormat="1" applyFont="1" applyFill="1" applyBorder="1" applyAlignment="1" applyProtection="1">
      <alignment horizontal="center" vertical="center" wrapText="1"/>
      <protection locked="0"/>
    </xf>
    <xf numFmtId="4" fontId="0" fillId="0" borderId="1" xfId="0" applyNumberFormat="1" applyBorder="1"/>
    <xf numFmtId="0" fontId="0" fillId="0" borderId="1" xfId="0" applyBorder="1"/>
    <xf numFmtId="168" fontId="0" fillId="0" borderId="1" xfId="0" applyNumberFormat="1" applyBorder="1"/>
    <xf numFmtId="0" fontId="60" fillId="0" borderId="0" xfId="0" applyFont="1"/>
    <xf numFmtId="0" fontId="60" fillId="4" borderId="0" xfId="0" applyFont="1" applyFill="1"/>
    <xf numFmtId="2" fontId="16" fillId="5" borderId="43" xfId="0" applyNumberFormat="1" applyFont="1" applyFill="1" applyBorder="1" applyAlignment="1" applyProtection="1">
      <alignment vertical="top" wrapText="1"/>
      <protection hidden="1"/>
    </xf>
    <xf numFmtId="2" fontId="16" fillId="5" borderId="53" xfId="0" applyNumberFormat="1" applyFont="1" applyFill="1" applyBorder="1" applyAlignment="1" applyProtection="1">
      <alignment vertical="top" wrapText="1"/>
      <protection hidden="1"/>
    </xf>
    <xf numFmtId="2" fontId="16" fillId="5" borderId="44" xfId="0" applyNumberFormat="1" applyFont="1" applyFill="1" applyBorder="1" applyAlignment="1" applyProtection="1">
      <alignment vertical="top" wrapText="1"/>
      <protection hidden="1"/>
    </xf>
    <xf numFmtId="4" fontId="59" fillId="0" borderId="39" xfId="0" applyNumberFormat="1" applyFont="1" applyBorder="1" applyAlignment="1" applyProtection="1">
      <alignment horizontal="center" vertical="center"/>
      <protection hidden="1"/>
    </xf>
    <xf numFmtId="4" fontId="59" fillId="0" borderId="50" xfId="0" applyNumberFormat="1" applyFont="1" applyBorder="1" applyAlignment="1" applyProtection="1">
      <alignment horizontal="center" vertical="center"/>
      <protection hidden="1"/>
    </xf>
    <xf numFmtId="4" fontId="59" fillId="0" borderId="40" xfId="0" applyNumberFormat="1" applyFont="1" applyBorder="1" applyAlignment="1" applyProtection="1">
      <alignment horizontal="center" vertical="center"/>
      <protection hidden="1"/>
    </xf>
    <xf numFmtId="4" fontId="0" fillId="0" borderId="6" xfId="0" applyNumberFormat="1" applyBorder="1" applyAlignment="1" applyProtection="1">
      <alignment horizontal="center" vertical="center"/>
      <protection hidden="1"/>
    </xf>
    <xf numFmtId="4" fontId="0" fillId="0" borderId="0" xfId="0" applyNumberFormat="1" applyAlignment="1" applyProtection="1">
      <alignment horizontal="center" vertical="center"/>
      <protection hidden="1"/>
    </xf>
    <xf numFmtId="4" fontId="0" fillId="0" borderId="11" xfId="0" applyNumberFormat="1" applyBorder="1" applyAlignment="1" applyProtection="1">
      <alignment horizontal="center" vertical="center"/>
      <protection hidden="1"/>
    </xf>
    <xf numFmtId="0" fontId="9" fillId="2" borderId="8" xfId="0" applyFont="1" applyFill="1" applyBorder="1" applyAlignment="1" applyProtection="1">
      <alignment horizontal="center" vertical="center"/>
      <protection hidden="1"/>
    </xf>
    <xf numFmtId="0" fontId="9" fillId="2" borderId="10" xfId="0" applyFont="1" applyFill="1" applyBorder="1" applyAlignment="1" applyProtection="1">
      <alignment horizontal="center" vertical="center"/>
      <protection hidden="1"/>
    </xf>
    <xf numFmtId="0" fontId="9" fillId="2" borderId="9" xfId="0" applyFont="1" applyFill="1" applyBorder="1" applyAlignment="1" applyProtection="1">
      <alignment horizontal="center" vertical="center"/>
      <protection hidden="1"/>
    </xf>
    <xf numFmtId="0" fontId="9" fillId="2" borderId="12" xfId="0" applyFont="1" applyFill="1" applyBorder="1" applyAlignment="1" applyProtection="1">
      <alignment horizontal="center" vertical="center"/>
      <protection hidden="1"/>
    </xf>
    <xf numFmtId="0" fontId="9" fillId="2" borderId="13" xfId="0" applyFont="1" applyFill="1" applyBorder="1" applyAlignment="1" applyProtection="1">
      <alignment horizontal="center" vertical="center"/>
      <protection hidden="1"/>
    </xf>
    <xf numFmtId="0" fontId="9" fillId="2" borderId="14" xfId="0" applyFont="1" applyFill="1" applyBorder="1" applyAlignment="1" applyProtection="1">
      <alignment horizontal="center" vertical="center"/>
      <protection hidden="1"/>
    </xf>
    <xf numFmtId="0" fontId="3" fillId="6" borderId="8" xfId="0" applyFont="1" applyFill="1" applyBorder="1" applyAlignment="1" applyProtection="1">
      <alignment horizontal="center" vertical="center"/>
      <protection hidden="1"/>
    </xf>
    <xf numFmtId="0" fontId="3" fillId="6" borderId="10" xfId="0" applyFont="1" applyFill="1" applyBorder="1" applyAlignment="1" applyProtection="1">
      <alignment horizontal="center" vertical="center"/>
      <protection hidden="1"/>
    </xf>
    <xf numFmtId="0" fontId="3" fillId="6" borderId="9" xfId="0" applyFont="1" applyFill="1" applyBorder="1" applyAlignment="1" applyProtection="1">
      <alignment horizontal="center" vertical="center"/>
      <protection hidden="1"/>
    </xf>
    <xf numFmtId="0" fontId="3" fillId="6" borderId="12" xfId="0" applyFont="1" applyFill="1" applyBorder="1" applyAlignment="1" applyProtection="1">
      <alignment horizontal="center" vertical="center"/>
      <protection hidden="1"/>
    </xf>
    <xf numFmtId="0" fontId="3" fillId="6" borderId="13" xfId="0" applyFont="1" applyFill="1" applyBorder="1" applyAlignment="1" applyProtection="1">
      <alignment horizontal="center" vertical="center"/>
      <protection hidden="1"/>
    </xf>
    <xf numFmtId="0" fontId="3" fillId="6" borderId="14" xfId="0" applyFont="1" applyFill="1" applyBorder="1" applyAlignment="1" applyProtection="1">
      <alignment horizontal="center" vertical="center"/>
      <protection hidden="1"/>
    </xf>
    <xf numFmtId="9" fontId="0" fillId="2" borderId="43" xfId="0" applyNumberFormat="1" applyFill="1" applyBorder="1" applyAlignment="1" applyProtection="1">
      <alignment horizontal="center" vertical="center"/>
      <protection hidden="1"/>
    </xf>
    <xf numFmtId="9" fontId="0" fillId="2" borderId="44" xfId="0" applyNumberFormat="1" applyFill="1" applyBorder="1" applyAlignment="1" applyProtection="1">
      <alignment horizontal="center" vertical="center"/>
      <protection hidden="1"/>
    </xf>
    <xf numFmtId="1" fontId="58" fillId="4" borderId="39" xfId="0" applyNumberFormat="1" applyFont="1" applyFill="1" applyBorder="1" applyAlignment="1" applyProtection="1">
      <alignment horizontal="center" vertical="center"/>
      <protection locked="0" hidden="1"/>
    </xf>
    <xf numFmtId="1" fontId="58" fillId="4" borderId="50" xfId="0" applyNumberFormat="1" applyFont="1" applyFill="1" applyBorder="1" applyAlignment="1" applyProtection="1">
      <alignment horizontal="center" vertical="center"/>
      <protection locked="0" hidden="1"/>
    </xf>
    <xf numFmtId="1" fontId="58" fillId="4" borderId="40" xfId="0" applyNumberFormat="1" applyFont="1" applyFill="1" applyBorder="1" applyAlignment="1" applyProtection="1">
      <alignment horizontal="center" vertical="center"/>
      <protection locked="0" hidden="1"/>
    </xf>
    <xf numFmtId="2" fontId="58" fillId="20" borderId="39" xfId="0" applyNumberFormat="1" applyFont="1" applyFill="1" applyBorder="1" applyAlignment="1" applyProtection="1">
      <alignment horizontal="center" vertical="center"/>
      <protection locked="0" hidden="1"/>
    </xf>
    <xf numFmtId="2" fontId="58" fillId="20" borderId="50" xfId="0" applyNumberFormat="1" applyFont="1" applyFill="1" applyBorder="1" applyAlignment="1" applyProtection="1">
      <alignment horizontal="center" vertical="center"/>
      <protection locked="0" hidden="1"/>
    </xf>
    <xf numFmtId="2" fontId="58" fillId="20" borderId="40" xfId="0" applyNumberFormat="1" applyFont="1" applyFill="1" applyBorder="1" applyAlignment="1" applyProtection="1">
      <alignment horizontal="center" vertical="center"/>
      <protection locked="0" hidden="1"/>
    </xf>
  </cellXfs>
  <cellStyles count="105">
    <cellStyle name="%20 - Vurgu1" xfId="20" builtinId="30" customBuiltin="1"/>
    <cellStyle name="%20 - Vurgu1 2" xfId="63" xr:uid="{00000000-0005-0000-0000-000001000000}"/>
    <cellStyle name="%20 - Vurgu2" xfId="23" builtinId="34" customBuiltin="1"/>
    <cellStyle name="%20 - Vurgu2 2" xfId="67" xr:uid="{00000000-0005-0000-0000-000003000000}"/>
    <cellStyle name="%20 - Vurgu3" xfId="26" builtinId="38" customBuiltin="1"/>
    <cellStyle name="%20 - Vurgu3 2" xfId="71" xr:uid="{00000000-0005-0000-0000-000005000000}"/>
    <cellStyle name="%20 - Vurgu4" xfId="29" builtinId="42" customBuiltin="1"/>
    <cellStyle name="%20 - Vurgu4 2" xfId="75" xr:uid="{00000000-0005-0000-0000-000007000000}"/>
    <cellStyle name="%20 - Vurgu5" xfId="32" builtinId="46" customBuiltin="1"/>
    <cellStyle name="%20 - Vurgu5 2" xfId="79" xr:uid="{00000000-0005-0000-0000-000009000000}"/>
    <cellStyle name="%20 - Vurgu6" xfId="35" builtinId="50" customBuiltin="1"/>
    <cellStyle name="%20 - Vurgu6 2" xfId="83" xr:uid="{00000000-0005-0000-0000-00000B000000}"/>
    <cellStyle name="%40 - Vurgu1" xfId="21" builtinId="31" customBuiltin="1"/>
    <cellStyle name="%40 - Vurgu1 2" xfId="64" xr:uid="{00000000-0005-0000-0000-00000D000000}"/>
    <cellStyle name="%40 - Vurgu2" xfId="24" builtinId="35" customBuiltin="1"/>
    <cellStyle name="%40 - Vurgu2 2" xfId="68" xr:uid="{00000000-0005-0000-0000-00000F000000}"/>
    <cellStyle name="%40 - Vurgu3" xfId="27" builtinId="39" customBuiltin="1"/>
    <cellStyle name="%40 - Vurgu3 2" xfId="72" xr:uid="{00000000-0005-0000-0000-000011000000}"/>
    <cellStyle name="%40 - Vurgu4" xfId="30" builtinId="43" customBuiltin="1"/>
    <cellStyle name="%40 - Vurgu4 2" xfId="76" xr:uid="{00000000-0005-0000-0000-000013000000}"/>
    <cellStyle name="%40 - Vurgu5" xfId="33" builtinId="47" customBuiltin="1"/>
    <cellStyle name="%40 - Vurgu5 2" xfId="80" xr:uid="{00000000-0005-0000-0000-000015000000}"/>
    <cellStyle name="%40 - Vurgu6" xfId="36" builtinId="51" customBuiltin="1"/>
    <cellStyle name="%40 - Vurgu6 2" xfId="84" xr:uid="{00000000-0005-0000-0000-000017000000}"/>
    <cellStyle name="%60 - Vurgu1 2" xfId="65" xr:uid="{00000000-0005-0000-0000-000018000000}"/>
    <cellStyle name="%60 - Vurgu1 2 2" xfId="99" xr:uid="{00000000-0005-0000-0000-000019000000}"/>
    <cellStyle name="%60 - Vurgu2 2" xfId="69" xr:uid="{00000000-0005-0000-0000-00001A000000}"/>
    <cellStyle name="%60 - Vurgu2 2 2" xfId="100" xr:uid="{00000000-0005-0000-0000-00001B000000}"/>
    <cellStyle name="%60 - Vurgu3 2" xfId="73" xr:uid="{00000000-0005-0000-0000-00001C000000}"/>
    <cellStyle name="%60 - Vurgu3 2 2" xfId="101" xr:uid="{00000000-0005-0000-0000-00001D000000}"/>
    <cellStyle name="%60 - Vurgu4 2" xfId="77" xr:uid="{00000000-0005-0000-0000-00001E000000}"/>
    <cellStyle name="%60 - Vurgu4 2 2" xfId="102" xr:uid="{00000000-0005-0000-0000-00001F000000}"/>
    <cellStyle name="%60 - Vurgu5 2" xfId="81" xr:uid="{00000000-0005-0000-0000-000020000000}"/>
    <cellStyle name="%60 - Vurgu5 2 2" xfId="103" xr:uid="{00000000-0005-0000-0000-000021000000}"/>
    <cellStyle name="%60 - Vurgu6 2" xfId="85" xr:uid="{00000000-0005-0000-0000-000022000000}"/>
    <cellStyle name="%60 - Vurgu6 2 2" xfId="104" xr:uid="{00000000-0005-0000-0000-000023000000}"/>
    <cellStyle name="Açıklama Metni" xfId="17" builtinId="53" customBuiltin="1"/>
    <cellStyle name="Açıklama Metni 2" xfId="60" xr:uid="{00000000-0005-0000-0000-000025000000}"/>
    <cellStyle name="Ana Başlık 2" xfId="45" xr:uid="{00000000-0005-0000-0000-000026000000}"/>
    <cellStyle name="Ana Başlık 3" xfId="97" xr:uid="{00000000-0005-0000-0000-000027000000}"/>
    <cellStyle name="Bağlı Hücre" xfId="13" builtinId="24" customBuiltin="1"/>
    <cellStyle name="Bağlı Hücre 2" xfId="56" xr:uid="{00000000-0005-0000-0000-000029000000}"/>
    <cellStyle name="Başlık 1" xfId="4" builtinId="16" customBuiltin="1"/>
    <cellStyle name="Başlık 1 2" xfId="46" xr:uid="{00000000-0005-0000-0000-00002B000000}"/>
    <cellStyle name="Başlık 2" xfId="5" builtinId="17" customBuiltin="1"/>
    <cellStyle name="Başlık 2 2" xfId="47" xr:uid="{00000000-0005-0000-0000-00002D000000}"/>
    <cellStyle name="Başlık 3" xfId="6" builtinId="18" customBuiltin="1"/>
    <cellStyle name="Başlık 3 2" xfId="48" xr:uid="{00000000-0005-0000-0000-00002F000000}"/>
    <cellStyle name="Başlık 4" xfId="7" builtinId="19" customBuiltin="1"/>
    <cellStyle name="Başlık 4 2" xfId="49" xr:uid="{00000000-0005-0000-0000-000031000000}"/>
    <cellStyle name="Çıkış" xfId="11" builtinId="21" customBuiltin="1"/>
    <cellStyle name="Çıkış 2" xfId="54" xr:uid="{00000000-0005-0000-0000-000033000000}"/>
    <cellStyle name="Giriş" xfId="10" builtinId="20" customBuiltin="1"/>
    <cellStyle name="Giriş 2" xfId="53" xr:uid="{00000000-0005-0000-0000-000035000000}"/>
    <cellStyle name="Hesaplama" xfId="12" builtinId="22" customBuiltin="1"/>
    <cellStyle name="Hesaplama 2" xfId="55" xr:uid="{00000000-0005-0000-0000-000037000000}"/>
    <cellStyle name="İşaretli Hücre" xfId="14" builtinId="23" customBuiltin="1"/>
    <cellStyle name="İşaretli Hücre 2" xfId="57" xr:uid="{00000000-0005-0000-0000-000039000000}"/>
    <cellStyle name="İyi" xfId="8" builtinId="26" customBuiltin="1"/>
    <cellStyle name="İyi 2" xfId="50" xr:uid="{00000000-0005-0000-0000-00003B000000}"/>
    <cellStyle name="Kötü" xfId="9" builtinId="27" customBuiltin="1"/>
    <cellStyle name="Kötü 2" xfId="51" xr:uid="{00000000-0005-0000-0000-00003D000000}"/>
    <cellStyle name="Normal" xfId="0" builtinId="0"/>
    <cellStyle name="Normal 10" xfId="86" xr:uid="{00000000-0005-0000-0000-00003F000000}"/>
    <cellStyle name="Normal 11" xfId="87" xr:uid="{00000000-0005-0000-0000-000040000000}"/>
    <cellStyle name="Normal 12" xfId="88" xr:uid="{00000000-0005-0000-0000-000041000000}"/>
    <cellStyle name="Normal 2" xfId="2" xr:uid="{00000000-0005-0000-0000-000042000000}"/>
    <cellStyle name="Normal 2 2" xfId="44" xr:uid="{00000000-0005-0000-0000-000043000000}"/>
    <cellStyle name="Normal 2 3" xfId="89" xr:uid="{00000000-0005-0000-0000-000044000000}"/>
    <cellStyle name="Normal 2 4" xfId="39" xr:uid="{00000000-0005-0000-0000-000045000000}"/>
    <cellStyle name="Normal 2 5" xfId="93" xr:uid="{00000000-0005-0000-0000-000046000000}"/>
    <cellStyle name="Normal 3" xfId="40" xr:uid="{00000000-0005-0000-0000-000047000000}"/>
    <cellStyle name="Normal 3 2" xfId="96" xr:uid="{00000000-0005-0000-0000-000048000000}"/>
    <cellStyle name="Normal 4" xfId="37" xr:uid="{00000000-0005-0000-0000-000049000000}"/>
    <cellStyle name="Normal 4 2" xfId="42" xr:uid="{00000000-0005-0000-0000-00004A000000}"/>
    <cellStyle name="Normal 4 3" xfId="91" xr:uid="{00000000-0005-0000-0000-00004B000000}"/>
    <cellStyle name="Normal 4 4" xfId="38" xr:uid="{00000000-0005-0000-0000-00004C000000}"/>
    <cellStyle name="Normal 5" xfId="3" xr:uid="{00000000-0005-0000-0000-00004D000000}"/>
    <cellStyle name="Normal 5 2" xfId="43" xr:uid="{00000000-0005-0000-0000-00004E000000}"/>
    <cellStyle name="Normal 5 3" xfId="90" xr:uid="{00000000-0005-0000-0000-00004F000000}"/>
    <cellStyle name="Normal 5 4" xfId="41" xr:uid="{00000000-0005-0000-0000-000050000000}"/>
    <cellStyle name="Not" xfId="16" builtinId="10" customBuiltin="1"/>
    <cellStyle name="Not 2" xfId="59" xr:uid="{00000000-0005-0000-0000-000052000000}"/>
    <cellStyle name="Nötr 2" xfId="52" xr:uid="{00000000-0005-0000-0000-000053000000}"/>
    <cellStyle name="Nötr 2 2" xfId="98" xr:uid="{00000000-0005-0000-0000-000054000000}"/>
    <cellStyle name="Toplam" xfId="18" builtinId="25" customBuiltin="1"/>
    <cellStyle name="Toplam 2" xfId="61" xr:uid="{00000000-0005-0000-0000-000056000000}"/>
    <cellStyle name="Uyarı Metni" xfId="15" builtinId="11" customBuiltin="1"/>
    <cellStyle name="Uyarı Metni 2" xfId="58" xr:uid="{00000000-0005-0000-0000-000058000000}"/>
    <cellStyle name="Virgül 2" xfId="1" xr:uid="{00000000-0005-0000-0000-000059000000}"/>
    <cellStyle name="Virgül 3" xfId="92" xr:uid="{00000000-0005-0000-0000-00005A000000}"/>
    <cellStyle name="Vurgu1" xfId="19" builtinId="29" customBuiltin="1"/>
    <cellStyle name="Vurgu1 2" xfId="62" xr:uid="{00000000-0005-0000-0000-00005C000000}"/>
    <cellStyle name="Vurgu2" xfId="22" builtinId="33" customBuiltin="1"/>
    <cellStyle name="Vurgu2 2" xfId="66" xr:uid="{00000000-0005-0000-0000-00005E000000}"/>
    <cellStyle name="Vurgu3" xfId="25" builtinId="37" customBuiltin="1"/>
    <cellStyle name="Vurgu3 2" xfId="70" xr:uid="{00000000-0005-0000-0000-000060000000}"/>
    <cellStyle name="Vurgu4" xfId="28" builtinId="41" customBuiltin="1"/>
    <cellStyle name="Vurgu4 2" xfId="74" xr:uid="{00000000-0005-0000-0000-000062000000}"/>
    <cellStyle name="Vurgu5" xfId="31" builtinId="45" customBuiltin="1"/>
    <cellStyle name="Vurgu5 2" xfId="78" xr:uid="{00000000-0005-0000-0000-000064000000}"/>
    <cellStyle name="Vurgu6" xfId="34" builtinId="49" customBuiltin="1"/>
    <cellStyle name="Vurgu6 2" xfId="82" xr:uid="{00000000-0005-0000-0000-000066000000}"/>
    <cellStyle name="㼿㼿㼿㼿㼿?" xfId="95" xr:uid="{00000000-0005-0000-0000-000067000000}"/>
    <cellStyle name="㼿㼿㼿㼿㼿㼿㼿" xfId="94" xr:uid="{00000000-0005-0000-0000-000068000000}"/>
  </cellStyles>
  <dxfs count="35">
    <dxf>
      <font>
        <color auto="1"/>
      </font>
      <fill>
        <patternFill>
          <bgColor rgb="FFC9A4E4"/>
        </patternFill>
      </fill>
    </dxf>
    <dxf>
      <font>
        <color theme="0"/>
      </font>
      <fill>
        <patternFill>
          <bgColor rgb="FF7030A0"/>
        </patternFill>
      </fill>
    </dxf>
    <dxf>
      <font>
        <color theme="0"/>
      </font>
      <fill>
        <patternFill>
          <bgColor rgb="FF7030A0"/>
        </patternFill>
      </fill>
    </dxf>
    <dxf>
      <font>
        <color auto="1"/>
      </font>
      <fill>
        <patternFill>
          <bgColor rgb="FFC9A4E4"/>
        </patternFill>
      </fill>
    </dxf>
    <dxf>
      <font>
        <color auto="1"/>
      </font>
      <fill>
        <patternFill>
          <bgColor rgb="FFFF6D6D"/>
        </patternFill>
      </fill>
    </dxf>
    <dxf>
      <font>
        <color theme="0"/>
      </font>
      <fill>
        <patternFill>
          <bgColor rgb="FFFF0000"/>
        </patternFill>
      </fill>
    </dxf>
    <dxf>
      <font>
        <color theme="0"/>
      </font>
      <fill>
        <patternFill>
          <bgColor rgb="FFFF0000"/>
        </patternFill>
      </fill>
    </dxf>
    <dxf>
      <font>
        <color auto="1"/>
      </font>
      <fill>
        <patternFill>
          <bgColor rgb="FFFF6D6D"/>
        </patternFill>
      </fill>
    </dxf>
    <dxf>
      <font>
        <color theme="0"/>
      </font>
      <fill>
        <patternFill>
          <bgColor rgb="FFFF0000"/>
        </patternFill>
      </fill>
    </dxf>
    <dxf>
      <font>
        <color auto="1"/>
      </font>
      <fill>
        <patternFill>
          <bgColor theme="5" tint="0.39994506668294322"/>
        </patternFill>
      </fill>
    </dxf>
    <dxf>
      <font>
        <color auto="1"/>
      </font>
      <fill>
        <patternFill>
          <bgColor theme="5" tint="0.39994506668294322"/>
        </patternFill>
      </fill>
    </dxf>
    <dxf>
      <font>
        <color theme="0"/>
      </font>
      <fill>
        <patternFill>
          <bgColor rgb="FFFF000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D8BEEC"/>
        </patternFill>
      </fill>
    </dxf>
    <dxf>
      <font>
        <color auto="1"/>
      </font>
      <fill>
        <patternFill>
          <bgColor rgb="FFD8BEEC"/>
        </patternFill>
      </fill>
    </dxf>
    <dxf>
      <font>
        <color auto="1"/>
      </font>
      <fill>
        <patternFill>
          <bgColor rgb="FFD8BEEC"/>
        </patternFill>
      </fill>
    </dxf>
    <dxf>
      <font>
        <color theme="0"/>
      </font>
      <fill>
        <patternFill>
          <bgColor rgb="FF00B050"/>
        </patternFill>
      </fill>
    </dxf>
    <dxf>
      <font>
        <color theme="0"/>
      </font>
      <fill>
        <patternFill>
          <bgColor rgb="FF00B05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theme="5"/>
        </patternFill>
      </fill>
    </dxf>
    <dxf>
      <fill>
        <patternFill>
          <bgColor theme="5"/>
        </patternFill>
      </fill>
    </dxf>
    <dxf>
      <font>
        <color theme="0"/>
      </font>
      <fill>
        <patternFill>
          <bgColor rgb="FF7030A0"/>
        </patternFill>
      </fill>
    </dxf>
    <dxf>
      <font>
        <color theme="0"/>
      </font>
      <fill>
        <patternFill>
          <bgColor rgb="FF7030A0"/>
        </patternFill>
      </fill>
    </dxf>
    <dxf>
      <fill>
        <patternFill>
          <bgColor theme="5"/>
        </patternFill>
      </fill>
    </dxf>
    <dxf>
      <fill>
        <patternFill>
          <bgColor theme="5"/>
        </patternFill>
      </fill>
    </dxf>
    <dxf>
      <fill>
        <patternFill>
          <bgColor theme="5"/>
        </patternFill>
      </fill>
    </dxf>
    <dxf>
      <fill>
        <patternFill>
          <bgColor theme="1" tint="0.34998626667073579"/>
        </patternFill>
      </fill>
    </dxf>
    <dxf>
      <fill>
        <patternFill>
          <bgColor theme="1" tint="0.34998626667073579"/>
        </patternFill>
      </fill>
    </dxf>
  </dxfs>
  <tableStyles count="0" defaultTableStyle="TableStyleMedium2" defaultPivotStyle="PivotStyleLight16"/>
  <colors>
    <mruColors>
      <color rgb="FFC7A1E3"/>
      <color rgb="FFFF0066"/>
      <color rgb="FFFF6D6D"/>
      <color rgb="FFFF5050"/>
      <color rgb="FFD8BEEC"/>
      <color rgb="FFC9A4E4"/>
      <color rgb="FFB482DA"/>
      <color rgb="FF9F5FCF"/>
      <color rgb="FF9C5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dimension ref="A1:AT429"/>
  <sheetViews>
    <sheetView tabSelected="1" zoomScale="70" zoomScaleNormal="70" workbookViewId="0">
      <selection activeCell="J8" sqref="J8"/>
    </sheetView>
  </sheetViews>
  <sheetFormatPr defaultColWidth="8.85546875" defaultRowHeight="15" x14ac:dyDescent="0.25"/>
  <cols>
    <col min="1" max="1" width="2.42578125" style="9" customWidth="1"/>
    <col min="2" max="2" width="4.85546875" style="10" customWidth="1"/>
    <col min="3" max="3" width="14.42578125" style="10" bestFit="1" customWidth="1"/>
    <col min="4" max="4" width="17.5703125" style="10" customWidth="1"/>
    <col min="5" max="5" width="31.28515625" style="27" bestFit="1" customWidth="1"/>
    <col min="6" max="6" width="16.42578125" style="27" customWidth="1"/>
    <col min="7" max="7" width="16.140625" style="27" customWidth="1"/>
    <col min="8" max="9" width="14.140625" style="9" customWidth="1"/>
    <col min="10" max="10" width="16.5703125" style="9" customWidth="1"/>
    <col min="11" max="11" width="23.7109375" style="9" customWidth="1"/>
    <col min="12" max="12" width="33.42578125" style="9" customWidth="1"/>
    <col min="13" max="13" width="9.7109375" style="10" customWidth="1"/>
    <col min="14" max="15" width="8" style="10" customWidth="1"/>
    <col min="16" max="16" width="7.5703125" style="10" customWidth="1"/>
    <col min="17" max="17" width="8.85546875" style="10" customWidth="1"/>
    <col min="18" max="18" width="6" style="10" customWidth="1"/>
    <col min="19" max="19" width="8.85546875" style="9" customWidth="1"/>
    <col min="20" max="20" width="9.5703125" style="9" customWidth="1"/>
    <col min="21" max="21" width="9" style="9" customWidth="1"/>
    <col min="22" max="22" width="7.5703125" style="9" customWidth="1"/>
    <col min="23" max="30" width="8" style="9" customWidth="1"/>
    <col min="31" max="31" width="13" style="9" customWidth="1"/>
    <col min="32" max="32" width="14" style="9" customWidth="1"/>
    <col min="33" max="33" width="24.42578125" style="9" customWidth="1"/>
    <col min="34" max="34" width="18.7109375" style="9" customWidth="1"/>
    <col min="35" max="35" width="13.28515625" style="9" customWidth="1"/>
    <col min="36" max="36" width="0.5703125" style="9" customWidth="1"/>
    <col min="37" max="37" width="9.7109375" style="9" customWidth="1"/>
    <col min="38" max="38" width="11.5703125" style="9" customWidth="1"/>
    <col min="39" max="39" width="10.140625" style="9" customWidth="1"/>
    <col min="40" max="40" width="11" style="9" customWidth="1"/>
    <col min="41" max="41" width="6" style="21" customWidth="1"/>
    <col min="42" max="42" width="8.85546875" style="9" customWidth="1"/>
    <col min="43" max="43" width="28.140625" customWidth="1"/>
    <col min="44" max="44" width="6.85546875" customWidth="1"/>
    <col min="45" max="45" width="45.42578125" customWidth="1"/>
    <col min="46" max="46" width="21" customWidth="1"/>
  </cols>
  <sheetData>
    <row r="1" spans="2:46" ht="21" x14ac:dyDescent="0.25">
      <c r="E1" s="11" t="s">
        <v>65</v>
      </c>
      <c r="F1" s="12">
        <v>2025</v>
      </c>
      <c r="G1" s="13"/>
      <c r="J1" s="14"/>
      <c r="K1" s="122"/>
      <c r="L1" s="25" t="s">
        <v>97</v>
      </c>
      <c r="M1" s="15"/>
      <c r="N1" s="15"/>
      <c r="O1" s="15"/>
      <c r="P1" s="15"/>
      <c r="S1" s="16"/>
    </row>
    <row r="2" spans="2:46" ht="18.75" x14ac:dyDescent="0.25">
      <c r="E2" s="17" t="str">
        <f>UPPER(TEXT(F2,"AAAAAAAAAA"))</f>
        <v>OCAK</v>
      </c>
      <c r="F2" s="18">
        <v>45658</v>
      </c>
      <c r="G2" s="18">
        <v>45688</v>
      </c>
      <c r="J2" s="14"/>
      <c r="K2" s="123"/>
      <c r="L2" s="25" t="s">
        <v>98</v>
      </c>
      <c r="M2" s="15"/>
      <c r="N2" s="15"/>
      <c r="O2" s="15"/>
      <c r="P2" s="15"/>
      <c r="S2" s="16"/>
    </row>
    <row r="3" spans="2:46" ht="15.75" x14ac:dyDescent="0.25">
      <c r="E3" s="135" t="s">
        <v>43</v>
      </c>
      <c r="F3" s="136">
        <f>G2-F2+1</f>
        <v>31</v>
      </c>
      <c r="G3" s="19">
        <v>30</v>
      </c>
      <c r="J3" s="14"/>
      <c r="K3" s="121"/>
      <c r="L3" s="25" t="s">
        <v>94</v>
      </c>
      <c r="M3" s="15"/>
      <c r="N3" s="15"/>
      <c r="O3" s="15"/>
      <c r="S3" s="20"/>
      <c r="U3" s="21"/>
      <c r="AF3" s="16"/>
    </row>
    <row r="4" spans="2:46" ht="15.75" x14ac:dyDescent="0.25">
      <c r="E4" s="135" t="s">
        <v>44</v>
      </c>
      <c r="F4" s="137">
        <f>F3-NETWORKDAYS.INTL(F2,G2)</f>
        <v>8</v>
      </c>
      <c r="G4" s="22"/>
      <c r="J4" s="14"/>
      <c r="K4" s="124"/>
      <c r="L4" s="125" t="s">
        <v>95</v>
      </c>
      <c r="M4" s="15"/>
      <c r="N4" s="15"/>
      <c r="O4" s="15"/>
      <c r="P4" s="23"/>
      <c r="S4" s="16"/>
      <c r="T4" s="16"/>
      <c r="U4" s="21"/>
      <c r="AB4" s="115"/>
      <c r="AC4" s="115"/>
      <c r="AJ4" s="16"/>
    </row>
    <row r="5" spans="2:46" ht="15.75" x14ac:dyDescent="0.25">
      <c r="E5" s="135" t="s">
        <v>41</v>
      </c>
      <c r="F5" s="138">
        <f>SUMIFS(Sayfa2!F2:F18,Sayfa2!A2:A18,2025,Sayfa2!B2:B18,E2,Sayfa2!D2:D18,"&lt;&gt;Cumartesi",Sayfa2!D2:D18,"&lt;&gt;Pazar")</f>
        <v>1</v>
      </c>
      <c r="G5" s="22"/>
      <c r="J5" s="16"/>
      <c r="K5" s="126"/>
      <c r="L5" s="125" t="s">
        <v>96</v>
      </c>
      <c r="M5" s="15"/>
      <c r="N5" s="15"/>
      <c r="O5" s="15"/>
      <c r="S5" s="20"/>
      <c r="U5" s="21"/>
      <c r="V5" s="21"/>
      <c r="W5" s="21"/>
      <c r="X5" s="21"/>
      <c r="Y5" s="21"/>
      <c r="Z5" s="21"/>
      <c r="AA5" s="21"/>
      <c r="AB5" s="21"/>
      <c r="AC5" s="21"/>
      <c r="AD5" s="21"/>
      <c r="AE5" s="21"/>
      <c r="AF5" s="21"/>
    </row>
    <row r="6" spans="2:46" ht="15.75" x14ac:dyDescent="0.25">
      <c r="E6" s="135" t="s">
        <v>40</v>
      </c>
      <c r="F6" s="139">
        <f>NETWORKDAYS.INTL(F2,G2,1)-F5</f>
        <v>22</v>
      </c>
      <c r="G6" s="22"/>
      <c r="L6" s="16"/>
      <c r="R6" s="16"/>
      <c r="S6" s="16"/>
      <c r="U6" s="24"/>
      <c r="AE6" s="15"/>
      <c r="AF6" s="21"/>
      <c r="AG6" s="16"/>
    </row>
    <row r="7" spans="2:46" ht="15.75" x14ac:dyDescent="0.25">
      <c r="E7" s="140" t="s">
        <v>42</v>
      </c>
      <c r="F7" s="141">
        <v>8.5</v>
      </c>
      <c r="G7" s="25"/>
      <c r="K7" s="16"/>
      <c r="L7" s="20"/>
      <c r="T7" s="16"/>
      <c r="AG7" s="15"/>
      <c r="AH7" s="143"/>
      <c r="AJ7" s="16"/>
      <c r="AM7" s="113"/>
      <c r="AP7" s="26"/>
      <c r="AQ7" s="2"/>
      <c r="AR7" s="2"/>
    </row>
    <row r="8" spans="2:46" ht="16.5" thickBot="1" x14ac:dyDescent="0.3">
      <c r="E8" s="140" t="s">
        <v>102</v>
      </c>
      <c r="F8" s="142">
        <v>0.75</v>
      </c>
      <c r="T8" s="21"/>
      <c r="AG8" s="21"/>
      <c r="AH8" s="21"/>
      <c r="AJ8" s="21"/>
      <c r="AM8" s="113"/>
    </row>
    <row r="9" spans="2:46" ht="16.5" thickBot="1" x14ac:dyDescent="0.3">
      <c r="D9" s="132">
        <f>F8</f>
        <v>0.75</v>
      </c>
      <c r="E9" s="134" t="s">
        <v>104</v>
      </c>
      <c r="F9" s="144">
        <f>F6*F8</f>
        <v>16.5</v>
      </c>
      <c r="T9" s="21"/>
      <c r="AG9" s="21"/>
      <c r="AH9" s="21"/>
      <c r="AJ9" s="21"/>
      <c r="AM9" s="113"/>
    </row>
    <row r="10" spans="2:46" ht="24" customHeight="1" thickBot="1" x14ac:dyDescent="0.3">
      <c r="D10" s="131">
        <f>F8</f>
        <v>0.75</v>
      </c>
      <c r="E10" s="133" t="s">
        <v>105</v>
      </c>
      <c r="F10" s="145">
        <f>F9*F7</f>
        <v>140.25</v>
      </c>
      <c r="M10" s="189" t="s">
        <v>45</v>
      </c>
      <c r="N10" s="190"/>
      <c r="O10" s="190"/>
      <c r="P10" s="190"/>
      <c r="Q10" s="190"/>
      <c r="R10" s="191"/>
      <c r="T10" s="21"/>
      <c r="V10" s="195" t="s">
        <v>12</v>
      </c>
      <c r="W10" s="196"/>
      <c r="X10" s="196"/>
      <c r="Y10" s="196"/>
      <c r="Z10" s="196"/>
      <c r="AA10" s="196"/>
      <c r="AB10" s="196"/>
      <c r="AC10" s="196"/>
      <c r="AD10" s="196"/>
      <c r="AE10" s="196"/>
      <c r="AF10" s="197"/>
      <c r="AG10" s="21"/>
      <c r="AH10" s="201">
        <f>F8</f>
        <v>0.75</v>
      </c>
      <c r="AJ10" s="21"/>
      <c r="AM10" s="114"/>
    </row>
    <row r="11" spans="2:46" ht="16.5" thickBot="1" x14ac:dyDescent="0.3">
      <c r="D11" s="146"/>
      <c r="E11" s="147"/>
      <c r="F11" s="148"/>
      <c r="M11" s="192"/>
      <c r="N11" s="193"/>
      <c r="O11" s="193"/>
      <c r="P11" s="193"/>
      <c r="Q11" s="193"/>
      <c r="R11" s="194"/>
      <c r="T11" s="21"/>
      <c r="V11" s="198"/>
      <c r="W11" s="199"/>
      <c r="X11" s="199"/>
      <c r="Y11" s="199"/>
      <c r="Z11" s="199"/>
      <c r="AA11" s="199"/>
      <c r="AB11" s="199"/>
      <c r="AC11" s="199"/>
      <c r="AD11" s="199"/>
      <c r="AE11" s="199"/>
      <c r="AF11" s="200"/>
      <c r="AG11" s="21"/>
      <c r="AH11" s="202"/>
      <c r="AJ11" s="21"/>
      <c r="AM11" s="114"/>
    </row>
    <row r="12" spans="2:46" ht="129.94999999999999" customHeight="1" thickBot="1" x14ac:dyDescent="0.3">
      <c r="B12" s="28" t="s">
        <v>22</v>
      </c>
      <c r="C12" s="29" t="s">
        <v>38</v>
      </c>
      <c r="D12" s="31" t="s">
        <v>0</v>
      </c>
      <c r="E12" s="31" t="s">
        <v>85</v>
      </c>
      <c r="F12" s="30" t="s">
        <v>84</v>
      </c>
      <c r="G12" s="30" t="s">
        <v>83</v>
      </c>
      <c r="H12" s="30" t="s">
        <v>2</v>
      </c>
      <c r="I12" s="30" t="s">
        <v>107</v>
      </c>
      <c r="J12" s="29" t="s">
        <v>13</v>
      </c>
      <c r="K12" s="29" t="s">
        <v>14</v>
      </c>
      <c r="L12" s="29" t="s">
        <v>15</v>
      </c>
      <c r="M12" s="31" t="s">
        <v>86</v>
      </c>
      <c r="N12" s="32" t="s">
        <v>87</v>
      </c>
      <c r="O12" s="31" t="s">
        <v>71</v>
      </c>
      <c r="P12" s="33" t="s">
        <v>88</v>
      </c>
      <c r="Q12" s="33" t="s">
        <v>91</v>
      </c>
      <c r="R12" s="33" t="s">
        <v>90</v>
      </c>
      <c r="S12" s="29" t="s">
        <v>89</v>
      </c>
      <c r="T12" s="29" t="s">
        <v>68</v>
      </c>
      <c r="U12" s="29" t="s">
        <v>69</v>
      </c>
      <c r="V12" s="28" t="s">
        <v>1</v>
      </c>
      <c r="W12" s="34" t="s">
        <v>80</v>
      </c>
      <c r="X12" s="34" t="s">
        <v>76</v>
      </c>
      <c r="Y12" s="34" t="s">
        <v>77</v>
      </c>
      <c r="Z12" s="34" t="s">
        <v>78</v>
      </c>
      <c r="AA12" s="34" t="s">
        <v>79</v>
      </c>
      <c r="AB12" s="34" t="s">
        <v>81</v>
      </c>
      <c r="AC12" s="34" t="s">
        <v>82</v>
      </c>
      <c r="AD12" s="35" t="s">
        <v>75</v>
      </c>
      <c r="AE12" s="35" t="s">
        <v>103</v>
      </c>
      <c r="AF12" s="36" t="s">
        <v>99</v>
      </c>
      <c r="AG12" s="130" t="s">
        <v>100</v>
      </c>
      <c r="AH12" s="130" t="s">
        <v>106</v>
      </c>
      <c r="AI12" s="130" t="s">
        <v>101</v>
      </c>
      <c r="AJ12" s="29" t="s">
        <v>67</v>
      </c>
      <c r="AK12" s="29" t="s">
        <v>92</v>
      </c>
      <c r="AL12" s="29" t="s">
        <v>72</v>
      </c>
      <c r="AM12" s="37" t="s">
        <v>70</v>
      </c>
      <c r="AN12" s="38" t="s">
        <v>66</v>
      </c>
      <c r="AO12" s="112" t="s">
        <v>93</v>
      </c>
      <c r="AP12" s="39" t="s">
        <v>39</v>
      </c>
      <c r="AQ12" s="149" t="s">
        <v>110</v>
      </c>
      <c r="AR12" s="173" t="s">
        <v>175</v>
      </c>
      <c r="AS12" s="173" t="s">
        <v>176</v>
      </c>
      <c r="AT12" s="174" t="s">
        <v>177</v>
      </c>
    </row>
    <row r="13" spans="2:46" ht="29.25" customHeight="1" thickBot="1" x14ac:dyDescent="0.3">
      <c r="B13" s="171"/>
      <c r="C13" s="203" t="s">
        <v>112</v>
      </c>
      <c r="D13" s="204"/>
      <c r="E13" s="204"/>
      <c r="F13" s="204"/>
      <c r="G13" s="204"/>
      <c r="H13" s="204"/>
      <c r="I13" s="204"/>
      <c r="J13" s="204"/>
      <c r="K13" s="205"/>
      <c r="L13" s="168">
        <f>SUMIF(I15:I62,"Hayır",M15:M62)+SUMIF(I15:I62,"Hayır",V15:V62)*F7+SUMIF(I15:I62,"Hayır",AG15:AG62)</f>
        <v>0</v>
      </c>
      <c r="M13" s="155"/>
      <c r="N13" s="206" t="s">
        <v>113</v>
      </c>
      <c r="O13" s="207"/>
      <c r="P13" s="207"/>
      <c r="Q13" s="207"/>
      <c r="R13" s="207"/>
      <c r="S13" s="207"/>
      <c r="T13" s="207"/>
      <c r="U13" s="207"/>
      <c r="V13" s="207"/>
      <c r="W13" s="207"/>
      <c r="X13" s="207"/>
      <c r="Y13" s="207"/>
      <c r="Z13" s="207"/>
      <c r="AA13" s="207"/>
      <c r="AB13" s="207"/>
      <c r="AC13" s="207"/>
      <c r="AD13" s="207"/>
      <c r="AE13" s="207"/>
      <c r="AF13" s="207"/>
      <c r="AG13" s="208"/>
      <c r="AH13" s="166">
        <f>SUMIF(I13:I62,"Hayır",AH13:AH62)</f>
        <v>0</v>
      </c>
      <c r="AI13" s="183" t="str">
        <f>IF((L13*3)&lt;AH13,"İçeride geçirilen süre yetersiz","İçeride geçirilen süre yeterli")</f>
        <v>İçeride geçirilen süre yeterli</v>
      </c>
      <c r="AJ13" s="184"/>
      <c r="AK13" s="184"/>
      <c r="AL13" s="184"/>
      <c r="AM13" s="184"/>
      <c r="AN13" s="184"/>
      <c r="AO13" s="184"/>
      <c r="AP13" s="184"/>
      <c r="AQ13" s="185"/>
      <c r="AR13" s="175"/>
      <c r="AS13" s="176"/>
      <c r="AT13" s="177"/>
    </row>
    <row r="14" spans="2:46" ht="29.25" customHeight="1" thickBot="1" x14ac:dyDescent="0.3">
      <c r="B14" s="171"/>
      <c r="C14" s="203" t="s">
        <v>111</v>
      </c>
      <c r="D14" s="204"/>
      <c r="E14" s="204"/>
      <c r="F14" s="204"/>
      <c r="G14" s="204"/>
      <c r="H14" s="204"/>
      <c r="I14" s="204"/>
      <c r="J14" s="204"/>
      <c r="K14" s="205"/>
      <c r="L14" s="168">
        <f>SUMIF(I13:I62,"Evet",M13:M62)+SUMIF(I13:I62,"Evet",V13:V62)*F7+SUMIF(I13:I62,"Evet",AG13:AG62)</f>
        <v>0</v>
      </c>
      <c r="M14" s="155"/>
      <c r="N14" s="206" t="s">
        <v>114</v>
      </c>
      <c r="O14" s="207"/>
      <c r="P14" s="207"/>
      <c r="Q14" s="207"/>
      <c r="R14" s="207"/>
      <c r="S14" s="207"/>
      <c r="T14" s="207"/>
      <c r="U14" s="207"/>
      <c r="V14" s="207"/>
      <c r="W14" s="207"/>
      <c r="X14" s="207"/>
      <c r="Y14" s="207"/>
      <c r="Z14" s="207"/>
      <c r="AA14" s="207"/>
      <c r="AB14" s="207"/>
      <c r="AC14" s="207"/>
      <c r="AD14" s="207"/>
      <c r="AE14" s="207"/>
      <c r="AF14" s="207"/>
      <c r="AG14" s="208"/>
      <c r="AH14" s="166">
        <f>SUMIF(I13:I62,"Evet",AH13:AH62)</f>
        <v>0</v>
      </c>
      <c r="AI14" s="186"/>
      <c r="AJ14" s="187"/>
      <c r="AK14" s="187"/>
      <c r="AL14" s="187"/>
      <c r="AM14" s="187"/>
      <c r="AN14" s="187"/>
      <c r="AO14" s="187"/>
      <c r="AP14" s="187"/>
      <c r="AQ14" s="188"/>
      <c r="AR14" s="175"/>
      <c r="AS14" s="176"/>
      <c r="AT14" s="177"/>
    </row>
    <row r="15" spans="2:46" ht="15" customHeight="1" thickBot="1" x14ac:dyDescent="0.3">
      <c r="B15" s="40">
        <v>1</v>
      </c>
      <c r="C15" s="150">
        <v>32731848422</v>
      </c>
      <c r="D15" s="150"/>
      <c r="E15" s="150" t="s">
        <v>115</v>
      </c>
      <c r="F15" s="153">
        <v>45002</v>
      </c>
      <c r="G15" s="153"/>
      <c r="H15" s="152" t="s">
        <v>46</v>
      </c>
      <c r="I15" s="152" t="s">
        <v>108</v>
      </c>
      <c r="J15" s="152" t="s">
        <v>24</v>
      </c>
      <c r="K15" s="152" t="s">
        <v>29</v>
      </c>
      <c r="L15" s="154">
        <f>VLOOKUP(K15,Sayfa1!F$3:G$15,2,FALSE)</f>
        <v>0.8</v>
      </c>
      <c r="M15" s="47"/>
      <c r="N15" s="156"/>
      <c r="O15" s="151">
        <f>IF(AND(F15&lt;F$2,G15=""),(NETWORKDAYS.INTL(F$2,G$2,1)-U15),IF(AND(F15&lt;F$2,G15&lt;=G$2),(NETWORKDAYS.INTL(F$2,G15,1)-U15),IF(AND(F15&gt;=F$2,G15=""),((NETWORKDAYS.INTL(F15,G$2,1))-U15),IF(AND(F15&gt;=F$2,G15&lt;=G$2),NETWORKDAYS.INTL(F15,G15,1),hata))))</f>
        <v>22</v>
      </c>
      <c r="P15" s="151">
        <f t="shared" ref="P15:P67" si="0">IF((O15-(SUM(V15:AF15)+AG15/F$7)+(AJ15-T15))*F$7&gt;(M15+N15),(M15+N15),(O15-(SUM(V15:AF15)+AG15/F$7)+(AJ15-T15))*F$7)</f>
        <v>0</v>
      </c>
      <c r="Q15" s="157"/>
      <c r="R15" s="158">
        <f t="shared" ref="R15:R67" si="1">IF((M15+N15)&gt;P15,(M15+N15)-(P15+Q15),0)</f>
        <v>0</v>
      </c>
      <c r="S15" s="158">
        <f t="shared" ref="S15:S67" si="2">(P15+Q15)/F$7</f>
        <v>0</v>
      </c>
      <c r="T15" s="159">
        <f>IF(AND(F15&lt;F$2,G15=""),(G$2-F$2+1)-(NETWORKDAYS.INTL(F$2,G$2,1)),IF(AND(F15&lt;F$2,G15&lt;=G$2),(G15-F$2)-(NETWORKDAYS.INTL(F$2,G15,1)),IF(AND(F15&gt;=F$2,G15=""),(G$2-F15)-(NETWORKDAYS.INTL(F15,G$2,1)),IF(AND(F15&gt;=F$2,G15&lt;=G$2),(G15-F15)-NETWORKDAYS.INTL(F15,G15,1),hata))))</f>
        <v>8</v>
      </c>
      <c r="U15" s="160">
        <f t="shared" ref="U15:U67" si="3">F$5</f>
        <v>1</v>
      </c>
      <c r="V15" s="161"/>
      <c r="W15" s="162"/>
      <c r="X15" s="162"/>
      <c r="Y15" s="162"/>
      <c r="Z15" s="162"/>
      <c r="AA15" s="162"/>
      <c r="AB15" s="162"/>
      <c r="AC15" s="162"/>
      <c r="AD15" s="163"/>
      <c r="AE15" s="163"/>
      <c r="AF15" s="164"/>
      <c r="AG15" s="165"/>
      <c r="AH15" s="167"/>
      <c r="AI15" s="44">
        <f>IF(H15="TAM ZAMANLI",(IF(AND(F15&lt;F$2,G15=""),G$2-F$2+1,IF(AND(F15&lt;F$2,G15&lt;=G$2),G15-F$2+1,IF(AND(F15&gt;=F$2,G15=""),G$2-F15+1,IF(AND(F15&gt;=F$2,G15&lt;=G$2),G15-F15+1,hata))))*F$7)-(F$7*SUM(S15:AF15)+AG15+AH15),0)</f>
        <v>187</v>
      </c>
      <c r="AJ15" s="119">
        <f>IF(AND(F15&lt;F$2,G15=""),(G$2-F$2+1)-(NETWORKDAYS.INTL(F$2,G$2,1)),IF(AND(F15&lt;F$2,G15&lt;=G$2),(G15-F$2+1)-(NETWORKDAYS.INTL(F$2,G15,1)),IF(AND(F15&gt;=F$2,G15=""),(G$2-F15+1)-(NETWORKDAYS.INTL(F15,G$2,1)),IF(AND(F15&gt;=F$2,G15&lt;=G$2),(G15-F15+1)-NETWORKDAYS.INTL(F15,G15,1),hata))))</f>
        <v>8</v>
      </c>
      <c r="AK15" s="55">
        <f t="shared" ref="AK15" si="4">F$3</f>
        <v>31</v>
      </c>
      <c r="AL15" s="55">
        <f t="shared" ref="AL15" si="5">_xlfn.DAYS(IF(G15="",G$2,G15),IF(F15&lt;F$2,F$2,F15))+1</f>
        <v>31</v>
      </c>
      <c r="AM15" s="55">
        <f>IF((M15+N15+V15+AG15+AH15/F$7)=0,0,(SUM(S15:AF15)+(AG15+AH15+AI15)/F$7))</f>
        <v>0</v>
      </c>
      <c r="AN15" s="56">
        <f>IF((M15+N15+V15+AG15+AH15/F$7)=0,0,IF(H15="TAM ZAMANLI",(IF(((_xlfn.DAYS(IF(G15="",G$2,G15),IF(F15&lt;F$2,F$2,F15)))+1)=F$3,IF(F$3&lt;30,F$3,30),((_xlfn.DAYS(IF(G15="",G$2,G15),IF(F15&lt;F$2,F$2,F15))))+1)-SUM(W15:AF15)),(S15+AG15+AH15/F$7)/30*(30-(F$4+F$5+SUM(V15:AF15)))))</f>
        <v>0</v>
      </c>
      <c r="AO15" s="169" t="e">
        <f>IF(AND(H15="TAM ZAMANLI",AN15&gt;0),1,IF(AND(H15="KISMİ ZAMANLI",AN15&gt;0),(S15+AG15/F$7)/30,hata))</f>
        <v>#NAME?</v>
      </c>
      <c r="AP15" s="180">
        <f>(SUMIFS(AN15:AN249,H15:H249,"TAM ZAMANLI",J15:J249,"ARAŞTIRMACI")+SUMIFS(AN15:AN249,H15:H249,"TAM ZAMANLI",J15:J249,"TEKNİSYEN"))/30</f>
        <v>0</v>
      </c>
      <c r="AQ15" s="172">
        <f t="shared" ref="AQ15:AQ70" si="6">ROUNDDOWN(AN15-(R15/$F$7),0)</f>
        <v>0</v>
      </c>
      <c r="AR15" s="175"/>
      <c r="AS15" s="176"/>
      <c r="AT15" s="177"/>
    </row>
    <row r="16" spans="2:46" ht="15" customHeight="1" thickBot="1" x14ac:dyDescent="0.3">
      <c r="B16" s="40">
        <f t="shared" ref="B16:B64" si="7">B15+1</f>
        <v>2</v>
      </c>
      <c r="C16" s="41">
        <v>39328417726</v>
      </c>
      <c r="D16" s="41"/>
      <c r="E16" s="150" t="s">
        <v>116</v>
      </c>
      <c r="F16" s="43">
        <v>43467</v>
      </c>
      <c r="G16" s="43"/>
      <c r="H16" s="42" t="s">
        <v>46</v>
      </c>
      <c r="I16" s="152" t="s">
        <v>108</v>
      </c>
      <c r="J16" s="42" t="s">
        <v>25</v>
      </c>
      <c r="K16" s="42" t="s">
        <v>27</v>
      </c>
      <c r="L16" s="117">
        <f>VLOOKUP(K16,Sayfa1!F$3:G$15,2,FALSE)</f>
        <v>0.9</v>
      </c>
      <c r="M16" s="47"/>
      <c r="N16" s="48"/>
      <c r="O16" s="44">
        <f>IF(AND(F16&lt;F$2,G16=""),(NETWORKDAYS.INTL(F$2,G$2,1)-U16),IF(AND(F16&lt;F$2,G16&lt;=G$2),(NETWORKDAYS.INTL(F$2,G16,1)-U16),IF(AND(F16&gt;=F$2,G16=""),((NETWORKDAYS.INTL(F16,G$2,1))-U16),IF(AND(F16&gt;=F$2,G16&lt;=G$2),NETWORKDAYS.INTL(F16,G16,1),hata))))</f>
        <v>22</v>
      </c>
      <c r="P16" s="44">
        <f t="shared" si="0"/>
        <v>0</v>
      </c>
      <c r="Q16" s="49"/>
      <c r="R16" s="45">
        <f t="shared" si="1"/>
        <v>0</v>
      </c>
      <c r="S16" s="45">
        <f t="shared" si="2"/>
        <v>0</v>
      </c>
      <c r="T16" s="127">
        <f>IF(AND(F16&lt;F$2,G16=""),(G$2-F$2+1)-(NETWORKDAYS.INTL(F$2,G$2,1)),IF(AND(F16&lt;F$2,G16&lt;=G$2),(G16-F$2)-(NETWORKDAYS.INTL(F$2,G16,1)),IF(AND(F16&gt;=F$2,G16=""),(G$2-F16)-(NETWORKDAYS.INTL(F16,G$2,1)),IF(AND(F16&gt;=F$2,G16&lt;=G$2),(G16-F16)-NETWORKDAYS.INTL(F16,G16,1),hata))))</f>
        <v>8</v>
      </c>
      <c r="U16" s="46">
        <f t="shared" si="3"/>
        <v>1</v>
      </c>
      <c r="V16" s="50"/>
      <c r="W16" s="51"/>
      <c r="X16" s="51"/>
      <c r="Y16" s="51"/>
      <c r="Z16" s="51"/>
      <c r="AA16" s="51"/>
      <c r="AB16" s="51"/>
      <c r="AC16" s="51"/>
      <c r="AD16" s="52"/>
      <c r="AE16" s="52"/>
      <c r="AF16" s="53"/>
      <c r="AG16" s="54"/>
      <c r="AH16" s="128"/>
      <c r="AI16" s="44">
        <f>IF(H16="TAM ZAMANLI",(IF(AND(F16&lt;F$2,G16=""),G$2-F$2+1,IF(AND(F16&lt;F$2,G16&lt;=G$2),G16-F$2+1,IF(AND(F16&gt;=F$2,G16=""),G$2-F16+1,IF(AND(F16&gt;=F$2,G16&lt;=G$2),G16-F16+1,hata))))*F$7)-(F$7*SUM(S16:AF16)+AG16+AH16),0)</f>
        <v>187</v>
      </c>
      <c r="AJ16" s="119">
        <f>IF(AND(F16&lt;F$2,G16=""),(G$2-F$2+1)-(NETWORKDAYS.INTL(F$2,G$2,1)),IF(AND(F16&lt;F$2,G16&lt;=G$2),(G16-F$2+1)-(NETWORKDAYS.INTL(F$2,G16,1)),IF(AND(F16&gt;=F$2,G16=""),(G$2-F16+1)-(NETWORKDAYS.INTL(F16,G$2,1)),IF(AND(F16&gt;=F$2,G16&lt;=G$2),(G16-F16+1)-NETWORKDAYS.INTL(F16,G16,1),hata))))</f>
        <v>8</v>
      </c>
      <c r="AK16" s="55">
        <f t="shared" ref="AK16:AK68" si="8">F$3</f>
        <v>31</v>
      </c>
      <c r="AL16" s="55">
        <f t="shared" ref="AL16:AL68" si="9">_xlfn.DAYS(IF(G16="",G$2,G16),IF(F16&lt;F$2,F$2,F16))+1</f>
        <v>31</v>
      </c>
      <c r="AM16" s="55">
        <f t="shared" ref="AM16:AM68" si="10">IF((M16+N16+V16+AG16+AH16/F$7)=0,0,(SUM(S16:AF16)+(AG16+AH16+AI16)/F$7))</f>
        <v>0</v>
      </c>
      <c r="AN16" s="56">
        <f t="shared" ref="AN16:AN68" si="11">IF((M16+N16+V16+AG16+AH16/F$7)=0,0,IF(H16="TAM ZAMANLI",(IF(((_xlfn.DAYS(IF(G16="",G$2,G16),IF(F16&lt;F$2,F$2,F16)))+1)=F$3,IF(F$3&lt;30,F$3,30),((_xlfn.DAYS(IF(G16="",G$2,G16),IF(F16&lt;F$2,F$2,F16))))+1)-SUM(W16:AF16)),(S16+AG16+AH16/F$7)/30*(30-(F$4+F$5+SUM(V16:AF16)))))</f>
        <v>0</v>
      </c>
      <c r="AO16" s="169" t="e">
        <f>IF(AND(H16="TAM ZAMANLI",AN16&gt;0),1,IF(AND(H16="KISMİ ZAMANLI",AN16&gt;0),(S16+AG16/F$7)/30,hata))</f>
        <v>#NAME?</v>
      </c>
      <c r="AP16" s="181"/>
      <c r="AQ16" s="172">
        <f t="shared" si="6"/>
        <v>0</v>
      </c>
      <c r="AR16" s="175"/>
      <c r="AS16" s="176"/>
      <c r="AT16" s="177"/>
    </row>
    <row r="17" spans="2:46" ht="15" customHeight="1" thickBot="1" x14ac:dyDescent="0.3">
      <c r="B17" s="40">
        <f t="shared" si="7"/>
        <v>3</v>
      </c>
      <c r="C17" s="41">
        <v>21220253052</v>
      </c>
      <c r="D17" s="41"/>
      <c r="E17" s="150" t="s">
        <v>117</v>
      </c>
      <c r="F17" s="43">
        <v>41244</v>
      </c>
      <c r="G17" s="43"/>
      <c r="H17" s="42" t="s">
        <v>46</v>
      </c>
      <c r="I17" s="152" t="s">
        <v>108</v>
      </c>
      <c r="J17" s="42" t="s">
        <v>24</v>
      </c>
      <c r="K17" s="42" t="s">
        <v>28</v>
      </c>
      <c r="L17" s="117">
        <f>VLOOKUP(K17,Sayfa1!F$3:G$15,2,FALSE)</f>
        <v>0.8</v>
      </c>
      <c r="M17" s="47"/>
      <c r="N17" s="48"/>
      <c r="O17" s="44">
        <f>IF(AND(F17&lt;F$2,G17=""),(NETWORKDAYS.INTL(F$2,G$2,1)-U17),IF(AND(F17&lt;F$2,G17&lt;=G$2),(NETWORKDAYS.INTL(F$2,G17,1)-U17),IF(AND(F17&gt;=F$2,G17=""),((NETWORKDAYS.INTL(F17,G$2,1))-U17),IF(AND(F17&gt;=F$2,G17&lt;=G$2),NETWORKDAYS.INTL(F17,G17,1),hata))))</f>
        <v>22</v>
      </c>
      <c r="P17" s="44">
        <f t="shared" si="0"/>
        <v>0</v>
      </c>
      <c r="Q17" s="49"/>
      <c r="R17" s="45">
        <f t="shared" si="1"/>
        <v>0</v>
      </c>
      <c r="S17" s="45">
        <f t="shared" si="2"/>
        <v>0</v>
      </c>
      <c r="T17" s="127">
        <f>IF(AND(F17&lt;F$2,G17=""),(G$2-F$2+1)-(NETWORKDAYS.INTL(F$2,G$2,1)),IF(AND(F17&lt;F$2,G17&lt;=G$2),(G17-F$2)-(NETWORKDAYS.INTL(F$2,G17,1)),IF(AND(F17&gt;=F$2,G17=""),(G$2-F17)-(NETWORKDAYS.INTL(F17,G$2,1)),IF(AND(F17&gt;=F$2,G17&lt;=G$2),(G17-F17)-NETWORKDAYS.INTL(F17,G17,1),hata))))</f>
        <v>8</v>
      </c>
      <c r="U17" s="46">
        <f t="shared" si="3"/>
        <v>1</v>
      </c>
      <c r="V17" s="50"/>
      <c r="W17" s="51"/>
      <c r="X17" s="51"/>
      <c r="Y17" s="51"/>
      <c r="Z17" s="51"/>
      <c r="AA17" s="51"/>
      <c r="AB17" s="51"/>
      <c r="AC17" s="51"/>
      <c r="AD17" s="52"/>
      <c r="AE17" s="52"/>
      <c r="AF17" s="53"/>
      <c r="AG17" s="54"/>
      <c r="AH17" s="128"/>
      <c r="AI17" s="44">
        <f>IF(H17="TAM ZAMANLI",(IF(AND(F17&lt;F$2,G17=""),G$2-F$2+1,IF(AND(F17&lt;F$2,G17&lt;=G$2),G17-F$2+1,IF(AND(F17&gt;=F$2,G17=""),G$2-F17+1,IF(AND(F17&gt;=F$2,G17&lt;=G$2),G17-F17+1,hata))))*F$7)-(F$7*SUM(S17:AF17)+AG17+AH17),0)</f>
        <v>187</v>
      </c>
      <c r="AJ17" s="119">
        <f>IF(AND(F17&lt;F$2,G17=""),(G$2-F$2+1)-(NETWORKDAYS.INTL(F$2,G$2,1)),IF(AND(F17&lt;F$2,G17&lt;=G$2),(G17-F$2+1)-(NETWORKDAYS.INTL(F$2,G17,1)),IF(AND(F17&gt;=F$2,G17=""),(G$2-F17+1)-(NETWORKDAYS.INTL(F17,G$2,1)),IF(AND(F17&gt;=F$2,G17&lt;=G$2),(G17-F17+1)-NETWORKDAYS.INTL(F17,G17,1),hata))))</f>
        <v>8</v>
      </c>
      <c r="AK17" s="55">
        <f t="shared" si="8"/>
        <v>31</v>
      </c>
      <c r="AL17" s="55">
        <f t="shared" si="9"/>
        <v>31</v>
      </c>
      <c r="AM17" s="55">
        <f t="shared" si="10"/>
        <v>0</v>
      </c>
      <c r="AN17" s="56">
        <f t="shared" si="11"/>
        <v>0</v>
      </c>
      <c r="AO17" s="169" t="e">
        <f>IF(AND(H17="TAM ZAMANLI",AN17&gt;0),1,IF(AND(H17="KISMİ ZAMANLI",AN17&gt;0),(S17+AG17/F$7)/30,hata))</f>
        <v>#NAME?</v>
      </c>
      <c r="AP17" s="181"/>
      <c r="AQ17" s="172">
        <f t="shared" si="6"/>
        <v>0</v>
      </c>
      <c r="AR17" s="175"/>
      <c r="AS17" s="176"/>
      <c r="AT17" s="177"/>
    </row>
    <row r="18" spans="2:46" ht="15" customHeight="1" thickBot="1" x14ac:dyDescent="0.3">
      <c r="B18" s="40">
        <f t="shared" si="7"/>
        <v>4</v>
      </c>
      <c r="C18" s="41">
        <v>15992005506</v>
      </c>
      <c r="D18" s="41"/>
      <c r="E18" s="150" t="s">
        <v>118</v>
      </c>
      <c r="F18" s="43">
        <v>43467</v>
      </c>
      <c r="G18" s="43"/>
      <c r="H18" s="42" t="s">
        <v>46</v>
      </c>
      <c r="I18" s="152" t="s">
        <v>108</v>
      </c>
      <c r="J18" s="42" t="s">
        <v>24</v>
      </c>
      <c r="K18" s="42" t="s">
        <v>28</v>
      </c>
      <c r="L18" s="117">
        <f>VLOOKUP(K18,Sayfa1!F$3:G$15,2,FALSE)</f>
        <v>0.8</v>
      </c>
      <c r="M18" s="47"/>
      <c r="N18" s="48"/>
      <c r="O18" s="44">
        <f>IF(AND(F18&lt;F$2,G18=""),(NETWORKDAYS.INTL(F$2,G$2,1)-U18),IF(AND(F18&lt;F$2,G18&lt;=G$2),(NETWORKDAYS.INTL(F$2,G18,1)-U18),IF(AND(F18&gt;=F$2,G18=""),((NETWORKDAYS.INTL(F18,G$2,1))-U18),IF(AND(F18&gt;=F$2,G18&lt;=G$2),NETWORKDAYS.INTL(F18,G18,1),hata))))</f>
        <v>22</v>
      </c>
      <c r="P18" s="44">
        <f t="shared" si="0"/>
        <v>0</v>
      </c>
      <c r="Q18" s="49"/>
      <c r="R18" s="45">
        <f t="shared" si="1"/>
        <v>0</v>
      </c>
      <c r="S18" s="45">
        <f t="shared" si="2"/>
        <v>0</v>
      </c>
      <c r="T18" s="127">
        <f>IF(AND(F18&lt;F$2,G18=""),(G$2-F$2+1)-(NETWORKDAYS.INTL(F$2,G$2,1)),IF(AND(F18&lt;F$2,G18&lt;=G$2),(G18-F$2)-(NETWORKDAYS.INTL(F$2,G18,1)),IF(AND(F18&gt;=F$2,G18=""),(G$2-F18)-(NETWORKDAYS.INTL(F18,G$2,1)),IF(AND(F18&gt;=F$2,G18&lt;=G$2),(G18-F18)-NETWORKDAYS.INTL(F18,G18,1),hata))))</f>
        <v>8</v>
      </c>
      <c r="U18" s="46">
        <f t="shared" si="3"/>
        <v>1</v>
      </c>
      <c r="V18" s="50"/>
      <c r="W18" s="51"/>
      <c r="X18" s="51"/>
      <c r="Y18" s="51"/>
      <c r="Z18" s="51"/>
      <c r="AA18" s="51"/>
      <c r="AB18" s="51"/>
      <c r="AC18" s="51"/>
      <c r="AD18" s="52"/>
      <c r="AE18" s="52"/>
      <c r="AF18" s="53"/>
      <c r="AG18" s="54"/>
      <c r="AH18" s="128"/>
      <c r="AI18" s="44">
        <f>IF(H18="TAM ZAMANLI",(IF(AND(F18&lt;F$2,G18=""),G$2-F$2+1,IF(AND(F18&lt;F$2,G18&lt;=G$2),G18-F$2+1,IF(AND(F18&gt;=F$2,G18=""),G$2-F18+1,IF(AND(F18&gt;=F$2,G18&lt;=G$2),G18-F18+1,hata))))*F$7)-(F$7*SUM(S18:AF18)+AG18+AH18),0)</f>
        <v>187</v>
      </c>
      <c r="AJ18" s="119">
        <f>IF(AND(F18&lt;F$2,G18=""),(G$2-F$2+1)-(NETWORKDAYS.INTL(F$2,G$2,1)),IF(AND(F18&lt;F$2,G18&lt;=G$2),(G18-F$2+1)-(NETWORKDAYS.INTL(F$2,G18,1)),IF(AND(F18&gt;=F$2,G18=""),(G$2-F18+1)-(NETWORKDAYS.INTL(F18,G$2,1)),IF(AND(F18&gt;=F$2,G18&lt;=G$2),(G18-F18+1)-NETWORKDAYS.INTL(F18,G18,1),hata))))</f>
        <v>8</v>
      </c>
      <c r="AK18" s="55">
        <f t="shared" si="8"/>
        <v>31</v>
      </c>
      <c r="AL18" s="55">
        <f t="shared" si="9"/>
        <v>31</v>
      </c>
      <c r="AM18" s="55">
        <f t="shared" si="10"/>
        <v>0</v>
      </c>
      <c r="AN18" s="56">
        <f t="shared" si="11"/>
        <v>0</v>
      </c>
      <c r="AO18" s="169" t="e">
        <f>IF(AND(H18="TAM ZAMANLI",AN18&gt;0),1,IF(AND(H18="KISMİ ZAMANLI",AN18&gt;0),(S18+AG18/F$7)/30,hata))</f>
        <v>#NAME?</v>
      </c>
      <c r="AP18" s="181"/>
      <c r="AQ18" s="172">
        <f t="shared" si="6"/>
        <v>0</v>
      </c>
      <c r="AR18" s="175"/>
      <c r="AS18" s="176"/>
      <c r="AT18" s="177"/>
    </row>
    <row r="19" spans="2:46" ht="15" customHeight="1" thickBot="1" x14ac:dyDescent="0.3">
      <c r="B19" s="40">
        <f t="shared" si="7"/>
        <v>5</v>
      </c>
      <c r="C19" s="41">
        <v>74494053422</v>
      </c>
      <c r="D19" s="41"/>
      <c r="E19" s="150" t="s">
        <v>119</v>
      </c>
      <c r="F19" s="43">
        <v>43467</v>
      </c>
      <c r="G19" s="43"/>
      <c r="H19" s="42" t="s">
        <v>46</v>
      </c>
      <c r="I19" s="152" t="s">
        <v>108</v>
      </c>
      <c r="J19" s="42" t="s">
        <v>25</v>
      </c>
      <c r="K19" s="42" t="s">
        <v>27</v>
      </c>
      <c r="L19" s="117">
        <f>VLOOKUP(K19,Sayfa1!F$3:G$15,2,FALSE)</f>
        <v>0.9</v>
      </c>
      <c r="M19" s="47"/>
      <c r="N19" s="48"/>
      <c r="O19" s="44">
        <f>IF(AND(F19&lt;F$2,G19=""),(NETWORKDAYS.INTL(F$2,G$2,1)-U19),IF(AND(F19&lt;F$2,G19&lt;=G$2),(NETWORKDAYS.INTL(F$2,G19,1)-U19),IF(AND(F19&gt;=F$2,G19=""),((NETWORKDAYS.INTL(F19,G$2,1))-U19),IF(AND(F19&gt;=F$2,G19&lt;=G$2),NETWORKDAYS.INTL(F19,G19,1),hata))))</f>
        <v>22</v>
      </c>
      <c r="P19" s="44">
        <f t="shared" si="0"/>
        <v>0</v>
      </c>
      <c r="Q19" s="49"/>
      <c r="R19" s="45">
        <f t="shared" si="1"/>
        <v>0</v>
      </c>
      <c r="S19" s="45">
        <f t="shared" si="2"/>
        <v>0</v>
      </c>
      <c r="T19" s="127">
        <f>IF(AND(F19&lt;F$2,G19=""),(G$2-F$2+1)-(NETWORKDAYS.INTL(F$2,G$2,1)),IF(AND(F19&lt;F$2,G19&lt;=G$2),(G19-F$2)-(NETWORKDAYS.INTL(F$2,G19,1)),IF(AND(F19&gt;=F$2,G19=""),(G$2-F19)-(NETWORKDAYS.INTL(F19,G$2,1)),IF(AND(F19&gt;=F$2,G19&lt;=G$2),(G19-F19)-NETWORKDAYS.INTL(F19,G19,1),hata))))</f>
        <v>8</v>
      </c>
      <c r="U19" s="46">
        <f t="shared" si="3"/>
        <v>1</v>
      </c>
      <c r="V19" s="50"/>
      <c r="W19" s="51"/>
      <c r="X19" s="51"/>
      <c r="Y19" s="51"/>
      <c r="Z19" s="51"/>
      <c r="AA19" s="51"/>
      <c r="AB19" s="51"/>
      <c r="AC19" s="51"/>
      <c r="AD19" s="52"/>
      <c r="AE19" s="52"/>
      <c r="AF19" s="53"/>
      <c r="AG19" s="54"/>
      <c r="AH19" s="128"/>
      <c r="AI19" s="44">
        <f>IF(H19="TAM ZAMANLI",(IF(AND(F19&lt;F$2,G19=""),G$2-F$2+1,IF(AND(F19&lt;F$2,G19&lt;=G$2),G19-F$2+1,IF(AND(F19&gt;=F$2,G19=""),G$2-F19+1,IF(AND(F19&gt;=F$2,G19&lt;=G$2),G19-F19+1,hata))))*F$7)-(F$7*SUM(S19:AF19)+AG19+AH19),0)</f>
        <v>187</v>
      </c>
      <c r="AJ19" s="119">
        <f>IF(AND(F19&lt;F$2,G19=""),(G$2-F$2+1)-(NETWORKDAYS.INTL(F$2,G$2,1)),IF(AND(F19&lt;F$2,G19&lt;=G$2),(G19-F$2+1)-(NETWORKDAYS.INTL(F$2,G19,1)),IF(AND(F19&gt;=F$2,G19=""),(G$2-F19+1)-(NETWORKDAYS.INTL(F19,G$2,1)),IF(AND(F19&gt;=F$2,G19&lt;=G$2),(G19-F19+1)-NETWORKDAYS.INTL(F19,G19,1),hata))))</f>
        <v>8</v>
      </c>
      <c r="AK19" s="55">
        <f t="shared" si="8"/>
        <v>31</v>
      </c>
      <c r="AL19" s="55">
        <f t="shared" si="9"/>
        <v>31</v>
      </c>
      <c r="AM19" s="55">
        <f t="shared" si="10"/>
        <v>0</v>
      </c>
      <c r="AN19" s="56">
        <f t="shared" si="11"/>
        <v>0</v>
      </c>
      <c r="AO19" s="169" t="e">
        <f>IF(AND(H19="TAM ZAMANLI",AN19&gt;0),1,IF(AND(H19="KISMİ ZAMANLI",AN19&gt;0),(S19+AG19/F$7)/30,hata))</f>
        <v>#NAME?</v>
      </c>
      <c r="AP19" s="181"/>
      <c r="AQ19" s="172">
        <f t="shared" si="6"/>
        <v>0</v>
      </c>
      <c r="AR19" s="175"/>
      <c r="AS19" s="176"/>
      <c r="AT19" s="177"/>
    </row>
    <row r="20" spans="2:46" ht="15" customHeight="1" thickBot="1" x14ac:dyDescent="0.3">
      <c r="B20" s="40">
        <f t="shared" si="7"/>
        <v>6</v>
      </c>
      <c r="C20" s="41">
        <v>15493594820</v>
      </c>
      <c r="D20" s="41"/>
      <c r="E20" s="150" t="s">
        <v>120</v>
      </c>
      <c r="F20" s="43">
        <v>43015</v>
      </c>
      <c r="G20" s="43"/>
      <c r="H20" s="42" t="s">
        <v>46</v>
      </c>
      <c r="I20" s="152" t="s">
        <v>108</v>
      </c>
      <c r="J20" s="42" t="s">
        <v>25</v>
      </c>
      <c r="K20" s="42" t="s">
        <v>27</v>
      </c>
      <c r="L20" s="117">
        <f>VLOOKUP(K20,Sayfa1!F$3:G$15,2,FALSE)</f>
        <v>0.9</v>
      </c>
      <c r="M20" s="47"/>
      <c r="N20" s="48"/>
      <c r="O20" s="44">
        <f>IF(AND(F20&lt;F$2,G20=""),(NETWORKDAYS.INTL(F$2,G$2,1)-U20),IF(AND(F20&lt;F$2,G20&lt;=G$2),(NETWORKDAYS.INTL(F$2,G20,1)-U20),IF(AND(F20&gt;=F$2,G20=""),((NETWORKDAYS.INTL(F20,G$2,1))-U20),IF(AND(F20&gt;=F$2,G20&lt;=G$2),NETWORKDAYS.INTL(F20,G20,1),hata))))</f>
        <v>22</v>
      </c>
      <c r="P20" s="44">
        <f t="shared" si="0"/>
        <v>0</v>
      </c>
      <c r="Q20" s="49"/>
      <c r="R20" s="45">
        <f t="shared" si="1"/>
        <v>0</v>
      </c>
      <c r="S20" s="45">
        <f t="shared" si="2"/>
        <v>0</v>
      </c>
      <c r="T20" s="127">
        <f>IF(AND(F20&lt;F$2,G20=""),(G$2-F$2+1)-(NETWORKDAYS.INTL(F$2,G$2,1)),IF(AND(F20&lt;F$2,G20&lt;=G$2),(G20-F$2)-(NETWORKDAYS.INTL(F$2,G20,1)),IF(AND(F20&gt;=F$2,G20=""),(G$2-F20)-(NETWORKDAYS.INTL(F20,G$2,1)),IF(AND(F20&gt;=F$2,G20&lt;=G$2),(G20-F20)-NETWORKDAYS.INTL(F20,G20,1),hata))))</f>
        <v>8</v>
      </c>
      <c r="U20" s="46">
        <f t="shared" si="3"/>
        <v>1</v>
      </c>
      <c r="V20" s="50"/>
      <c r="W20" s="51"/>
      <c r="X20" s="51"/>
      <c r="Y20" s="51"/>
      <c r="Z20" s="51"/>
      <c r="AA20" s="51"/>
      <c r="AB20" s="51"/>
      <c r="AC20" s="51"/>
      <c r="AD20" s="52"/>
      <c r="AE20" s="52"/>
      <c r="AF20" s="53"/>
      <c r="AG20" s="54"/>
      <c r="AH20" s="128"/>
      <c r="AI20" s="44">
        <f>IF(H20="TAM ZAMANLI",(IF(AND(F20&lt;F$2,G20=""),G$2-F$2+1,IF(AND(F20&lt;F$2,G20&lt;=G$2),G20-F$2+1,IF(AND(F20&gt;=F$2,G20=""),G$2-F20+1,IF(AND(F20&gt;=F$2,G20&lt;=G$2),G20-F20+1,hata))))*F$7)-(F$7*SUM(S20:AF20)+AG20+AH20),0)</f>
        <v>187</v>
      </c>
      <c r="AJ20" s="119">
        <f>IF(AND(F20&lt;F$2,G20=""),(G$2-F$2+1)-(NETWORKDAYS.INTL(F$2,G$2,1)),IF(AND(F20&lt;F$2,G20&lt;=G$2),(G20-F$2+1)-(NETWORKDAYS.INTL(F$2,G20,1)),IF(AND(F20&gt;=F$2,G20=""),(G$2-F20+1)-(NETWORKDAYS.INTL(F20,G$2,1)),IF(AND(F20&gt;=F$2,G20&lt;=G$2),(G20-F20+1)-NETWORKDAYS.INTL(F20,G20,1),hata))))</f>
        <v>8</v>
      </c>
      <c r="AK20" s="55">
        <f t="shared" si="8"/>
        <v>31</v>
      </c>
      <c r="AL20" s="55">
        <f t="shared" si="9"/>
        <v>31</v>
      </c>
      <c r="AM20" s="55">
        <f t="shared" si="10"/>
        <v>0</v>
      </c>
      <c r="AN20" s="56">
        <f t="shared" si="11"/>
        <v>0</v>
      </c>
      <c r="AO20" s="169" t="e">
        <f>IF(AND(H20="TAM ZAMANLI",AN20&gt;0),1,IF(AND(H20="KISMİ ZAMANLI",AN20&gt;0),(S20+AG20/F$7)/30,hata))</f>
        <v>#NAME?</v>
      </c>
      <c r="AP20" s="181"/>
      <c r="AQ20" s="172">
        <f t="shared" si="6"/>
        <v>0</v>
      </c>
      <c r="AR20" s="175"/>
      <c r="AS20" s="176"/>
      <c r="AT20" s="177"/>
    </row>
    <row r="21" spans="2:46" ht="15" customHeight="1" thickBot="1" x14ac:dyDescent="0.3">
      <c r="B21" s="40">
        <f t="shared" si="7"/>
        <v>7</v>
      </c>
      <c r="C21" s="41">
        <v>49702272384</v>
      </c>
      <c r="D21" s="41"/>
      <c r="E21" s="150" t="s">
        <v>121</v>
      </c>
      <c r="F21" s="43">
        <v>41073</v>
      </c>
      <c r="G21" s="43"/>
      <c r="H21" s="42" t="s">
        <v>46</v>
      </c>
      <c r="I21" s="152" t="s">
        <v>108</v>
      </c>
      <c r="J21" s="42" t="s">
        <v>25</v>
      </c>
      <c r="K21" s="42" t="s">
        <v>27</v>
      </c>
      <c r="L21" s="117">
        <f>VLOOKUP(K21,Sayfa1!F$3:G$15,2,FALSE)</f>
        <v>0.9</v>
      </c>
      <c r="M21" s="47"/>
      <c r="N21" s="48"/>
      <c r="O21" s="44">
        <f>IF(AND(F21&lt;F$2,G21=""),(NETWORKDAYS.INTL(F$2,G$2,1)-U21),IF(AND(F21&lt;F$2,G21&lt;=G$2),(NETWORKDAYS.INTL(F$2,G21,1)-U21),IF(AND(F21&gt;=F$2,G21=""),((NETWORKDAYS.INTL(F21,G$2,1))-U21),IF(AND(F21&gt;=F$2,G21&lt;=G$2),NETWORKDAYS.INTL(F21,G21,1),hata))))</f>
        <v>22</v>
      </c>
      <c r="P21" s="44">
        <f t="shared" si="0"/>
        <v>0</v>
      </c>
      <c r="Q21" s="49"/>
      <c r="R21" s="45">
        <f t="shared" si="1"/>
        <v>0</v>
      </c>
      <c r="S21" s="45">
        <f t="shared" si="2"/>
        <v>0</v>
      </c>
      <c r="T21" s="127">
        <f>IF(AND(F21&lt;F$2,G21=""),(G$2-F$2+1)-(NETWORKDAYS.INTL(F$2,G$2,1)),IF(AND(F21&lt;F$2,G21&lt;=G$2),(G21-F$2)-(NETWORKDAYS.INTL(F$2,G21,1)),IF(AND(F21&gt;=F$2,G21=""),(G$2-F21)-(NETWORKDAYS.INTL(F21,G$2,1)),IF(AND(F21&gt;=F$2,G21&lt;=G$2),(G21-F21)-NETWORKDAYS.INTL(F21,G21,1),hata))))</f>
        <v>8</v>
      </c>
      <c r="U21" s="46">
        <f t="shared" si="3"/>
        <v>1</v>
      </c>
      <c r="V21" s="50"/>
      <c r="W21" s="51"/>
      <c r="X21" s="51"/>
      <c r="Y21" s="51"/>
      <c r="Z21" s="51"/>
      <c r="AA21" s="51"/>
      <c r="AB21" s="51"/>
      <c r="AC21" s="51"/>
      <c r="AD21" s="52"/>
      <c r="AE21" s="52"/>
      <c r="AF21" s="53"/>
      <c r="AG21" s="54"/>
      <c r="AH21" s="128"/>
      <c r="AI21" s="44">
        <f>IF(H21="TAM ZAMANLI",(IF(AND(F21&lt;F$2,G21=""),G$2-F$2+1,IF(AND(F21&lt;F$2,G21&lt;=G$2),G21-F$2+1,IF(AND(F21&gt;=F$2,G21=""),G$2-F21+1,IF(AND(F21&gt;=F$2,G21&lt;=G$2),G21-F21+1,hata))))*F$7)-(F$7*SUM(S21:AF21)+AG21+AH21),0)</f>
        <v>187</v>
      </c>
      <c r="AJ21" s="119">
        <f>IF(AND(F21&lt;F$2,G21=""),(G$2-F$2+1)-(NETWORKDAYS.INTL(F$2,G$2,1)),IF(AND(F21&lt;F$2,G21&lt;=G$2),(G21-F$2+1)-(NETWORKDAYS.INTL(F$2,G21,1)),IF(AND(F21&gt;=F$2,G21=""),(G$2-F21+1)-(NETWORKDAYS.INTL(F21,G$2,1)),IF(AND(F21&gt;=F$2,G21&lt;=G$2),(G21-F21+1)-NETWORKDAYS.INTL(F21,G21,1),hata))))</f>
        <v>8</v>
      </c>
      <c r="AK21" s="55">
        <f t="shared" si="8"/>
        <v>31</v>
      </c>
      <c r="AL21" s="55">
        <f t="shared" si="9"/>
        <v>31</v>
      </c>
      <c r="AM21" s="55">
        <f t="shared" si="10"/>
        <v>0</v>
      </c>
      <c r="AN21" s="56">
        <f t="shared" si="11"/>
        <v>0</v>
      </c>
      <c r="AO21" s="169" t="e">
        <f>IF(AND(H21="TAM ZAMANLI",AN21&gt;0),1,IF(AND(H21="KISMİ ZAMANLI",AN21&gt;0),(S21+AG21/F$7)/30,hata))</f>
        <v>#NAME?</v>
      </c>
      <c r="AP21" s="181"/>
      <c r="AQ21" s="172">
        <f t="shared" si="6"/>
        <v>0</v>
      </c>
      <c r="AR21" s="175"/>
      <c r="AS21" s="176"/>
      <c r="AT21" s="177"/>
    </row>
    <row r="22" spans="2:46" ht="15" customHeight="1" thickBot="1" x14ac:dyDescent="0.3">
      <c r="B22" s="40">
        <f t="shared" si="7"/>
        <v>8</v>
      </c>
      <c r="C22" s="41">
        <v>38182767350</v>
      </c>
      <c r="D22" s="41"/>
      <c r="E22" s="150" t="s">
        <v>122</v>
      </c>
      <c r="F22" s="43">
        <v>41088</v>
      </c>
      <c r="G22" s="43"/>
      <c r="H22" s="42" t="s">
        <v>46</v>
      </c>
      <c r="I22" s="152" t="s">
        <v>108</v>
      </c>
      <c r="J22" s="42" t="s">
        <v>24</v>
      </c>
      <c r="K22" s="42" t="s">
        <v>171</v>
      </c>
      <c r="L22" s="117">
        <f>VLOOKUP(K22,Sayfa1!F$3:G$15,2,FALSE)</f>
        <v>0.8</v>
      </c>
      <c r="M22" s="47"/>
      <c r="N22" s="48"/>
      <c r="O22" s="44">
        <f>IF(AND(F22&lt;F$2,G22=""),(NETWORKDAYS.INTL(F$2,G$2,1)-U22),IF(AND(F22&lt;F$2,G22&lt;=G$2),(NETWORKDAYS.INTL(F$2,G22,1)-U22),IF(AND(F22&gt;=F$2,G22=""),((NETWORKDAYS.INTL(F22,G$2,1))-U22),IF(AND(F22&gt;=F$2,G22&lt;=G$2),NETWORKDAYS.INTL(F22,G22,1),hata))))</f>
        <v>22</v>
      </c>
      <c r="P22" s="44">
        <f t="shared" si="0"/>
        <v>0</v>
      </c>
      <c r="Q22" s="49"/>
      <c r="R22" s="45">
        <f t="shared" si="1"/>
        <v>0</v>
      </c>
      <c r="S22" s="45">
        <f t="shared" si="2"/>
        <v>0</v>
      </c>
      <c r="T22" s="127">
        <f>IF(AND(F22&lt;F$2,G22=""),(G$2-F$2+1)-(NETWORKDAYS.INTL(F$2,G$2,1)),IF(AND(F22&lt;F$2,G22&lt;=G$2),(G22-F$2)-(NETWORKDAYS.INTL(F$2,G22,1)),IF(AND(F22&gt;=F$2,G22=""),(G$2-F22)-(NETWORKDAYS.INTL(F22,G$2,1)),IF(AND(F22&gt;=F$2,G22&lt;=G$2),(G22-F22)-NETWORKDAYS.INTL(F22,G22,1),hata))))</f>
        <v>8</v>
      </c>
      <c r="U22" s="46">
        <f t="shared" si="3"/>
        <v>1</v>
      </c>
      <c r="V22" s="50"/>
      <c r="W22" s="51"/>
      <c r="X22" s="51"/>
      <c r="Y22" s="51"/>
      <c r="Z22" s="51"/>
      <c r="AA22" s="51"/>
      <c r="AB22" s="51"/>
      <c r="AC22" s="51"/>
      <c r="AD22" s="52"/>
      <c r="AE22" s="52"/>
      <c r="AF22" s="53"/>
      <c r="AG22" s="54"/>
      <c r="AH22" s="128"/>
      <c r="AI22" s="44">
        <f>IF(H22="TAM ZAMANLI",(IF(AND(F22&lt;F$2,G22=""),G$2-F$2+1,IF(AND(F22&lt;F$2,G22&lt;=G$2),G22-F$2+1,IF(AND(F22&gt;=F$2,G22=""),G$2-F22+1,IF(AND(F22&gt;=F$2,G22&lt;=G$2),G22-F22+1,hata))))*F$7)-(F$7*SUM(S22:AF22)+AG22+AH22),0)</f>
        <v>187</v>
      </c>
      <c r="AJ22" s="119">
        <f>IF(AND(F22&lt;F$2,G22=""),(G$2-F$2+1)-(NETWORKDAYS.INTL(F$2,G$2,1)),IF(AND(F22&lt;F$2,G22&lt;=G$2),(G22-F$2+1)-(NETWORKDAYS.INTL(F$2,G22,1)),IF(AND(F22&gt;=F$2,G22=""),(G$2-F22+1)-(NETWORKDAYS.INTL(F22,G$2,1)),IF(AND(F22&gt;=F$2,G22&lt;=G$2),(G22-F22+1)-NETWORKDAYS.INTL(F22,G22,1),hata))))</f>
        <v>8</v>
      </c>
      <c r="AK22" s="55">
        <f t="shared" si="8"/>
        <v>31</v>
      </c>
      <c r="AL22" s="55">
        <f t="shared" si="9"/>
        <v>31</v>
      </c>
      <c r="AM22" s="55">
        <f t="shared" si="10"/>
        <v>0</v>
      </c>
      <c r="AN22" s="56">
        <f t="shared" si="11"/>
        <v>0</v>
      </c>
      <c r="AO22" s="169" t="e">
        <f>IF(AND(H22="TAM ZAMANLI",AN22&gt;0),1,IF(AND(H22="KISMİ ZAMANLI",AN22&gt;0),(S22+AG22/F$7)/30,hata))</f>
        <v>#NAME?</v>
      </c>
      <c r="AP22" s="181"/>
      <c r="AQ22" s="172">
        <f t="shared" si="6"/>
        <v>0</v>
      </c>
      <c r="AR22" s="175"/>
      <c r="AS22" s="176"/>
      <c r="AT22" s="177"/>
    </row>
    <row r="23" spans="2:46" ht="15" customHeight="1" thickBot="1" x14ac:dyDescent="0.3">
      <c r="B23" s="40">
        <f t="shared" si="7"/>
        <v>9</v>
      </c>
      <c r="C23" s="41">
        <v>13328494048</v>
      </c>
      <c r="D23" s="41"/>
      <c r="E23" s="150" t="s">
        <v>123</v>
      </c>
      <c r="F23" s="43">
        <v>45007</v>
      </c>
      <c r="G23" s="43"/>
      <c r="H23" s="42" t="s">
        <v>46</v>
      </c>
      <c r="I23" s="152" t="s">
        <v>108</v>
      </c>
      <c r="J23" s="42" t="s">
        <v>25</v>
      </c>
      <c r="K23" s="42" t="s">
        <v>17</v>
      </c>
      <c r="L23" s="117">
        <f>VLOOKUP(K23,Sayfa1!F$3:G$15,2,FALSE)</f>
        <v>0.95</v>
      </c>
      <c r="M23" s="47"/>
      <c r="N23" s="48"/>
      <c r="O23" s="44">
        <f>IF(AND(F23&lt;F$2,G23=""),(NETWORKDAYS.INTL(F$2,G$2,1)-U23),IF(AND(F23&lt;F$2,G23&lt;=G$2),(NETWORKDAYS.INTL(F$2,G23,1)-U23),IF(AND(F23&gt;=F$2,G23=""),((NETWORKDAYS.INTL(F23,G$2,1))-U23),IF(AND(F23&gt;=F$2,G23&lt;=G$2),NETWORKDAYS.INTL(F23,G23,1),hata))))</f>
        <v>22</v>
      </c>
      <c r="P23" s="44">
        <f t="shared" si="0"/>
        <v>0</v>
      </c>
      <c r="Q23" s="49"/>
      <c r="R23" s="45">
        <f t="shared" si="1"/>
        <v>0</v>
      </c>
      <c r="S23" s="45">
        <f t="shared" si="2"/>
        <v>0</v>
      </c>
      <c r="T23" s="127">
        <f>IF(AND(F23&lt;F$2,G23=""),(G$2-F$2+1)-(NETWORKDAYS.INTL(F$2,G$2,1)),IF(AND(F23&lt;F$2,G23&lt;=G$2),(G23-F$2)-(NETWORKDAYS.INTL(F$2,G23,1)),IF(AND(F23&gt;=F$2,G23=""),(G$2-F23)-(NETWORKDAYS.INTL(F23,G$2,1)),IF(AND(F23&gt;=F$2,G23&lt;=G$2),(G23-F23)-NETWORKDAYS.INTL(F23,G23,1),hata))))</f>
        <v>8</v>
      </c>
      <c r="U23" s="46">
        <f t="shared" si="3"/>
        <v>1</v>
      </c>
      <c r="V23" s="50"/>
      <c r="W23" s="51"/>
      <c r="X23" s="51"/>
      <c r="Y23" s="51"/>
      <c r="Z23" s="51"/>
      <c r="AA23" s="51"/>
      <c r="AB23" s="51"/>
      <c r="AC23" s="51"/>
      <c r="AD23" s="52"/>
      <c r="AE23" s="52"/>
      <c r="AF23" s="53"/>
      <c r="AG23" s="54"/>
      <c r="AH23" s="128"/>
      <c r="AI23" s="44">
        <f>IF(H23="TAM ZAMANLI",(IF(AND(F23&lt;F$2,G23=""),G$2-F$2+1,IF(AND(F23&lt;F$2,G23&lt;=G$2),G23-F$2+1,IF(AND(F23&gt;=F$2,G23=""),G$2-F23+1,IF(AND(F23&gt;=F$2,G23&lt;=G$2),G23-F23+1,hata))))*F$7)-(F$7*SUM(S23:AF23)+AG23+AH23),0)</f>
        <v>187</v>
      </c>
      <c r="AJ23" s="119">
        <f>IF(AND(F23&lt;F$2,G23=""),(G$2-F$2+1)-(NETWORKDAYS.INTL(F$2,G$2,1)),IF(AND(F23&lt;F$2,G23&lt;=G$2),(G23-F$2+1)-(NETWORKDAYS.INTL(F$2,G23,1)),IF(AND(F23&gt;=F$2,G23=""),(G$2-F23+1)-(NETWORKDAYS.INTL(F23,G$2,1)),IF(AND(F23&gt;=F$2,G23&lt;=G$2),(G23-F23+1)-NETWORKDAYS.INTL(F23,G23,1),hata))))</f>
        <v>8</v>
      </c>
      <c r="AK23" s="55">
        <f t="shared" si="8"/>
        <v>31</v>
      </c>
      <c r="AL23" s="55">
        <f t="shared" si="9"/>
        <v>31</v>
      </c>
      <c r="AM23" s="55">
        <f t="shared" si="10"/>
        <v>0</v>
      </c>
      <c r="AN23" s="56">
        <f t="shared" si="11"/>
        <v>0</v>
      </c>
      <c r="AO23" s="169" t="e">
        <f>IF(AND(H23="TAM ZAMANLI",AN23&gt;0),1,IF(AND(H23="KISMİ ZAMANLI",AN23&gt;0),(S23+AG23/F$7)/30,hata))</f>
        <v>#NAME?</v>
      </c>
      <c r="AP23" s="181"/>
      <c r="AQ23" s="172">
        <f t="shared" si="6"/>
        <v>0</v>
      </c>
      <c r="AR23" s="175"/>
      <c r="AS23" s="176"/>
      <c r="AT23" s="177"/>
    </row>
    <row r="24" spans="2:46" ht="15" customHeight="1" thickBot="1" x14ac:dyDescent="0.3">
      <c r="B24" s="40">
        <f t="shared" si="7"/>
        <v>10</v>
      </c>
      <c r="C24" s="41">
        <v>47905811072</v>
      </c>
      <c r="D24" s="41"/>
      <c r="E24" s="150" t="s">
        <v>124</v>
      </c>
      <c r="F24" s="43">
        <v>39815</v>
      </c>
      <c r="G24" s="43"/>
      <c r="H24" s="42" t="s">
        <v>46</v>
      </c>
      <c r="I24" s="152" t="s">
        <v>108</v>
      </c>
      <c r="J24" s="42" t="s">
        <v>25</v>
      </c>
      <c r="K24" s="42" t="s">
        <v>172</v>
      </c>
      <c r="L24" s="117">
        <f>VLOOKUP(K24,Sayfa1!F$3:G$15,2,FALSE)</f>
        <v>0.8</v>
      </c>
      <c r="M24" s="47"/>
      <c r="N24" s="48"/>
      <c r="O24" s="44">
        <f>IF(AND(F24&lt;F$2,G24=""),(NETWORKDAYS.INTL(F$2,G$2,1)-U24),IF(AND(F24&lt;F$2,G24&lt;=G$2),(NETWORKDAYS.INTL(F$2,G24,1)-U24),IF(AND(F24&gt;=F$2,G24=""),((NETWORKDAYS.INTL(F24,G$2,1))-U24),IF(AND(F24&gt;=F$2,G24&lt;=G$2),NETWORKDAYS.INTL(F24,G24,1),hata))))</f>
        <v>22</v>
      </c>
      <c r="P24" s="44">
        <f t="shared" si="0"/>
        <v>0</v>
      </c>
      <c r="Q24" s="49"/>
      <c r="R24" s="45">
        <f t="shared" si="1"/>
        <v>0</v>
      </c>
      <c r="S24" s="45">
        <f t="shared" si="2"/>
        <v>0</v>
      </c>
      <c r="T24" s="127">
        <f>IF(AND(F24&lt;F$2,G24=""),(G$2-F$2+1)-(NETWORKDAYS.INTL(F$2,G$2,1)),IF(AND(F24&lt;F$2,G24&lt;=G$2),(G24-F$2)-(NETWORKDAYS.INTL(F$2,G24,1)),IF(AND(F24&gt;=F$2,G24=""),(G$2-F24)-(NETWORKDAYS.INTL(F24,G$2,1)),IF(AND(F24&gt;=F$2,G24&lt;=G$2),(G24-F24)-NETWORKDAYS.INTL(F24,G24,1),hata))))</f>
        <v>8</v>
      </c>
      <c r="U24" s="46">
        <f t="shared" si="3"/>
        <v>1</v>
      </c>
      <c r="V24" s="50"/>
      <c r="W24" s="51"/>
      <c r="X24" s="51"/>
      <c r="Y24" s="51"/>
      <c r="Z24" s="51"/>
      <c r="AA24" s="51"/>
      <c r="AB24" s="51"/>
      <c r="AC24" s="51"/>
      <c r="AD24" s="52"/>
      <c r="AE24" s="52"/>
      <c r="AF24" s="53"/>
      <c r="AG24" s="54"/>
      <c r="AH24" s="128"/>
      <c r="AI24" s="44">
        <f>IF(H24="TAM ZAMANLI",(IF(AND(F24&lt;F$2,G24=""),G$2-F$2+1,IF(AND(F24&lt;F$2,G24&lt;=G$2),G24-F$2+1,IF(AND(F24&gt;=F$2,G24=""),G$2-F24+1,IF(AND(F24&gt;=F$2,G24&lt;=G$2),G24-F24+1,hata))))*F$7)-(F$7*SUM(S24:AF24)+AG24+AH24),0)</f>
        <v>187</v>
      </c>
      <c r="AJ24" s="119">
        <f>IF(AND(F24&lt;F$2,G24=""),(G$2-F$2+1)-(NETWORKDAYS.INTL(F$2,G$2,1)),IF(AND(F24&lt;F$2,G24&lt;=G$2),(G24-F$2+1)-(NETWORKDAYS.INTL(F$2,G24,1)),IF(AND(F24&gt;=F$2,G24=""),(G$2-F24+1)-(NETWORKDAYS.INTL(F24,G$2,1)),IF(AND(F24&gt;=F$2,G24&lt;=G$2),(G24-F24+1)-NETWORKDAYS.INTL(F24,G24,1),hata))))</f>
        <v>8</v>
      </c>
      <c r="AK24" s="55">
        <f t="shared" si="8"/>
        <v>31</v>
      </c>
      <c r="AL24" s="55">
        <f t="shared" si="9"/>
        <v>31</v>
      </c>
      <c r="AM24" s="55">
        <f t="shared" si="10"/>
        <v>0</v>
      </c>
      <c r="AN24" s="56">
        <f t="shared" si="11"/>
        <v>0</v>
      </c>
      <c r="AO24" s="169" t="e">
        <f>IF(AND(H24="TAM ZAMANLI",AN24&gt;0),1,IF(AND(H24="KISMİ ZAMANLI",AN24&gt;0),(S24+AG24/F$7)/30,hata))</f>
        <v>#NAME?</v>
      </c>
      <c r="AP24" s="181"/>
      <c r="AQ24" s="172">
        <f t="shared" si="6"/>
        <v>0</v>
      </c>
      <c r="AR24" s="175"/>
      <c r="AS24" s="176"/>
      <c r="AT24" s="177"/>
    </row>
    <row r="25" spans="2:46" ht="15" customHeight="1" thickBot="1" x14ac:dyDescent="0.3">
      <c r="B25" s="40">
        <f t="shared" si="7"/>
        <v>11</v>
      </c>
      <c r="C25" s="41">
        <v>20740735918</v>
      </c>
      <c r="D25" s="41"/>
      <c r="E25" s="150" t="s">
        <v>125</v>
      </c>
      <c r="F25" s="43">
        <v>41367</v>
      </c>
      <c r="G25" s="43"/>
      <c r="H25" s="42" t="s">
        <v>46</v>
      </c>
      <c r="I25" s="152" t="s">
        <v>109</v>
      </c>
      <c r="J25" s="42" t="s">
        <v>23</v>
      </c>
      <c r="K25" s="42" t="s">
        <v>173</v>
      </c>
      <c r="L25" s="117">
        <f>VLOOKUP(K25,Sayfa1!F$3:G$15,2,FALSE)</f>
        <v>0.8</v>
      </c>
      <c r="M25" s="47"/>
      <c r="N25" s="48"/>
      <c r="O25" s="44">
        <f>IF(AND(F25&lt;F$2,G25=""),(NETWORKDAYS.INTL(F$2,G$2,1)-U25),IF(AND(F25&lt;F$2,G25&lt;=G$2),(NETWORKDAYS.INTL(F$2,G25,1)-U25),IF(AND(F25&gt;=F$2,G25=""),((NETWORKDAYS.INTL(F25,G$2,1))-U25),IF(AND(F25&gt;=F$2,G25&lt;=G$2),NETWORKDAYS.INTL(F25,G25,1),hata))))</f>
        <v>22</v>
      </c>
      <c r="P25" s="44">
        <f t="shared" si="0"/>
        <v>0</v>
      </c>
      <c r="Q25" s="49"/>
      <c r="R25" s="45">
        <f t="shared" si="1"/>
        <v>0</v>
      </c>
      <c r="S25" s="45">
        <f t="shared" si="2"/>
        <v>0</v>
      </c>
      <c r="T25" s="127">
        <f>IF(AND(F25&lt;F$2,G25=""),(G$2-F$2+1)-(NETWORKDAYS.INTL(F$2,G$2,1)),IF(AND(F25&lt;F$2,G25&lt;=G$2),(G25-F$2)-(NETWORKDAYS.INTL(F$2,G25,1)),IF(AND(F25&gt;=F$2,G25=""),(G$2-F25)-(NETWORKDAYS.INTL(F25,G$2,1)),IF(AND(F25&gt;=F$2,G25&lt;=G$2),(G25-F25)-NETWORKDAYS.INTL(F25,G25,1),hata))))</f>
        <v>8</v>
      </c>
      <c r="U25" s="46">
        <f t="shared" si="3"/>
        <v>1</v>
      </c>
      <c r="V25" s="50"/>
      <c r="W25" s="51"/>
      <c r="X25" s="51"/>
      <c r="Y25" s="51"/>
      <c r="Z25" s="51"/>
      <c r="AA25" s="51"/>
      <c r="AB25" s="51"/>
      <c r="AC25" s="51"/>
      <c r="AD25" s="52"/>
      <c r="AE25" s="52"/>
      <c r="AF25" s="53"/>
      <c r="AG25" s="54"/>
      <c r="AH25" s="128"/>
      <c r="AI25" s="44">
        <f>IF(H25="TAM ZAMANLI",(IF(AND(F25&lt;F$2,G25=""),G$2-F$2+1,IF(AND(F25&lt;F$2,G25&lt;=G$2),G25-F$2+1,IF(AND(F25&gt;=F$2,G25=""),G$2-F25+1,IF(AND(F25&gt;=F$2,G25&lt;=G$2),G25-F25+1,hata))))*F$7)-(F$7*SUM(S25:AF25)+AG25+AH25),0)</f>
        <v>187</v>
      </c>
      <c r="AJ25" s="119">
        <f>IF(AND(F25&lt;F$2,G25=""),(G$2-F$2+1)-(NETWORKDAYS.INTL(F$2,G$2,1)),IF(AND(F25&lt;F$2,G25&lt;=G$2),(G25-F$2+1)-(NETWORKDAYS.INTL(F$2,G25,1)),IF(AND(F25&gt;=F$2,G25=""),(G$2-F25+1)-(NETWORKDAYS.INTL(F25,G$2,1)),IF(AND(F25&gt;=F$2,G25&lt;=G$2),(G25-F25+1)-NETWORKDAYS.INTL(F25,G25,1),hata))))</f>
        <v>8</v>
      </c>
      <c r="AK25" s="55">
        <f t="shared" si="8"/>
        <v>31</v>
      </c>
      <c r="AL25" s="55">
        <f t="shared" si="9"/>
        <v>31</v>
      </c>
      <c r="AM25" s="55">
        <f t="shared" si="10"/>
        <v>0</v>
      </c>
      <c r="AN25" s="56">
        <f t="shared" si="11"/>
        <v>0</v>
      </c>
      <c r="AO25" s="169" t="e">
        <f>IF(AND(H25="TAM ZAMANLI",AN25&gt;0),1,IF(AND(H25="KISMİ ZAMANLI",AN25&gt;0),(S25+AG25/F$7)/30,hata))</f>
        <v>#NAME?</v>
      </c>
      <c r="AP25" s="181"/>
      <c r="AQ25" s="172">
        <f t="shared" si="6"/>
        <v>0</v>
      </c>
      <c r="AR25" s="175"/>
      <c r="AS25" s="176"/>
      <c r="AT25" s="177"/>
    </row>
    <row r="26" spans="2:46" ht="15" customHeight="1" thickBot="1" x14ac:dyDescent="0.3">
      <c r="B26" s="40">
        <f t="shared" si="7"/>
        <v>12</v>
      </c>
      <c r="C26" s="41">
        <v>61873095852</v>
      </c>
      <c r="D26" s="41"/>
      <c r="E26" s="150" t="s">
        <v>126</v>
      </c>
      <c r="F26" s="43">
        <v>41381</v>
      </c>
      <c r="G26" s="43"/>
      <c r="H26" s="42" t="s">
        <v>46</v>
      </c>
      <c r="I26" s="152" t="s">
        <v>109</v>
      </c>
      <c r="J26" s="42" t="s">
        <v>23</v>
      </c>
      <c r="K26" s="42" t="s">
        <v>173</v>
      </c>
      <c r="L26" s="117">
        <f>VLOOKUP(K26,Sayfa1!F$3:G$15,2,FALSE)</f>
        <v>0.8</v>
      </c>
      <c r="M26" s="47"/>
      <c r="N26" s="48"/>
      <c r="O26" s="44">
        <f>IF(AND(F26&lt;F$2,G26=""),(NETWORKDAYS.INTL(F$2,G$2,1)-U26),IF(AND(F26&lt;F$2,G26&lt;=G$2),(NETWORKDAYS.INTL(F$2,G26,1)-U26),IF(AND(F26&gt;=F$2,G26=""),((NETWORKDAYS.INTL(F26,G$2,1))-U26),IF(AND(F26&gt;=F$2,G26&lt;=G$2),NETWORKDAYS.INTL(F26,G26,1),hata))))</f>
        <v>22</v>
      </c>
      <c r="P26" s="44">
        <f t="shared" si="0"/>
        <v>0</v>
      </c>
      <c r="Q26" s="49"/>
      <c r="R26" s="45">
        <f t="shared" si="1"/>
        <v>0</v>
      </c>
      <c r="S26" s="45">
        <f t="shared" si="2"/>
        <v>0</v>
      </c>
      <c r="T26" s="127">
        <f>IF(AND(F26&lt;F$2,G26=""),(G$2-F$2+1)-(NETWORKDAYS.INTL(F$2,G$2,1)),IF(AND(F26&lt;F$2,G26&lt;=G$2),(G26-F$2)-(NETWORKDAYS.INTL(F$2,G26,1)),IF(AND(F26&gt;=F$2,G26=""),(G$2-F26)-(NETWORKDAYS.INTL(F26,G$2,1)),IF(AND(F26&gt;=F$2,G26&lt;=G$2),(G26-F26)-NETWORKDAYS.INTL(F26,G26,1),hata))))</f>
        <v>8</v>
      </c>
      <c r="U26" s="46">
        <f t="shared" si="3"/>
        <v>1</v>
      </c>
      <c r="V26" s="50"/>
      <c r="W26" s="51"/>
      <c r="X26" s="51"/>
      <c r="Y26" s="51"/>
      <c r="Z26" s="51"/>
      <c r="AA26" s="51"/>
      <c r="AB26" s="51"/>
      <c r="AC26" s="51"/>
      <c r="AD26" s="52"/>
      <c r="AE26" s="52"/>
      <c r="AF26" s="53"/>
      <c r="AG26" s="54"/>
      <c r="AH26" s="128"/>
      <c r="AI26" s="44">
        <f>IF(H26="TAM ZAMANLI",(IF(AND(F26&lt;F$2,G26=""),G$2-F$2+1,IF(AND(F26&lt;F$2,G26&lt;=G$2),G26-F$2+1,IF(AND(F26&gt;=F$2,G26=""),G$2-F26+1,IF(AND(F26&gt;=F$2,G26&lt;=G$2),G26-F26+1,hata))))*F$7)-(F$7*SUM(S26:AF26)+AG26+AH26),0)</f>
        <v>187</v>
      </c>
      <c r="AJ26" s="119">
        <f>IF(AND(F26&lt;F$2,G26=""),(G$2-F$2+1)-(NETWORKDAYS.INTL(F$2,G$2,1)),IF(AND(F26&lt;F$2,G26&lt;=G$2),(G26-F$2+1)-(NETWORKDAYS.INTL(F$2,G26,1)),IF(AND(F26&gt;=F$2,G26=""),(G$2-F26+1)-(NETWORKDAYS.INTL(F26,G$2,1)),IF(AND(F26&gt;=F$2,G26&lt;=G$2),(G26-F26+1)-NETWORKDAYS.INTL(F26,G26,1),hata))))</f>
        <v>8</v>
      </c>
      <c r="AK26" s="55">
        <f t="shared" si="8"/>
        <v>31</v>
      </c>
      <c r="AL26" s="55">
        <f t="shared" si="9"/>
        <v>31</v>
      </c>
      <c r="AM26" s="55">
        <f t="shared" si="10"/>
        <v>0</v>
      </c>
      <c r="AN26" s="56">
        <f t="shared" si="11"/>
        <v>0</v>
      </c>
      <c r="AO26" s="169" t="e">
        <f>IF(AND(H26="TAM ZAMANLI",AN26&gt;0),1,IF(AND(H26="KISMİ ZAMANLI",AN26&gt;0),(S26+AG26/F$7)/30,hata))</f>
        <v>#NAME?</v>
      </c>
      <c r="AP26" s="181"/>
      <c r="AQ26" s="172">
        <f t="shared" si="6"/>
        <v>0</v>
      </c>
      <c r="AR26" s="175"/>
      <c r="AS26" s="176"/>
      <c r="AT26" s="177"/>
    </row>
    <row r="27" spans="2:46" ht="15" customHeight="1" thickBot="1" x14ac:dyDescent="0.3">
      <c r="B27" s="40">
        <f t="shared" si="7"/>
        <v>13</v>
      </c>
      <c r="C27" s="41">
        <v>38689564278</v>
      </c>
      <c r="D27" s="41"/>
      <c r="E27" s="150" t="s">
        <v>127</v>
      </c>
      <c r="F27" s="43">
        <v>41429</v>
      </c>
      <c r="G27" s="43"/>
      <c r="H27" s="42" t="s">
        <v>46</v>
      </c>
      <c r="I27" s="152" t="s">
        <v>108</v>
      </c>
      <c r="J27" s="42" t="s">
        <v>25</v>
      </c>
      <c r="K27" s="42" t="s">
        <v>172</v>
      </c>
      <c r="L27" s="117">
        <f>VLOOKUP(K27,Sayfa1!F$3:G$15,2,FALSE)</f>
        <v>0.8</v>
      </c>
      <c r="M27" s="47"/>
      <c r="N27" s="48"/>
      <c r="O27" s="44">
        <f>IF(AND(F27&lt;F$2,G27=""),(NETWORKDAYS.INTL(F$2,G$2,1)-U27),IF(AND(F27&lt;F$2,G27&lt;=G$2),(NETWORKDAYS.INTL(F$2,G27,1)-U27),IF(AND(F27&gt;=F$2,G27=""),((NETWORKDAYS.INTL(F27,G$2,1))-U27),IF(AND(F27&gt;=F$2,G27&lt;=G$2),NETWORKDAYS.INTL(F27,G27,1),hata))))</f>
        <v>22</v>
      </c>
      <c r="P27" s="44">
        <f t="shared" si="0"/>
        <v>0</v>
      </c>
      <c r="Q27" s="49"/>
      <c r="R27" s="45">
        <f t="shared" si="1"/>
        <v>0</v>
      </c>
      <c r="S27" s="45">
        <f t="shared" si="2"/>
        <v>0</v>
      </c>
      <c r="T27" s="127">
        <f>IF(AND(F27&lt;F$2,G27=""),(G$2-F$2+1)-(NETWORKDAYS.INTL(F$2,G$2,1)),IF(AND(F27&lt;F$2,G27&lt;=G$2),(G27-F$2)-(NETWORKDAYS.INTL(F$2,G27,1)),IF(AND(F27&gt;=F$2,G27=""),(G$2-F27)-(NETWORKDAYS.INTL(F27,G$2,1)),IF(AND(F27&gt;=F$2,G27&lt;=G$2),(G27-F27)-NETWORKDAYS.INTL(F27,G27,1),hata))))</f>
        <v>8</v>
      </c>
      <c r="U27" s="46">
        <f t="shared" si="3"/>
        <v>1</v>
      </c>
      <c r="V27" s="50"/>
      <c r="W27" s="51"/>
      <c r="X27" s="51"/>
      <c r="Y27" s="51"/>
      <c r="Z27" s="51"/>
      <c r="AA27" s="51"/>
      <c r="AB27" s="51"/>
      <c r="AC27" s="51"/>
      <c r="AD27" s="52"/>
      <c r="AE27" s="52"/>
      <c r="AF27" s="53"/>
      <c r="AG27" s="54"/>
      <c r="AH27" s="128"/>
      <c r="AI27" s="44">
        <f>IF(H27="TAM ZAMANLI",(IF(AND(F27&lt;F$2,G27=""),G$2-F$2+1,IF(AND(F27&lt;F$2,G27&lt;=G$2),G27-F$2+1,IF(AND(F27&gt;=F$2,G27=""),G$2-F27+1,IF(AND(F27&gt;=F$2,G27&lt;=G$2),G27-F27+1,hata))))*F$7)-(F$7*SUM(S27:AF27)+AG27+AH27),0)</f>
        <v>187</v>
      </c>
      <c r="AJ27" s="119">
        <f>IF(AND(F27&lt;F$2,G27=""),(G$2-F$2+1)-(NETWORKDAYS.INTL(F$2,G$2,1)),IF(AND(F27&lt;F$2,G27&lt;=G$2),(G27-F$2+1)-(NETWORKDAYS.INTL(F$2,G27,1)),IF(AND(F27&gt;=F$2,G27=""),(G$2-F27+1)-(NETWORKDAYS.INTL(F27,G$2,1)),IF(AND(F27&gt;=F$2,G27&lt;=G$2),(G27-F27+1)-NETWORKDAYS.INTL(F27,G27,1),hata))))</f>
        <v>8</v>
      </c>
      <c r="AK27" s="55">
        <f t="shared" si="8"/>
        <v>31</v>
      </c>
      <c r="AL27" s="55">
        <f t="shared" si="9"/>
        <v>31</v>
      </c>
      <c r="AM27" s="55">
        <f t="shared" si="10"/>
        <v>0</v>
      </c>
      <c r="AN27" s="56">
        <f t="shared" si="11"/>
        <v>0</v>
      </c>
      <c r="AO27" s="169" t="e">
        <f>IF(AND(H27="TAM ZAMANLI",AN27&gt;0),1,IF(AND(H27="KISMİ ZAMANLI",AN27&gt;0),(S27+AG27/F$7)/30,hata))</f>
        <v>#NAME?</v>
      </c>
      <c r="AP27" s="181"/>
      <c r="AQ27" s="172">
        <f t="shared" si="6"/>
        <v>0</v>
      </c>
      <c r="AR27" s="175"/>
      <c r="AS27" s="176"/>
      <c r="AT27" s="177"/>
    </row>
    <row r="28" spans="2:46" ht="15" customHeight="1" thickBot="1" x14ac:dyDescent="0.3">
      <c r="B28" s="40">
        <f t="shared" si="7"/>
        <v>14</v>
      </c>
      <c r="C28" s="41">
        <v>55654083848</v>
      </c>
      <c r="D28" s="41"/>
      <c r="E28" s="150" t="s">
        <v>128</v>
      </c>
      <c r="F28" s="43">
        <v>41437</v>
      </c>
      <c r="G28" s="43"/>
      <c r="H28" s="42" t="s">
        <v>46</v>
      </c>
      <c r="I28" s="152" t="s">
        <v>108</v>
      </c>
      <c r="J28" s="42" t="s">
        <v>24</v>
      </c>
      <c r="K28" s="42" t="s">
        <v>173</v>
      </c>
      <c r="L28" s="117">
        <f>VLOOKUP(K28,Sayfa1!F$3:G$15,2,FALSE)</f>
        <v>0.8</v>
      </c>
      <c r="M28" s="47"/>
      <c r="N28" s="48"/>
      <c r="O28" s="44">
        <f>IF(AND(F28&lt;F$2,G28=""),(NETWORKDAYS.INTL(F$2,G$2,1)-U28),IF(AND(F28&lt;F$2,G28&lt;=G$2),(NETWORKDAYS.INTL(F$2,G28,1)-U28),IF(AND(F28&gt;=F$2,G28=""),((NETWORKDAYS.INTL(F28,G$2,1))-U28),IF(AND(F28&gt;=F$2,G28&lt;=G$2),NETWORKDAYS.INTL(F28,G28,1),hata))))</f>
        <v>22</v>
      </c>
      <c r="P28" s="44">
        <f t="shared" si="0"/>
        <v>0</v>
      </c>
      <c r="Q28" s="49"/>
      <c r="R28" s="45">
        <f t="shared" si="1"/>
        <v>0</v>
      </c>
      <c r="S28" s="45">
        <f t="shared" si="2"/>
        <v>0</v>
      </c>
      <c r="T28" s="127">
        <f>IF(AND(F28&lt;F$2,G28=""),(G$2-F$2+1)-(NETWORKDAYS.INTL(F$2,G$2,1)),IF(AND(F28&lt;F$2,G28&lt;=G$2),(G28-F$2)-(NETWORKDAYS.INTL(F$2,G28,1)),IF(AND(F28&gt;=F$2,G28=""),(G$2-F28)-(NETWORKDAYS.INTL(F28,G$2,1)),IF(AND(F28&gt;=F$2,G28&lt;=G$2),(G28-F28)-NETWORKDAYS.INTL(F28,G28,1),hata))))</f>
        <v>8</v>
      </c>
      <c r="U28" s="46">
        <f t="shared" si="3"/>
        <v>1</v>
      </c>
      <c r="V28" s="50"/>
      <c r="W28" s="51"/>
      <c r="X28" s="51"/>
      <c r="Y28" s="51"/>
      <c r="Z28" s="51"/>
      <c r="AA28" s="51"/>
      <c r="AB28" s="51"/>
      <c r="AC28" s="51"/>
      <c r="AD28" s="52"/>
      <c r="AE28" s="52"/>
      <c r="AF28" s="53"/>
      <c r="AG28" s="54"/>
      <c r="AH28" s="128"/>
      <c r="AI28" s="44">
        <f>IF(H28="TAM ZAMANLI",(IF(AND(F28&lt;F$2,G28=""),G$2-F$2+1,IF(AND(F28&lt;F$2,G28&lt;=G$2),G28-F$2+1,IF(AND(F28&gt;=F$2,G28=""),G$2-F28+1,IF(AND(F28&gt;=F$2,G28&lt;=G$2),G28-F28+1,hata))))*F$7)-(F$7*SUM(S28:AF28)+AG28+AH28),0)</f>
        <v>187</v>
      </c>
      <c r="AJ28" s="119">
        <f>IF(AND(F28&lt;F$2,G28=""),(G$2-F$2+1)-(NETWORKDAYS.INTL(F$2,G$2,1)),IF(AND(F28&lt;F$2,G28&lt;=G$2),(G28-F$2+1)-(NETWORKDAYS.INTL(F$2,G28,1)),IF(AND(F28&gt;=F$2,G28=""),(G$2-F28+1)-(NETWORKDAYS.INTL(F28,G$2,1)),IF(AND(F28&gt;=F$2,G28&lt;=G$2),(G28-F28+1)-NETWORKDAYS.INTL(F28,G28,1),hata))))</f>
        <v>8</v>
      </c>
      <c r="AK28" s="55">
        <f t="shared" si="8"/>
        <v>31</v>
      </c>
      <c r="AL28" s="55">
        <f t="shared" si="9"/>
        <v>31</v>
      </c>
      <c r="AM28" s="55">
        <f t="shared" si="10"/>
        <v>0</v>
      </c>
      <c r="AN28" s="56">
        <f t="shared" si="11"/>
        <v>0</v>
      </c>
      <c r="AO28" s="169" t="e">
        <f>IF(AND(H28="TAM ZAMANLI",AN28&gt;0),1,IF(AND(H28="KISMİ ZAMANLI",AN28&gt;0),(S28+AG28/F$7)/30,hata))</f>
        <v>#NAME?</v>
      </c>
      <c r="AP28" s="181"/>
      <c r="AQ28" s="172">
        <f t="shared" si="6"/>
        <v>0</v>
      </c>
      <c r="AR28" s="175"/>
      <c r="AS28" s="176"/>
      <c r="AT28" s="177"/>
    </row>
    <row r="29" spans="2:46" ht="15" customHeight="1" thickBot="1" x14ac:dyDescent="0.3">
      <c r="B29" s="40">
        <f t="shared" si="7"/>
        <v>15</v>
      </c>
      <c r="C29" s="41">
        <v>57835228550</v>
      </c>
      <c r="D29" s="41"/>
      <c r="E29" s="150" t="s">
        <v>129</v>
      </c>
      <c r="F29" s="43">
        <v>43493</v>
      </c>
      <c r="G29" s="43"/>
      <c r="H29" s="42" t="s">
        <v>46</v>
      </c>
      <c r="I29" s="152" t="s">
        <v>108</v>
      </c>
      <c r="J29" s="42" t="s">
        <v>25</v>
      </c>
      <c r="K29" s="42" t="s">
        <v>26</v>
      </c>
      <c r="L29" s="117">
        <f>VLOOKUP(K29,Sayfa1!F$3:G$15,2,FALSE)</f>
        <v>0.8</v>
      </c>
      <c r="M29" s="47"/>
      <c r="N29" s="48"/>
      <c r="O29" s="44">
        <f>IF(AND(F29&lt;F$2,G29=""),(NETWORKDAYS.INTL(F$2,G$2,1)-U29),IF(AND(F29&lt;F$2,G29&lt;=G$2),(NETWORKDAYS.INTL(F$2,G29,1)-U29),IF(AND(F29&gt;=F$2,G29=""),((NETWORKDAYS.INTL(F29,G$2,1))-U29),IF(AND(F29&gt;=F$2,G29&lt;=G$2),NETWORKDAYS.INTL(F29,G29,1),hata))))</f>
        <v>22</v>
      </c>
      <c r="P29" s="44">
        <f t="shared" si="0"/>
        <v>0</v>
      </c>
      <c r="Q29" s="49"/>
      <c r="R29" s="45">
        <f t="shared" si="1"/>
        <v>0</v>
      </c>
      <c r="S29" s="45">
        <f t="shared" si="2"/>
        <v>0</v>
      </c>
      <c r="T29" s="127">
        <f>IF(AND(F29&lt;F$2,G29=""),(G$2-F$2+1)-(NETWORKDAYS.INTL(F$2,G$2,1)),IF(AND(F29&lt;F$2,G29&lt;=G$2),(G29-F$2)-(NETWORKDAYS.INTL(F$2,G29,1)),IF(AND(F29&gt;=F$2,G29=""),(G$2-F29)-(NETWORKDAYS.INTL(F29,G$2,1)),IF(AND(F29&gt;=F$2,G29&lt;=G$2),(G29-F29)-NETWORKDAYS.INTL(F29,G29,1),hata))))</f>
        <v>8</v>
      </c>
      <c r="U29" s="46">
        <f t="shared" si="3"/>
        <v>1</v>
      </c>
      <c r="V29" s="50"/>
      <c r="W29" s="51"/>
      <c r="X29" s="51"/>
      <c r="Y29" s="51"/>
      <c r="Z29" s="51"/>
      <c r="AA29" s="51"/>
      <c r="AB29" s="51"/>
      <c r="AC29" s="51"/>
      <c r="AD29" s="52"/>
      <c r="AE29" s="52"/>
      <c r="AF29" s="53"/>
      <c r="AG29" s="54"/>
      <c r="AH29" s="128"/>
      <c r="AI29" s="44">
        <f>IF(H29="TAM ZAMANLI",(IF(AND(F29&lt;F$2,G29=""),G$2-F$2+1,IF(AND(F29&lt;F$2,G29&lt;=G$2),G29-F$2+1,IF(AND(F29&gt;=F$2,G29=""),G$2-F29+1,IF(AND(F29&gt;=F$2,G29&lt;=G$2),G29-F29+1,hata))))*F$7)-(F$7*SUM(S29:AF29)+AG29+AH29),0)</f>
        <v>187</v>
      </c>
      <c r="AJ29" s="119">
        <f>IF(AND(F29&lt;F$2,G29=""),(G$2-F$2+1)-(NETWORKDAYS.INTL(F$2,G$2,1)),IF(AND(F29&lt;F$2,G29&lt;=G$2),(G29-F$2+1)-(NETWORKDAYS.INTL(F$2,G29,1)),IF(AND(F29&gt;=F$2,G29=""),(G$2-F29+1)-(NETWORKDAYS.INTL(F29,G$2,1)),IF(AND(F29&gt;=F$2,G29&lt;=G$2),(G29-F29+1)-NETWORKDAYS.INTL(F29,G29,1),hata))))</f>
        <v>8</v>
      </c>
      <c r="AK29" s="55">
        <f t="shared" si="8"/>
        <v>31</v>
      </c>
      <c r="AL29" s="55">
        <f t="shared" si="9"/>
        <v>31</v>
      </c>
      <c r="AM29" s="55">
        <f t="shared" si="10"/>
        <v>0</v>
      </c>
      <c r="AN29" s="56">
        <f t="shared" si="11"/>
        <v>0</v>
      </c>
      <c r="AO29" s="169" t="e">
        <f>IF(AND(H29="TAM ZAMANLI",AN29&gt;0),1,IF(AND(H29="KISMİ ZAMANLI",AN29&gt;0),(S29+AG29/F$7)/30,hata))</f>
        <v>#NAME?</v>
      </c>
      <c r="AP29" s="181"/>
      <c r="AQ29" s="172">
        <f t="shared" si="6"/>
        <v>0</v>
      </c>
      <c r="AR29" s="175"/>
      <c r="AS29" s="176"/>
      <c r="AT29" s="177"/>
    </row>
    <row r="30" spans="2:46" ht="15" customHeight="1" thickBot="1" x14ac:dyDescent="0.3">
      <c r="B30" s="40">
        <f t="shared" si="7"/>
        <v>16</v>
      </c>
      <c r="C30" s="41">
        <v>10527025776</v>
      </c>
      <c r="D30" s="41"/>
      <c r="E30" s="150" t="s">
        <v>130</v>
      </c>
      <c r="F30" s="43">
        <v>41591</v>
      </c>
      <c r="G30" s="43"/>
      <c r="H30" s="42" t="s">
        <v>46</v>
      </c>
      <c r="I30" s="152" t="s">
        <v>108</v>
      </c>
      <c r="J30" s="42" t="s">
        <v>25</v>
      </c>
      <c r="K30" s="42" t="s">
        <v>172</v>
      </c>
      <c r="L30" s="117">
        <f>VLOOKUP(K30,Sayfa1!F$3:G$15,2,FALSE)</f>
        <v>0.8</v>
      </c>
      <c r="M30" s="47"/>
      <c r="N30" s="48"/>
      <c r="O30" s="44">
        <f>IF(AND(F30&lt;F$2,G30=""),(NETWORKDAYS.INTL(F$2,G$2,1)-U30),IF(AND(F30&lt;F$2,G30&lt;=G$2),(NETWORKDAYS.INTL(F$2,G30,1)-U30),IF(AND(F30&gt;=F$2,G30=""),((NETWORKDAYS.INTL(F30,G$2,1))-U30),IF(AND(F30&gt;=F$2,G30&lt;=G$2),NETWORKDAYS.INTL(F30,G30,1),hata))))</f>
        <v>22</v>
      </c>
      <c r="P30" s="44">
        <f t="shared" si="0"/>
        <v>0</v>
      </c>
      <c r="Q30" s="49"/>
      <c r="R30" s="45">
        <f t="shared" si="1"/>
        <v>0</v>
      </c>
      <c r="S30" s="45">
        <f t="shared" si="2"/>
        <v>0</v>
      </c>
      <c r="T30" s="127">
        <f>IF(AND(F30&lt;F$2,G30=""),(G$2-F$2+1)-(NETWORKDAYS.INTL(F$2,G$2,1)),IF(AND(F30&lt;F$2,G30&lt;=G$2),(G30-F$2)-(NETWORKDAYS.INTL(F$2,G30,1)),IF(AND(F30&gt;=F$2,G30=""),(G$2-F30)-(NETWORKDAYS.INTL(F30,G$2,1)),IF(AND(F30&gt;=F$2,G30&lt;=G$2),(G30-F30)-NETWORKDAYS.INTL(F30,G30,1),hata))))</f>
        <v>8</v>
      </c>
      <c r="U30" s="46">
        <f t="shared" si="3"/>
        <v>1</v>
      </c>
      <c r="V30" s="50"/>
      <c r="W30" s="51"/>
      <c r="X30" s="51"/>
      <c r="Y30" s="51"/>
      <c r="Z30" s="51"/>
      <c r="AA30" s="51"/>
      <c r="AB30" s="51"/>
      <c r="AC30" s="51"/>
      <c r="AD30" s="52"/>
      <c r="AE30" s="52"/>
      <c r="AF30" s="53"/>
      <c r="AG30" s="54"/>
      <c r="AH30" s="128"/>
      <c r="AI30" s="44">
        <f>IF(H30="TAM ZAMANLI",(IF(AND(F30&lt;F$2,G30=""),G$2-F$2+1,IF(AND(F30&lt;F$2,G30&lt;=G$2),G30-F$2+1,IF(AND(F30&gt;=F$2,G30=""),G$2-F30+1,IF(AND(F30&gt;=F$2,G30&lt;=G$2),G30-F30+1,hata))))*F$7)-(F$7*SUM(S30:AF30)+AG30+AH30),0)</f>
        <v>187</v>
      </c>
      <c r="AJ30" s="119">
        <f>IF(AND(F30&lt;F$2,G30=""),(G$2-F$2+1)-(NETWORKDAYS.INTL(F$2,G$2,1)),IF(AND(F30&lt;F$2,G30&lt;=G$2),(G30-F$2+1)-(NETWORKDAYS.INTL(F$2,G30,1)),IF(AND(F30&gt;=F$2,G30=""),(G$2-F30+1)-(NETWORKDAYS.INTL(F30,G$2,1)),IF(AND(F30&gt;=F$2,G30&lt;=G$2),(G30-F30+1)-NETWORKDAYS.INTL(F30,G30,1),hata))))</f>
        <v>8</v>
      </c>
      <c r="AK30" s="55">
        <f t="shared" si="8"/>
        <v>31</v>
      </c>
      <c r="AL30" s="55">
        <f t="shared" si="9"/>
        <v>31</v>
      </c>
      <c r="AM30" s="55">
        <f t="shared" si="10"/>
        <v>0</v>
      </c>
      <c r="AN30" s="56">
        <f t="shared" si="11"/>
        <v>0</v>
      </c>
      <c r="AO30" s="169" t="e">
        <f>IF(AND(H30="TAM ZAMANLI",AN30&gt;0),1,IF(AND(H30="KISMİ ZAMANLI",AN30&gt;0),(S30+AG30/F$7)/30,hata))</f>
        <v>#NAME?</v>
      </c>
      <c r="AP30" s="181"/>
      <c r="AQ30" s="172">
        <f t="shared" si="6"/>
        <v>0</v>
      </c>
      <c r="AR30" s="175"/>
      <c r="AS30" s="176"/>
      <c r="AT30" s="177"/>
    </row>
    <row r="31" spans="2:46" ht="15" customHeight="1" thickBot="1" x14ac:dyDescent="0.3">
      <c r="B31" s="40">
        <f t="shared" si="7"/>
        <v>17</v>
      </c>
      <c r="C31" s="41">
        <v>57097458498</v>
      </c>
      <c r="D31" s="41"/>
      <c r="E31" s="150" t="s">
        <v>131</v>
      </c>
      <c r="F31" s="43">
        <v>45078</v>
      </c>
      <c r="G31" s="43"/>
      <c r="H31" s="42" t="s">
        <v>46</v>
      </c>
      <c r="I31" s="152" t="s">
        <v>108</v>
      </c>
      <c r="J31" s="42" t="s">
        <v>25</v>
      </c>
      <c r="K31" s="42" t="s">
        <v>27</v>
      </c>
      <c r="L31" s="117">
        <f>VLOOKUP(K31,Sayfa1!F$3:G$15,2,FALSE)</f>
        <v>0.9</v>
      </c>
      <c r="M31" s="47"/>
      <c r="N31" s="48"/>
      <c r="O31" s="44">
        <f>IF(AND(F31&lt;F$2,G31=""),(NETWORKDAYS.INTL(F$2,G$2,1)-U31),IF(AND(F31&lt;F$2,G31&lt;=G$2),(NETWORKDAYS.INTL(F$2,G31,1)-U31),IF(AND(F31&gt;=F$2,G31=""),((NETWORKDAYS.INTL(F31,G$2,1))-U31),IF(AND(F31&gt;=F$2,G31&lt;=G$2),NETWORKDAYS.INTL(F31,G31,1),hata))))</f>
        <v>22</v>
      </c>
      <c r="P31" s="44">
        <f t="shared" si="0"/>
        <v>0</v>
      </c>
      <c r="Q31" s="49"/>
      <c r="R31" s="45">
        <f t="shared" si="1"/>
        <v>0</v>
      </c>
      <c r="S31" s="45">
        <f t="shared" si="2"/>
        <v>0</v>
      </c>
      <c r="T31" s="127">
        <f>IF(AND(F31&lt;F$2,G31=""),(G$2-F$2+1)-(NETWORKDAYS.INTL(F$2,G$2,1)),IF(AND(F31&lt;F$2,G31&lt;=G$2),(G31-F$2)-(NETWORKDAYS.INTL(F$2,G31,1)),IF(AND(F31&gt;=F$2,G31=""),(G$2-F31)-(NETWORKDAYS.INTL(F31,G$2,1)),IF(AND(F31&gt;=F$2,G31&lt;=G$2),(G31-F31)-NETWORKDAYS.INTL(F31,G31,1),hata))))</f>
        <v>8</v>
      </c>
      <c r="U31" s="46">
        <f t="shared" si="3"/>
        <v>1</v>
      </c>
      <c r="V31" s="50"/>
      <c r="W31" s="51"/>
      <c r="X31" s="51"/>
      <c r="Y31" s="51"/>
      <c r="Z31" s="51"/>
      <c r="AA31" s="51"/>
      <c r="AB31" s="51"/>
      <c r="AC31" s="51"/>
      <c r="AD31" s="52"/>
      <c r="AE31" s="52"/>
      <c r="AF31" s="53"/>
      <c r="AG31" s="54"/>
      <c r="AH31" s="128"/>
      <c r="AI31" s="44">
        <f>IF(H31="TAM ZAMANLI",(IF(AND(F31&lt;F$2,G31=""),G$2-F$2+1,IF(AND(F31&lt;F$2,G31&lt;=G$2),G31-F$2+1,IF(AND(F31&gt;=F$2,G31=""),G$2-F31+1,IF(AND(F31&gt;=F$2,G31&lt;=G$2),G31-F31+1,hata))))*F$7)-(F$7*SUM(S31:AF31)+AG31+AH31),0)</f>
        <v>187</v>
      </c>
      <c r="AJ31" s="119">
        <f>IF(AND(F31&lt;F$2,G31=""),(G$2-F$2+1)-(NETWORKDAYS.INTL(F$2,G$2,1)),IF(AND(F31&lt;F$2,G31&lt;=G$2),(G31-F$2+1)-(NETWORKDAYS.INTL(F$2,G31,1)),IF(AND(F31&gt;=F$2,G31=""),(G$2-F31+1)-(NETWORKDAYS.INTL(F31,G$2,1)),IF(AND(F31&gt;=F$2,G31&lt;=G$2),(G31-F31+1)-NETWORKDAYS.INTL(F31,G31,1),hata))))</f>
        <v>8</v>
      </c>
      <c r="AK31" s="55">
        <f t="shared" si="8"/>
        <v>31</v>
      </c>
      <c r="AL31" s="55">
        <f t="shared" si="9"/>
        <v>31</v>
      </c>
      <c r="AM31" s="55">
        <f t="shared" si="10"/>
        <v>0</v>
      </c>
      <c r="AN31" s="56">
        <f t="shared" si="11"/>
        <v>0</v>
      </c>
      <c r="AO31" s="169" t="e">
        <f>IF(AND(H31="TAM ZAMANLI",AN31&gt;0),1,IF(AND(H31="KISMİ ZAMANLI",AN31&gt;0),(S31+AG31/F$7)/30,hata))</f>
        <v>#NAME?</v>
      </c>
      <c r="AP31" s="181"/>
      <c r="AQ31" s="172">
        <f t="shared" si="6"/>
        <v>0</v>
      </c>
      <c r="AR31" s="175"/>
      <c r="AS31" s="176"/>
      <c r="AT31" s="177"/>
    </row>
    <row r="32" spans="2:46" ht="15" customHeight="1" thickBot="1" x14ac:dyDescent="0.3">
      <c r="B32" s="40">
        <f t="shared" si="7"/>
        <v>18</v>
      </c>
      <c r="C32" s="41">
        <v>24518410588</v>
      </c>
      <c r="D32" s="41"/>
      <c r="E32" s="150" t="s">
        <v>132</v>
      </c>
      <c r="F32" s="43">
        <v>41925</v>
      </c>
      <c r="G32" s="43"/>
      <c r="H32" s="42" t="s">
        <v>46</v>
      </c>
      <c r="I32" s="152" t="s">
        <v>108</v>
      </c>
      <c r="J32" s="42" t="s">
        <v>25</v>
      </c>
      <c r="K32" s="42" t="s">
        <v>36</v>
      </c>
      <c r="L32" s="117">
        <f>VLOOKUP(K32,Sayfa1!F$3:G$15,2,FALSE)</f>
        <v>0.8</v>
      </c>
      <c r="M32" s="47"/>
      <c r="N32" s="48"/>
      <c r="O32" s="44">
        <f>IF(AND(F32&lt;F$2,G32=""),(NETWORKDAYS.INTL(F$2,G$2,1)-U32),IF(AND(F32&lt;F$2,G32&lt;=G$2),(NETWORKDAYS.INTL(F$2,G32,1)-U32),IF(AND(F32&gt;=F$2,G32=""),((NETWORKDAYS.INTL(F32,G$2,1))-U32),IF(AND(F32&gt;=F$2,G32&lt;=G$2),NETWORKDAYS.INTL(F32,G32,1),hata))))</f>
        <v>22</v>
      </c>
      <c r="P32" s="44">
        <f t="shared" si="0"/>
        <v>0</v>
      </c>
      <c r="Q32" s="49"/>
      <c r="R32" s="45">
        <f t="shared" si="1"/>
        <v>0</v>
      </c>
      <c r="S32" s="45">
        <f t="shared" si="2"/>
        <v>0</v>
      </c>
      <c r="T32" s="127">
        <f>IF(AND(F32&lt;F$2,G32=""),(G$2-F$2+1)-(NETWORKDAYS.INTL(F$2,G$2,1)),IF(AND(F32&lt;F$2,G32&lt;=G$2),(G32-F$2)-(NETWORKDAYS.INTL(F$2,G32,1)),IF(AND(F32&gt;=F$2,G32=""),(G$2-F32)-(NETWORKDAYS.INTL(F32,G$2,1)),IF(AND(F32&gt;=F$2,G32&lt;=G$2),(G32-F32)-NETWORKDAYS.INTL(F32,G32,1),hata))))</f>
        <v>8</v>
      </c>
      <c r="U32" s="46">
        <f t="shared" si="3"/>
        <v>1</v>
      </c>
      <c r="V32" s="50"/>
      <c r="W32" s="51"/>
      <c r="X32" s="51"/>
      <c r="Y32" s="51"/>
      <c r="Z32" s="51"/>
      <c r="AA32" s="51"/>
      <c r="AB32" s="51"/>
      <c r="AC32" s="51"/>
      <c r="AD32" s="52"/>
      <c r="AE32" s="52"/>
      <c r="AF32" s="53"/>
      <c r="AG32" s="54"/>
      <c r="AH32" s="128"/>
      <c r="AI32" s="44">
        <f>IF(H32="TAM ZAMANLI",(IF(AND(F32&lt;F$2,G32=""),G$2-F$2+1,IF(AND(F32&lt;F$2,G32&lt;=G$2),G32-F$2+1,IF(AND(F32&gt;=F$2,G32=""),G$2-F32+1,IF(AND(F32&gt;=F$2,G32&lt;=G$2),G32-F32+1,hata))))*F$7)-(F$7*SUM(S32:AF32)+AG32+AH32),0)</f>
        <v>187</v>
      </c>
      <c r="AJ32" s="119">
        <f>IF(AND(F32&lt;F$2,G32=""),(G$2-F$2+1)-(NETWORKDAYS.INTL(F$2,G$2,1)),IF(AND(F32&lt;F$2,G32&lt;=G$2),(G32-F$2+1)-(NETWORKDAYS.INTL(F$2,G32,1)),IF(AND(F32&gt;=F$2,G32=""),(G$2-F32+1)-(NETWORKDAYS.INTL(F32,G$2,1)),IF(AND(F32&gt;=F$2,G32&lt;=G$2),(G32-F32+1)-NETWORKDAYS.INTL(F32,G32,1),hata))))</f>
        <v>8</v>
      </c>
      <c r="AK32" s="55">
        <f t="shared" si="8"/>
        <v>31</v>
      </c>
      <c r="AL32" s="55">
        <f t="shared" si="9"/>
        <v>31</v>
      </c>
      <c r="AM32" s="55">
        <f t="shared" si="10"/>
        <v>0</v>
      </c>
      <c r="AN32" s="56">
        <f t="shared" si="11"/>
        <v>0</v>
      </c>
      <c r="AO32" s="169" t="e">
        <f>IF(AND(H32="TAM ZAMANLI",AN32&gt;0),1,IF(AND(H32="KISMİ ZAMANLI",AN32&gt;0),(S32+AG32/F$7)/30,hata))</f>
        <v>#NAME?</v>
      </c>
      <c r="AP32" s="181"/>
      <c r="AQ32" s="172">
        <f t="shared" si="6"/>
        <v>0</v>
      </c>
      <c r="AR32" s="175"/>
      <c r="AS32" s="176"/>
      <c r="AT32" s="177"/>
    </row>
    <row r="33" spans="2:46" ht="15" customHeight="1" thickBot="1" x14ac:dyDescent="0.3">
      <c r="B33" s="40">
        <f t="shared" si="7"/>
        <v>19</v>
      </c>
      <c r="C33" s="41">
        <v>10874561620</v>
      </c>
      <c r="D33" s="41"/>
      <c r="E33" s="150" t="s">
        <v>133</v>
      </c>
      <c r="F33" s="43">
        <v>41953</v>
      </c>
      <c r="G33" s="43"/>
      <c r="H33" s="42" t="s">
        <v>46</v>
      </c>
      <c r="I33" s="152" t="s">
        <v>109</v>
      </c>
      <c r="J33" s="42" t="s">
        <v>23</v>
      </c>
      <c r="K33" s="42" t="s">
        <v>172</v>
      </c>
      <c r="L33" s="117">
        <f>VLOOKUP(K33,Sayfa1!F$3:G$15,2,FALSE)</f>
        <v>0.8</v>
      </c>
      <c r="M33" s="47"/>
      <c r="N33" s="48"/>
      <c r="O33" s="44">
        <f>IF(AND(F33&lt;F$2,G33=""),(NETWORKDAYS.INTL(F$2,G$2,1)-U33),IF(AND(F33&lt;F$2,G33&lt;=G$2),(NETWORKDAYS.INTL(F$2,G33,1)-U33),IF(AND(F33&gt;=F$2,G33=""),((NETWORKDAYS.INTL(F33,G$2,1))-U33),IF(AND(F33&gt;=F$2,G33&lt;=G$2),NETWORKDAYS.INTL(F33,G33,1),hata))))</f>
        <v>22</v>
      </c>
      <c r="P33" s="44">
        <f t="shared" si="0"/>
        <v>0</v>
      </c>
      <c r="Q33" s="49"/>
      <c r="R33" s="45">
        <f t="shared" si="1"/>
        <v>0</v>
      </c>
      <c r="S33" s="45">
        <f t="shared" si="2"/>
        <v>0</v>
      </c>
      <c r="T33" s="127">
        <f>IF(AND(F33&lt;F$2,G33=""),(G$2-F$2+1)-(NETWORKDAYS.INTL(F$2,G$2,1)),IF(AND(F33&lt;F$2,G33&lt;=G$2),(G33-F$2)-(NETWORKDAYS.INTL(F$2,G33,1)),IF(AND(F33&gt;=F$2,G33=""),(G$2-F33)-(NETWORKDAYS.INTL(F33,G$2,1)),IF(AND(F33&gt;=F$2,G33&lt;=G$2),(G33-F33)-NETWORKDAYS.INTL(F33,G33,1),hata))))</f>
        <v>8</v>
      </c>
      <c r="U33" s="46">
        <f t="shared" si="3"/>
        <v>1</v>
      </c>
      <c r="V33" s="50"/>
      <c r="W33" s="51"/>
      <c r="X33" s="51"/>
      <c r="Y33" s="51"/>
      <c r="Z33" s="51"/>
      <c r="AA33" s="51"/>
      <c r="AB33" s="51"/>
      <c r="AC33" s="51"/>
      <c r="AD33" s="52"/>
      <c r="AE33" s="52"/>
      <c r="AF33" s="53"/>
      <c r="AG33" s="54"/>
      <c r="AH33" s="128"/>
      <c r="AI33" s="44">
        <f>IF(H33="TAM ZAMANLI",(IF(AND(F33&lt;F$2,G33=""),G$2-F$2+1,IF(AND(F33&lt;F$2,G33&lt;=G$2),G33-F$2+1,IF(AND(F33&gt;=F$2,G33=""),G$2-F33+1,IF(AND(F33&gt;=F$2,G33&lt;=G$2),G33-F33+1,hata))))*F$7)-(F$7*SUM(S33:AF33)+AG33+AH33),0)</f>
        <v>187</v>
      </c>
      <c r="AJ33" s="119">
        <f>IF(AND(F33&lt;F$2,G33=""),(G$2-F$2+1)-(NETWORKDAYS.INTL(F$2,G$2,1)),IF(AND(F33&lt;F$2,G33&lt;=G$2),(G33-F$2+1)-(NETWORKDAYS.INTL(F$2,G33,1)),IF(AND(F33&gt;=F$2,G33=""),(G$2-F33+1)-(NETWORKDAYS.INTL(F33,G$2,1)),IF(AND(F33&gt;=F$2,G33&lt;=G$2),(G33-F33+1)-NETWORKDAYS.INTL(F33,G33,1),hata))))</f>
        <v>8</v>
      </c>
      <c r="AK33" s="55">
        <f t="shared" si="8"/>
        <v>31</v>
      </c>
      <c r="AL33" s="55">
        <f t="shared" si="9"/>
        <v>31</v>
      </c>
      <c r="AM33" s="55">
        <f t="shared" si="10"/>
        <v>0</v>
      </c>
      <c r="AN33" s="56">
        <f t="shared" si="11"/>
        <v>0</v>
      </c>
      <c r="AO33" s="169" t="e">
        <f>IF(AND(H33="TAM ZAMANLI",AN33&gt;0),1,IF(AND(H33="KISMİ ZAMANLI",AN33&gt;0),(S33+AG33/F$7)/30,hata))</f>
        <v>#NAME?</v>
      </c>
      <c r="AP33" s="181"/>
      <c r="AQ33" s="172">
        <f t="shared" si="6"/>
        <v>0</v>
      </c>
      <c r="AR33" s="175"/>
      <c r="AS33" s="176"/>
      <c r="AT33" s="177"/>
    </row>
    <row r="34" spans="2:46" ht="15" customHeight="1" thickBot="1" x14ac:dyDescent="0.3">
      <c r="B34" s="40">
        <f t="shared" si="7"/>
        <v>20</v>
      </c>
      <c r="C34" s="41">
        <v>12854012788</v>
      </c>
      <c r="D34" s="41"/>
      <c r="E34" s="150" t="s">
        <v>134</v>
      </c>
      <c r="F34" s="43">
        <v>42004</v>
      </c>
      <c r="G34" s="43"/>
      <c r="H34" s="42" t="s">
        <v>46</v>
      </c>
      <c r="I34" s="152" t="s">
        <v>108</v>
      </c>
      <c r="J34" s="42" t="s">
        <v>24</v>
      </c>
      <c r="K34" s="42" t="s">
        <v>173</v>
      </c>
      <c r="L34" s="117">
        <f>VLOOKUP(K34,Sayfa1!F$3:G$15,2,FALSE)</f>
        <v>0.8</v>
      </c>
      <c r="M34" s="47"/>
      <c r="N34" s="48"/>
      <c r="O34" s="44">
        <f>IF(AND(F34&lt;F$2,G34=""),(NETWORKDAYS.INTL(F$2,G$2,1)-U34),IF(AND(F34&lt;F$2,G34&lt;=G$2),(NETWORKDAYS.INTL(F$2,G34,1)-U34),IF(AND(F34&gt;=F$2,G34=""),((NETWORKDAYS.INTL(F34,G$2,1))-U34),IF(AND(F34&gt;=F$2,G34&lt;=G$2),NETWORKDAYS.INTL(F34,G34,1),hata))))</f>
        <v>22</v>
      </c>
      <c r="P34" s="44">
        <f t="shared" si="0"/>
        <v>0</v>
      </c>
      <c r="Q34" s="49"/>
      <c r="R34" s="45">
        <f t="shared" si="1"/>
        <v>0</v>
      </c>
      <c r="S34" s="45">
        <f t="shared" si="2"/>
        <v>0</v>
      </c>
      <c r="T34" s="127">
        <f>IF(AND(F34&lt;F$2,G34=""),(G$2-F$2+1)-(NETWORKDAYS.INTL(F$2,G$2,1)),IF(AND(F34&lt;F$2,G34&lt;=G$2),(G34-F$2)-(NETWORKDAYS.INTL(F$2,G34,1)),IF(AND(F34&gt;=F$2,G34=""),(G$2-F34)-(NETWORKDAYS.INTL(F34,G$2,1)),IF(AND(F34&gt;=F$2,G34&lt;=G$2),(G34-F34)-NETWORKDAYS.INTL(F34,G34,1),hata))))</f>
        <v>8</v>
      </c>
      <c r="U34" s="46">
        <f t="shared" si="3"/>
        <v>1</v>
      </c>
      <c r="V34" s="50"/>
      <c r="W34" s="51"/>
      <c r="X34" s="51"/>
      <c r="Y34" s="51"/>
      <c r="Z34" s="51"/>
      <c r="AA34" s="51"/>
      <c r="AB34" s="51"/>
      <c r="AC34" s="51"/>
      <c r="AD34" s="52"/>
      <c r="AE34" s="52"/>
      <c r="AF34" s="53"/>
      <c r="AG34" s="54"/>
      <c r="AH34" s="128"/>
      <c r="AI34" s="44">
        <f>IF(H34="TAM ZAMANLI",(IF(AND(F34&lt;F$2,G34=""),G$2-F$2+1,IF(AND(F34&lt;F$2,G34&lt;=G$2),G34-F$2+1,IF(AND(F34&gt;=F$2,G34=""),G$2-F34+1,IF(AND(F34&gt;=F$2,G34&lt;=G$2),G34-F34+1,hata))))*F$7)-(F$7*SUM(S34:AF34)+AG34+AH34),0)</f>
        <v>187</v>
      </c>
      <c r="AJ34" s="119">
        <f>IF(AND(F34&lt;F$2,G34=""),(G$2-F$2+1)-(NETWORKDAYS.INTL(F$2,G$2,1)),IF(AND(F34&lt;F$2,G34&lt;=G$2),(G34-F$2+1)-(NETWORKDAYS.INTL(F$2,G34,1)),IF(AND(F34&gt;=F$2,G34=""),(G$2-F34+1)-(NETWORKDAYS.INTL(F34,G$2,1)),IF(AND(F34&gt;=F$2,G34&lt;=G$2),(G34-F34+1)-NETWORKDAYS.INTL(F34,G34,1),hata))))</f>
        <v>8</v>
      </c>
      <c r="AK34" s="55">
        <f t="shared" si="8"/>
        <v>31</v>
      </c>
      <c r="AL34" s="55">
        <f t="shared" si="9"/>
        <v>31</v>
      </c>
      <c r="AM34" s="55">
        <f t="shared" si="10"/>
        <v>0</v>
      </c>
      <c r="AN34" s="56">
        <f t="shared" si="11"/>
        <v>0</v>
      </c>
      <c r="AO34" s="169" t="e">
        <f>IF(AND(H34="TAM ZAMANLI",AN34&gt;0),1,IF(AND(H34="KISMİ ZAMANLI",AN34&gt;0),(S34+AG34/F$7)/30,hata))</f>
        <v>#NAME?</v>
      </c>
      <c r="AP34" s="181"/>
      <c r="AQ34" s="172">
        <f t="shared" si="6"/>
        <v>0</v>
      </c>
      <c r="AR34" s="175"/>
      <c r="AS34" s="176"/>
      <c r="AT34" s="177"/>
    </row>
    <row r="35" spans="2:46" ht="15" customHeight="1" thickBot="1" x14ac:dyDescent="0.3">
      <c r="B35" s="40">
        <f t="shared" si="7"/>
        <v>21</v>
      </c>
      <c r="C35" s="41">
        <v>43624169128</v>
      </c>
      <c r="D35" s="41"/>
      <c r="E35" s="150" t="s">
        <v>135</v>
      </c>
      <c r="F35" s="43">
        <v>42016</v>
      </c>
      <c r="G35" s="43"/>
      <c r="H35" s="42" t="s">
        <v>46</v>
      </c>
      <c r="I35" s="152" t="s">
        <v>108</v>
      </c>
      <c r="J35" s="42" t="s">
        <v>24</v>
      </c>
      <c r="K35" s="42" t="s">
        <v>173</v>
      </c>
      <c r="L35" s="117">
        <f>VLOOKUP(K35,Sayfa1!F$3:G$15,2,FALSE)</f>
        <v>0.8</v>
      </c>
      <c r="M35" s="47"/>
      <c r="N35" s="48"/>
      <c r="O35" s="44">
        <f>IF(AND(F35&lt;F$2,G35=""),(NETWORKDAYS.INTL(F$2,G$2,1)-U35),IF(AND(F35&lt;F$2,G35&lt;=G$2),(NETWORKDAYS.INTL(F$2,G35,1)-U35),IF(AND(F35&gt;=F$2,G35=""),((NETWORKDAYS.INTL(F35,G$2,1))-U35),IF(AND(F35&gt;=F$2,G35&lt;=G$2),NETWORKDAYS.INTL(F35,G35,1),hata))))</f>
        <v>22</v>
      </c>
      <c r="P35" s="44">
        <f t="shared" si="0"/>
        <v>0</v>
      </c>
      <c r="Q35" s="49"/>
      <c r="R35" s="45">
        <f t="shared" si="1"/>
        <v>0</v>
      </c>
      <c r="S35" s="45">
        <f t="shared" si="2"/>
        <v>0</v>
      </c>
      <c r="T35" s="127">
        <f>IF(AND(F35&lt;F$2,G35=""),(G$2-F$2+1)-(NETWORKDAYS.INTL(F$2,G$2,1)),IF(AND(F35&lt;F$2,G35&lt;=G$2),(G35-F$2)-(NETWORKDAYS.INTL(F$2,G35,1)),IF(AND(F35&gt;=F$2,G35=""),(G$2-F35)-(NETWORKDAYS.INTL(F35,G$2,1)),IF(AND(F35&gt;=F$2,G35&lt;=G$2),(G35-F35)-NETWORKDAYS.INTL(F35,G35,1),hata))))</f>
        <v>8</v>
      </c>
      <c r="U35" s="46">
        <f t="shared" si="3"/>
        <v>1</v>
      </c>
      <c r="V35" s="50"/>
      <c r="W35" s="51"/>
      <c r="X35" s="51"/>
      <c r="Y35" s="51"/>
      <c r="Z35" s="51"/>
      <c r="AA35" s="51"/>
      <c r="AB35" s="51"/>
      <c r="AC35" s="51"/>
      <c r="AD35" s="52"/>
      <c r="AE35" s="52"/>
      <c r="AF35" s="53"/>
      <c r="AG35" s="54"/>
      <c r="AH35" s="128"/>
      <c r="AI35" s="44">
        <f>IF(H35="TAM ZAMANLI",(IF(AND(F35&lt;F$2,G35=""),G$2-F$2+1,IF(AND(F35&lt;F$2,G35&lt;=G$2),G35-F$2+1,IF(AND(F35&gt;=F$2,G35=""),G$2-F35+1,IF(AND(F35&gt;=F$2,G35&lt;=G$2),G35-F35+1,hata))))*F$7)-(F$7*SUM(S35:AF35)+AG35+AH35),0)</f>
        <v>187</v>
      </c>
      <c r="AJ35" s="119">
        <f>IF(AND(F35&lt;F$2,G35=""),(G$2-F$2+1)-(NETWORKDAYS.INTL(F$2,G$2,1)),IF(AND(F35&lt;F$2,G35&lt;=G$2),(G35-F$2+1)-(NETWORKDAYS.INTL(F$2,G35,1)),IF(AND(F35&gt;=F$2,G35=""),(G$2-F35+1)-(NETWORKDAYS.INTL(F35,G$2,1)),IF(AND(F35&gt;=F$2,G35&lt;=G$2),(G35-F35+1)-NETWORKDAYS.INTL(F35,G35,1),hata))))</f>
        <v>8</v>
      </c>
      <c r="AK35" s="55">
        <f t="shared" si="8"/>
        <v>31</v>
      </c>
      <c r="AL35" s="55">
        <f t="shared" si="9"/>
        <v>31</v>
      </c>
      <c r="AM35" s="55">
        <f t="shared" si="10"/>
        <v>0</v>
      </c>
      <c r="AN35" s="56">
        <f t="shared" si="11"/>
        <v>0</v>
      </c>
      <c r="AO35" s="169" t="e">
        <f>IF(AND(H35="TAM ZAMANLI",AN35&gt;0),1,IF(AND(H35="KISMİ ZAMANLI",AN35&gt;0),(S35+AG35/F$7)/30,hata))</f>
        <v>#NAME?</v>
      </c>
      <c r="AP35" s="181"/>
      <c r="AQ35" s="172">
        <f t="shared" si="6"/>
        <v>0</v>
      </c>
      <c r="AR35" s="175"/>
      <c r="AS35" s="176"/>
      <c r="AT35" s="177"/>
    </row>
    <row r="36" spans="2:46" ht="15" customHeight="1" thickBot="1" x14ac:dyDescent="0.3">
      <c r="B36" s="40">
        <f t="shared" si="7"/>
        <v>22</v>
      </c>
      <c r="C36" s="41">
        <v>34382435686</v>
      </c>
      <c r="D36" s="41"/>
      <c r="E36" s="150" t="s">
        <v>136</v>
      </c>
      <c r="F36" s="43">
        <v>42732</v>
      </c>
      <c r="G36" s="43"/>
      <c r="H36" s="42" t="s">
        <v>46</v>
      </c>
      <c r="I36" s="152" t="s">
        <v>108</v>
      </c>
      <c r="J36" s="42" t="s">
        <v>25</v>
      </c>
      <c r="K36" s="42" t="s">
        <v>26</v>
      </c>
      <c r="L36" s="117">
        <f>VLOOKUP(K36,Sayfa1!F$3:G$15,2,FALSE)</f>
        <v>0.8</v>
      </c>
      <c r="M36" s="47"/>
      <c r="N36" s="48"/>
      <c r="O36" s="44">
        <f>IF(AND(F36&lt;F$2,G36=""),(NETWORKDAYS.INTL(F$2,G$2,1)-U36),IF(AND(F36&lt;F$2,G36&lt;=G$2),(NETWORKDAYS.INTL(F$2,G36,1)-U36),IF(AND(F36&gt;=F$2,G36=""),((NETWORKDAYS.INTL(F36,G$2,1))-U36),IF(AND(F36&gt;=F$2,G36&lt;=G$2),NETWORKDAYS.INTL(F36,G36,1),hata))))</f>
        <v>22</v>
      </c>
      <c r="P36" s="44">
        <f t="shared" si="0"/>
        <v>0</v>
      </c>
      <c r="Q36" s="49"/>
      <c r="R36" s="45">
        <f t="shared" si="1"/>
        <v>0</v>
      </c>
      <c r="S36" s="45">
        <f t="shared" si="2"/>
        <v>0</v>
      </c>
      <c r="T36" s="127">
        <f>IF(AND(F36&lt;F$2,G36=""),(G$2-F$2+1)-(NETWORKDAYS.INTL(F$2,G$2,1)),IF(AND(F36&lt;F$2,G36&lt;=G$2),(G36-F$2)-(NETWORKDAYS.INTL(F$2,G36,1)),IF(AND(F36&gt;=F$2,G36=""),(G$2-F36)-(NETWORKDAYS.INTL(F36,G$2,1)),IF(AND(F36&gt;=F$2,G36&lt;=G$2),(G36-F36)-NETWORKDAYS.INTL(F36,G36,1),hata))))</f>
        <v>8</v>
      </c>
      <c r="U36" s="46">
        <f t="shared" si="3"/>
        <v>1</v>
      </c>
      <c r="V36" s="50"/>
      <c r="W36" s="51"/>
      <c r="X36" s="51"/>
      <c r="Y36" s="51"/>
      <c r="Z36" s="51"/>
      <c r="AA36" s="51"/>
      <c r="AB36" s="51"/>
      <c r="AC36" s="51"/>
      <c r="AD36" s="52"/>
      <c r="AE36" s="52"/>
      <c r="AF36" s="53"/>
      <c r="AG36" s="54"/>
      <c r="AH36" s="128"/>
      <c r="AI36" s="44">
        <f>IF(H36="TAM ZAMANLI",(IF(AND(F36&lt;F$2,G36=""),G$2-F$2+1,IF(AND(F36&lt;F$2,G36&lt;=G$2),G36-F$2+1,IF(AND(F36&gt;=F$2,G36=""),G$2-F36+1,IF(AND(F36&gt;=F$2,G36&lt;=G$2),G36-F36+1,hata))))*F$7)-(F$7*SUM(S36:AF36)+AG36+AH36),0)</f>
        <v>187</v>
      </c>
      <c r="AJ36" s="119">
        <f>IF(AND(F36&lt;F$2,G36=""),(G$2-F$2+1)-(NETWORKDAYS.INTL(F$2,G$2,1)),IF(AND(F36&lt;F$2,G36&lt;=G$2),(G36-F$2+1)-(NETWORKDAYS.INTL(F$2,G36,1)),IF(AND(F36&gt;=F$2,G36=""),(G$2-F36+1)-(NETWORKDAYS.INTL(F36,G$2,1)),IF(AND(F36&gt;=F$2,G36&lt;=G$2),(G36-F36+1)-NETWORKDAYS.INTL(F36,G36,1),hata))))</f>
        <v>8</v>
      </c>
      <c r="AK36" s="55">
        <f t="shared" si="8"/>
        <v>31</v>
      </c>
      <c r="AL36" s="55">
        <f t="shared" si="9"/>
        <v>31</v>
      </c>
      <c r="AM36" s="55">
        <f t="shared" si="10"/>
        <v>0</v>
      </c>
      <c r="AN36" s="56">
        <f t="shared" si="11"/>
        <v>0</v>
      </c>
      <c r="AO36" s="169" t="e">
        <f>IF(AND(H36="TAM ZAMANLI",AN36&gt;0),1,IF(AND(H36="KISMİ ZAMANLI",AN36&gt;0),(S36+AG36/F$7)/30,hata))</f>
        <v>#NAME?</v>
      </c>
      <c r="AP36" s="181"/>
      <c r="AQ36" s="172">
        <f t="shared" si="6"/>
        <v>0</v>
      </c>
      <c r="AR36" s="175"/>
      <c r="AS36" s="176"/>
      <c r="AT36" s="177"/>
    </row>
    <row r="37" spans="2:46" ht="15" customHeight="1" thickBot="1" x14ac:dyDescent="0.3">
      <c r="B37" s="40">
        <f t="shared" si="7"/>
        <v>23</v>
      </c>
      <c r="C37" s="41">
        <v>23404562332</v>
      </c>
      <c r="D37" s="41"/>
      <c r="E37" s="150" t="s">
        <v>137</v>
      </c>
      <c r="F37" s="43">
        <v>42198</v>
      </c>
      <c r="G37" s="43"/>
      <c r="H37" s="42" t="s">
        <v>46</v>
      </c>
      <c r="I37" s="152" t="s">
        <v>108</v>
      </c>
      <c r="J37" s="42" t="s">
        <v>25</v>
      </c>
      <c r="K37" s="42" t="s">
        <v>26</v>
      </c>
      <c r="L37" s="117">
        <f>VLOOKUP(K37,Sayfa1!F$3:G$15,2,FALSE)</f>
        <v>0.8</v>
      </c>
      <c r="M37" s="47"/>
      <c r="N37" s="48"/>
      <c r="O37" s="44">
        <f>IF(AND(F37&lt;F$2,G37=""),(NETWORKDAYS.INTL(F$2,G$2,1)-U37),IF(AND(F37&lt;F$2,G37&lt;=G$2),(NETWORKDAYS.INTL(F$2,G37,1)-U37),IF(AND(F37&gt;=F$2,G37=""),((NETWORKDAYS.INTL(F37,G$2,1))-U37),IF(AND(F37&gt;=F$2,G37&lt;=G$2),NETWORKDAYS.INTL(F37,G37,1),hata))))</f>
        <v>22</v>
      </c>
      <c r="P37" s="44">
        <f t="shared" si="0"/>
        <v>0</v>
      </c>
      <c r="Q37" s="49"/>
      <c r="R37" s="45">
        <f t="shared" si="1"/>
        <v>0</v>
      </c>
      <c r="S37" s="45">
        <f t="shared" si="2"/>
        <v>0</v>
      </c>
      <c r="T37" s="127">
        <f>IF(AND(F37&lt;F$2,G37=""),(G$2-F$2+1)-(NETWORKDAYS.INTL(F$2,G$2,1)),IF(AND(F37&lt;F$2,G37&lt;=G$2),(G37-F$2)-(NETWORKDAYS.INTL(F$2,G37,1)),IF(AND(F37&gt;=F$2,G37=""),(G$2-F37)-(NETWORKDAYS.INTL(F37,G$2,1)),IF(AND(F37&gt;=F$2,G37&lt;=G$2),(G37-F37)-NETWORKDAYS.INTL(F37,G37,1),hata))))</f>
        <v>8</v>
      </c>
      <c r="U37" s="46">
        <f t="shared" si="3"/>
        <v>1</v>
      </c>
      <c r="V37" s="50"/>
      <c r="W37" s="51"/>
      <c r="X37" s="51"/>
      <c r="Y37" s="51"/>
      <c r="Z37" s="51"/>
      <c r="AA37" s="51"/>
      <c r="AB37" s="51"/>
      <c r="AC37" s="51"/>
      <c r="AD37" s="52"/>
      <c r="AE37" s="52"/>
      <c r="AF37" s="53"/>
      <c r="AG37" s="54"/>
      <c r="AH37" s="128"/>
      <c r="AI37" s="44">
        <f>IF(H37="TAM ZAMANLI",(IF(AND(F37&lt;F$2,G37=""),G$2-F$2+1,IF(AND(F37&lt;F$2,G37&lt;=G$2),G37-F$2+1,IF(AND(F37&gt;=F$2,G37=""),G$2-F37+1,IF(AND(F37&gt;=F$2,G37&lt;=G$2),G37-F37+1,hata))))*F$7)-(F$7*SUM(S37:AF37)+AG37+AH37),0)</f>
        <v>187</v>
      </c>
      <c r="AJ37" s="119">
        <f>IF(AND(F37&lt;F$2,G37=""),(G$2-F$2+1)-(NETWORKDAYS.INTL(F$2,G$2,1)),IF(AND(F37&lt;F$2,G37&lt;=G$2),(G37-F$2+1)-(NETWORKDAYS.INTL(F$2,G37,1)),IF(AND(F37&gt;=F$2,G37=""),(G$2-F37+1)-(NETWORKDAYS.INTL(F37,G$2,1)),IF(AND(F37&gt;=F$2,G37&lt;=G$2),(G37-F37+1)-NETWORKDAYS.INTL(F37,G37,1),hata))))</f>
        <v>8</v>
      </c>
      <c r="AK37" s="55">
        <f t="shared" si="8"/>
        <v>31</v>
      </c>
      <c r="AL37" s="55">
        <f t="shared" si="9"/>
        <v>31</v>
      </c>
      <c r="AM37" s="55">
        <f t="shared" si="10"/>
        <v>0</v>
      </c>
      <c r="AN37" s="56">
        <f t="shared" si="11"/>
        <v>0</v>
      </c>
      <c r="AO37" s="169" t="e">
        <f>IF(AND(H37="TAM ZAMANLI",AN37&gt;0),1,IF(AND(H37="KISMİ ZAMANLI",AN37&gt;0),(S37+AG37/F$7)/30,hata))</f>
        <v>#NAME?</v>
      </c>
      <c r="AP37" s="181"/>
      <c r="AQ37" s="172">
        <f t="shared" si="6"/>
        <v>0</v>
      </c>
      <c r="AR37" s="175"/>
      <c r="AS37" s="176"/>
      <c r="AT37" s="177"/>
    </row>
    <row r="38" spans="2:46" ht="15" customHeight="1" thickBot="1" x14ac:dyDescent="0.3">
      <c r="B38" s="40">
        <f t="shared" si="7"/>
        <v>24</v>
      </c>
      <c r="C38" s="41">
        <v>29128958352</v>
      </c>
      <c r="D38" s="41"/>
      <c r="E38" s="150" t="s">
        <v>138</v>
      </c>
      <c r="F38" s="43">
        <v>42241</v>
      </c>
      <c r="G38" s="43"/>
      <c r="H38" s="42" t="s">
        <v>46</v>
      </c>
      <c r="I38" s="152" t="s">
        <v>108</v>
      </c>
      <c r="J38" s="42" t="s">
        <v>25</v>
      </c>
      <c r="K38" s="42" t="s">
        <v>36</v>
      </c>
      <c r="L38" s="117">
        <f>VLOOKUP(K38,Sayfa1!F$3:G$15,2,FALSE)</f>
        <v>0.8</v>
      </c>
      <c r="M38" s="47"/>
      <c r="N38" s="48"/>
      <c r="O38" s="44">
        <f>IF(AND(F38&lt;F$2,G38=""),(NETWORKDAYS.INTL(F$2,G$2,1)-U38),IF(AND(F38&lt;F$2,G38&lt;=G$2),(NETWORKDAYS.INTL(F$2,G38,1)-U38),IF(AND(F38&gt;=F$2,G38=""),((NETWORKDAYS.INTL(F38,G$2,1))-U38),IF(AND(F38&gt;=F$2,G38&lt;=G$2),NETWORKDAYS.INTL(F38,G38,1),hata))))</f>
        <v>22</v>
      </c>
      <c r="P38" s="44">
        <f t="shared" si="0"/>
        <v>0</v>
      </c>
      <c r="Q38" s="49"/>
      <c r="R38" s="45">
        <f t="shared" si="1"/>
        <v>0</v>
      </c>
      <c r="S38" s="45">
        <f t="shared" si="2"/>
        <v>0</v>
      </c>
      <c r="T38" s="127">
        <f>IF(AND(F38&lt;F$2,G38=""),(G$2-F$2+1)-(NETWORKDAYS.INTL(F$2,G$2,1)),IF(AND(F38&lt;F$2,G38&lt;=G$2),(G38-F$2)-(NETWORKDAYS.INTL(F$2,G38,1)),IF(AND(F38&gt;=F$2,G38=""),(G$2-F38)-(NETWORKDAYS.INTL(F38,G$2,1)),IF(AND(F38&gt;=F$2,G38&lt;=G$2),(G38-F38)-NETWORKDAYS.INTL(F38,G38,1),hata))))</f>
        <v>8</v>
      </c>
      <c r="U38" s="46">
        <f t="shared" si="3"/>
        <v>1</v>
      </c>
      <c r="V38" s="50"/>
      <c r="W38" s="51"/>
      <c r="X38" s="51"/>
      <c r="Y38" s="51"/>
      <c r="Z38" s="51"/>
      <c r="AA38" s="51"/>
      <c r="AB38" s="51"/>
      <c r="AC38" s="51"/>
      <c r="AD38" s="52"/>
      <c r="AE38" s="52"/>
      <c r="AF38" s="53"/>
      <c r="AG38" s="54"/>
      <c r="AH38" s="128"/>
      <c r="AI38" s="44">
        <f>IF(H38="TAM ZAMANLI",(IF(AND(F38&lt;F$2,G38=""),G$2-F$2+1,IF(AND(F38&lt;F$2,G38&lt;=G$2),G38-F$2+1,IF(AND(F38&gt;=F$2,G38=""),G$2-F38+1,IF(AND(F38&gt;=F$2,G38&lt;=G$2),G38-F38+1,hata))))*F$7)-(F$7*SUM(S38:AF38)+AG38+AH38),0)</f>
        <v>187</v>
      </c>
      <c r="AJ38" s="119">
        <f>IF(AND(F38&lt;F$2,G38=""),(G$2-F$2+1)-(NETWORKDAYS.INTL(F$2,G$2,1)),IF(AND(F38&lt;F$2,G38&lt;=G$2),(G38-F$2+1)-(NETWORKDAYS.INTL(F$2,G38,1)),IF(AND(F38&gt;=F$2,G38=""),(G$2-F38+1)-(NETWORKDAYS.INTL(F38,G$2,1)),IF(AND(F38&gt;=F$2,G38&lt;=G$2),(G38-F38+1)-NETWORKDAYS.INTL(F38,G38,1),hata))))</f>
        <v>8</v>
      </c>
      <c r="AK38" s="55">
        <f t="shared" si="8"/>
        <v>31</v>
      </c>
      <c r="AL38" s="55">
        <f t="shared" si="9"/>
        <v>31</v>
      </c>
      <c r="AM38" s="55">
        <f t="shared" si="10"/>
        <v>0</v>
      </c>
      <c r="AN38" s="56">
        <f t="shared" si="11"/>
        <v>0</v>
      </c>
      <c r="AO38" s="169" t="e">
        <f>IF(AND(H38="TAM ZAMANLI",AN38&gt;0),1,IF(AND(H38="KISMİ ZAMANLI",AN38&gt;0),(S38+AG38/F$7)/30,hata))</f>
        <v>#NAME?</v>
      </c>
      <c r="AP38" s="181"/>
      <c r="AQ38" s="172">
        <f t="shared" si="6"/>
        <v>0</v>
      </c>
      <c r="AR38" s="175"/>
      <c r="AS38" s="176"/>
      <c r="AT38" s="177"/>
    </row>
    <row r="39" spans="2:46" ht="15" customHeight="1" thickBot="1" x14ac:dyDescent="0.3">
      <c r="B39" s="40">
        <f t="shared" si="7"/>
        <v>25</v>
      </c>
      <c r="C39" s="41">
        <v>56098054142</v>
      </c>
      <c r="D39" s="41"/>
      <c r="E39" s="150" t="s">
        <v>139</v>
      </c>
      <c r="F39" s="43">
        <v>42298</v>
      </c>
      <c r="G39" s="43"/>
      <c r="H39" s="42" t="s">
        <v>46</v>
      </c>
      <c r="I39" s="152" t="s">
        <v>108</v>
      </c>
      <c r="J39" s="42" t="s">
        <v>25</v>
      </c>
      <c r="K39" s="42" t="s">
        <v>26</v>
      </c>
      <c r="L39" s="117">
        <f>VLOOKUP(K39,Sayfa1!F$3:G$15,2,FALSE)</f>
        <v>0.8</v>
      </c>
      <c r="M39" s="47"/>
      <c r="N39" s="48"/>
      <c r="O39" s="44">
        <f>IF(AND(F39&lt;F$2,G39=""),(NETWORKDAYS.INTL(F$2,G$2,1)-U39),IF(AND(F39&lt;F$2,G39&lt;=G$2),(NETWORKDAYS.INTL(F$2,G39,1)-U39),IF(AND(F39&gt;=F$2,G39=""),((NETWORKDAYS.INTL(F39,G$2,1))-U39),IF(AND(F39&gt;=F$2,G39&lt;=G$2),NETWORKDAYS.INTL(F39,G39,1),hata))))</f>
        <v>22</v>
      </c>
      <c r="P39" s="44">
        <f t="shared" si="0"/>
        <v>0</v>
      </c>
      <c r="Q39" s="49"/>
      <c r="R39" s="45">
        <f t="shared" si="1"/>
        <v>0</v>
      </c>
      <c r="S39" s="45">
        <f t="shared" si="2"/>
        <v>0</v>
      </c>
      <c r="T39" s="127">
        <f>IF(AND(F39&lt;F$2,G39=""),(G$2-F$2+1)-(NETWORKDAYS.INTL(F$2,G$2,1)),IF(AND(F39&lt;F$2,G39&lt;=G$2),(G39-F$2)-(NETWORKDAYS.INTL(F$2,G39,1)),IF(AND(F39&gt;=F$2,G39=""),(G$2-F39)-(NETWORKDAYS.INTL(F39,G$2,1)),IF(AND(F39&gt;=F$2,G39&lt;=G$2),(G39-F39)-NETWORKDAYS.INTL(F39,G39,1),hata))))</f>
        <v>8</v>
      </c>
      <c r="U39" s="46">
        <f t="shared" si="3"/>
        <v>1</v>
      </c>
      <c r="V39" s="50"/>
      <c r="W39" s="51"/>
      <c r="X39" s="51"/>
      <c r="Y39" s="51"/>
      <c r="Z39" s="51"/>
      <c r="AA39" s="51"/>
      <c r="AB39" s="51"/>
      <c r="AC39" s="51"/>
      <c r="AD39" s="52"/>
      <c r="AE39" s="52"/>
      <c r="AF39" s="53"/>
      <c r="AG39" s="54"/>
      <c r="AH39" s="128"/>
      <c r="AI39" s="44">
        <f>IF(H39="TAM ZAMANLI",(IF(AND(F39&lt;F$2,G39=""),G$2-F$2+1,IF(AND(F39&lt;F$2,G39&lt;=G$2),G39-F$2+1,IF(AND(F39&gt;=F$2,G39=""),G$2-F39+1,IF(AND(F39&gt;=F$2,G39&lt;=G$2),G39-F39+1,hata))))*F$7)-(F$7*SUM(S39:AF39)+AG39+AH39),0)</f>
        <v>187</v>
      </c>
      <c r="AJ39" s="119">
        <f>IF(AND(F39&lt;F$2,G39=""),(G$2-F$2+1)-(NETWORKDAYS.INTL(F$2,G$2,1)),IF(AND(F39&lt;F$2,G39&lt;=G$2),(G39-F$2+1)-(NETWORKDAYS.INTL(F$2,G39,1)),IF(AND(F39&gt;=F$2,G39=""),(G$2-F39+1)-(NETWORKDAYS.INTL(F39,G$2,1)),IF(AND(F39&gt;=F$2,G39&lt;=G$2),(G39-F39+1)-NETWORKDAYS.INTL(F39,G39,1),hata))))</f>
        <v>8</v>
      </c>
      <c r="AK39" s="55">
        <f t="shared" si="8"/>
        <v>31</v>
      </c>
      <c r="AL39" s="55">
        <f t="shared" si="9"/>
        <v>31</v>
      </c>
      <c r="AM39" s="55">
        <f t="shared" si="10"/>
        <v>0</v>
      </c>
      <c r="AN39" s="56">
        <f t="shared" si="11"/>
        <v>0</v>
      </c>
      <c r="AO39" s="169" t="e">
        <f>IF(AND(H39="TAM ZAMANLI",AN39&gt;0),1,IF(AND(H39="KISMİ ZAMANLI",AN39&gt;0),(S39+AG39/F$7)/30,hata))</f>
        <v>#NAME?</v>
      </c>
      <c r="AP39" s="181"/>
      <c r="AQ39" s="172">
        <f t="shared" si="6"/>
        <v>0</v>
      </c>
      <c r="AR39" s="175"/>
      <c r="AS39" s="176"/>
      <c r="AT39" s="177"/>
    </row>
    <row r="40" spans="2:46" ht="15" customHeight="1" thickBot="1" x14ac:dyDescent="0.3">
      <c r="B40" s="40">
        <f t="shared" si="7"/>
        <v>26</v>
      </c>
      <c r="C40" s="41">
        <v>49729497258</v>
      </c>
      <c r="D40" s="41"/>
      <c r="E40" s="150" t="s">
        <v>140</v>
      </c>
      <c r="F40" s="43">
        <v>42527</v>
      </c>
      <c r="G40" s="43"/>
      <c r="H40" s="42" t="s">
        <v>47</v>
      </c>
      <c r="I40" s="152" t="s">
        <v>108</v>
      </c>
      <c r="J40" s="42" t="s">
        <v>25</v>
      </c>
      <c r="K40" s="42" t="s">
        <v>27</v>
      </c>
      <c r="L40" s="117">
        <f>VLOOKUP(K40,Sayfa1!F$3:G$15,2,FALSE)</f>
        <v>0.9</v>
      </c>
      <c r="M40" s="47"/>
      <c r="N40" s="48"/>
      <c r="O40" s="44">
        <f>IF(AND(F40&lt;F$2,G40=""),(NETWORKDAYS.INTL(F$2,G$2,1)-U40),IF(AND(F40&lt;F$2,G40&lt;=G$2),(NETWORKDAYS.INTL(F$2,G40,1)-U40),IF(AND(F40&gt;=F$2,G40=""),((NETWORKDAYS.INTL(F40,G$2,1))-U40),IF(AND(F40&gt;=F$2,G40&lt;=G$2),NETWORKDAYS.INTL(F40,G40,1),hata))))</f>
        <v>22</v>
      </c>
      <c r="P40" s="44">
        <f t="shared" si="0"/>
        <v>0</v>
      </c>
      <c r="Q40" s="49"/>
      <c r="R40" s="45">
        <f t="shared" si="1"/>
        <v>0</v>
      </c>
      <c r="S40" s="45">
        <f t="shared" si="2"/>
        <v>0</v>
      </c>
      <c r="T40" s="127">
        <f>IF(AND(F40&lt;F$2,G40=""),(G$2-F$2+1)-(NETWORKDAYS.INTL(F$2,G$2,1)),IF(AND(F40&lt;F$2,G40&lt;=G$2),(G40-F$2)-(NETWORKDAYS.INTL(F$2,G40,1)),IF(AND(F40&gt;=F$2,G40=""),(G$2-F40)-(NETWORKDAYS.INTL(F40,G$2,1)),IF(AND(F40&gt;=F$2,G40&lt;=G$2),(G40-F40)-NETWORKDAYS.INTL(F40,G40,1),hata))))</f>
        <v>8</v>
      </c>
      <c r="U40" s="46">
        <f t="shared" si="3"/>
        <v>1</v>
      </c>
      <c r="V40" s="50"/>
      <c r="W40" s="51"/>
      <c r="X40" s="51"/>
      <c r="Y40" s="51"/>
      <c r="Z40" s="51"/>
      <c r="AA40" s="51"/>
      <c r="AB40" s="51"/>
      <c r="AC40" s="51"/>
      <c r="AD40" s="52"/>
      <c r="AE40" s="52"/>
      <c r="AF40" s="53"/>
      <c r="AG40" s="54"/>
      <c r="AH40" s="128"/>
      <c r="AI40" s="44">
        <f>IF(H40="TAM ZAMANLI",(IF(AND(F40&lt;F$2,G40=""),G$2-F$2+1,IF(AND(F40&lt;F$2,G40&lt;=G$2),G40-F$2+1,IF(AND(F40&gt;=F$2,G40=""),G$2-F40+1,IF(AND(F40&gt;=F$2,G40&lt;=G$2),G40-F40+1,hata))))*F$7)-(F$7*SUM(S40:AF40)+AG40+AH40),0)</f>
        <v>0</v>
      </c>
      <c r="AJ40" s="119">
        <f>IF(AND(F40&lt;F$2,G40=""),(G$2-F$2+1)-(NETWORKDAYS.INTL(F$2,G$2,1)),IF(AND(F40&lt;F$2,G40&lt;=G$2),(G40-F$2+1)-(NETWORKDAYS.INTL(F$2,G40,1)),IF(AND(F40&gt;=F$2,G40=""),(G$2-F40+1)-(NETWORKDAYS.INTL(F40,G$2,1)),IF(AND(F40&gt;=F$2,G40&lt;=G$2),(G40-F40+1)-NETWORKDAYS.INTL(F40,G40,1),hata))))</f>
        <v>8</v>
      </c>
      <c r="AK40" s="55">
        <f t="shared" si="8"/>
        <v>31</v>
      </c>
      <c r="AL40" s="55">
        <f t="shared" si="9"/>
        <v>31</v>
      </c>
      <c r="AM40" s="55">
        <f t="shared" si="10"/>
        <v>0</v>
      </c>
      <c r="AN40" s="56">
        <f t="shared" si="11"/>
        <v>0</v>
      </c>
      <c r="AO40" s="169" t="e">
        <f>IF(AND(H40="TAM ZAMANLI",AN40&gt;0),1,IF(AND(H40="KISMİ ZAMANLI",AN40&gt;0),(S40+AG40/F$7)/30,hata))</f>
        <v>#NAME?</v>
      </c>
      <c r="AP40" s="181"/>
      <c r="AQ40" s="172">
        <f t="shared" si="6"/>
        <v>0</v>
      </c>
      <c r="AR40" s="175"/>
      <c r="AS40" s="176"/>
      <c r="AT40" s="177"/>
    </row>
    <row r="41" spans="2:46" ht="15" customHeight="1" thickBot="1" x14ac:dyDescent="0.3">
      <c r="B41" s="40">
        <f t="shared" si="7"/>
        <v>27</v>
      </c>
      <c r="C41" s="41">
        <v>53242160452</v>
      </c>
      <c r="D41" s="41"/>
      <c r="E41" s="150" t="s">
        <v>141</v>
      </c>
      <c r="F41" s="43">
        <v>43132</v>
      </c>
      <c r="G41" s="43"/>
      <c r="H41" s="42" t="s">
        <v>46</v>
      </c>
      <c r="I41" s="152" t="s">
        <v>109</v>
      </c>
      <c r="J41" s="42" t="s">
        <v>23</v>
      </c>
      <c r="K41" s="42" t="s">
        <v>173</v>
      </c>
      <c r="L41" s="117">
        <f>VLOOKUP(K41,Sayfa1!F$3:G$15,2,FALSE)</f>
        <v>0.8</v>
      </c>
      <c r="M41" s="47"/>
      <c r="N41" s="48"/>
      <c r="O41" s="44">
        <f>IF(AND(F41&lt;F$2,G41=""),(NETWORKDAYS.INTL(F$2,G$2,1)-U41),IF(AND(F41&lt;F$2,G41&lt;=G$2),(NETWORKDAYS.INTL(F$2,G41,1)-U41),IF(AND(F41&gt;=F$2,G41=""),((NETWORKDAYS.INTL(F41,G$2,1))-U41),IF(AND(F41&gt;=F$2,G41&lt;=G$2),NETWORKDAYS.INTL(F41,G41,1),hata))))</f>
        <v>22</v>
      </c>
      <c r="P41" s="44">
        <f t="shared" si="0"/>
        <v>0</v>
      </c>
      <c r="Q41" s="49"/>
      <c r="R41" s="45">
        <f t="shared" si="1"/>
        <v>0</v>
      </c>
      <c r="S41" s="45">
        <f t="shared" si="2"/>
        <v>0</v>
      </c>
      <c r="T41" s="127">
        <f>IF(AND(F41&lt;F$2,G41=""),(G$2-F$2+1)-(NETWORKDAYS.INTL(F$2,G$2,1)),IF(AND(F41&lt;F$2,G41&lt;=G$2),(G41-F$2)-(NETWORKDAYS.INTL(F$2,G41,1)),IF(AND(F41&gt;=F$2,G41=""),(G$2-F41)-(NETWORKDAYS.INTL(F41,G$2,1)),IF(AND(F41&gt;=F$2,G41&lt;=G$2),(G41-F41)-NETWORKDAYS.INTL(F41,G41,1),hata))))</f>
        <v>8</v>
      </c>
      <c r="U41" s="46">
        <f t="shared" si="3"/>
        <v>1</v>
      </c>
      <c r="V41" s="50"/>
      <c r="W41" s="51"/>
      <c r="X41" s="51"/>
      <c r="Y41" s="51"/>
      <c r="Z41" s="51"/>
      <c r="AA41" s="51"/>
      <c r="AB41" s="51"/>
      <c r="AC41" s="51"/>
      <c r="AD41" s="52"/>
      <c r="AE41" s="52"/>
      <c r="AF41" s="53"/>
      <c r="AG41" s="54"/>
      <c r="AH41" s="128"/>
      <c r="AI41" s="44">
        <f>IF(H41="TAM ZAMANLI",(IF(AND(F41&lt;F$2,G41=""),G$2-F$2+1,IF(AND(F41&lt;F$2,G41&lt;=G$2),G41-F$2+1,IF(AND(F41&gt;=F$2,G41=""),G$2-F41+1,IF(AND(F41&gt;=F$2,G41&lt;=G$2),G41-F41+1,hata))))*F$7)-(F$7*SUM(S41:AF41)+AG41+AH41),0)</f>
        <v>187</v>
      </c>
      <c r="AJ41" s="119">
        <f>IF(AND(F41&lt;F$2,G41=""),(G$2-F$2+1)-(NETWORKDAYS.INTL(F$2,G$2,1)),IF(AND(F41&lt;F$2,G41&lt;=G$2),(G41-F$2+1)-(NETWORKDAYS.INTL(F$2,G41,1)),IF(AND(F41&gt;=F$2,G41=""),(G$2-F41+1)-(NETWORKDAYS.INTL(F41,G$2,1)),IF(AND(F41&gt;=F$2,G41&lt;=G$2),(G41-F41+1)-NETWORKDAYS.INTL(F41,G41,1),hata))))</f>
        <v>8</v>
      </c>
      <c r="AK41" s="55">
        <f t="shared" si="8"/>
        <v>31</v>
      </c>
      <c r="AL41" s="55">
        <f t="shared" si="9"/>
        <v>31</v>
      </c>
      <c r="AM41" s="55">
        <f t="shared" si="10"/>
        <v>0</v>
      </c>
      <c r="AN41" s="56">
        <f t="shared" si="11"/>
        <v>0</v>
      </c>
      <c r="AO41" s="169" t="e">
        <f>IF(AND(H41="TAM ZAMANLI",AN41&gt;0),1,IF(AND(H41="KISMİ ZAMANLI",AN41&gt;0),(S41+AG41/F$7)/30,hata))</f>
        <v>#NAME?</v>
      </c>
      <c r="AP41" s="181"/>
      <c r="AQ41" s="172">
        <f t="shared" si="6"/>
        <v>0</v>
      </c>
      <c r="AR41" s="175"/>
      <c r="AS41" s="176"/>
      <c r="AT41" s="177"/>
    </row>
    <row r="42" spans="2:46" ht="15" customHeight="1" thickBot="1" x14ac:dyDescent="0.3">
      <c r="B42" s="40">
        <f t="shared" si="7"/>
        <v>28</v>
      </c>
      <c r="C42" s="41">
        <v>22475409058</v>
      </c>
      <c r="D42" s="41"/>
      <c r="E42" s="150" t="s">
        <v>142</v>
      </c>
      <c r="F42" s="43">
        <v>43703</v>
      </c>
      <c r="G42" s="43"/>
      <c r="H42" s="42" t="s">
        <v>46</v>
      </c>
      <c r="I42" s="152" t="s">
        <v>108</v>
      </c>
      <c r="J42" s="42" t="s">
        <v>25</v>
      </c>
      <c r="K42" s="42" t="s">
        <v>36</v>
      </c>
      <c r="L42" s="117">
        <f>VLOOKUP(K42,Sayfa1!F$3:G$15,2,FALSE)</f>
        <v>0.8</v>
      </c>
      <c r="M42" s="47"/>
      <c r="N42" s="48"/>
      <c r="O42" s="44">
        <f>IF(AND(F42&lt;F$2,G42=""),(NETWORKDAYS.INTL(F$2,G$2,1)-U42),IF(AND(F42&lt;F$2,G42&lt;=G$2),(NETWORKDAYS.INTL(F$2,G42,1)-U42),IF(AND(F42&gt;=F$2,G42=""),((NETWORKDAYS.INTL(F42,G$2,1))-U42),IF(AND(F42&gt;=F$2,G42&lt;=G$2),NETWORKDAYS.INTL(F42,G42,1),hata))))</f>
        <v>22</v>
      </c>
      <c r="P42" s="44">
        <f t="shared" si="0"/>
        <v>0</v>
      </c>
      <c r="Q42" s="49"/>
      <c r="R42" s="45">
        <f t="shared" si="1"/>
        <v>0</v>
      </c>
      <c r="S42" s="45">
        <f t="shared" si="2"/>
        <v>0</v>
      </c>
      <c r="T42" s="127">
        <f>IF(AND(F42&lt;F$2,G42=""),(G$2-F$2+1)-(NETWORKDAYS.INTL(F$2,G$2,1)),IF(AND(F42&lt;F$2,G42&lt;=G$2),(G42-F$2)-(NETWORKDAYS.INTL(F$2,G42,1)),IF(AND(F42&gt;=F$2,G42=""),(G$2-F42)-(NETWORKDAYS.INTL(F42,G$2,1)),IF(AND(F42&gt;=F$2,G42&lt;=G$2),(G42-F42)-NETWORKDAYS.INTL(F42,G42,1),hata))))</f>
        <v>8</v>
      </c>
      <c r="U42" s="46">
        <f t="shared" si="3"/>
        <v>1</v>
      </c>
      <c r="V42" s="50"/>
      <c r="W42" s="51"/>
      <c r="X42" s="51"/>
      <c r="Y42" s="51"/>
      <c r="Z42" s="51"/>
      <c r="AA42" s="51"/>
      <c r="AB42" s="51"/>
      <c r="AC42" s="51"/>
      <c r="AD42" s="52"/>
      <c r="AE42" s="52"/>
      <c r="AF42" s="53"/>
      <c r="AG42" s="54"/>
      <c r="AH42" s="128"/>
      <c r="AI42" s="44">
        <f>IF(H42="TAM ZAMANLI",(IF(AND(F42&lt;F$2,G42=""),G$2-F$2+1,IF(AND(F42&lt;F$2,G42&lt;=G$2),G42-F$2+1,IF(AND(F42&gt;=F$2,G42=""),G$2-F42+1,IF(AND(F42&gt;=F$2,G42&lt;=G$2),G42-F42+1,hata))))*F$7)-(F$7*SUM(S42:AF42)+AG42+AH42),0)</f>
        <v>187</v>
      </c>
      <c r="AJ42" s="119">
        <f>IF(AND(F42&lt;F$2,G42=""),(G$2-F$2+1)-(NETWORKDAYS.INTL(F$2,G$2,1)),IF(AND(F42&lt;F$2,G42&lt;=G$2),(G42-F$2+1)-(NETWORKDAYS.INTL(F$2,G42,1)),IF(AND(F42&gt;=F$2,G42=""),(G$2-F42+1)-(NETWORKDAYS.INTL(F42,G$2,1)),IF(AND(F42&gt;=F$2,G42&lt;=G$2),(G42-F42+1)-NETWORKDAYS.INTL(F42,G42,1),hata))))</f>
        <v>8</v>
      </c>
      <c r="AK42" s="55">
        <f t="shared" si="8"/>
        <v>31</v>
      </c>
      <c r="AL42" s="55">
        <f t="shared" si="9"/>
        <v>31</v>
      </c>
      <c r="AM42" s="55">
        <f t="shared" si="10"/>
        <v>0</v>
      </c>
      <c r="AN42" s="56">
        <f t="shared" si="11"/>
        <v>0</v>
      </c>
      <c r="AO42" s="169" t="e">
        <f>IF(AND(H42="TAM ZAMANLI",AN42&gt;0),1,IF(AND(H42="KISMİ ZAMANLI",AN42&gt;0),(S42+AG42/F$7)/30,hata))</f>
        <v>#NAME?</v>
      </c>
      <c r="AP42" s="181"/>
      <c r="AQ42" s="172">
        <f t="shared" si="6"/>
        <v>0</v>
      </c>
      <c r="AR42" s="175"/>
      <c r="AS42" s="176"/>
      <c r="AT42" s="177"/>
    </row>
    <row r="43" spans="2:46" ht="15" customHeight="1" thickBot="1" x14ac:dyDescent="0.3">
      <c r="B43" s="40">
        <f t="shared" si="7"/>
        <v>29</v>
      </c>
      <c r="C43" s="41">
        <v>15416439924</v>
      </c>
      <c r="D43" s="41"/>
      <c r="E43" s="150" t="s">
        <v>143</v>
      </c>
      <c r="F43" s="43">
        <v>43770</v>
      </c>
      <c r="G43" s="43"/>
      <c r="H43" s="42" t="s">
        <v>46</v>
      </c>
      <c r="I43" s="152" t="s">
        <v>108</v>
      </c>
      <c r="J43" s="42" t="s">
        <v>25</v>
      </c>
      <c r="K43" s="42" t="s">
        <v>26</v>
      </c>
      <c r="L43" s="117">
        <f>VLOOKUP(K43,Sayfa1!F$3:G$15,2,FALSE)</f>
        <v>0.8</v>
      </c>
      <c r="M43" s="47"/>
      <c r="N43" s="48"/>
      <c r="O43" s="44">
        <f>IF(AND(F43&lt;F$2,G43=""),(NETWORKDAYS.INTL(F$2,G$2,1)-U43),IF(AND(F43&lt;F$2,G43&lt;=G$2),(NETWORKDAYS.INTL(F$2,G43,1)-U43),IF(AND(F43&gt;=F$2,G43=""),((NETWORKDAYS.INTL(F43,G$2,1))-U43),IF(AND(F43&gt;=F$2,G43&lt;=G$2),NETWORKDAYS.INTL(F43,G43,1),hata))))</f>
        <v>22</v>
      </c>
      <c r="P43" s="44">
        <f t="shared" si="0"/>
        <v>0</v>
      </c>
      <c r="Q43" s="49"/>
      <c r="R43" s="45">
        <f t="shared" si="1"/>
        <v>0</v>
      </c>
      <c r="S43" s="45">
        <f t="shared" si="2"/>
        <v>0</v>
      </c>
      <c r="T43" s="127">
        <f>IF(AND(F43&lt;F$2,G43=""),(G$2-F$2+1)-(NETWORKDAYS.INTL(F$2,G$2,1)),IF(AND(F43&lt;F$2,G43&lt;=G$2),(G43-F$2)-(NETWORKDAYS.INTL(F$2,G43,1)),IF(AND(F43&gt;=F$2,G43=""),(G$2-F43)-(NETWORKDAYS.INTL(F43,G$2,1)),IF(AND(F43&gt;=F$2,G43&lt;=G$2),(G43-F43)-NETWORKDAYS.INTL(F43,G43,1),hata))))</f>
        <v>8</v>
      </c>
      <c r="U43" s="46">
        <f t="shared" si="3"/>
        <v>1</v>
      </c>
      <c r="V43" s="50"/>
      <c r="W43" s="51"/>
      <c r="X43" s="51"/>
      <c r="Y43" s="51"/>
      <c r="Z43" s="51"/>
      <c r="AA43" s="51"/>
      <c r="AB43" s="51"/>
      <c r="AC43" s="51"/>
      <c r="AD43" s="52"/>
      <c r="AE43" s="52"/>
      <c r="AF43" s="53"/>
      <c r="AG43" s="54"/>
      <c r="AH43" s="128"/>
      <c r="AI43" s="44">
        <f>IF(H43="TAM ZAMANLI",(IF(AND(F43&lt;F$2,G43=""),G$2-F$2+1,IF(AND(F43&lt;F$2,G43&lt;=G$2),G43-F$2+1,IF(AND(F43&gt;=F$2,G43=""),G$2-F43+1,IF(AND(F43&gt;=F$2,G43&lt;=G$2),G43-F43+1,hata))))*F$7)-(F$7*SUM(S43:AF43)+AG43+AH43),0)</f>
        <v>187</v>
      </c>
      <c r="AJ43" s="119">
        <f>IF(AND(F43&lt;F$2,G43=""),(G$2-F$2+1)-(NETWORKDAYS.INTL(F$2,G$2,1)),IF(AND(F43&lt;F$2,G43&lt;=G$2),(G43-F$2+1)-(NETWORKDAYS.INTL(F$2,G43,1)),IF(AND(F43&gt;=F$2,G43=""),(G$2-F43+1)-(NETWORKDAYS.INTL(F43,G$2,1)),IF(AND(F43&gt;=F$2,G43&lt;=G$2),(G43-F43+1)-NETWORKDAYS.INTL(F43,G43,1),hata))))</f>
        <v>8</v>
      </c>
      <c r="AK43" s="55">
        <f t="shared" si="8"/>
        <v>31</v>
      </c>
      <c r="AL43" s="55">
        <f t="shared" si="9"/>
        <v>31</v>
      </c>
      <c r="AM43" s="55">
        <f t="shared" si="10"/>
        <v>0</v>
      </c>
      <c r="AN43" s="56">
        <f t="shared" si="11"/>
        <v>0</v>
      </c>
      <c r="AO43" s="169" t="e">
        <f>IF(AND(H43="TAM ZAMANLI",AN43&gt;0),1,IF(AND(H43="KISMİ ZAMANLI",AN43&gt;0),(S43+AG43/F$7)/30,hata))</f>
        <v>#NAME?</v>
      </c>
      <c r="AP43" s="181"/>
      <c r="AQ43" s="172">
        <f t="shared" si="6"/>
        <v>0</v>
      </c>
      <c r="AR43" s="175"/>
      <c r="AS43" s="176"/>
      <c r="AT43" s="177"/>
    </row>
    <row r="44" spans="2:46" ht="15" customHeight="1" thickBot="1" x14ac:dyDescent="0.3">
      <c r="B44" s="40">
        <f t="shared" si="7"/>
        <v>30</v>
      </c>
      <c r="C44" s="41">
        <v>46042611408</v>
      </c>
      <c r="D44" s="41"/>
      <c r="E44" s="150" t="s">
        <v>144</v>
      </c>
      <c r="F44" s="43">
        <v>44081</v>
      </c>
      <c r="G44" s="43"/>
      <c r="H44" s="42" t="s">
        <v>46</v>
      </c>
      <c r="I44" s="152" t="s">
        <v>109</v>
      </c>
      <c r="J44" s="42" t="s">
        <v>25</v>
      </c>
      <c r="K44" s="42" t="s">
        <v>17</v>
      </c>
      <c r="L44" s="117">
        <f>VLOOKUP(K44,Sayfa1!F$3:G$15,2,FALSE)</f>
        <v>0.95</v>
      </c>
      <c r="M44" s="47"/>
      <c r="N44" s="48"/>
      <c r="O44" s="44">
        <f>IF(AND(F44&lt;F$2,G44=""),(NETWORKDAYS.INTL(F$2,G$2,1)-U44),IF(AND(F44&lt;F$2,G44&lt;=G$2),(NETWORKDAYS.INTL(F$2,G44,1)-U44),IF(AND(F44&gt;=F$2,G44=""),((NETWORKDAYS.INTL(F44,G$2,1))-U44),IF(AND(F44&gt;=F$2,G44&lt;=G$2),NETWORKDAYS.INTL(F44,G44,1),hata))))</f>
        <v>22</v>
      </c>
      <c r="P44" s="44">
        <f t="shared" si="0"/>
        <v>0</v>
      </c>
      <c r="Q44" s="49"/>
      <c r="R44" s="45">
        <f t="shared" si="1"/>
        <v>0</v>
      </c>
      <c r="S44" s="45">
        <f t="shared" si="2"/>
        <v>0</v>
      </c>
      <c r="T44" s="127">
        <f>IF(AND(F44&lt;F$2,G44=""),(G$2-F$2+1)-(NETWORKDAYS.INTL(F$2,G$2,1)),IF(AND(F44&lt;F$2,G44&lt;=G$2),(G44-F$2)-(NETWORKDAYS.INTL(F$2,G44,1)),IF(AND(F44&gt;=F$2,G44=""),(G$2-F44)-(NETWORKDAYS.INTL(F44,G$2,1)),IF(AND(F44&gt;=F$2,G44&lt;=G$2),(G44-F44)-NETWORKDAYS.INTL(F44,G44,1),hata))))</f>
        <v>8</v>
      </c>
      <c r="U44" s="46">
        <f t="shared" si="3"/>
        <v>1</v>
      </c>
      <c r="V44" s="50"/>
      <c r="W44" s="51"/>
      <c r="X44" s="51"/>
      <c r="Y44" s="51"/>
      <c r="Z44" s="51"/>
      <c r="AA44" s="51"/>
      <c r="AB44" s="51"/>
      <c r="AC44" s="51"/>
      <c r="AD44" s="52"/>
      <c r="AE44" s="52"/>
      <c r="AF44" s="53"/>
      <c r="AG44" s="54"/>
      <c r="AH44" s="128"/>
      <c r="AI44" s="44">
        <f>IF(H44="TAM ZAMANLI",(IF(AND(F44&lt;F$2,G44=""),G$2-F$2+1,IF(AND(F44&lt;F$2,G44&lt;=G$2),G44-F$2+1,IF(AND(F44&gt;=F$2,G44=""),G$2-F44+1,IF(AND(F44&gt;=F$2,G44&lt;=G$2),G44-F44+1,hata))))*F$7)-(F$7*SUM(S44:AF44)+AG44+AH44),0)</f>
        <v>187</v>
      </c>
      <c r="AJ44" s="119">
        <f>IF(AND(F44&lt;F$2,G44=""),(G$2-F$2+1)-(NETWORKDAYS.INTL(F$2,G$2,1)),IF(AND(F44&lt;F$2,G44&lt;=G$2),(G44-F$2+1)-(NETWORKDAYS.INTL(F$2,G44,1)),IF(AND(F44&gt;=F$2,G44=""),(G$2-F44+1)-(NETWORKDAYS.INTL(F44,G$2,1)),IF(AND(F44&gt;=F$2,G44&lt;=G$2),(G44-F44+1)-NETWORKDAYS.INTL(F44,G44,1),hata))))</f>
        <v>8</v>
      </c>
      <c r="AK44" s="55">
        <f t="shared" si="8"/>
        <v>31</v>
      </c>
      <c r="AL44" s="55">
        <f t="shared" si="9"/>
        <v>31</v>
      </c>
      <c r="AM44" s="55">
        <f t="shared" si="10"/>
        <v>0</v>
      </c>
      <c r="AN44" s="56">
        <f t="shared" si="11"/>
        <v>0</v>
      </c>
      <c r="AO44" s="169" t="e">
        <f>IF(AND(H44="TAM ZAMANLI",AN44&gt;0),1,IF(AND(H44="KISMİ ZAMANLI",AN44&gt;0),(S44+AG44/F$7)/30,hata))</f>
        <v>#NAME?</v>
      </c>
      <c r="AP44" s="181"/>
      <c r="AQ44" s="172">
        <f t="shared" si="6"/>
        <v>0</v>
      </c>
      <c r="AR44" s="175"/>
      <c r="AS44" s="176"/>
      <c r="AT44" s="177"/>
    </row>
    <row r="45" spans="2:46" ht="15" customHeight="1" thickBot="1" x14ac:dyDescent="0.3">
      <c r="B45" s="40">
        <f t="shared" si="7"/>
        <v>31</v>
      </c>
      <c r="C45" s="41">
        <v>56251383058</v>
      </c>
      <c r="D45" s="41"/>
      <c r="E45" s="150" t="s">
        <v>145</v>
      </c>
      <c r="F45" s="43">
        <v>39371</v>
      </c>
      <c r="G45" s="43"/>
      <c r="H45" s="42" t="s">
        <v>46</v>
      </c>
      <c r="I45" s="152" t="s">
        <v>108</v>
      </c>
      <c r="J45" s="42" t="s">
        <v>25</v>
      </c>
      <c r="K45" s="42" t="s">
        <v>17</v>
      </c>
      <c r="L45" s="117">
        <f>VLOOKUP(K45,Sayfa1!F$3:G$15,2,FALSE)</f>
        <v>0.95</v>
      </c>
      <c r="M45" s="47"/>
      <c r="N45" s="48"/>
      <c r="O45" s="44">
        <f>IF(AND(F45&lt;F$2,G45=""),(NETWORKDAYS.INTL(F$2,G$2,1)-U45),IF(AND(F45&lt;F$2,G45&lt;=G$2),(NETWORKDAYS.INTL(F$2,G45,1)-U45),IF(AND(F45&gt;=F$2,G45=""),((NETWORKDAYS.INTL(F45,G$2,1))-U45),IF(AND(F45&gt;=F$2,G45&lt;=G$2),NETWORKDAYS.INTL(F45,G45,1),hata))))</f>
        <v>22</v>
      </c>
      <c r="P45" s="44">
        <f t="shared" si="0"/>
        <v>0</v>
      </c>
      <c r="Q45" s="49"/>
      <c r="R45" s="45">
        <f t="shared" si="1"/>
        <v>0</v>
      </c>
      <c r="S45" s="45">
        <f t="shared" si="2"/>
        <v>0</v>
      </c>
      <c r="T45" s="127">
        <f>IF(AND(F45&lt;F$2,G45=""),(G$2-F$2+1)-(NETWORKDAYS.INTL(F$2,G$2,1)),IF(AND(F45&lt;F$2,G45&lt;=G$2),(G45-F$2)-(NETWORKDAYS.INTL(F$2,G45,1)),IF(AND(F45&gt;=F$2,G45=""),(G$2-F45)-(NETWORKDAYS.INTL(F45,G$2,1)),IF(AND(F45&gt;=F$2,G45&lt;=G$2),(G45-F45)-NETWORKDAYS.INTL(F45,G45,1),hata))))</f>
        <v>8</v>
      </c>
      <c r="U45" s="46">
        <f t="shared" si="3"/>
        <v>1</v>
      </c>
      <c r="V45" s="50"/>
      <c r="W45" s="51"/>
      <c r="X45" s="51"/>
      <c r="Y45" s="51"/>
      <c r="Z45" s="51"/>
      <c r="AA45" s="51"/>
      <c r="AB45" s="51"/>
      <c r="AC45" s="51"/>
      <c r="AD45" s="52"/>
      <c r="AE45" s="52"/>
      <c r="AF45" s="53"/>
      <c r="AG45" s="54"/>
      <c r="AH45" s="128"/>
      <c r="AI45" s="44">
        <f>IF(H45="TAM ZAMANLI",(IF(AND(F45&lt;F$2,G45=""),G$2-F$2+1,IF(AND(F45&lt;F$2,G45&lt;=G$2),G45-F$2+1,IF(AND(F45&gt;=F$2,G45=""),G$2-F45+1,IF(AND(F45&gt;=F$2,G45&lt;=G$2),G45-F45+1,hata))))*F$7)-(F$7*SUM(S45:AF45)+AG45+AH45),0)</f>
        <v>187</v>
      </c>
      <c r="AJ45" s="119">
        <f>IF(AND(F45&lt;F$2,G45=""),(G$2-F$2+1)-(NETWORKDAYS.INTL(F$2,G$2,1)),IF(AND(F45&lt;F$2,G45&lt;=G$2),(G45-F$2+1)-(NETWORKDAYS.INTL(F$2,G45,1)),IF(AND(F45&gt;=F$2,G45=""),(G$2-F45+1)-(NETWORKDAYS.INTL(F45,G$2,1)),IF(AND(F45&gt;=F$2,G45&lt;=G$2),(G45-F45+1)-NETWORKDAYS.INTL(F45,G45,1),hata))))</f>
        <v>8</v>
      </c>
      <c r="AK45" s="55">
        <f t="shared" si="8"/>
        <v>31</v>
      </c>
      <c r="AL45" s="55">
        <f t="shared" si="9"/>
        <v>31</v>
      </c>
      <c r="AM45" s="55">
        <f t="shared" si="10"/>
        <v>0</v>
      </c>
      <c r="AN45" s="56">
        <f t="shared" si="11"/>
        <v>0</v>
      </c>
      <c r="AO45" s="169" t="e">
        <f>IF(AND(H45="TAM ZAMANLI",AN45&gt;0),1,IF(AND(H45="KISMİ ZAMANLI",AN45&gt;0),(S45+AG45/F$7)/30,hata))</f>
        <v>#NAME?</v>
      </c>
      <c r="AP45" s="181"/>
      <c r="AQ45" s="172">
        <f t="shared" si="6"/>
        <v>0</v>
      </c>
      <c r="AR45" s="175"/>
      <c r="AS45" s="176"/>
      <c r="AT45" s="177"/>
    </row>
    <row r="46" spans="2:46" ht="15" customHeight="1" thickBot="1" x14ac:dyDescent="0.3">
      <c r="B46" s="40">
        <f t="shared" si="7"/>
        <v>32</v>
      </c>
      <c r="C46" s="41">
        <v>34234123440</v>
      </c>
      <c r="D46" s="41"/>
      <c r="E46" s="150" t="s">
        <v>146</v>
      </c>
      <c r="F46" s="43">
        <v>39940</v>
      </c>
      <c r="G46" s="43"/>
      <c r="H46" s="42" t="s">
        <v>46</v>
      </c>
      <c r="I46" s="152" t="s">
        <v>108</v>
      </c>
      <c r="J46" s="42" t="s">
        <v>25</v>
      </c>
      <c r="K46" s="42" t="s">
        <v>35</v>
      </c>
      <c r="L46" s="117">
        <f>VLOOKUP(K46,Sayfa1!F$3:G$15,2,FALSE)</f>
        <v>0.9</v>
      </c>
      <c r="M46" s="47"/>
      <c r="N46" s="48"/>
      <c r="O46" s="44">
        <f>IF(AND(F46&lt;F$2,G46=""),(NETWORKDAYS.INTL(F$2,G$2,1)-U46),IF(AND(F46&lt;F$2,G46&lt;=G$2),(NETWORKDAYS.INTL(F$2,G46,1)-U46),IF(AND(F46&gt;=F$2,G46=""),((NETWORKDAYS.INTL(F46,G$2,1))-U46),IF(AND(F46&gt;=F$2,G46&lt;=G$2),NETWORKDAYS.INTL(F46,G46,1),hata))))</f>
        <v>22</v>
      </c>
      <c r="P46" s="44">
        <f t="shared" si="0"/>
        <v>0</v>
      </c>
      <c r="Q46" s="49"/>
      <c r="R46" s="45">
        <f t="shared" si="1"/>
        <v>0</v>
      </c>
      <c r="S46" s="45">
        <f t="shared" si="2"/>
        <v>0</v>
      </c>
      <c r="T46" s="127">
        <f>IF(AND(F46&lt;F$2,G46=""),(G$2-F$2+1)-(NETWORKDAYS.INTL(F$2,G$2,1)),IF(AND(F46&lt;F$2,G46&lt;=G$2),(G46-F$2)-(NETWORKDAYS.INTL(F$2,G46,1)),IF(AND(F46&gt;=F$2,G46=""),(G$2-F46)-(NETWORKDAYS.INTL(F46,G$2,1)),IF(AND(F46&gt;=F$2,G46&lt;=G$2),(G46-F46)-NETWORKDAYS.INTL(F46,G46,1),hata))))</f>
        <v>8</v>
      </c>
      <c r="U46" s="46">
        <f t="shared" si="3"/>
        <v>1</v>
      </c>
      <c r="V46" s="50"/>
      <c r="W46" s="51"/>
      <c r="X46" s="51"/>
      <c r="Y46" s="51"/>
      <c r="Z46" s="51"/>
      <c r="AA46" s="51"/>
      <c r="AB46" s="51"/>
      <c r="AC46" s="51"/>
      <c r="AD46" s="52"/>
      <c r="AE46" s="52"/>
      <c r="AF46" s="53"/>
      <c r="AG46" s="54"/>
      <c r="AH46" s="128"/>
      <c r="AI46" s="44">
        <f>IF(H46="TAM ZAMANLI",(IF(AND(F46&lt;F$2,G46=""),G$2-F$2+1,IF(AND(F46&lt;F$2,G46&lt;=G$2),G46-F$2+1,IF(AND(F46&gt;=F$2,G46=""),G$2-F46+1,IF(AND(F46&gt;=F$2,G46&lt;=G$2),G46-F46+1,hata))))*F$7)-(F$7*SUM(S46:AF46)+AG46+AH46),0)</f>
        <v>187</v>
      </c>
      <c r="AJ46" s="119">
        <f>IF(AND(F46&lt;F$2,G46=""),(G$2-F$2+1)-(NETWORKDAYS.INTL(F$2,G$2,1)),IF(AND(F46&lt;F$2,G46&lt;=G$2),(G46-F$2+1)-(NETWORKDAYS.INTL(F$2,G46,1)),IF(AND(F46&gt;=F$2,G46=""),(G$2-F46+1)-(NETWORKDAYS.INTL(F46,G$2,1)),IF(AND(F46&gt;=F$2,G46&lt;=G$2),(G46-F46+1)-NETWORKDAYS.INTL(F46,G46,1),hata))))</f>
        <v>8</v>
      </c>
      <c r="AK46" s="55">
        <f t="shared" si="8"/>
        <v>31</v>
      </c>
      <c r="AL46" s="55">
        <f t="shared" si="9"/>
        <v>31</v>
      </c>
      <c r="AM46" s="55">
        <f t="shared" si="10"/>
        <v>0</v>
      </c>
      <c r="AN46" s="56">
        <f t="shared" si="11"/>
        <v>0</v>
      </c>
      <c r="AO46" s="169" t="e">
        <f>IF(AND(H46="TAM ZAMANLI",AN46&gt;0),1,IF(AND(H46="KISMİ ZAMANLI",AN46&gt;0),(S46+AG46/F$7)/30,hata))</f>
        <v>#NAME?</v>
      </c>
      <c r="AP46" s="181"/>
      <c r="AQ46" s="172">
        <f t="shared" si="6"/>
        <v>0</v>
      </c>
      <c r="AR46" s="175"/>
      <c r="AS46" s="176"/>
      <c r="AT46" s="177"/>
    </row>
    <row r="47" spans="2:46" ht="15" customHeight="1" thickBot="1" x14ac:dyDescent="0.3">
      <c r="B47" s="40">
        <f t="shared" si="7"/>
        <v>33</v>
      </c>
      <c r="C47" s="41">
        <v>53755455458</v>
      </c>
      <c r="D47" s="41"/>
      <c r="E47" s="150" t="s">
        <v>147</v>
      </c>
      <c r="F47" s="43">
        <v>44214</v>
      </c>
      <c r="G47" s="43"/>
      <c r="H47" s="42" t="s">
        <v>46</v>
      </c>
      <c r="I47" s="152" t="s">
        <v>108</v>
      </c>
      <c r="J47" s="42" t="s">
        <v>25</v>
      </c>
      <c r="K47" s="42" t="s">
        <v>28</v>
      </c>
      <c r="L47" s="117">
        <f>VLOOKUP(K47,Sayfa1!F$3:G$15,2,FALSE)</f>
        <v>0.8</v>
      </c>
      <c r="M47" s="47"/>
      <c r="N47" s="48"/>
      <c r="O47" s="44">
        <f>IF(AND(F47&lt;F$2,G47=""),(NETWORKDAYS.INTL(F$2,G$2,1)-U47),IF(AND(F47&lt;F$2,G47&lt;=G$2),(NETWORKDAYS.INTL(F$2,G47,1)-U47),IF(AND(F47&gt;=F$2,G47=""),((NETWORKDAYS.INTL(F47,G$2,1))-U47),IF(AND(F47&gt;=F$2,G47&lt;=G$2),NETWORKDAYS.INTL(F47,G47,1),hata))))</f>
        <v>22</v>
      </c>
      <c r="P47" s="44">
        <f t="shared" si="0"/>
        <v>0</v>
      </c>
      <c r="Q47" s="49"/>
      <c r="R47" s="45">
        <f t="shared" si="1"/>
        <v>0</v>
      </c>
      <c r="S47" s="45">
        <f t="shared" si="2"/>
        <v>0</v>
      </c>
      <c r="T47" s="127">
        <f>IF(AND(F47&lt;F$2,G47=""),(G$2-F$2+1)-(NETWORKDAYS.INTL(F$2,G$2,1)),IF(AND(F47&lt;F$2,G47&lt;=G$2),(G47-F$2)-(NETWORKDAYS.INTL(F$2,G47,1)),IF(AND(F47&gt;=F$2,G47=""),(G$2-F47)-(NETWORKDAYS.INTL(F47,G$2,1)),IF(AND(F47&gt;=F$2,G47&lt;=G$2),(G47-F47)-NETWORKDAYS.INTL(F47,G47,1),hata))))</f>
        <v>8</v>
      </c>
      <c r="U47" s="46">
        <f t="shared" si="3"/>
        <v>1</v>
      </c>
      <c r="V47" s="50"/>
      <c r="W47" s="51"/>
      <c r="X47" s="51"/>
      <c r="Y47" s="51"/>
      <c r="Z47" s="51"/>
      <c r="AA47" s="51"/>
      <c r="AB47" s="51"/>
      <c r="AC47" s="51"/>
      <c r="AD47" s="52"/>
      <c r="AE47" s="52"/>
      <c r="AF47" s="53"/>
      <c r="AG47" s="54"/>
      <c r="AH47" s="128"/>
      <c r="AI47" s="44">
        <f>IF(H47="TAM ZAMANLI",(IF(AND(F47&lt;F$2,G47=""),G$2-F$2+1,IF(AND(F47&lt;F$2,G47&lt;=G$2),G47-F$2+1,IF(AND(F47&gt;=F$2,G47=""),G$2-F47+1,IF(AND(F47&gt;=F$2,G47&lt;=G$2),G47-F47+1,hata))))*F$7)-(F$7*SUM(S47:AF47)+AG47+AH47),0)</f>
        <v>187</v>
      </c>
      <c r="AJ47" s="119">
        <f>IF(AND(F47&lt;F$2,G47=""),(G$2-F$2+1)-(NETWORKDAYS.INTL(F$2,G$2,1)),IF(AND(F47&lt;F$2,G47&lt;=G$2),(G47-F$2+1)-(NETWORKDAYS.INTL(F$2,G47,1)),IF(AND(F47&gt;=F$2,G47=""),(G$2-F47+1)-(NETWORKDAYS.INTL(F47,G$2,1)),IF(AND(F47&gt;=F$2,G47&lt;=G$2),(G47-F47+1)-NETWORKDAYS.INTL(F47,G47,1),hata))))</f>
        <v>8</v>
      </c>
      <c r="AK47" s="55">
        <f t="shared" si="8"/>
        <v>31</v>
      </c>
      <c r="AL47" s="55">
        <f t="shared" si="9"/>
        <v>31</v>
      </c>
      <c r="AM47" s="55">
        <f t="shared" si="10"/>
        <v>0</v>
      </c>
      <c r="AN47" s="56">
        <f t="shared" si="11"/>
        <v>0</v>
      </c>
      <c r="AO47" s="169" t="e">
        <f>IF(AND(H47="TAM ZAMANLI",AN47&gt;0),1,IF(AND(H47="KISMİ ZAMANLI",AN47&gt;0),(S47+AG47/F$7)/30,hata))</f>
        <v>#NAME?</v>
      </c>
      <c r="AP47" s="181"/>
      <c r="AQ47" s="172">
        <f t="shared" si="6"/>
        <v>0</v>
      </c>
      <c r="AR47" s="175"/>
      <c r="AS47" s="176"/>
      <c r="AT47" s="177"/>
    </row>
    <row r="48" spans="2:46" ht="15" customHeight="1" thickBot="1" x14ac:dyDescent="0.3">
      <c r="B48" s="40">
        <f t="shared" si="7"/>
        <v>34</v>
      </c>
      <c r="C48" s="41">
        <v>44659217884</v>
      </c>
      <c r="D48" s="41"/>
      <c r="E48" s="150" t="s">
        <v>148</v>
      </c>
      <c r="F48" s="43">
        <v>44088</v>
      </c>
      <c r="G48" s="43"/>
      <c r="H48" s="42" t="s">
        <v>46</v>
      </c>
      <c r="I48" s="152" t="s">
        <v>108</v>
      </c>
      <c r="J48" s="42" t="s">
        <v>25</v>
      </c>
      <c r="K48" s="42" t="s">
        <v>26</v>
      </c>
      <c r="L48" s="117">
        <f>VLOOKUP(K48,Sayfa1!F$3:G$15,2,FALSE)</f>
        <v>0.8</v>
      </c>
      <c r="M48" s="47"/>
      <c r="N48" s="48"/>
      <c r="O48" s="44">
        <f>IF(AND(F48&lt;F$2,G48=""),(NETWORKDAYS.INTL(F$2,G$2,1)-U48),IF(AND(F48&lt;F$2,G48&lt;=G$2),(NETWORKDAYS.INTL(F$2,G48,1)-U48),IF(AND(F48&gt;=F$2,G48=""),((NETWORKDAYS.INTL(F48,G$2,1))-U48),IF(AND(F48&gt;=F$2,G48&lt;=G$2),NETWORKDAYS.INTL(F48,G48,1),hata))))</f>
        <v>22</v>
      </c>
      <c r="P48" s="44">
        <f t="shared" si="0"/>
        <v>0</v>
      </c>
      <c r="Q48" s="49"/>
      <c r="R48" s="45">
        <f t="shared" si="1"/>
        <v>0</v>
      </c>
      <c r="S48" s="45">
        <f t="shared" si="2"/>
        <v>0</v>
      </c>
      <c r="T48" s="127">
        <f>IF(AND(F48&lt;F$2,G48=""),(G$2-F$2+1)-(NETWORKDAYS.INTL(F$2,G$2,1)),IF(AND(F48&lt;F$2,G48&lt;=G$2),(G48-F$2)-(NETWORKDAYS.INTL(F$2,G48,1)),IF(AND(F48&gt;=F$2,G48=""),(G$2-F48)-(NETWORKDAYS.INTL(F48,G$2,1)),IF(AND(F48&gt;=F$2,G48&lt;=G$2),(G48-F48)-NETWORKDAYS.INTL(F48,G48,1),hata))))</f>
        <v>8</v>
      </c>
      <c r="U48" s="46">
        <f t="shared" si="3"/>
        <v>1</v>
      </c>
      <c r="V48" s="50"/>
      <c r="W48" s="51"/>
      <c r="X48" s="51"/>
      <c r="Y48" s="51"/>
      <c r="Z48" s="51"/>
      <c r="AA48" s="51"/>
      <c r="AB48" s="51"/>
      <c r="AC48" s="51"/>
      <c r="AD48" s="52"/>
      <c r="AE48" s="52"/>
      <c r="AF48" s="53"/>
      <c r="AG48" s="54"/>
      <c r="AH48" s="128"/>
      <c r="AI48" s="44">
        <f>IF(H48="TAM ZAMANLI",(IF(AND(F48&lt;F$2,G48=""),G$2-F$2+1,IF(AND(F48&lt;F$2,G48&lt;=G$2),G48-F$2+1,IF(AND(F48&gt;=F$2,G48=""),G$2-F48+1,IF(AND(F48&gt;=F$2,G48&lt;=G$2),G48-F48+1,hata))))*F$7)-(F$7*SUM(S48:AF48)+AG48+AH48),0)</f>
        <v>187</v>
      </c>
      <c r="AJ48" s="119">
        <f>IF(AND(F48&lt;F$2,G48=""),(G$2-F$2+1)-(NETWORKDAYS.INTL(F$2,G$2,1)),IF(AND(F48&lt;F$2,G48&lt;=G$2),(G48-F$2+1)-(NETWORKDAYS.INTL(F$2,G48,1)),IF(AND(F48&gt;=F$2,G48=""),(G$2-F48+1)-(NETWORKDAYS.INTL(F48,G$2,1)),IF(AND(F48&gt;=F$2,G48&lt;=G$2),(G48-F48+1)-NETWORKDAYS.INTL(F48,G48,1),hata))))</f>
        <v>8</v>
      </c>
      <c r="AK48" s="55">
        <f t="shared" si="8"/>
        <v>31</v>
      </c>
      <c r="AL48" s="55">
        <f t="shared" si="9"/>
        <v>31</v>
      </c>
      <c r="AM48" s="55">
        <f t="shared" si="10"/>
        <v>0</v>
      </c>
      <c r="AN48" s="56">
        <f t="shared" si="11"/>
        <v>0</v>
      </c>
      <c r="AO48" s="169" t="e">
        <f>IF(AND(H48="TAM ZAMANLI",AN48&gt;0),1,IF(AND(H48="KISMİ ZAMANLI",AN48&gt;0),(S48+AG48/F$7)/30,hata))</f>
        <v>#NAME?</v>
      </c>
      <c r="AP48" s="181"/>
      <c r="AQ48" s="172">
        <f t="shared" si="6"/>
        <v>0</v>
      </c>
      <c r="AR48" s="175"/>
      <c r="AS48" s="176"/>
      <c r="AT48" s="177"/>
    </row>
    <row r="49" spans="2:46" ht="15" customHeight="1" thickBot="1" x14ac:dyDescent="0.3">
      <c r="B49" s="40">
        <f t="shared" si="7"/>
        <v>35</v>
      </c>
      <c r="C49" s="41">
        <v>22831735258</v>
      </c>
      <c r="D49" s="41"/>
      <c r="E49" s="150" t="s">
        <v>149</v>
      </c>
      <c r="F49" s="43">
        <v>44515</v>
      </c>
      <c r="G49" s="43"/>
      <c r="H49" s="42" t="s">
        <v>46</v>
      </c>
      <c r="I49" s="152" t="s">
        <v>108</v>
      </c>
      <c r="J49" s="42" t="s">
        <v>25</v>
      </c>
      <c r="K49" s="42" t="s">
        <v>26</v>
      </c>
      <c r="L49" s="117">
        <f>VLOOKUP(K49,Sayfa1!F$3:G$15,2,FALSE)</f>
        <v>0.8</v>
      </c>
      <c r="M49" s="47"/>
      <c r="N49" s="48"/>
      <c r="O49" s="44">
        <f>IF(AND(F49&lt;F$2,G49=""),(NETWORKDAYS.INTL(F$2,G$2,1)-U49),IF(AND(F49&lt;F$2,G49&lt;=G$2),(NETWORKDAYS.INTL(F$2,G49,1)-U49),IF(AND(F49&gt;=F$2,G49=""),((NETWORKDAYS.INTL(F49,G$2,1))-U49),IF(AND(F49&gt;=F$2,G49&lt;=G$2),NETWORKDAYS.INTL(F49,G49,1),hata))))</f>
        <v>22</v>
      </c>
      <c r="P49" s="44">
        <f t="shared" si="0"/>
        <v>0</v>
      </c>
      <c r="Q49" s="49"/>
      <c r="R49" s="45">
        <f t="shared" si="1"/>
        <v>0</v>
      </c>
      <c r="S49" s="45">
        <f t="shared" si="2"/>
        <v>0</v>
      </c>
      <c r="T49" s="127">
        <f>IF(AND(F49&lt;F$2,G49=""),(G$2-F$2+1)-(NETWORKDAYS.INTL(F$2,G$2,1)),IF(AND(F49&lt;F$2,G49&lt;=G$2),(G49-F$2)-(NETWORKDAYS.INTL(F$2,G49,1)),IF(AND(F49&gt;=F$2,G49=""),(G$2-F49)-(NETWORKDAYS.INTL(F49,G$2,1)),IF(AND(F49&gt;=F$2,G49&lt;=G$2),(G49-F49)-NETWORKDAYS.INTL(F49,G49,1),hata))))</f>
        <v>8</v>
      </c>
      <c r="U49" s="46">
        <f t="shared" si="3"/>
        <v>1</v>
      </c>
      <c r="V49" s="50"/>
      <c r="W49" s="51"/>
      <c r="X49" s="51"/>
      <c r="Y49" s="51"/>
      <c r="Z49" s="51"/>
      <c r="AA49" s="51"/>
      <c r="AB49" s="51"/>
      <c r="AC49" s="51"/>
      <c r="AD49" s="52"/>
      <c r="AE49" s="52"/>
      <c r="AF49" s="53"/>
      <c r="AG49" s="54"/>
      <c r="AH49" s="128"/>
      <c r="AI49" s="44">
        <f>IF(H49="TAM ZAMANLI",(IF(AND(F49&lt;F$2,G49=""),G$2-F$2+1,IF(AND(F49&lt;F$2,G49&lt;=G$2),G49-F$2+1,IF(AND(F49&gt;=F$2,G49=""),G$2-F49+1,IF(AND(F49&gt;=F$2,G49&lt;=G$2),G49-F49+1,hata))))*F$7)-(F$7*SUM(S49:AF49)+AG49+AH49),0)</f>
        <v>187</v>
      </c>
      <c r="AJ49" s="119">
        <f>IF(AND(F49&lt;F$2,G49=""),(G$2-F$2+1)-(NETWORKDAYS.INTL(F$2,G$2,1)),IF(AND(F49&lt;F$2,G49&lt;=G$2),(G49-F$2+1)-(NETWORKDAYS.INTL(F$2,G49,1)),IF(AND(F49&gt;=F$2,G49=""),(G$2-F49+1)-(NETWORKDAYS.INTL(F49,G$2,1)),IF(AND(F49&gt;=F$2,G49&lt;=G$2),(G49-F49+1)-NETWORKDAYS.INTL(F49,G49,1),hata))))</f>
        <v>8</v>
      </c>
      <c r="AK49" s="55">
        <f t="shared" si="8"/>
        <v>31</v>
      </c>
      <c r="AL49" s="55">
        <f t="shared" si="9"/>
        <v>31</v>
      </c>
      <c r="AM49" s="55">
        <f t="shared" si="10"/>
        <v>0</v>
      </c>
      <c r="AN49" s="56">
        <f t="shared" si="11"/>
        <v>0</v>
      </c>
      <c r="AO49" s="169" t="e">
        <f>IF(AND(H49="TAM ZAMANLI",AN49&gt;0),1,IF(AND(H49="KISMİ ZAMANLI",AN49&gt;0),(S49+AG49/F$7)/30,hata))</f>
        <v>#NAME?</v>
      </c>
      <c r="AP49" s="181"/>
      <c r="AQ49" s="172">
        <f t="shared" si="6"/>
        <v>0</v>
      </c>
      <c r="AR49" s="175"/>
      <c r="AS49" s="176"/>
      <c r="AT49" s="176"/>
    </row>
    <row r="50" spans="2:46" ht="15" customHeight="1" thickBot="1" x14ac:dyDescent="0.3">
      <c r="B50" s="40">
        <f t="shared" si="7"/>
        <v>36</v>
      </c>
      <c r="C50" s="41">
        <v>38182174936</v>
      </c>
      <c r="D50" s="41"/>
      <c r="E50" s="150" t="s">
        <v>150</v>
      </c>
      <c r="F50" s="43">
        <v>44593</v>
      </c>
      <c r="G50" s="43"/>
      <c r="H50" s="42" t="s">
        <v>46</v>
      </c>
      <c r="I50" s="152" t="s">
        <v>108</v>
      </c>
      <c r="J50" s="42" t="s">
        <v>25</v>
      </c>
      <c r="K50" s="42" t="s">
        <v>26</v>
      </c>
      <c r="L50" s="117">
        <f>VLOOKUP(K50,Sayfa1!F$3:G$15,2,FALSE)</f>
        <v>0.8</v>
      </c>
      <c r="M50" s="47"/>
      <c r="N50" s="48"/>
      <c r="O50" s="44">
        <f>IF(AND(F50&lt;F$2,G50=""),(NETWORKDAYS.INTL(F$2,G$2,1)-U50),IF(AND(F50&lt;F$2,G50&lt;=G$2),(NETWORKDAYS.INTL(F$2,G50,1)-U50),IF(AND(F50&gt;=F$2,G50=""),((NETWORKDAYS.INTL(F50,G$2,1))-U50),IF(AND(F50&gt;=F$2,G50&lt;=G$2),NETWORKDAYS.INTL(F50,G50,1),hata))))</f>
        <v>22</v>
      </c>
      <c r="P50" s="44">
        <f t="shared" si="0"/>
        <v>0</v>
      </c>
      <c r="Q50" s="49"/>
      <c r="R50" s="45">
        <f t="shared" si="1"/>
        <v>0</v>
      </c>
      <c r="S50" s="45">
        <f t="shared" si="2"/>
        <v>0</v>
      </c>
      <c r="T50" s="127">
        <f>IF(AND(F50&lt;F$2,G50=""),(G$2-F$2+1)-(NETWORKDAYS.INTL(F$2,G$2,1)),IF(AND(F50&lt;F$2,G50&lt;=G$2),(G50-F$2)-(NETWORKDAYS.INTL(F$2,G50,1)),IF(AND(F50&gt;=F$2,G50=""),(G$2-F50)-(NETWORKDAYS.INTL(F50,G$2,1)),IF(AND(F50&gt;=F$2,G50&lt;=G$2),(G50-F50)-NETWORKDAYS.INTL(F50,G50,1),hata))))</f>
        <v>8</v>
      </c>
      <c r="U50" s="46">
        <f t="shared" si="3"/>
        <v>1</v>
      </c>
      <c r="V50" s="50"/>
      <c r="W50" s="51"/>
      <c r="X50" s="51"/>
      <c r="Y50" s="51"/>
      <c r="Z50" s="51"/>
      <c r="AA50" s="51"/>
      <c r="AB50" s="51"/>
      <c r="AC50" s="51"/>
      <c r="AD50" s="52"/>
      <c r="AE50" s="52"/>
      <c r="AF50" s="53"/>
      <c r="AG50" s="54"/>
      <c r="AH50" s="128"/>
      <c r="AI50" s="44">
        <f>IF(H50="TAM ZAMANLI",(IF(AND(F50&lt;F$2,G50=""),G$2-F$2+1,IF(AND(F50&lt;F$2,G50&lt;=G$2),G50-F$2+1,IF(AND(F50&gt;=F$2,G50=""),G$2-F50+1,IF(AND(F50&gt;=F$2,G50&lt;=G$2),G50-F50+1,hata))))*F$7)-(F$7*SUM(S50:AF50)+AG50+AH50),0)</f>
        <v>187</v>
      </c>
      <c r="AJ50" s="119">
        <f>IF(AND(F50&lt;F$2,G50=""),(G$2-F$2+1)-(NETWORKDAYS.INTL(F$2,G$2,1)),IF(AND(F50&lt;F$2,G50&lt;=G$2),(G50-F$2+1)-(NETWORKDAYS.INTL(F$2,G50,1)),IF(AND(F50&gt;=F$2,G50=""),(G$2-F50+1)-(NETWORKDAYS.INTL(F50,G$2,1)),IF(AND(F50&gt;=F$2,G50&lt;=G$2),(G50-F50+1)-NETWORKDAYS.INTL(F50,G50,1),hata))))</f>
        <v>8</v>
      </c>
      <c r="AK50" s="55">
        <f t="shared" si="8"/>
        <v>31</v>
      </c>
      <c r="AL50" s="55">
        <f t="shared" si="9"/>
        <v>31</v>
      </c>
      <c r="AM50" s="55">
        <f t="shared" si="10"/>
        <v>0</v>
      </c>
      <c r="AN50" s="56">
        <f t="shared" si="11"/>
        <v>0</v>
      </c>
      <c r="AO50" s="169" t="e">
        <f>IF(AND(H50="TAM ZAMANLI",AN50&gt;0),1,IF(AND(H50="KISMİ ZAMANLI",AN50&gt;0),(S50+AG50/F$7)/30,hata))</f>
        <v>#NAME?</v>
      </c>
      <c r="AP50" s="181"/>
      <c r="AQ50" s="172">
        <f t="shared" si="6"/>
        <v>0</v>
      </c>
      <c r="AR50" s="175"/>
      <c r="AS50" s="176"/>
      <c r="AT50" s="176"/>
    </row>
    <row r="51" spans="2:46" ht="15" customHeight="1" thickBot="1" x14ac:dyDescent="0.3">
      <c r="B51" s="40">
        <f t="shared" si="7"/>
        <v>37</v>
      </c>
      <c r="C51" s="41">
        <v>63571262338</v>
      </c>
      <c r="D51" s="41"/>
      <c r="E51" s="150" t="s">
        <v>151</v>
      </c>
      <c r="F51" s="43">
        <v>44501</v>
      </c>
      <c r="G51" s="43"/>
      <c r="H51" s="42" t="s">
        <v>46</v>
      </c>
      <c r="I51" s="152" t="s">
        <v>108</v>
      </c>
      <c r="J51" s="42" t="s">
        <v>25</v>
      </c>
      <c r="K51" s="42" t="s">
        <v>27</v>
      </c>
      <c r="L51" s="117">
        <f>VLOOKUP(K51,Sayfa1!F$3:G$15,2,FALSE)</f>
        <v>0.9</v>
      </c>
      <c r="M51" s="47"/>
      <c r="N51" s="48"/>
      <c r="O51" s="44">
        <f>IF(AND(F51&lt;F$2,G51=""),(NETWORKDAYS.INTL(F$2,G$2,1)-U51),IF(AND(F51&lt;F$2,G51&lt;=G$2),(NETWORKDAYS.INTL(F$2,G51,1)-U51),IF(AND(F51&gt;=F$2,G51=""),((NETWORKDAYS.INTL(F51,G$2,1))-U51),IF(AND(F51&gt;=F$2,G51&lt;=G$2),NETWORKDAYS.INTL(F51,G51,1),hata))))</f>
        <v>22</v>
      </c>
      <c r="P51" s="44">
        <f t="shared" si="0"/>
        <v>0</v>
      </c>
      <c r="Q51" s="49"/>
      <c r="R51" s="45">
        <f t="shared" si="1"/>
        <v>0</v>
      </c>
      <c r="S51" s="45">
        <f t="shared" si="2"/>
        <v>0</v>
      </c>
      <c r="T51" s="127">
        <f>IF(AND(F51&lt;F$2,G51=""),(G$2-F$2+1)-(NETWORKDAYS.INTL(F$2,G$2,1)),IF(AND(F51&lt;F$2,G51&lt;=G$2),(G51-F$2)-(NETWORKDAYS.INTL(F$2,G51,1)),IF(AND(F51&gt;=F$2,G51=""),(G$2-F51)-(NETWORKDAYS.INTL(F51,G$2,1)),IF(AND(F51&gt;=F$2,G51&lt;=G$2),(G51-F51)-NETWORKDAYS.INTL(F51,G51,1),hata))))</f>
        <v>8</v>
      </c>
      <c r="U51" s="46">
        <f t="shared" si="3"/>
        <v>1</v>
      </c>
      <c r="V51" s="50"/>
      <c r="W51" s="51"/>
      <c r="X51" s="51"/>
      <c r="Y51" s="51"/>
      <c r="Z51" s="51"/>
      <c r="AA51" s="51"/>
      <c r="AB51" s="51"/>
      <c r="AC51" s="51"/>
      <c r="AD51" s="52">
        <v>5</v>
      </c>
      <c r="AE51" s="52"/>
      <c r="AF51" s="53"/>
      <c r="AG51" s="54"/>
      <c r="AH51" s="128"/>
      <c r="AI51" s="44">
        <f>IF(H51="TAM ZAMANLI",(IF(AND(F51&lt;F$2,G51=""),G$2-F$2+1,IF(AND(F51&lt;F$2,G51&lt;=G$2),G51-F$2+1,IF(AND(F51&gt;=F$2,G51=""),G$2-F51+1,IF(AND(F51&gt;=F$2,G51&lt;=G$2),G51-F51+1,hata))))*F$7)-(F$7*SUM(S51:AF51)+AG51+AH51),0)</f>
        <v>144.5</v>
      </c>
      <c r="AJ51" s="119">
        <f>IF(AND(F51&lt;F$2,G51=""),(G$2-F$2+1)-(NETWORKDAYS.INTL(F$2,G$2,1)),IF(AND(F51&lt;F$2,G51&lt;=G$2),(G51-F$2+1)-(NETWORKDAYS.INTL(F$2,G51,1)),IF(AND(F51&gt;=F$2,G51=""),(G$2-F51+1)-(NETWORKDAYS.INTL(F51,G$2,1)),IF(AND(F51&gt;=F$2,G51&lt;=G$2),(G51-F51+1)-NETWORKDAYS.INTL(F51,G51,1),hata))))</f>
        <v>8</v>
      </c>
      <c r="AK51" s="55">
        <f t="shared" si="8"/>
        <v>31</v>
      </c>
      <c r="AL51" s="55">
        <f t="shared" si="9"/>
        <v>31</v>
      </c>
      <c r="AM51" s="55">
        <f t="shared" si="10"/>
        <v>0</v>
      </c>
      <c r="AN51" s="56">
        <f t="shared" si="11"/>
        <v>0</v>
      </c>
      <c r="AO51" s="169" t="e">
        <f>IF(AND(H51="TAM ZAMANLI",AN51&gt;0),1,IF(AND(H51="KISMİ ZAMANLI",AN51&gt;0),(S51+AG51/F$7)/30,hata))</f>
        <v>#NAME?</v>
      </c>
      <c r="AP51" s="181"/>
      <c r="AQ51" s="172">
        <f t="shared" si="6"/>
        <v>0</v>
      </c>
      <c r="AR51" s="175"/>
      <c r="AS51" s="176"/>
      <c r="AT51" s="176"/>
    </row>
    <row r="52" spans="2:46" ht="15" customHeight="1" thickBot="1" x14ac:dyDescent="0.3">
      <c r="B52" s="40">
        <f t="shared" si="7"/>
        <v>38</v>
      </c>
      <c r="C52" s="41">
        <v>50572254684</v>
      </c>
      <c r="D52" s="41"/>
      <c r="E52" s="150" t="s">
        <v>206</v>
      </c>
      <c r="F52" s="43">
        <v>44523</v>
      </c>
      <c r="G52" s="43"/>
      <c r="H52" s="42" t="s">
        <v>46</v>
      </c>
      <c r="I52" s="152" t="s">
        <v>108</v>
      </c>
      <c r="J52" s="42" t="s">
        <v>25</v>
      </c>
      <c r="K52" s="42" t="s">
        <v>27</v>
      </c>
      <c r="L52" s="117">
        <f>VLOOKUP(K52,Sayfa1!F$3:G$15,2,FALSE)</f>
        <v>0.9</v>
      </c>
      <c r="M52" s="47"/>
      <c r="N52" s="48"/>
      <c r="O52" s="44">
        <f>IF(AND(F52&lt;F$2,G52=""),(NETWORKDAYS.INTL(F$2,G$2,1)-U52),IF(AND(F52&lt;F$2,G52&lt;=G$2),(NETWORKDAYS.INTL(F$2,G52,1)-U52),IF(AND(F52&gt;=F$2,G52=""),((NETWORKDAYS.INTL(F52,G$2,1))-U52),IF(AND(F52&gt;=F$2,G52&lt;=G$2),NETWORKDAYS.INTL(F52,G52,1),hata))))</f>
        <v>22</v>
      </c>
      <c r="P52" s="44">
        <f t="shared" si="0"/>
        <v>0</v>
      </c>
      <c r="Q52" s="49"/>
      <c r="R52" s="45">
        <f t="shared" si="1"/>
        <v>0</v>
      </c>
      <c r="S52" s="45">
        <f t="shared" si="2"/>
        <v>0</v>
      </c>
      <c r="T52" s="127">
        <f>IF(AND(F52&lt;F$2,G52=""),(G$2-F$2+1)-(NETWORKDAYS.INTL(F$2,G$2,1)),IF(AND(F52&lt;F$2,G52&lt;=G$2),(G52-F$2)-(NETWORKDAYS.INTL(F$2,G52,1)),IF(AND(F52&gt;=F$2,G52=""),(G$2-F52)-(NETWORKDAYS.INTL(F52,G$2,1)),IF(AND(F52&gt;=F$2,G52&lt;=G$2),(G52-F52)-NETWORKDAYS.INTL(F52,G52,1),hata))))</f>
        <v>8</v>
      </c>
      <c r="U52" s="46">
        <f t="shared" si="3"/>
        <v>1</v>
      </c>
      <c r="V52" s="50"/>
      <c r="W52" s="51"/>
      <c r="X52" s="51"/>
      <c r="Y52" s="51"/>
      <c r="Z52" s="51"/>
      <c r="AA52" s="51"/>
      <c r="AB52" s="51"/>
      <c r="AC52" s="51"/>
      <c r="AD52" s="52"/>
      <c r="AE52" s="52"/>
      <c r="AF52" s="53"/>
      <c r="AG52" s="54"/>
      <c r="AH52" s="128"/>
      <c r="AI52" s="44">
        <f>IF(H52="TAM ZAMANLI",(IF(AND(F52&lt;F$2,G52=""),G$2-F$2+1,IF(AND(F52&lt;F$2,G52&lt;=G$2),G52-F$2+1,IF(AND(F52&gt;=F$2,G52=""),G$2-F52+1,IF(AND(F52&gt;=F$2,G52&lt;=G$2),G52-F52+1,hata))))*F$7)-(F$7*SUM(S52:AF52)+AG52+AH52),0)</f>
        <v>187</v>
      </c>
      <c r="AJ52" s="119">
        <f>IF(AND(F52&lt;F$2,G52=""),(G$2-F$2+1)-(NETWORKDAYS.INTL(F$2,G$2,1)),IF(AND(F52&lt;F$2,G52&lt;=G$2),(G52-F$2+1)-(NETWORKDAYS.INTL(F$2,G52,1)),IF(AND(F52&gt;=F$2,G52=""),(G$2-F52+1)-(NETWORKDAYS.INTL(F52,G$2,1)),IF(AND(F52&gt;=F$2,G52&lt;=G$2),(G52-F52+1)-NETWORKDAYS.INTL(F52,G52,1),hata))))</f>
        <v>8</v>
      </c>
      <c r="AK52" s="55">
        <f t="shared" si="8"/>
        <v>31</v>
      </c>
      <c r="AL52" s="55">
        <f t="shared" si="9"/>
        <v>31</v>
      </c>
      <c r="AM52" s="55">
        <f t="shared" si="10"/>
        <v>0</v>
      </c>
      <c r="AN52" s="56">
        <f t="shared" si="11"/>
        <v>0</v>
      </c>
      <c r="AO52" s="169" t="e">
        <f>IF(AND(H52="TAM ZAMANLI",AN52&gt;0),1,IF(AND(H52="KISMİ ZAMANLI",AN52&gt;0),(S52+AG52/F$7)/30,hata))</f>
        <v>#NAME?</v>
      </c>
      <c r="AP52" s="181"/>
      <c r="AQ52" s="172">
        <f t="shared" si="6"/>
        <v>0</v>
      </c>
      <c r="AR52" s="175"/>
      <c r="AS52" s="176"/>
      <c r="AT52" s="176"/>
    </row>
    <row r="53" spans="2:46" ht="15" customHeight="1" thickBot="1" x14ac:dyDescent="0.3">
      <c r="B53" s="40">
        <f t="shared" si="7"/>
        <v>39</v>
      </c>
      <c r="C53" s="41">
        <v>11432364790</v>
      </c>
      <c r="D53" s="41"/>
      <c r="E53" s="150" t="s">
        <v>152</v>
      </c>
      <c r="F53" s="43">
        <v>44593</v>
      </c>
      <c r="G53" s="43"/>
      <c r="H53" s="42" t="s">
        <v>46</v>
      </c>
      <c r="I53" s="152" t="s">
        <v>108</v>
      </c>
      <c r="J53" s="42" t="s">
        <v>25</v>
      </c>
      <c r="K53" s="42" t="s">
        <v>26</v>
      </c>
      <c r="L53" s="117">
        <f>VLOOKUP(K53,Sayfa1!F$3:G$15,2,FALSE)</f>
        <v>0.8</v>
      </c>
      <c r="M53" s="47"/>
      <c r="N53" s="48"/>
      <c r="O53" s="44">
        <f>IF(AND(F53&lt;F$2,G53=""),(NETWORKDAYS.INTL(F$2,G$2,1)-U53),IF(AND(F53&lt;F$2,G53&lt;=G$2),(NETWORKDAYS.INTL(F$2,G53,1)-U53),IF(AND(F53&gt;=F$2,G53=""),((NETWORKDAYS.INTL(F53,G$2,1))-U53),IF(AND(F53&gt;=F$2,G53&lt;=G$2),NETWORKDAYS.INTL(F53,G53,1),hata))))</f>
        <v>22</v>
      </c>
      <c r="P53" s="44">
        <f t="shared" si="0"/>
        <v>0</v>
      </c>
      <c r="Q53" s="49"/>
      <c r="R53" s="45">
        <f t="shared" si="1"/>
        <v>0</v>
      </c>
      <c r="S53" s="45">
        <f t="shared" si="2"/>
        <v>0</v>
      </c>
      <c r="T53" s="127">
        <f>IF(AND(F53&lt;F$2,G53=""),(G$2-F$2+1)-(NETWORKDAYS.INTL(F$2,G$2,1)),IF(AND(F53&lt;F$2,G53&lt;=G$2),(G53-F$2)-(NETWORKDAYS.INTL(F$2,G53,1)),IF(AND(F53&gt;=F$2,G53=""),(G$2-F53)-(NETWORKDAYS.INTL(F53,G$2,1)),IF(AND(F53&gt;=F$2,G53&lt;=G$2),(G53-F53)-NETWORKDAYS.INTL(F53,G53,1),hata))))</f>
        <v>8</v>
      </c>
      <c r="U53" s="46">
        <f t="shared" si="3"/>
        <v>1</v>
      </c>
      <c r="V53" s="50"/>
      <c r="W53" s="51"/>
      <c r="X53" s="51"/>
      <c r="Y53" s="51"/>
      <c r="Z53" s="51"/>
      <c r="AA53" s="51"/>
      <c r="AB53" s="51"/>
      <c r="AC53" s="51"/>
      <c r="AD53" s="52"/>
      <c r="AE53" s="52"/>
      <c r="AF53" s="53"/>
      <c r="AG53" s="54"/>
      <c r="AH53" s="128"/>
      <c r="AI53" s="44">
        <f>IF(H53="TAM ZAMANLI",(IF(AND(F53&lt;F$2,G53=""),G$2-F$2+1,IF(AND(F53&lt;F$2,G53&lt;=G$2),G53-F$2+1,IF(AND(F53&gt;=F$2,G53=""),G$2-F53+1,IF(AND(F53&gt;=F$2,G53&lt;=G$2),G53-F53+1,hata))))*F$7)-(F$7*SUM(S53:AF53)+AG53+AH53),0)</f>
        <v>187</v>
      </c>
      <c r="AJ53" s="119">
        <f>IF(AND(F53&lt;F$2,G53=""),(G$2-F$2+1)-(NETWORKDAYS.INTL(F$2,G$2,1)),IF(AND(F53&lt;F$2,G53&lt;=G$2),(G53-F$2+1)-(NETWORKDAYS.INTL(F$2,G53,1)),IF(AND(F53&gt;=F$2,G53=""),(G$2-F53+1)-(NETWORKDAYS.INTL(F53,G$2,1)),IF(AND(F53&gt;=F$2,G53&lt;=G$2),(G53-F53+1)-NETWORKDAYS.INTL(F53,G53,1),hata))))</f>
        <v>8</v>
      </c>
      <c r="AK53" s="55">
        <f t="shared" si="8"/>
        <v>31</v>
      </c>
      <c r="AL53" s="55">
        <f t="shared" si="9"/>
        <v>31</v>
      </c>
      <c r="AM53" s="55">
        <f t="shared" si="10"/>
        <v>0</v>
      </c>
      <c r="AN53" s="56">
        <f t="shared" si="11"/>
        <v>0</v>
      </c>
      <c r="AO53" s="169" t="e">
        <f>IF(AND(H53="TAM ZAMANLI",AN53&gt;0),1,IF(AND(H53="KISMİ ZAMANLI",AN53&gt;0),(S53+AG53/F$7)/30,hata))</f>
        <v>#NAME?</v>
      </c>
      <c r="AP53" s="181"/>
      <c r="AQ53" s="172">
        <f t="shared" si="6"/>
        <v>0</v>
      </c>
      <c r="AR53" s="175"/>
      <c r="AS53" s="176"/>
      <c r="AT53" s="176"/>
    </row>
    <row r="54" spans="2:46" ht="15" customHeight="1" thickBot="1" x14ac:dyDescent="0.3">
      <c r="B54" s="40">
        <f t="shared" si="7"/>
        <v>40</v>
      </c>
      <c r="C54" s="41">
        <v>31552694140</v>
      </c>
      <c r="D54" s="41"/>
      <c r="E54" s="150" t="s">
        <v>153</v>
      </c>
      <c r="F54" s="43">
        <v>42145</v>
      </c>
      <c r="G54" s="43"/>
      <c r="H54" s="42" t="s">
        <v>46</v>
      </c>
      <c r="I54" s="152" t="s">
        <v>109</v>
      </c>
      <c r="J54" s="42" t="s">
        <v>25</v>
      </c>
      <c r="K54" s="42" t="s">
        <v>27</v>
      </c>
      <c r="L54" s="117">
        <f>VLOOKUP(K54,Sayfa1!F$3:G$15,2,FALSE)</f>
        <v>0.9</v>
      </c>
      <c r="M54" s="47"/>
      <c r="N54" s="48"/>
      <c r="O54" s="44">
        <f>IF(AND(F54&lt;F$2,G54=""),(NETWORKDAYS.INTL(F$2,G$2,1)-U54),IF(AND(F54&lt;F$2,G54&lt;=G$2),(NETWORKDAYS.INTL(F$2,G54,1)-U54),IF(AND(F54&gt;=F$2,G54=""),((NETWORKDAYS.INTL(F54,G$2,1))-U54),IF(AND(F54&gt;=F$2,G54&lt;=G$2),NETWORKDAYS.INTL(F54,G54,1),hata))))</f>
        <v>22</v>
      </c>
      <c r="P54" s="44">
        <f t="shared" si="0"/>
        <v>0</v>
      </c>
      <c r="Q54" s="49"/>
      <c r="R54" s="45">
        <f t="shared" si="1"/>
        <v>0</v>
      </c>
      <c r="S54" s="45">
        <f t="shared" si="2"/>
        <v>0</v>
      </c>
      <c r="T54" s="127">
        <f>IF(AND(F54&lt;F$2,G54=""),(G$2-F$2+1)-(NETWORKDAYS.INTL(F$2,G$2,1)),IF(AND(F54&lt;F$2,G54&lt;=G$2),(G54-F$2)-(NETWORKDAYS.INTL(F$2,G54,1)),IF(AND(F54&gt;=F$2,G54=""),(G$2-F54)-(NETWORKDAYS.INTL(F54,G$2,1)),IF(AND(F54&gt;=F$2,G54&lt;=G$2),(G54-F54)-NETWORKDAYS.INTL(F54,G54,1),hata))))</f>
        <v>8</v>
      </c>
      <c r="U54" s="46">
        <f t="shared" si="3"/>
        <v>1</v>
      </c>
      <c r="V54" s="50"/>
      <c r="W54" s="51"/>
      <c r="X54" s="51"/>
      <c r="Y54" s="51"/>
      <c r="Z54" s="51"/>
      <c r="AA54" s="51"/>
      <c r="AB54" s="51"/>
      <c r="AC54" s="51"/>
      <c r="AD54" s="52"/>
      <c r="AE54" s="52"/>
      <c r="AF54" s="53"/>
      <c r="AG54" s="54"/>
      <c r="AH54" s="128"/>
      <c r="AI54" s="44">
        <f>IF(H54="TAM ZAMANLI",(IF(AND(F54&lt;F$2,G54=""),G$2-F$2+1,IF(AND(F54&lt;F$2,G54&lt;=G$2),G54-F$2+1,IF(AND(F54&gt;=F$2,G54=""),G$2-F54+1,IF(AND(F54&gt;=F$2,G54&lt;=G$2),G54-F54+1,hata))))*F$7)-(F$7*SUM(S54:AF54)+AG54+AH54),0)</f>
        <v>187</v>
      </c>
      <c r="AJ54" s="119">
        <f>IF(AND(F54&lt;F$2,G54=""),(G$2-F$2+1)-(NETWORKDAYS.INTL(F$2,G$2,1)),IF(AND(F54&lt;F$2,G54&lt;=G$2),(G54-F$2+1)-(NETWORKDAYS.INTL(F$2,G54,1)),IF(AND(F54&gt;=F$2,G54=""),(G$2-F54+1)-(NETWORKDAYS.INTL(F54,G$2,1)),IF(AND(F54&gt;=F$2,G54&lt;=G$2),(G54-F54+1)-NETWORKDAYS.INTL(F54,G54,1),hata))))</f>
        <v>8</v>
      </c>
      <c r="AK54" s="55">
        <f t="shared" si="8"/>
        <v>31</v>
      </c>
      <c r="AL54" s="55">
        <f t="shared" si="9"/>
        <v>31</v>
      </c>
      <c r="AM54" s="55">
        <f t="shared" si="10"/>
        <v>0</v>
      </c>
      <c r="AN54" s="56">
        <f t="shared" si="11"/>
        <v>0</v>
      </c>
      <c r="AO54" s="169" t="e">
        <f>IF(AND(H54="TAM ZAMANLI",AN54&gt;0),1,IF(AND(H54="KISMİ ZAMANLI",AN54&gt;0),(S54+AG54/F$7)/30,hata))</f>
        <v>#NAME?</v>
      </c>
      <c r="AP54" s="181"/>
      <c r="AQ54" s="172">
        <f t="shared" si="6"/>
        <v>0</v>
      </c>
      <c r="AR54" s="175"/>
      <c r="AS54" s="176"/>
      <c r="AT54" s="176"/>
    </row>
    <row r="55" spans="2:46" ht="15" customHeight="1" thickBot="1" x14ac:dyDescent="0.3">
      <c r="B55" s="40">
        <f t="shared" si="7"/>
        <v>41</v>
      </c>
      <c r="C55" s="41">
        <v>22240282282</v>
      </c>
      <c r="D55" s="41"/>
      <c r="E55" s="150" t="s">
        <v>205</v>
      </c>
      <c r="F55" s="43">
        <v>44655</v>
      </c>
      <c r="G55" s="43"/>
      <c r="H55" s="42" t="s">
        <v>46</v>
      </c>
      <c r="I55" s="152" t="s">
        <v>108</v>
      </c>
      <c r="J55" s="42" t="s">
        <v>25</v>
      </c>
      <c r="K55" s="42" t="s">
        <v>34</v>
      </c>
      <c r="L55" s="117">
        <f>VLOOKUP(K55,Sayfa1!F$3:G$15,2,FALSE)</f>
        <v>0.95</v>
      </c>
      <c r="M55" s="47"/>
      <c r="N55" s="48"/>
      <c r="O55" s="44">
        <f>IF(AND(F55&lt;F$2,G55=""),(NETWORKDAYS.INTL(F$2,G$2,1)-U55),IF(AND(F55&lt;F$2,G55&lt;=G$2),(NETWORKDAYS.INTL(F$2,G55,1)-U55),IF(AND(F55&gt;=F$2,G55=""),((NETWORKDAYS.INTL(F55,G$2,1))-U55),IF(AND(F55&gt;=F$2,G55&lt;=G$2),NETWORKDAYS.INTL(F55,G55,1),hata))))</f>
        <v>22</v>
      </c>
      <c r="P55" s="44">
        <f t="shared" si="0"/>
        <v>0</v>
      </c>
      <c r="Q55" s="49"/>
      <c r="R55" s="45">
        <f t="shared" si="1"/>
        <v>0</v>
      </c>
      <c r="S55" s="45">
        <f t="shared" si="2"/>
        <v>0</v>
      </c>
      <c r="T55" s="127">
        <f>IF(AND(F55&lt;F$2,G55=""),(G$2-F$2+1)-(NETWORKDAYS.INTL(F$2,G$2,1)),IF(AND(F55&lt;F$2,G55&lt;=G$2),(G55-F$2)-(NETWORKDAYS.INTL(F$2,G55,1)),IF(AND(F55&gt;=F$2,G55=""),(G$2-F55)-(NETWORKDAYS.INTL(F55,G$2,1)),IF(AND(F55&gt;=F$2,G55&lt;=G$2),(G55-F55)-NETWORKDAYS.INTL(F55,G55,1),hata))))</f>
        <v>8</v>
      </c>
      <c r="U55" s="46">
        <f t="shared" si="3"/>
        <v>1</v>
      </c>
      <c r="V55" s="50"/>
      <c r="W55" s="51"/>
      <c r="X55" s="51"/>
      <c r="Y55" s="51"/>
      <c r="Z55" s="51"/>
      <c r="AA55" s="51"/>
      <c r="AB55" s="51"/>
      <c r="AC55" s="51"/>
      <c r="AD55" s="52"/>
      <c r="AE55" s="52"/>
      <c r="AF55" s="53"/>
      <c r="AG55" s="54"/>
      <c r="AH55" s="128"/>
      <c r="AI55" s="44">
        <f>IF(H55="TAM ZAMANLI",(IF(AND(F55&lt;F$2,G55=""),G$2-F$2+1,IF(AND(F55&lt;F$2,G55&lt;=G$2),G55-F$2+1,IF(AND(F55&gt;=F$2,G55=""),G$2-F55+1,IF(AND(F55&gt;=F$2,G55&lt;=G$2),G55-F55+1,hata))))*F$7)-(F$7*SUM(S55:AF55)+AG55+AH55),0)</f>
        <v>187</v>
      </c>
      <c r="AJ55" s="119">
        <f>IF(AND(F55&lt;F$2,G55=""),(G$2-F$2+1)-(NETWORKDAYS.INTL(F$2,G$2,1)),IF(AND(F55&lt;F$2,G55&lt;=G$2),(G55-F$2+1)-(NETWORKDAYS.INTL(F$2,G55,1)),IF(AND(F55&gt;=F$2,G55=""),(G$2-F55+1)-(NETWORKDAYS.INTL(F55,G$2,1)),IF(AND(F55&gt;=F$2,G55&lt;=G$2),(G55-F55+1)-NETWORKDAYS.INTL(F55,G55,1),hata))))</f>
        <v>8</v>
      </c>
      <c r="AK55" s="55">
        <f t="shared" si="8"/>
        <v>31</v>
      </c>
      <c r="AL55" s="55">
        <f t="shared" si="9"/>
        <v>31</v>
      </c>
      <c r="AM55" s="55">
        <f t="shared" si="10"/>
        <v>0</v>
      </c>
      <c r="AN55" s="56">
        <f t="shared" si="11"/>
        <v>0</v>
      </c>
      <c r="AO55" s="169" t="e">
        <f>IF(AND(H55="TAM ZAMANLI",AN55&gt;0),1,IF(AND(H55="KISMİ ZAMANLI",AN55&gt;0),(S55+AG55/F$7)/30,hata))</f>
        <v>#NAME?</v>
      </c>
      <c r="AP55" s="181"/>
      <c r="AQ55" s="172">
        <f t="shared" si="6"/>
        <v>0</v>
      </c>
      <c r="AR55" s="175"/>
      <c r="AS55" s="176"/>
      <c r="AT55" s="176"/>
    </row>
    <row r="56" spans="2:46" ht="15" customHeight="1" thickBot="1" x14ac:dyDescent="0.3">
      <c r="B56" s="40">
        <f t="shared" si="7"/>
        <v>42</v>
      </c>
      <c r="C56" s="41">
        <v>56509036880</v>
      </c>
      <c r="D56" s="41"/>
      <c r="E56" s="150" t="s">
        <v>154</v>
      </c>
      <c r="F56" s="43">
        <v>44686</v>
      </c>
      <c r="G56" s="43"/>
      <c r="H56" s="42" t="s">
        <v>46</v>
      </c>
      <c r="I56" s="152" t="s">
        <v>108</v>
      </c>
      <c r="J56" s="42" t="s">
        <v>25</v>
      </c>
      <c r="K56" s="42" t="s">
        <v>26</v>
      </c>
      <c r="L56" s="117">
        <f>VLOOKUP(K56,Sayfa1!F$3:G$15,2,FALSE)</f>
        <v>0.8</v>
      </c>
      <c r="M56" s="47"/>
      <c r="N56" s="48"/>
      <c r="O56" s="44">
        <f>IF(AND(F56&lt;F$2,G56=""),(NETWORKDAYS.INTL(F$2,G$2,1)-U56),IF(AND(F56&lt;F$2,G56&lt;=G$2),(NETWORKDAYS.INTL(F$2,G56,1)-U56),IF(AND(F56&gt;=F$2,G56=""),((NETWORKDAYS.INTL(F56,G$2,1))-U56),IF(AND(F56&gt;=F$2,G56&lt;=G$2),NETWORKDAYS.INTL(F56,G56,1),hata))))</f>
        <v>22</v>
      </c>
      <c r="P56" s="44">
        <f t="shared" si="0"/>
        <v>0</v>
      </c>
      <c r="Q56" s="49"/>
      <c r="R56" s="45">
        <f t="shared" si="1"/>
        <v>0</v>
      </c>
      <c r="S56" s="45">
        <f t="shared" si="2"/>
        <v>0</v>
      </c>
      <c r="T56" s="127">
        <f>IF(AND(F56&lt;F$2,G56=""),(G$2-F$2+1)-(NETWORKDAYS.INTL(F$2,G$2,1)),IF(AND(F56&lt;F$2,G56&lt;=G$2),(G56-F$2)-(NETWORKDAYS.INTL(F$2,G56,1)),IF(AND(F56&gt;=F$2,G56=""),(G$2-F56)-(NETWORKDAYS.INTL(F56,G$2,1)),IF(AND(F56&gt;=F$2,G56&lt;=G$2),(G56-F56)-NETWORKDAYS.INTL(F56,G56,1),hata))))</f>
        <v>8</v>
      </c>
      <c r="U56" s="46">
        <f t="shared" si="3"/>
        <v>1</v>
      </c>
      <c r="V56" s="50"/>
      <c r="W56" s="51"/>
      <c r="X56" s="51"/>
      <c r="Y56" s="51"/>
      <c r="Z56" s="51"/>
      <c r="AA56" s="51"/>
      <c r="AB56" s="51"/>
      <c r="AC56" s="51"/>
      <c r="AD56" s="52"/>
      <c r="AE56" s="52"/>
      <c r="AF56" s="53"/>
      <c r="AG56" s="54"/>
      <c r="AH56" s="128"/>
      <c r="AI56" s="44">
        <f>IF(H56="TAM ZAMANLI",(IF(AND(F56&lt;F$2,G56=""),G$2-F$2+1,IF(AND(F56&lt;F$2,G56&lt;=G$2),G56-F$2+1,IF(AND(F56&gt;=F$2,G56=""),G$2-F56+1,IF(AND(F56&gt;=F$2,G56&lt;=G$2),G56-F56+1,hata))))*F$7)-(F$7*SUM(S56:AF56)+AG56+AH56),0)</f>
        <v>187</v>
      </c>
      <c r="AJ56" s="119">
        <f>IF(AND(F56&lt;F$2,G56=""),(G$2-F$2+1)-(NETWORKDAYS.INTL(F$2,G$2,1)),IF(AND(F56&lt;F$2,G56&lt;=G$2),(G56-F$2+1)-(NETWORKDAYS.INTL(F$2,G56,1)),IF(AND(F56&gt;=F$2,G56=""),(G$2-F56+1)-(NETWORKDAYS.INTL(F56,G$2,1)),IF(AND(F56&gt;=F$2,G56&lt;=G$2),(G56-F56+1)-NETWORKDAYS.INTL(F56,G56,1),hata))))</f>
        <v>8</v>
      </c>
      <c r="AK56" s="55">
        <f t="shared" si="8"/>
        <v>31</v>
      </c>
      <c r="AL56" s="55">
        <f t="shared" si="9"/>
        <v>31</v>
      </c>
      <c r="AM56" s="55">
        <f t="shared" si="10"/>
        <v>0</v>
      </c>
      <c r="AN56" s="56">
        <f t="shared" si="11"/>
        <v>0</v>
      </c>
      <c r="AO56" s="169" t="e">
        <f>IF(AND(H56="TAM ZAMANLI",AN56&gt;0),1,IF(AND(H56="KISMİ ZAMANLI",AN56&gt;0),(S56+AG56/F$7)/30,hata))</f>
        <v>#NAME?</v>
      </c>
      <c r="AP56" s="181"/>
      <c r="AQ56" s="172">
        <f t="shared" si="6"/>
        <v>0</v>
      </c>
      <c r="AR56" s="175"/>
      <c r="AS56" s="176"/>
      <c r="AT56" s="176"/>
    </row>
    <row r="57" spans="2:46" ht="15" customHeight="1" thickBot="1" x14ac:dyDescent="0.3">
      <c r="B57" s="40">
        <f t="shared" si="7"/>
        <v>43</v>
      </c>
      <c r="C57" s="41">
        <v>13546421130</v>
      </c>
      <c r="D57" s="41"/>
      <c r="E57" s="150" t="s">
        <v>155</v>
      </c>
      <c r="F57" s="43">
        <v>44714</v>
      </c>
      <c r="G57" s="43"/>
      <c r="H57" s="42" t="s">
        <v>46</v>
      </c>
      <c r="I57" s="152" t="s">
        <v>108</v>
      </c>
      <c r="J57" s="42" t="s">
        <v>25</v>
      </c>
      <c r="K57" s="42" t="s">
        <v>26</v>
      </c>
      <c r="L57" s="117">
        <f>VLOOKUP(K57,Sayfa1!F$3:G$15,2,FALSE)</f>
        <v>0.8</v>
      </c>
      <c r="M57" s="47"/>
      <c r="N57" s="48"/>
      <c r="O57" s="44">
        <f>IF(AND(F57&lt;F$2,G57=""),(NETWORKDAYS.INTL(F$2,G$2,1)-U57),IF(AND(F57&lt;F$2,G57&lt;=G$2),(NETWORKDAYS.INTL(F$2,G57,1)-U57),IF(AND(F57&gt;=F$2,G57=""),((NETWORKDAYS.INTL(F57,G$2,1))-U57),IF(AND(F57&gt;=F$2,G57&lt;=G$2),NETWORKDAYS.INTL(F57,G57,1),hata))))</f>
        <v>22</v>
      </c>
      <c r="P57" s="44">
        <f t="shared" si="0"/>
        <v>0</v>
      </c>
      <c r="Q57" s="49"/>
      <c r="R57" s="45">
        <f t="shared" si="1"/>
        <v>0</v>
      </c>
      <c r="S57" s="45">
        <f t="shared" si="2"/>
        <v>0</v>
      </c>
      <c r="T57" s="127">
        <f>IF(AND(F57&lt;F$2,G57=""),(G$2-F$2+1)-(NETWORKDAYS.INTL(F$2,G$2,1)),IF(AND(F57&lt;F$2,G57&lt;=G$2),(G57-F$2)-(NETWORKDAYS.INTL(F$2,G57,1)),IF(AND(F57&gt;=F$2,G57=""),(G$2-F57)-(NETWORKDAYS.INTL(F57,G$2,1)),IF(AND(F57&gt;=F$2,G57&lt;=G$2),(G57-F57)-NETWORKDAYS.INTL(F57,G57,1),hata))))</f>
        <v>8</v>
      </c>
      <c r="U57" s="46">
        <f t="shared" si="3"/>
        <v>1</v>
      </c>
      <c r="V57" s="50"/>
      <c r="W57" s="51"/>
      <c r="X57" s="51"/>
      <c r="Y57" s="51"/>
      <c r="Z57" s="51"/>
      <c r="AA57" s="51"/>
      <c r="AB57" s="51"/>
      <c r="AC57" s="51"/>
      <c r="AD57" s="52"/>
      <c r="AE57" s="52"/>
      <c r="AF57" s="53"/>
      <c r="AG57" s="54"/>
      <c r="AH57" s="128"/>
      <c r="AI57" s="44">
        <f>IF(H57="TAM ZAMANLI",(IF(AND(F57&lt;F$2,G57=""),G$2-F$2+1,IF(AND(F57&lt;F$2,G57&lt;=G$2),G57-F$2+1,IF(AND(F57&gt;=F$2,G57=""),G$2-F57+1,IF(AND(F57&gt;=F$2,G57&lt;=G$2),G57-F57+1,hata))))*F$7)-(F$7*SUM(S57:AF57)+AG57+AH57),0)</f>
        <v>187</v>
      </c>
      <c r="AJ57" s="119">
        <f>IF(AND(F57&lt;F$2,G57=""),(G$2-F$2+1)-(NETWORKDAYS.INTL(F$2,G$2,1)),IF(AND(F57&lt;F$2,G57&lt;=G$2),(G57-F$2+1)-(NETWORKDAYS.INTL(F$2,G57,1)),IF(AND(F57&gt;=F$2,G57=""),(G$2-F57+1)-(NETWORKDAYS.INTL(F57,G$2,1)),IF(AND(F57&gt;=F$2,G57&lt;=G$2),(G57-F57+1)-NETWORKDAYS.INTL(F57,G57,1),hata))))</f>
        <v>8</v>
      </c>
      <c r="AK57" s="55">
        <f t="shared" si="8"/>
        <v>31</v>
      </c>
      <c r="AL57" s="55">
        <f t="shared" si="9"/>
        <v>31</v>
      </c>
      <c r="AM57" s="55">
        <f t="shared" si="10"/>
        <v>0</v>
      </c>
      <c r="AN57" s="56">
        <f t="shared" si="11"/>
        <v>0</v>
      </c>
      <c r="AO57" s="169" t="e">
        <f>IF(AND(H57="TAM ZAMANLI",AN57&gt;0),1,IF(AND(H57="KISMİ ZAMANLI",AN57&gt;0),(S57+AG57/F$7)/30,hata))</f>
        <v>#NAME?</v>
      </c>
      <c r="AP57" s="181"/>
      <c r="AQ57" s="172">
        <f t="shared" si="6"/>
        <v>0</v>
      </c>
      <c r="AR57" s="175"/>
      <c r="AS57" s="176"/>
      <c r="AT57" s="176"/>
    </row>
    <row r="58" spans="2:46" ht="15" customHeight="1" thickBot="1" x14ac:dyDescent="0.3">
      <c r="B58" s="40">
        <f t="shared" si="7"/>
        <v>44</v>
      </c>
      <c r="C58" s="41">
        <v>36532706462</v>
      </c>
      <c r="D58" s="41"/>
      <c r="E58" s="150" t="s">
        <v>156</v>
      </c>
      <c r="F58" s="43">
        <v>44760</v>
      </c>
      <c r="G58" s="43"/>
      <c r="H58" s="42" t="s">
        <v>46</v>
      </c>
      <c r="I58" s="152" t="s">
        <v>108</v>
      </c>
      <c r="J58" s="42" t="s">
        <v>25</v>
      </c>
      <c r="K58" s="42" t="s">
        <v>36</v>
      </c>
      <c r="L58" s="117">
        <f>VLOOKUP(K58,Sayfa1!F$3:G$15,2,FALSE)</f>
        <v>0.8</v>
      </c>
      <c r="M58" s="47"/>
      <c r="N58" s="48"/>
      <c r="O58" s="44">
        <f>IF(AND(F58&lt;F$2,G58=""),(NETWORKDAYS.INTL(F$2,G$2,1)-U58),IF(AND(F58&lt;F$2,G58&lt;=G$2),(NETWORKDAYS.INTL(F$2,G58,1)-U58),IF(AND(F58&gt;=F$2,G58=""),((NETWORKDAYS.INTL(F58,G$2,1))-U58),IF(AND(F58&gt;=F$2,G58&lt;=G$2),NETWORKDAYS.INTL(F58,G58,1),hata))))</f>
        <v>22</v>
      </c>
      <c r="P58" s="44">
        <f t="shared" si="0"/>
        <v>0</v>
      </c>
      <c r="Q58" s="49"/>
      <c r="R58" s="45">
        <f t="shared" si="1"/>
        <v>0</v>
      </c>
      <c r="S58" s="45">
        <f t="shared" si="2"/>
        <v>0</v>
      </c>
      <c r="T58" s="127">
        <f>IF(AND(F58&lt;F$2,G58=""),(G$2-F$2+1)-(NETWORKDAYS.INTL(F$2,G$2,1)),IF(AND(F58&lt;F$2,G58&lt;=G$2),(G58-F$2)-(NETWORKDAYS.INTL(F$2,G58,1)),IF(AND(F58&gt;=F$2,G58=""),(G$2-F58)-(NETWORKDAYS.INTL(F58,G$2,1)),IF(AND(F58&gt;=F$2,G58&lt;=G$2),(G58-F58)-NETWORKDAYS.INTL(F58,G58,1),hata))))</f>
        <v>8</v>
      </c>
      <c r="U58" s="46">
        <f t="shared" si="3"/>
        <v>1</v>
      </c>
      <c r="V58" s="50"/>
      <c r="W58" s="51"/>
      <c r="X58" s="51"/>
      <c r="Y58" s="51"/>
      <c r="Z58" s="51"/>
      <c r="AA58" s="51"/>
      <c r="AB58" s="51"/>
      <c r="AC58" s="51"/>
      <c r="AD58" s="52"/>
      <c r="AE58" s="52"/>
      <c r="AF58" s="53"/>
      <c r="AG58" s="54"/>
      <c r="AH58" s="128"/>
      <c r="AI58" s="44">
        <f>IF(H58="TAM ZAMANLI",(IF(AND(F58&lt;F$2,G58=""),G$2-F$2+1,IF(AND(F58&lt;F$2,G58&lt;=G$2),G58-F$2+1,IF(AND(F58&gt;=F$2,G58=""),G$2-F58+1,IF(AND(F58&gt;=F$2,G58&lt;=G$2),G58-F58+1,hata))))*F$7)-(F$7*SUM(S58:AF58)+AG58+AH58),0)</f>
        <v>187</v>
      </c>
      <c r="AJ58" s="119">
        <f>IF(AND(F58&lt;F$2,G58=""),(G$2-F$2+1)-(NETWORKDAYS.INTL(F$2,G$2,1)),IF(AND(F58&lt;F$2,G58&lt;=G$2),(G58-F$2+1)-(NETWORKDAYS.INTL(F$2,G58,1)),IF(AND(F58&gt;=F$2,G58=""),(G$2-F58+1)-(NETWORKDAYS.INTL(F58,G$2,1)),IF(AND(F58&gt;=F$2,G58&lt;=G$2),(G58-F58+1)-NETWORKDAYS.INTL(F58,G58,1),hata))))</f>
        <v>8</v>
      </c>
      <c r="AK58" s="55">
        <f t="shared" si="8"/>
        <v>31</v>
      </c>
      <c r="AL58" s="55">
        <f t="shared" si="9"/>
        <v>31</v>
      </c>
      <c r="AM58" s="55">
        <f t="shared" si="10"/>
        <v>0</v>
      </c>
      <c r="AN58" s="56">
        <f t="shared" si="11"/>
        <v>0</v>
      </c>
      <c r="AO58" s="169" t="e">
        <f>IF(AND(H58="TAM ZAMANLI",AN58&gt;0),1,IF(AND(H58="KISMİ ZAMANLI",AN58&gt;0),(S58+AG58/F$7)/30,hata))</f>
        <v>#NAME?</v>
      </c>
      <c r="AP58" s="181"/>
      <c r="AQ58" s="172">
        <f t="shared" si="6"/>
        <v>0</v>
      </c>
      <c r="AR58" s="175"/>
      <c r="AS58" s="176"/>
      <c r="AT58" s="176"/>
    </row>
    <row r="59" spans="2:46" ht="15" customHeight="1" thickBot="1" x14ac:dyDescent="0.3">
      <c r="B59" s="40">
        <f t="shared" si="7"/>
        <v>45</v>
      </c>
      <c r="C59" s="41">
        <v>24965056490</v>
      </c>
      <c r="D59" s="41"/>
      <c r="E59" s="150" t="s">
        <v>207</v>
      </c>
      <c r="F59" s="43">
        <v>44697</v>
      </c>
      <c r="G59" s="43"/>
      <c r="H59" s="42" t="s">
        <v>46</v>
      </c>
      <c r="I59" s="152" t="s">
        <v>108</v>
      </c>
      <c r="J59" s="42" t="s">
        <v>25</v>
      </c>
      <c r="K59" s="42" t="s">
        <v>26</v>
      </c>
      <c r="L59" s="117">
        <f>VLOOKUP(K59,Sayfa1!F$3:G$15,2,FALSE)</f>
        <v>0.8</v>
      </c>
      <c r="M59" s="47"/>
      <c r="N59" s="48"/>
      <c r="O59" s="44">
        <f>IF(AND(F59&lt;F$2,G59=""),(NETWORKDAYS.INTL(F$2,G$2,1)-U59),IF(AND(F59&lt;F$2,G59&lt;=G$2),(NETWORKDAYS.INTL(F$2,G59,1)-U59),IF(AND(F59&gt;=F$2,G59=""),((NETWORKDAYS.INTL(F59,G$2,1))-U59),IF(AND(F59&gt;=F$2,G59&lt;=G$2),NETWORKDAYS.INTL(F59,G59,1),hata))))</f>
        <v>22</v>
      </c>
      <c r="P59" s="44">
        <f t="shared" si="0"/>
        <v>0</v>
      </c>
      <c r="Q59" s="49"/>
      <c r="R59" s="45">
        <f t="shared" si="1"/>
        <v>0</v>
      </c>
      <c r="S59" s="45">
        <f t="shared" si="2"/>
        <v>0</v>
      </c>
      <c r="T59" s="127">
        <f>IF(AND(F59&lt;F$2,G59=""),(G$2-F$2+1)-(NETWORKDAYS.INTL(F$2,G$2,1)),IF(AND(F59&lt;F$2,G59&lt;=G$2),(G59-F$2)-(NETWORKDAYS.INTL(F$2,G59,1)),IF(AND(F59&gt;=F$2,G59=""),(G$2-F59)-(NETWORKDAYS.INTL(F59,G$2,1)),IF(AND(F59&gt;=F$2,G59&lt;=G$2),(G59-F59)-NETWORKDAYS.INTL(F59,G59,1),hata))))</f>
        <v>8</v>
      </c>
      <c r="U59" s="46">
        <f t="shared" si="3"/>
        <v>1</v>
      </c>
      <c r="V59" s="50"/>
      <c r="W59" s="51"/>
      <c r="X59" s="51"/>
      <c r="Y59" s="51"/>
      <c r="Z59" s="51"/>
      <c r="AA59" s="51"/>
      <c r="AB59" s="51"/>
      <c r="AC59" s="51"/>
      <c r="AD59" s="52">
        <v>1</v>
      </c>
      <c r="AE59" s="52"/>
      <c r="AF59" s="53"/>
      <c r="AG59" s="54"/>
      <c r="AH59" s="128"/>
      <c r="AI59" s="44">
        <f>IF(H59="TAM ZAMANLI",(IF(AND(F59&lt;F$2,G59=""),G$2-F$2+1,IF(AND(F59&lt;F$2,G59&lt;=G$2),G59-F$2+1,IF(AND(F59&gt;=F$2,G59=""),G$2-F59+1,IF(AND(F59&gt;=F$2,G59&lt;=G$2),G59-F59+1,hata))))*F$7)-(F$7*SUM(S59:AF59)+AG59+AH59),0)</f>
        <v>178.5</v>
      </c>
      <c r="AJ59" s="119">
        <f>IF(AND(F59&lt;F$2,G59=""),(G$2-F$2+1)-(NETWORKDAYS.INTL(F$2,G$2,1)),IF(AND(F59&lt;F$2,G59&lt;=G$2),(G59-F$2+1)-(NETWORKDAYS.INTL(F$2,G59,1)),IF(AND(F59&gt;=F$2,G59=""),(G$2-F59+1)-(NETWORKDAYS.INTL(F59,G$2,1)),IF(AND(F59&gt;=F$2,G59&lt;=G$2),(G59-F59+1)-NETWORKDAYS.INTL(F59,G59,1),hata))))</f>
        <v>8</v>
      </c>
      <c r="AK59" s="55">
        <f t="shared" si="8"/>
        <v>31</v>
      </c>
      <c r="AL59" s="55">
        <f t="shared" si="9"/>
        <v>31</v>
      </c>
      <c r="AM59" s="55">
        <f t="shared" si="10"/>
        <v>0</v>
      </c>
      <c r="AN59" s="56">
        <f t="shared" si="11"/>
        <v>0</v>
      </c>
      <c r="AO59" s="169" t="e">
        <f>IF(AND(H59="TAM ZAMANLI",AN59&gt;0),1,IF(AND(H59="KISMİ ZAMANLI",AN59&gt;0),(S59+AG59/F$7)/30,hata))</f>
        <v>#NAME?</v>
      </c>
      <c r="AP59" s="181"/>
      <c r="AQ59" s="172">
        <f t="shared" si="6"/>
        <v>0</v>
      </c>
      <c r="AR59" s="175"/>
      <c r="AS59" s="176"/>
      <c r="AT59" s="176"/>
    </row>
    <row r="60" spans="2:46" ht="15" customHeight="1" thickBot="1" x14ac:dyDescent="0.3">
      <c r="B60" s="40">
        <f t="shared" si="7"/>
        <v>46</v>
      </c>
      <c r="C60" s="41">
        <v>15734863524</v>
      </c>
      <c r="D60" s="41"/>
      <c r="E60" s="150" t="s">
        <v>157</v>
      </c>
      <c r="F60" s="43">
        <v>44718</v>
      </c>
      <c r="G60" s="43"/>
      <c r="H60" s="42" t="s">
        <v>46</v>
      </c>
      <c r="I60" s="152" t="s">
        <v>108</v>
      </c>
      <c r="J60" s="42" t="s">
        <v>25</v>
      </c>
      <c r="K60" s="42" t="s">
        <v>26</v>
      </c>
      <c r="L60" s="117">
        <f>VLOOKUP(K60,Sayfa1!F$3:G$15,2,FALSE)</f>
        <v>0.8</v>
      </c>
      <c r="M60" s="47"/>
      <c r="N60" s="48"/>
      <c r="O60" s="44">
        <f>IF(AND(F60&lt;F$2,G60=""),(NETWORKDAYS.INTL(F$2,G$2,1)-U60),IF(AND(F60&lt;F$2,G60&lt;=G$2),(NETWORKDAYS.INTL(F$2,G60,1)-U60),IF(AND(F60&gt;=F$2,G60=""),((NETWORKDAYS.INTL(F60,G$2,1))-U60),IF(AND(F60&gt;=F$2,G60&lt;=G$2),NETWORKDAYS.INTL(F60,G60,1),hata))))</f>
        <v>22</v>
      </c>
      <c r="P60" s="44">
        <f t="shared" si="0"/>
        <v>0</v>
      </c>
      <c r="Q60" s="49"/>
      <c r="R60" s="45">
        <f t="shared" si="1"/>
        <v>0</v>
      </c>
      <c r="S60" s="45">
        <f t="shared" si="2"/>
        <v>0</v>
      </c>
      <c r="T60" s="127">
        <f>IF(AND(F60&lt;F$2,G60=""),(G$2-F$2+1)-(NETWORKDAYS.INTL(F$2,G$2,1)),IF(AND(F60&lt;F$2,G60&lt;=G$2),(G60-F$2)-(NETWORKDAYS.INTL(F$2,G60,1)),IF(AND(F60&gt;=F$2,G60=""),(G$2-F60)-(NETWORKDAYS.INTL(F60,G$2,1)),IF(AND(F60&gt;=F$2,G60&lt;=G$2),(G60-F60)-NETWORKDAYS.INTL(F60,G60,1),hata))))</f>
        <v>8</v>
      </c>
      <c r="U60" s="46">
        <f t="shared" si="3"/>
        <v>1</v>
      </c>
      <c r="V60" s="50"/>
      <c r="W60" s="51"/>
      <c r="X60" s="51"/>
      <c r="Y60" s="51"/>
      <c r="Z60" s="51"/>
      <c r="AA60" s="51"/>
      <c r="AB60" s="51"/>
      <c r="AC60" s="51"/>
      <c r="AD60" s="52">
        <v>3</v>
      </c>
      <c r="AE60" s="52"/>
      <c r="AF60" s="53"/>
      <c r="AG60" s="54"/>
      <c r="AH60" s="128"/>
      <c r="AI60" s="44">
        <f>IF(H60="TAM ZAMANLI",(IF(AND(F60&lt;F$2,G60=""),G$2-F$2+1,IF(AND(F60&lt;F$2,G60&lt;=G$2),G60-F$2+1,IF(AND(F60&gt;=F$2,G60=""),G$2-F60+1,IF(AND(F60&gt;=F$2,G60&lt;=G$2),G60-F60+1,hata))))*F$7)-(F$7*SUM(S60:AF60)+AG60+AH60),0)</f>
        <v>161.5</v>
      </c>
      <c r="AJ60" s="119">
        <f>IF(AND(F60&lt;F$2,G60=""),(G$2-F$2+1)-(NETWORKDAYS.INTL(F$2,G$2,1)),IF(AND(F60&lt;F$2,G60&lt;=G$2),(G60-F$2+1)-(NETWORKDAYS.INTL(F$2,G60,1)),IF(AND(F60&gt;=F$2,G60=""),(G$2-F60+1)-(NETWORKDAYS.INTL(F60,G$2,1)),IF(AND(F60&gt;=F$2,G60&lt;=G$2),(G60-F60+1)-NETWORKDAYS.INTL(F60,G60,1),hata))))</f>
        <v>8</v>
      </c>
      <c r="AK60" s="55">
        <f t="shared" si="8"/>
        <v>31</v>
      </c>
      <c r="AL60" s="55">
        <f t="shared" si="9"/>
        <v>31</v>
      </c>
      <c r="AM60" s="55">
        <f t="shared" si="10"/>
        <v>0</v>
      </c>
      <c r="AN60" s="56">
        <f t="shared" si="11"/>
        <v>0</v>
      </c>
      <c r="AO60" s="169" t="e">
        <f>IF(AND(H60="TAM ZAMANLI",AN60&gt;0),1,IF(AND(H60="KISMİ ZAMANLI",AN60&gt;0),(S60+AG60/F$7)/30,hata))</f>
        <v>#NAME?</v>
      </c>
      <c r="AP60" s="181"/>
      <c r="AQ60" s="172">
        <f t="shared" si="6"/>
        <v>0</v>
      </c>
      <c r="AR60" s="175"/>
      <c r="AS60" s="176"/>
      <c r="AT60" s="176"/>
    </row>
    <row r="61" spans="2:46" ht="15" customHeight="1" thickBot="1" x14ac:dyDescent="0.3">
      <c r="B61" s="40">
        <f t="shared" si="7"/>
        <v>47</v>
      </c>
      <c r="C61" s="41">
        <v>24991318760</v>
      </c>
      <c r="D61" s="41"/>
      <c r="E61" s="150" t="s">
        <v>158</v>
      </c>
      <c r="F61" s="43">
        <v>44578</v>
      </c>
      <c r="G61" s="43"/>
      <c r="H61" s="42" t="s">
        <v>46</v>
      </c>
      <c r="I61" s="152" t="s">
        <v>108</v>
      </c>
      <c r="J61" s="42" t="s">
        <v>25</v>
      </c>
      <c r="K61" s="42" t="s">
        <v>26</v>
      </c>
      <c r="L61" s="117">
        <f>VLOOKUP(K61,Sayfa1!F$3:G$15,2,FALSE)</f>
        <v>0.8</v>
      </c>
      <c r="M61" s="47"/>
      <c r="N61" s="48"/>
      <c r="O61" s="44">
        <f>IF(AND(F61&lt;F$2,G61=""),(NETWORKDAYS.INTL(F$2,G$2,1)-U61),IF(AND(F61&lt;F$2,G61&lt;=G$2),(NETWORKDAYS.INTL(F$2,G61,1)-U61),IF(AND(F61&gt;=F$2,G61=""),((NETWORKDAYS.INTL(F61,G$2,1))-U61),IF(AND(F61&gt;=F$2,G61&lt;=G$2),NETWORKDAYS.INTL(F61,G61,1),hata))))</f>
        <v>22</v>
      </c>
      <c r="P61" s="44">
        <f t="shared" si="0"/>
        <v>0</v>
      </c>
      <c r="Q61" s="49"/>
      <c r="R61" s="45">
        <f t="shared" si="1"/>
        <v>0</v>
      </c>
      <c r="S61" s="45">
        <f t="shared" si="2"/>
        <v>0</v>
      </c>
      <c r="T61" s="127">
        <f>IF(AND(F61&lt;F$2,G61=""),(G$2-F$2+1)-(NETWORKDAYS.INTL(F$2,G$2,1)),IF(AND(F61&lt;F$2,G61&lt;=G$2),(G61-F$2)-(NETWORKDAYS.INTL(F$2,G61,1)),IF(AND(F61&gt;=F$2,G61=""),(G$2-F61)-(NETWORKDAYS.INTL(F61,G$2,1)),IF(AND(F61&gt;=F$2,G61&lt;=G$2),(G61-F61)-NETWORKDAYS.INTL(F61,G61,1),hata))))</f>
        <v>8</v>
      </c>
      <c r="U61" s="46">
        <f t="shared" si="3"/>
        <v>1</v>
      </c>
      <c r="V61" s="50"/>
      <c r="W61" s="51"/>
      <c r="X61" s="51"/>
      <c r="Y61" s="51"/>
      <c r="Z61" s="51"/>
      <c r="AA61" s="51"/>
      <c r="AB61" s="51"/>
      <c r="AC61" s="51"/>
      <c r="AD61" s="52"/>
      <c r="AE61" s="52"/>
      <c r="AF61" s="53"/>
      <c r="AG61" s="54"/>
      <c r="AH61" s="128"/>
      <c r="AI61" s="44">
        <f>IF(H61="TAM ZAMANLI",(IF(AND(F61&lt;F$2,G61=""),G$2-F$2+1,IF(AND(F61&lt;F$2,G61&lt;=G$2),G61-F$2+1,IF(AND(F61&gt;=F$2,G61=""),G$2-F61+1,IF(AND(F61&gt;=F$2,G61&lt;=G$2),G61-F61+1,hata))))*F$7)-(F$7*SUM(S61:AF61)+AG61+AH61),0)</f>
        <v>187</v>
      </c>
      <c r="AJ61" s="119">
        <f>IF(AND(F61&lt;F$2,G61=""),(G$2-F$2+1)-(NETWORKDAYS.INTL(F$2,G$2,1)),IF(AND(F61&lt;F$2,G61&lt;=G$2),(G61-F$2+1)-(NETWORKDAYS.INTL(F$2,G61,1)),IF(AND(F61&gt;=F$2,G61=""),(G$2-F61+1)-(NETWORKDAYS.INTL(F61,G$2,1)),IF(AND(F61&gt;=F$2,G61&lt;=G$2),(G61-F61+1)-NETWORKDAYS.INTL(F61,G61,1),hata))))</f>
        <v>8</v>
      </c>
      <c r="AK61" s="55">
        <f t="shared" si="8"/>
        <v>31</v>
      </c>
      <c r="AL61" s="55">
        <f t="shared" si="9"/>
        <v>31</v>
      </c>
      <c r="AM61" s="55">
        <f t="shared" si="10"/>
        <v>0</v>
      </c>
      <c r="AN61" s="56">
        <f t="shared" si="11"/>
        <v>0</v>
      </c>
      <c r="AO61" s="169" t="e">
        <f>IF(AND(H61="TAM ZAMANLI",AN61&gt;0),1,IF(AND(H61="KISMİ ZAMANLI",AN61&gt;0),(S61+AG61/F$7)/30,hata))</f>
        <v>#NAME?</v>
      </c>
      <c r="AP61" s="181"/>
      <c r="AQ61" s="172">
        <f t="shared" si="6"/>
        <v>0</v>
      </c>
      <c r="AR61" s="175"/>
      <c r="AS61" s="176"/>
      <c r="AT61" s="176"/>
    </row>
    <row r="62" spans="2:46" ht="15" customHeight="1" thickBot="1" x14ac:dyDescent="0.3">
      <c r="B62" s="40">
        <f t="shared" si="7"/>
        <v>48</v>
      </c>
      <c r="C62" s="41">
        <v>99311838822</v>
      </c>
      <c r="D62" s="41"/>
      <c r="E62" s="150" t="s">
        <v>159</v>
      </c>
      <c r="F62" s="43">
        <v>44445</v>
      </c>
      <c r="G62" s="43"/>
      <c r="H62" s="42" t="s">
        <v>46</v>
      </c>
      <c r="I62" s="152" t="s">
        <v>108</v>
      </c>
      <c r="J62" s="42" t="s">
        <v>25</v>
      </c>
      <c r="K62" s="42" t="s">
        <v>26</v>
      </c>
      <c r="L62" s="117">
        <f>VLOOKUP(K62,Sayfa1!F$3:G$15,2,FALSE)</f>
        <v>0.8</v>
      </c>
      <c r="M62" s="47"/>
      <c r="N62" s="48"/>
      <c r="O62" s="44">
        <f>IF(AND(F62&lt;F$2,G62=""),(NETWORKDAYS.INTL(F$2,G$2,1)-U62),IF(AND(F62&lt;F$2,G62&lt;=G$2),(NETWORKDAYS.INTL(F$2,G62,1)-U62),IF(AND(F62&gt;=F$2,G62=""),((NETWORKDAYS.INTL(F62,G$2,1))-U62),IF(AND(F62&gt;=F$2,G62&lt;=G$2),NETWORKDAYS.INTL(F62,G62,1),hata))))</f>
        <v>22</v>
      </c>
      <c r="P62" s="44">
        <f t="shared" si="0"/>
        <v>0</v>
      </c>
      <c r="Q62" s="49"/>
      <c r="R62" s="45">
        <f t="shared" si="1"/>
        <v>0</v>
      </c>
      <c r="S62" s="45">
        <f t="shared" si="2"/>
        <v>0</v>
      </c>
      <c r="T62" s="127">
        <f>IF(AND(F62&lt;F$2,G62=""),(G$2-F$2+1)-(NETWORKDAYS.INTL(F$2,G$2,1)),IF(AND(F62&lt;F$2,G62&lt;=G$2),(G62-F$2)-(NETWORKDAYS.INTL(F$2,G62,1)),IF(AND(F62&gt;=F$2,G62=""),(G$2-F62)-(NETWORKDAYS.INTL(F62,G$2,1)),IF(AND(F62&gt;=F$2,G62&lt;=G$2),(G62-F62)-NETWORKDAYS.INTL(F62,G62,1),hata))))</f>
        <v>8</v>
      </c>
      <c r="U62" s="46">
        <f t="shared" si="3"/>
        <v>1</v>
      </c>
      <c r="V62" s="50"/>
      <c r="W62" s="51"/>
      <c r="X62" s="51"/>
      <c r="Y62" s="51"/>
      <c r="Z62" s="51"/>
      <c r="AA62" s="51"/>
      <c r="AB62" s="51"/>
      <c r="AC62" s="51"/>
      <c r="AD62" s="52"/>
      <c r="AE62" s="52"/>
      <c r="AF62" s="53"/>
      <c r="AG62" s="54"/>
      <c r="AH62" s="128"/>
      <c r="AI62" s="44">
        <f>IF(H62="TAM ZAMANLI",(IF(AND(F62&lt;F$2,G62=""),G$2-F$2+1,IF(AND(F62&lt;F$2,G62&lt;=G$2),G62-F$2+1,IF(AND(F62&gt;=F$2,G62=""),G$2-F62+1,IF(AND(F62&gt;=F$2,G62&lt;=G$2),G62-F62+1,hata))))*F$7)-(F$7*SUM(S62:AF62)+AG62+AH62),0)</f>
        <v>187</v>
      </c>
      <c r="AJ62" s="119">
        <f>IF(AND(F62&lt;F$2,G62=""),(G$2-F$2+1)-(NETWORKDAYS.INTL(F$2,G$2,1)),IF(AND(F62&lt;F$2,G62&lt;=G$2),(G62-F$2+1)-(NETWORKDAYS.INTL(F$2,G62,1)),IF(AND(F62&gt;=F$2,G62=""),(G$2-F62+1)-(NETWORKDAYS.INTL(F62,G$2,1)),IF(AND(F62&gt;=F$2,G62&lt;=G$2),(G62-F62+1)-NETWORKDAYS.INTL(F62,G62,1),hata))))</f>
        <v>8</v>
      </c>
      <c r="AK62" s="55">
        <f t="shared" si="8"/>
        <v>31</v>
      </c>
      <c r="AL62" s="55">
        <f t="shared" si="9"/>
        <v>31</v>
      </c>
      <c r="AM62" s="55">
        <f t="shared" si="10"/>
        <v>0</v>
      </c>
      <c r="AN62" s="56">
        <f t="shared" si="11"/>
        <v>0</v>
      </c>
      <c r="AO62" s="169" t="e">
        <f>IF(AND(H62="TAM ZAMANLI",AN62&gt;0),1,IF(AND(H62="KISMİ ZAMANLI",AN62&gt;0),(S62+AG62/F$7)/30,hata))</f>
        <v>#NAME?</v>
      </c>
      <c r="AP62" s="181"/>
      <c r="AQ62" s="172">
        <f t="shared" si="6"/>
        <v>0</v>
      </c>
      <c r="AR62" s="175"/>
      <c r="AS62" s="176"/>
      <c r="AT62" s="176"/>
    </row>
    <row r="63" spans="2:46" ht="15" customHeight="1" thickBot="1" x14ac:dyDescent="0.3">
      <c r="B63" s="40">
        <f t="shared" si="7"/>
        <v>49</v>
      </c>
      <c r="C63" s="41">
        <v>24715780958</v>
      </c>
      <c r="D63" s="41"/>
      <c r="E63" s="150" t="s">
        <v>160</v>
      </c>
      <c r="F63" s="43">
        <v>44627</v>
      </c>
      <c r="G63" s="43"/>
      <c r="H63" s="42" t="s">
        <v>46</v>
      </c>
      <c r="I63" s="152" t="s">
        <v>108</v>
      </c>
      <c r="J63" s="42" t="s">
        <v>24</v>
      </c>
      <c r="K63" s="42" t="s">
        <v>28</v>
      </c>
      <c r="L63" s="117">
        <f>VLOOKUP(K63,Sayfa1!F$3:G$15,2,FALSE)</f>
        <v>0.8</v>
      </c>
      <c r="M63" s="47"/>
      <c r="N63" s="48"/>
      <c r="O63" s="44">
        <f>IF(AND(F63&lt;F$2,G63=""),(NETWORKDAYS.INTL(F$2,G$2,1)-U63),IF(AND(F63&lt;F$2,G63&lt;=G$2),(NETWORKDAYS.INTL(F$2,G63,1)-U63),IF(AND(F63&gt;=F$2,G63=""),((NETWORKDAYS.INTL(F63,G$2,1))-U63),IF(AND(F63&gt;=F$2,G63&lt;=G$2),NETWORKDAYS.INTL(F63,G63,1),hata))))</f>
        <v>22</v>
      </c>
      <c r="P63" s="44">
        <f t="shared" si="0"/>
        <v>0</v>
      </c>
      <c r="Q63" s="49"/>
      <c r="R63" s="45">
        <f t="shared" si="1"/>
        <v>0</v>
      </c>
      <c r="S63" s="45">
        <f t="shared" si="2"/>
        <v>0</v>
      </c>
      <c r="T63" s="127">
        <f>IF(AND(F63&lt;F$2,G63=""),(G$2-F$2+1)-(NETWORKDAYS.INTL(F$2,G$2,1)),IF(AND(F63&lt;F$2,G63&lt;=G$2),(G63-F$2)-(NETWORKDAYS.INTL(F$2,G63,1)),IF(AND(F63&gt;=F$2,G63=""),(G$2-F63)-(NETWORKDAYS.INTL(F63,G$2,1)),IF(AND(F63&gt;=F$2,G63&lt;=G$2),(G63-F63)-NETWORKDAYS.INTL(F63,G63,1),hata))))</f>
        <v>8</v>
      </c>
      <c r="U63" s="46">
        <f t="shared" si="3"/>
        <v>1</v>
      </c>
      <c r="V63" s="50"/>
      <c r="W63" s="51"/>
      <c r="X63" s="51"/>
      <c r="Y63" s="51"/>
      <c r="Z63" s="51"/>
      <c r="AA63" s="51"/>
      <c r="AB63" s="51"/>
      <c r="AC63" s="51"/>
      <c r="AD63" s="52"/>
      <c r="AE63" s="52"/>
      <c r="AF63" s="53"/>
      <c r="AG63" s="54"/>
      <c r="AH63" s="128"/>
      <c r="AI63" s="44">
        <f>IF(H63="TAM ZAMANLI",(IF(AND(F63&lt;F$2,G63=""),G$2-F$2+1,IF(AND(F63&lt;F$2,G63&lt;=G$2),G63-F$2+1,IF(AND(F63&gt;=F$2,G63=""),G$2-F63+1,IF(AND(F63&gt;=F$2,G63&lt;=G$2),G63-F63+1,hata))))*F$7)-(F$7*SUM(S63:AF63)+AG63+AH63),0)</f>
        <v>187</v>
      </c>
      <c r="AJ63" s="119">
        <f>IF(AND(F63&lt;F$2,G63=""),(G$2-F$2+1)-(NETWORKDAYS.INTL(F$2,G$2,1)),IF(AND(F63&lt;F$2,G63&lt;=G$2),(G63-F$2+1)-(NETWORKDAYS.INTL(F$2,G63,1)),IF(AND(F63&gt;=F$2,G63=""),(G$2-F63+1)-(NETWORKDAYS.INTL(F63,G$2,1)),IF(AND(F63&gt;=F$2,G63&lt;=G$2),(G63-F63+1)-NETWORKDAYS.INTL(F63,G63,1),hata))))</f>
        <v>8</v>
      </c>
      <c r="AK63" s="55">
        <f t="shared" si="8"/>
        <v>31</v>
      </c>
      <c r="AL63" s="55">
        <f t="shared" si="9"/>
        <v>31</v>
      </c>
      <c r="AM63" s="55">
        <f t="shared" si="10"/>
        <v>0</v>
      </c>
      <c r="AN63" s="56">
        <f t="shared" si="11"/>
        <v>0</v>
      </c>
      <c r="AO63" s="169" t="e">
        <f>IF(AND(H63="TAM ZAMANLI",AN63&gt;0),1,IF(AND(H63="KISMİ ZAMANLI",AN63&gt;0),(S63+AG63/F$7)/30,hata))</f>
        <v>#NAME?</v>
      </c>
      <c r="AP63" s="181"/>
      <c r="AQ63" s="172">
        <f t="shared" si="6"/>
        <v>0</v>
      </c>
      <c r="AR63" s="175"/>
      <c r="AS63" s="176"/>
      <c r="AT63" s="176"/>
    </row>
    <row r="64" spans="2:46" ht="15" customHeight="1" thickBot="1" x14ac:dyDescent="0.3">
      <c r="B64" s="40">
        <f t="shared" si="7"/>
        <v>50</v>
      </c>
      <c r="C64" s="41">
        <v>49246279238</v>
      </c>
      <c r="D64" s="41"/>
      <c r="E64" s="150" t="s">
        <v>161</v>
      </c>
      <c r="F64" s="43">
        <v>44634</v>
      </c>
      <c r="G64" s="43"/>
      <c r="H64" s="42" t="s">
        <v>46</v>
      </c>
      <c r="I64" s="152" t="s">
        <v>108</v>
      </c>
      <c r="J64" s="42" t="s">
        <v>25</v>
      </c>
      <c r="K64" s="42" t="s">
        <v>26</v>
      </c>
      <c r="L64" s="117">
        <f>VLOOKUP(K64,Sayfa1!F$3:G$15,2,FALSE)</f>
        <v>0.8</v>
      </c>
      <c r="M64" s="47"/>
      <c r="N64" s="48"/>
      <c r="O64" s="44">
        <f>IF(AND(F64&lt;F$2,G64=""),(NETWORKDAYS.INTL(F$2,G$2,1)-U64),IF(AND(F64&lt;F$2,G64&lt;=G$2),(NETWORKDAYS.INTL(F$2,G64,1)-U64),IF(AND(F64&gt;=F$2,G64=""),((NETWORKDAYS.INTL(F64,G$2,1))-U64),IF(AND(F64&gt;=F$2,G64&lt;=G$2),NETWORKDAYS.INTL(F64,G64,1),hata))))</f>
        <v>22</v>
      </c>
      <c r="P64" s="44">
        <f t="shared" si="0"/>
        <v>0</v>
      </c>
      <c r="Q64" s="49"/>
      <c r="R64" s="45">
        <f t="shared" si="1"/>
        <v>0</v>
      </c>
      <c r="S64" s="45">
        <f t="shared" si="2"/>
        <v>0</v>
      </c>
      <c r="T64" s="127">
        <f>IF(AND(F64&lt;F$2,G64=""),(G$2-F$2+1)-(NETWORKDAYS.INTL(F$2,G$2,1)),IF(AND(F64&lt;F$2,G64&lt;=G$2),(G64-F$2)-(NETWORKDAYS.INTL(F$2,G64,1)),IF(AND(F64&gt;=F$2,G64=""),(G$2-F64)-(NETWORKDAYS.INTL(F64,G$2,1)),IF(AND(F64&gt;=F$2,G64&lt;=G$2),(G64-F64)-NETWORKDAYS.INTL(F64,G64,1),hata))))</f>
        <v>8</v>
      </c>
      <c r="U64" s="46">
        <f t="shared" si="3"/>
        <v>1</v>
      </c>
      <c r="V64" s="50"/>
      <c r="W64" s="51"/>
      <c r="X64" s="51"/>
      <c r="Y64" s="51"/>
      <c r="Z64" s="51"/>
      <c r="AA64" s="51"/>
      <c r="AB64" s="51"/>
      <c r="AC64" s="51"/>
      <c r="AD64" s="52"/>
      <c r="AE64" s="52"/>
      <c r="AF64" s="53"/>
      <c r="AG64" s="54"/>
      <c r="AH64" s="128"/>
      <c r="AI64" s="44">
        <f>IF(H64="TAM ZAMANLI",(IF(AND(F64&lt;F$2,G64=""),G$2-F$2+1,IF(AND(F64&lt;F$2,G64&lt;=G$2),G64-F$2+1,IF(AND(F64&gt;=F$2,G64=""),G$2-F64+1,IF(AND(F64&gt;=F$2,G64&lt;=G$2),G64-F64+1,hata))))*F$7)-(F$7*SUM(S64:AF64)+AG64+AH64),0)</f>
        <v>187</v>
      </c>
      <c r="AJ64" s="119">
        <f>IF(AND(F64&lt;F$2,G64=""),(G$2-F$2+1)-(NETWORKDAYS.INTL(F$2,G$2,1)),IF(AND(F64&lt;F$2,G64&lt;=G$2),(G64-F$2+1)-(NETWORKDAYS.INTL(F$2,G64,1)),IF(AND(F64&gt;=F$2,G64=""),(G$2-F64+1)-(NETWORKDAYS.INTL(F64,G$2,1)),IF(AND(F64&gt;=F$2,G64&lt;=G$2),(G64-F64+1)-NETWORKDAYS.INTL(F64,G64,1),hata))))</f>
        <v>8</v>
      </c>
      <c r="AK64" s="55">
        <f t="shared" si="8"/>
        <v>31</v>
      </c>
      <c r="AL64" s="55">
        <f t="shared" si="9"/>
        <v>31</v>
      </c>
      <c r="AM64" s="55">
        <f t="shared" si="10"/>
        <v>0</v>
      </c>
      <c r="AN64" s="56">
        <f t="shared" si="11"/>
        <v>0</v>
      </c>
      <c r="AO64" s="169" t="e">
        <f>IF(AND(H64="TAM ZAMANLI",AN64&gt;0),1,IF(AND(H64="KISMİ ZAMANLI",AN64&gt;0),(S64+AG64/F$7)/30,hata))</f>
        <v>#NAME?</v>
      </c>
      <c r="AP64" s="181"/>
      <c r="AQ64" s="172">
        <f t="shared" si="6"/>
        <v>0</v>
      </c>
      <c r="AR64" s="175"/>
      <c r="AS64" s="176"/>
      <c r="AT64" s="176"/>
    </row>
    <row r="65" spans="2:46" ht="15" customHeight="1" thickBot="1" x14ac:dyDescent="0.3">
      <c r="B65" s="40">
        <f t="shared" ref="B65:B128" si="12">B64+1</f>
        <v>51</v>
      </c>
      <c r="C65" s="41">
        <v>47653314924</v>
      </c>
      <c r="D65" s="41"/>
      <c r="E65" s="150" t="s">
        <v>162</v>
      </c>
      <c r="F65" s="43">
        <v>45019</v>
      </c>
      <c r="G65" s="43"/>
      <c r="H65" s="42" t="s">
        <v>46</v>
      </c>
      <c r="I65" s="152" t="s">
        <v>109</v>
      </c>
      <c r="J65" s="42" t="s">
        <v>25</v>
      </c>
      <c r="K65" s="42" t="s">
        <v>26</v>
      </c>
      <c r="L65" s="117">
        <f>VLOOKUP(K65,Sayfa1!F$3:G$15,2,FALSE)</f>
        <v>0.8</v>
      </c>
      <c r="M65" s="47"/>
      <c r="N65" s="48"/>
      <c r="O65" s="44">
        <f>IF(AND(F65&lt;F$2,G65=""),(NETWORKDAYS.INTL(F$2,G$2,1)-U65),IF(AND(F65&lt;F$2,G65&lt;=G$2),(NETWORKDAYS.INTL(F$2,G65,1)-U65),IF(AND(F65&gt;=F$2,G65=""),((NETWORKDAYS.INTL(F65,G$2,1))-U65),IF(AND(F65&gt;=F$2,G65&lt;=G$2),NETWORKDAYS.INTL(F65,G65,1),hata))))</f>
        <v>22</v>
      </c>
      <c r="P65" s="44">
        <f t="shared" si="0"/>
        <v>0</v>
      </c>
      <c r="Q65" s="49"/>
      <c r="R65" s="45">
        <f t="shared" si="1"/>
        <v>0</v>
      </c>
      <c r="S65" s="45">
        <f t="shared" si="2"/>
        <v>0</v>
      </c>
      <c r="T65" s="127">
        <f>IF(AND(F65&lt;F$2,G65=""),(G$2-F$2+1)-(NETWORKDAYS.INTL(F$2,G$2,1)),IF(AND(F65&lt;F$2,G65&lt;=G$2),(G65-F$2)-(NETWORKDAYS.INTL(F$2,G65,1)),IF(AND(F65&gt;=F$2,G65=""),(G$2-F65)-(NETWORKDAYS.INTL(F65,G$2,1)),IF(AND(F65&gt;=F$2,G65&lt;=G$2),(G65-F65)-NETWORKDAYS.INTL(F65,G65,1),hata))))</f>
        <v>8</v>
      </c>
      <c r="U65" s="46">
        <f t="shared" si="3"/>
        <v>1</v>
      </c>
      <c r="V65" s="50"/>
      <c r="W65" s="51"/>
      <c r="X65" s="51"/>
      <c r="Y65" s="51"/>
      <c r="Z65" s="51"/>
      <c r="AA65" s="51"/>
      <c r="AB65" s="51"/>
      <c r="AC65" s="51"/>
      <c r="AD65" s="52"/>
      <c r="AE65" s="52"/>
      <c r="AF65" s="53"/>
      <c r="AG65" s="54"/>
      <c r="AH65" s="128"/>
      <c r="AI65" s="44">
        <f>IF(H65="TAM ZAMANLI",(IF(AND(F65&lt;F$2,G65=""),G$2-F$2+1,IF(AND(F65&lt;F$2,G65&lt;=G$2),G65-F$2+1,IF(AND(F65&gt;=F$2,G65=""),G$2-F65+1,IF(AND(F65&gt;=F$2,G65&lt;=G$2),G65-F65+1,hata))))*F$7)-(F$7*SUM(S65:AF65)+AG65+AH65),0)</f>
        <v>187</v>
      </c>
      <c r="AJ65" s="119">
        <f>IF(AND(F65&lt;F$2,G65=""),(G$2-F$2+1)-(NETWORKDAYS.INTL(F$2,G$2,1)),IF(AND(F65&lt;F$2,G65&lt;=G$2),(G65-F$2+1)-(NETWORKDAYS.INTL(F$2,G65,1)),IF(AND(F65&gt;=F$2,G65=""),(G$2-F65+1)-(NETWORKDAYS.INTL(F65,G$2,1)),IF(AND(F65&gt;=F$2,G65&lt;=G$2),(G65-F65+1)-NETWORKDAYS.INTL(F65,G65,1),hata))))</f>
        <v>8</v>
      </c>
      <c r="AK65" s="55">
        <f t="shared" si="8"/>
        <v>31</v>
      </c>
      <c r="AL65" s="55">
        <f t="shared" si="9"/>
        <v>31</v>
      </c>
      <c r="AM65" s="55">
        <f t="shared" si="10"/>
        <v>0</v>
      </c>
      <c r="AN65" s="56">
        <f t="shared" si="11"/>
        <v>0</v>
      </c>
      <c r="AO65" s="169" t="e">
        <f>IF(AND(H65="TAM ZAMANLI",AN65&gt;0),1,IF(AND(H65="KISMİ ZAMANLI",AN65&gt;0),(S65+AG65/F$7)/30,hata))</f>
        <v>#NAME?</v>
      </c>
      <c r="AP65" s="181"/>
      <c r="AQ65" s="172">
        <f t="shared" si="6"/>
        <v>0</v>
      </c>
      <c r="AR65" s="175"/>
      <c r="AS65" s="176"/>
      <c r="AT65" s="176"/>
    </row>
    <row r="66" spans="2:46" ht="15" customHeight="1" thickBot="1" x14ac:dyDescent="0.3">
      <c r="B66" s="40">
        <f t="shared" si="12"/>
        <v>52</v>
      </c>
      <c r="C66" s="41">
        <v>40315237432</v>
      </c>
      <c r="D66" s="41"/>
      <c r="E66" s="150" t="s">
        <v>163</v>
      </c>
      <c r="F66" s="43">
        <v>45089</v>
      </c>
      <c r="G66" s="43"/>
      <c r="H66" s="42" t="s">
        <v>46</v>
      </c>
      <c r="I66" s="152" t="s">
        <v>108</v>
      </c>
      <c r="J66" s="42" t="s">
        <v>25</v>
      </c>
      <c r="K66" s="42" t="s">
        <v>36</v>
      </c>
      <c r="L66" s="117">
        <f>VLOOKUP(K66,Sayfa1!F$3:G$15,2,FALSE)</f>
        <v>0.8</v>
      </c>
      <c r="M66" s="47"/>
      <c r="N66" s="48"/>
      <c r="O66" s="44">
        <f>IF(AND(F66&lt;F$2,G66=""),(NETWORKDAYS.INTL(F$2,G$2,1)-U66),IF(AND(F66&lt;F$2,G66&lt;=G$2),(NETWORKDAYS.INTL(F$2,G66,1)-U66),IF(AND(F66&gt;=F$2,G66=""),((NETWORKDAYS.INTL(F66,G$2,1))-U66),IF(AND(F66&gt;=F$2,G66&lt;=G$2),NETWORKDAYS.INTL(F66,G66,1),hata))))</f>
        <v>22</v>
      </c>
      <c r="P66" s="44">
        <f t="shared" si="0"/>
        <v>0</v>
      </c>
      <c r="Q66" s="49"/>
      <c r="R66" s="45">
        <f t="shared" si="1"/>
        <v>0</v>
      </c>
      <c r="S66" s="45">
        <f t="shared" si="2"/>
        <v>0</v>
      </c>
      <c r="T66" s="127">
        <v>8</v>
      </c>
      <c r="U66" s="46">
        <f t="shared" si="3"/>
        <v>1</v>
      </c>
      <c r="V66" s="50"/>
      <c r="W66" s="51"/>
      <c r="X66" s="51"/>
      <c r="Y66" s="51"/>
      <c r="Z66" s="51"/>
      <c r="AA66" s="51"/>
      <c r="AB66" s="51"/>
      <c r="AC66" s="51"/>
      <c r="AD66" s="52"/>
      <c r="AE66" s="52"/>
      <c r="AF66" s="53"/>
      <c r="AG66" s="54"/>
      <c r="AH66" s="128"/>
      <c r="AI66" s="44">
        <f>IF(H66="TAM ZAMANLI",(IF(AND(F66&lt;F$2,G66=""),G$2-F$2+1,IF(AND(F66&lt;F$2,G66&lt;=G$2),G66-F$2+1,IF(AND(F66&gt;=F$2,G66=""),G$2-F66+1,IF(AND(F66&gt;=F$2,G66&lt;=G$2),G66-F66+1,hata))))*F$7)-(F$7*SUM(S66:AF66)+AG66+AH66),0)</f>
        <v>187</v>
      </c>
      <c r="AJ66" s="119">
        <f>IF(AND(F66&lt;F$2,G66=""),(G$2-F$2+1)-(NETWORKDAYS.INTL(F$2,G$2,1)),IF(AND(F66&lt;F$2,G66&lt;=G$2),(G66-F$2+1)-(NETWORKDAYS.INTL(F$2,G66,1)),IF(AND(F66&gt;=F$2,G66=""),(G$2-F66+1)-(NETWORKDAYS.INTL(F66,G$2,1)),IF(AND(F66&gt;=F$2,G66&lt;=G$2),(G66-F66+1)-NETWORKDAYS.INTL(F66,G66,1),hata))))</f>
        <v>8</v>
      </c>
      <c r="AK66" s="55">
        <f t="shared" si="8"/>
        <v>31</v>
      </c>
      <c r="AL66" s="55">
        <f t="shared" si="9"/>
        <v>31</v>
      </c>
      <c r="AM66" s="55">
        <f t="shared" ref="AM66" si="13">IF((M66+N66+V66+AG66+AH66/F$7)=0,0,(SUM(S66:AF66)+(AG66+AH66+AI66)/F$7))</f>
        <v>0</v>
      </c>
      <c r="AN66" s="56">
        <f t="shared" si="11"/>
        <v>0</v>
      </c>
      <c r="AO66" s="169" t="e">
        <f>IF(AND(H66="TAM ZAMANLI",AN66&gt;0),1,IF(AND(H66="KISMİ ZAMANLI",AN66&gt;0),(S66+AG66/F$7)/30,hata))</f>
        <v>#NAME?</v>
      </c>
      <c r="AP66" s="181"/>
      <c r="AQ66" s="172">
        <f t="shared" si="6"/>
        <v>0</v>
      </c>
      <c r="AR66" s="175"/>
      <c r="AS66" s="176"/>
      <c r="AT66" s="176"/>
    </row>
    <row r="67" spans="2:46" ht="15" customHeight="1" thickBot="1" x14ac:dyDescent="0.3">
      <c r="B67" s="40">
        <f t="shared" si="12"/>
        <v>53</v>
      </c>
      <c r="C67" s="41">
        <v>10169808744</v>
      </c>
      <c r="D67" s="41"/>
      <c r="E67" s="150" t="s">
        <v>164</v>
      </c>
      <c r="F67" s="43">
        <v>44837</v>
      </c>
      <c r="G67" s="43"/>
      <c r="H67" s="42" t="s">
        <v>46</v>
      </c>
      <c r="I67" s="152" t="s">
        <v>108</v>
      </c>
      <c r="J67" s="42" t="s">
        <v>24</v>
      </c>
      <c r="K67" s="42" t="s">
        <v>28</v>
      </c>
      <c r="L67" s="117">
        <f>VLOOKUP(K67,Sayfa1!F$3:G$15,2,FALSE)</f>
        <v>0.8</v>
      </c>
      <c r="M67" s="47"/>
      <c r="N67" s="48"/>
      <c r="O67" s="44">
        <f>IF(AND(F67&lt;F$2,G67=""),(NETWORKDAYS.INTL(F$2,G$2,1)-U67),IF(AND(F67&lt;F$2,G67&lt;=G$2),(NETWORKDAYS.INTL(F$2,G67,1)-U67),IF(AND(F67&gt;=F$2,G67=""),((NETWORKDAYS.INTL(F67,G$2,1))-U67),IF(AND(F67&gt;=F$2,G67&lt;=G$2),NETWORKDAYS.INTL(F67,G67,1),hata))))</f>
        <v>22</v>
      </c>
      <c r="P67" s="44">
        <f t="shared" si="0"/>
        <v>0</v>
      </c>
      <c r="Q67" s="49"/>
      <c r="R67" s="45">
        <f t="shared" si="1"/>
        <v>0</v>
      </c>
      <c r="S67" s="45">
        <f t="shared" si="2"/>
        <v>0</v>
      </c>
      <c r="T67" s="127">
        <f>IF(AND(F67&lt;F$2,G67=""),(G$2-F$2+1)-(NETWORKDAYS.INTL(F$2,G$2,1)),IF(AND(F67&lt;F$2,G67&lt;=G$2),(G67-F$2)-(NETWORKDAYS.INTL(F$2,G67,1)),IF(AND(F67&gt;=F$2,G67=""),(G$2-F67)-(NETWORKDAYS.INTL(F67,G$2,1)),IF(AND(F67&gt;=F$2,G67&lt;=G$2),(G67-F67)-NETWORKDAYS.INTL(F67,G67,1),hata))))</f>
        <v>8</v>
      </c>
      <c r="U67" s="46">
        <f t="shared" si="3"/>
        <v>1</v>
      </c>
      <c r="V67" s="50"/>
      <c r="W67" s="51"/>
      <c r="X67" s="51"/>
      <c r="Y67" s="51"/>
      <c r="Z67" s="51"/>
      <c r="AA67" s="51"/>
      <c r="AB67" s="51"/>
      <c r="AC67" s="51"/>
      <c r="AD67" s="52"/>
      <c r="AE67" s="52"/>
      <c r="AF67" s="53"/>
      <c r="AG67" s="54"/>
      <c r="AH67" s="128"/>
      <c r="AI67" s="44">
        <f>IF(H67="TAM ZAMANLI",(IF(AND(F67&lt;F$2,G67=""),G$2-F$2+1,IF(AND(F67&lt;F$2,G67&lt;=G$2),G67-F$2+1,IF(AND(F67&gt;=F$2,G67=""),G$2-F67+1,IF(AND(F67&gt;=F$2,G67&lt;=G$2),G67-F67+1,hata))))*F$7)-(F$7*SUM(S67:AF67)+AG67+AH67),0)</f>
        <v>187</v>
      </c>
      <c r="AJ67" s="119">
        <f>IF(AND(F67&lt;F$2,G67=""),(G$2-F$2+1)-(NETWORKDAYS.INTL(F$2,G$2,1)),IF(AND(F67&lt;F$2,G67&lt;=G$2),(G67-F$2+1)-(NETWORKDAYS.INTL(F$2,G67,1)),IF(AND(F67&gt;=F$2,G67=""),(G$2-F67+1)-(NETWORKDAYS.INTL(F67,G$2,1)),IF(AND(F67&gt;=F$2,G67&lt;=G$2),(G67-F67+1)-NETWORKDAYS.INTL(F67,G67,1),hata))))</f>
        <v>8</v>
      </c>
      <c r="AK67" s="55">
        <f t="shared" si="8"/>
        <v>31</v>
      </c>
      <c r="AL67" s="55">
        <f t="shared" si="9"/>
        <v>31</v>
      </c>
      <c r="AM67" s="55">
        <f t="shared" si="10"/>
        <v>0</v>
      </c>
      <c r="AN67" s="56">
        <f t="shared" si="11"/>
        <v>0</v>
      </c>
      <c r="AO67" s="169" t="e">
        <f>IF(AND(H67="TAM ZAMANLI",AN67&gt;0),1,IF(AND(H67="KISMİ ZAMANLI",AN67&gt;0),(S67+AG67/F$7)/30,hata))</f>
        <v>#NAME?</v>
      </c>
      <c r="AP67" s="181"/>
      <c r="AQ67" s="172">
        <f t="shared" si="6"/>
        <v>0</v>
      </c>
      <c r="AR67" s="175"/>
      <c r="AS67" s="176"/>
      <c r="AT67" s="176"/>
    </row>
    <row r="68" spans="2:46" ht="15" customHeight="1" thickBot="1" x14ac:dyDescent="0.3">
      <c r="B68" s="40">
        <f t="shared" si="12"/>
        <v>54</v>
      </c>
      <c r="C68" s="41">
        <v>16207013606</v>
      </c>
      <c r="D68" s="41"/>
      <c r="E68" s="150" t="s">
        <v>165</v>
      </c>
      <c r="F68" s="43">
        <v>45120</v>
      </c>
      <c r="G68" s="43"/>
      <c r="H68" s="42" t="s">
        <v>47</v>
      </c>
      <c r="I68" s="152" t="s">
        <v>108</v>
      </c>
      <c r="J68" s="42" t="s">
        <v>25</v>
      </c>
      <c r="K68" s="42" t="s">
        <v>34</v>
      </c>
      <c r="L68" s="117">
        <f>VLOOKUP(K68,Sayfa1!F$3:G$15,2,FALSE)</f>
        <v>0.95</v>
      </c>
      <c r="M68" s="47"/>
      <c r="N68" s="48"/>
      <c r="O68" s="44">
        <f>IF(AND(F68&lt;F$2,G68=""),(NETWORKDAYS.INTL(F$2,G$2,1)-U68),IF(AND(F68&lt;F$2,G68&lt;=G$2),(NETWORKDAYS.INTL(F$2,G68,1)-U68),IF(AND(F68&gt;=F$2,G68=""),((NETWORKDAYS.INTL(F68,G$2,1))-U68),IF(AND(F68&gt;=F$2,G68&lt;=G$2),NETWORKDAYS.INTL(F68,G68,1),hata))))</f>
        <v>22</v>
      </c>
      <c r="P68" s="44">
        <f t="shared" ref="P68:P128" si="14">IF((O68-(SUM(V68:AF68)+AG68/F$7)+(AJ68-T68))*F$7&gt;(M68+N68),(M68+N68),(O68-(SUM(V68:AF68)+AG68/F$7)+(AJ68-T68))*F$7)</f>
        <v>0</v>
      </c>
      <c r="Q68" s="49"/>
      <c r="R68" s="45">
        <f t="shared" ref="R68:R128" si="15">IF((M68+N68)&gt;P68,(M68+N68)-(P68+Q68),0)</f>
        <v>0</v>
      </c>
      <c r="S68" s="45">
        <f t="shared" ref="S68:S128" si="16">(P68+Q68)/F$7</f>
        <v>0</v>
      </c>
      <c r="T68" s="127">
        <f>IF(AND(F68&lt;F$2,G68=""),(G$2-F$2+1)-(NETWORKDAYS.INTL(F$2,G$2,1)),IF(AND(F68&lt;F$2,G68&lt;=G$2),(G68-F$2)-(NETWORKDAYS.INTL(F$2,G68,1)),IF(AND(F68&gt;=F$2,G68=""),(G$2-F68)-(NETWORKDAYS.INTL(F68,G$2,1)),IF(AND(F68&gt;=F$2,G68&lt;=G$2),(G68-F68)-NETWORKDAYS.INTL(F68,G68,1),hata))))</f>
        <v>8</v>
      </c>
      <c r="U68" s="46">
        <f t="shared" ref="U68:U128" si="17">F$5</f>
        <v>1</v>
      </c>
      <c r="V68" s="50"/>
      <c r="W68" s="51"/>
      <c r="X68" s="51"/>
      <c r="Y68" s="51"/>
      <c r="Z68" s="51"/>
      <c r="AA68" s="51"/>
      <c r="AB68" s="51"/>
      <c r="AC68" s="51"/>
      <c r="AD68" s="52"/>
      <c r="AE68" s="52"/>
      <c r="AF68" s="53"/>
      <c r="AG68" s="54"/>
      <c r="AH68" s="128"/>
      <c r="AI68" s="44">
        <f>IF(H68="TAM ZAMANLI",(IF(AND(F68&lt;F$2,G68=""),G$2-F$2+1,IF(AND(F68&lt;F$2,G68&lt;=G$2),G68-F$2+1,IF(AND(F68&gt;=F$2,G68=""),G$2-F68+1,IF(AND(F68&gt;=F$2,G68&lt;=G$2),G68-F68+1,hata))))*F$7)-(F$7*SUM(S68:AF68)+AG68+AH68),0)</f>
        <v>0</v>
      </c>
      <c r="AJ68" s="119">
        <f>IF(AND(F68&lt;F$2,G68=""),(G$2-F$2+1)-(NETWORKDAYS.INTL(F$2,G$2,1)),IF(AND(F68&lt;F$2,G68&lt;=G$2),(G68-F$2+1)-(NETWORKDAYS.INTL(F$2,G68,1)),IF(AND(F68&gt;=F$2,G68=""),(G$2-F68+1)-(NETWORKDAYS.INTL(F68,G$2,1)),IF(AND(F68&gt;=F$2,G68&lt;=G$2),(G68-F68+1)-NETWORKDAYS.INTL(F68,G68,1),hata))))</f>
        <v>8</v>
      </c>
      <c r="AK68" s="55">
        <f t="shared" si="8"/>
        <v>31</v>
      </c>
      <c r="AL68" s="55">
        <f t="shared" si="9"/>
        <v>31</v>
      </c>
      <c r="AM68" s="55">
        <f t="shared" si="10"/>
        <v>0</v>
      </c>
      <c r="AN68" s="56">
        <f t="shared" si="11"/>
        <v>0</v>
      </c>
      <c r="AO68" s="169" t="e">
        <f>IF(AND(H68="TAM ZAMANLI",AN68&gt;0),1,IF(AND(H68="KISMİ ZAMANLI",AN68&gt;0),(S68+AG68/F$7)/30,hata))</f>
        <v>#NAME?</v>
      </c>
      <c r="AP68" s="181"/>
      <c r="AQ68" s="172">
        <f t="shared" si="6"/>
        <v>0</v>
      </c>
      <c r="AR68" s="175"/>
      <c r="AS68" s="176"/>
      <c r="AT68" s="176"/>
    </row>
    <row r="69" spans="2:46" ht="15" customHeight="1" thickBot="1" x14ac:dyDescent="0.3">
      <c r="B69" s="40">
        <f t="shared" si="12"/>
        <v>55</v>
      </c>
      <c r="C69" s="41">
        <v>99135102246</v>
      </c>
      <c r="D69" s="41"/>
      <c r="E69" s="150" t="s">
        <v>166</v>
      </c>
      <c r="F69" s="43">
        <v>44531</v>
      </c>
      <c r="G69" s="43"/>
      <c r="H69" s="42" t="s">
        <v>46</v>
      </c>
      <c r="I69" s="152" t="s">
        <v>108</v>
      </c>
      <c r="J69" s="42" t="s">
        <v>25</v>
      </c>
      <c r="K69" s="42" t="s">
        <v>35</v>
      </c>
      <c r="L69" s="117">
        <f>VLOOKUP(K69,Sayfa1!F$3:G$15,2,FALSE)</f>
        <v>0.9</v>
      </c>
      <c r="M69" s="47"/>
      <c r="N69" s="48"/>
      <c r="O69" s="44">
        <f>IF(AND(F69&lt;F$2,G69=""),(NETWORKDAYS.INTL(F$2,G$2,1)-U69),IF(AND(F69&lt;F$2,G69&lt;=G$2),(NETWORKDAYS.INTL(F$2,G69,1)-U69),IF(AND(F69&gt;=F$2,G69=""),((NETWORKDAYS.INTL(F69,G$2,1))-U69),IF(AND(F69&gt;=F$2,G69&lt;=G$2),NETWORKDAYS.INTL(F69,G69,1),hata))))</f>
        <v>22</v>
      </c>
      <c r="P69" s="44">
        <f t="shared" si="14"/>
        <v>0</v>
      </c>
      <c r="Q69" s="49"/>
      <c r="R69" s="45">
        <f t="shared" si="15"/>
        <v>0</v>
      </c>
      <c r="S69" s="45">
        <f t="shared" si="16"/>
        <v>0</v>
      </c>
      <c r="T69" s="127">
        <f>IF(AND(F69&lt;F$2,G69=""),(G$2-F$2+1)-(NETWORKDAYS.INTL(F$2,G$2,1)),IF(AND(F69&lt;F$2,G69&lt;=G$2),(G69-F$2)-(NETWORKDAYS.INTL(F$2,G69,1)),IF(AND(F69&gt;=F$2,G69=""),(G$2-F69)-(NETWORKDAYS.INTL(F69,G$2,1)),IF(AND(F69&gt;=F$2,G69&lt;=G$2),(G69-F69)-NETWORKDAYS.INTL(F69,G69,1),hata))))</f>
        <v>8</v>
      </c>
      <c r="U69" s="46">
        <f t="shared" si="17"/>
        <v>1</v>
      </c>
      <c r="V69" s="50"/>
      <c r="W69" s="51"/>
      <c r="X69" s="51"/>
      <c r="Y69" s="51"/>
      <c r="Z69" s="51"/>
      <c r="AA69" s="51"/>
      <c r="AB69" s="51"/>
      <c r="AC69" s="51"/>
      <c r="AD69" s="52"/>
      <c r="AE69" s="52"/>
      <c r="AF69" s="53"/>
      <c r="AG69" s="54"/>
      <c r="AH69" s="128"/>
      <c r="AI69" s="44">
        <f>IF(H69="TAM ZAMANLI",(IF(AND(F69&lt;F$2,G69=""),G$2-F$2+1,IF(AND(F69&lt;F$2,G69&lt;=G$2),G69-F$2+1,IF(AND(F69&gt;=F$2,G69=""),G$2-F69+1,IF(AND(F69&gt;=F$2,G69&lt;=G$2),G69-F69+1,hata))))*F$7)-(F$7*SUM(S69:AF69)+AG69+AH69),0)</f>
        <v>187</v>
      </c>
      <c r="AJ69" s="119">
        <f>IF(AND(F69&lt;F$2,G69=""),(G$2-F$2+1)-(NETWORKDAYS.INTL(F$2,G$2,1)),IF(AND(F69&lt;F$2,G69&lt;=G$2),(G69-F$2+1)-(NETWORKDAYS.INTL(F$2,G69,1)),IF(AND(F69&gt;=F$2,G69=""),(G$2-F69+1)-(NETWORKDAYS.INTL(F69,G$2,1)),IF(AND(F69&gt;=F$2,G69&lt;=G$2),(G69-F69+1)-NETWORKDAYS.INTL(F69,G69,1),hata))))</f>
        <v>8</v>
      </c>
      <c r="AK69" s="55">
        <f t="shared" ref="AK69:AK130" si="18">F$3</f>
        <v>31</v>
      </c>
      <c r="AL69" s="55">
        <f t="shared" ref="AL69:AL130" si="19">_xlfn.DAYS(IF(G69="",G$2,G69),IF(F69&lt;F$2,F$2,F69))+1</f>
        <v>31</v>
      </c>
      <c r="AM69" s="55">
        <f t="shared" ref="AM69:AM130" si="20">IF((M69+N69+V69+AG69+AH69/F$7)=0,0,(SUM(S69:AF69)+(AG69+AH69+AI69)/F$7))</f>
        <v>0</v>
      </c>
      <c r="AN69" s="56">
        <f t="shared" ref="AN69:AN130" si="21">IF((M69+N69+V69+AG69+AH69/F$7)=0,0,IF(H69="TAM ZAMANLI",(IF(((_xlfn.DAYS(IF(G69="",G$2,G69),IF(F69&lt;F$2,F$2,F69)))+1)=F$3,IF(F$3&lt;30,F$3,30),((_xlfn.DAYS(IF(G69="",G$2,G69),IF(F69&lt;F$2,F$2,F69))))+1)-SUM(W69:AF69)),(S69+AG69+AH69/F$7)/30*(30-(F$4+F$5+SUM(V69:AF69)))))</f>
        <v>0</v>
      </c>
      <c r="AO69" s="169" t="e">
        <f>IF(AND(H69="TAM ZAMANLI",AN69&gt;0),1,IF(AND(H69="KISMİ ZAMANLI",AN69&gt;0),(S69+AG69/F$7)/30,hata))</f>
        <v>#NAME?</v>
      </c>
      <c r="AP69" s="181"/>
      <c r="AQ69" s="172">
        <f t="shared" si="6"/>
        <v>0</v>
      </c>
      <c r="AR69" s="175"/>
      <c r="AS69" s="176"/>
      <c r="AT69" s="176"/>
    </row>
    <row r="70" spans="2:46" ht="15" customHeight="1" thickBot="1" x14ac:dyDescent="0.3">
      <c r="B70" s="40">
        <f t="shared" si="12"/>
        <v>56</v>
      </c>
      <c r="C70" s="41">
        <v>69595218498</v>
      </c>
      <c r="D70" s="41"/>
      <c r="E70" s="150" t="s">
        <v>167</v>
      </c>
      <c r="F70" s="43">
        <v>45019</v>
      </c>
      <c r="G70" s="43"/>
      <c r="H70" s="42" t="s">
        <v>46</v>
      </c>
      <c r="I70" s="152" t="s">
        <v>108</v>
      </c>
      <c r="J70" s="42" t="s">
        <v>25</v>
      </c>
      <c r="K70" s="42" t="s">
        <v>26</v>
      </c>
      <c r="L70" s="117">
        <f>VLOOKUP(K70,Sayfa1!F$3:G$15,2,FALSE)</f>
        <v>0.8</v>
      </c>
      <c r="M70" s="47"/>
      <c r="N70" s="48"/>
      <c r="O70" s="44">
        <f>IF(AND(F70&lt;F$2,G70=""),(NETWORKDAYS.INTL(F$2,G$2,1)-U70),IF(AND(F70&lt;F$2,G70&lt;=G$2),(NETWORKDAYS.INTL(F$2,G70,1)-U70),IF(AND(F70&gt;=F$2,G70=""),((NETWORKDAYS.INTL(F70,G$2,1))-U70),IF(AND(F70&gt;=F$2,G70&lt;=G$2),NETWORKDAYS.INTL(F70,G70,1),hata))))</f>
        <v>22</v>
      </c>
      <c r="P70" s="44">
        <f t="shared" si="14"/>
        <v>0</v>
      </c>
      <c r="Q70" s="49"/>
      <c r="R70" s="45">
        <f t="shared" si="15"/>
        <v>0</v>
      </c>
      <c r="S70" s="45">
        <f t="shared" si="16"/>
        <v>0</v>
      </c>
      <c r="T70" s="127">
        <f>IF(AND(F70&lt;F$2,G70=""),(G$2-F$2+1)-(NETWORKDAYS.INTL(F$2,G$2,1)),IF(AND(F70&lt;F$2,G70&lt;=G$2),(G70-F$2)-(NETWORKDAYS.INTL(F$2,G70,1)),IF(AND(F70&gt;=F$2,G70=""),(G$2-F70)-(NETWORKDAYS.INTL(F70,G$2,1)),IF(AND(F70&gt;=F$2,G70&lt;=G$2),(G70-F70)-NETWORKDAYS.INTL(F70,G70,1),hata))))</f>
        <v>8</v>
      </c>
      <c r="U70" s="46">
        <f t="shared" si="17"/>
        <v>1</v>
      </c>
      <c r="V70" s="50"/>
      <c r="W70" s="51"/>
      <c r="X70" s="51"/>
      <c r="Y70" s="51"/>
      <c r="Z70" s="51"/>
      <c r="AA70" s="51"/>
      <c r="AB70" s="51"/>
      <c r="AC70" s="51"/>
      <c r="AD70" s="52"/>
      <c r="AE70" s="52"/>
      <c r="AF70" s="53"/>
      <c r="AG70" s="54"/>
      <c r="AH70" s="128"/>
      <c r="AI70" s="44">
        <f>IF(H70="TAM ZAMANLI",(IF(AND(F70&lt;F$2,G70=""),G$2-F$2+1,IF(AND(F70&lt;F$2,G70&lt;=G$2),G70-F$2+1,IF(AND(F70&gt;=F$2,G70=""),G$2-F70+1,IF(AND(F70&gt;=F$2,G70&lt;=G$2),G70-F70+1,hata))))*F$7)-(F$7*SUM(S70:AF70)+AG70+AH70),0)</f>
        <v>187</v>
      </c>
      <c r="AJ70" s="119">
        <f>IF(AND(F70&lt;F$2,G70=""),(G$2-F$2+1)-(NETWORKDAYS.INTL(F$2,G$2,1)),IF(AND(F70&lt;F$2,G70&lt;=G$2),(G70-F$2+1)-(NETWORKDAYS.INTL(F$2,G70,1)),IF(AND(F70&gt;=F$2,G70=""),(G$2-F70+1)-(NETWORKDAYS.INTL(F70,G$2,1)),IF(AND(F70&gt;=F$2,G70&lt;=G$2),(G70-F70+1)-NETWORKDAYS.INTL(F70,G70,1),hata))))</f>
        <v>8</v>
      </c>
      <c r="AK70" s="55">
        <f t="shared" si="18"/>
        <v>31</v>
      </c>
      <c r="AL70" s="55">
        <f t="shared" si="19"/>
        <v>31</v>
      </c>
      <c r="AM70" s="55">
        <f t="shared" si="20"/>
        <v>0</v>
      </c>
      <c r="AN70" s="56">
        <f t="shared" si="21"/>
        <v>0</v>
      </c>
      <c r="AO70" s="169" t="e">
        <f>IF(AND(H70="TAM ZAMANLI",AN70&gt;0),1,IF(AND(H70="KISMİ ZAMANLI",AN70&gt;0),(S70+AG70/F$7)/30,hata))</f>
        <v>#NAME?</v>
      </c>
      <c r="AP70" s="181"/>
      <c r="AQ70" s="172">
        <f t="shared" si="6"/>
        <v>0</v>
      </c>
      <c r="AR70" s="175"/>
      <c r="AS70" s="176"/>
      <c r="AT70" s="176"/>
    </row>
    <row r="71" spans="2:46" ht="15" customHeight="1" thickBot="1" x14ac:dyDescent="0.3">
      <c r="B71" s="40">
        <f t="shared" si="12"/>
        <v>57</v>
      </c>
      <c r="C71" s="41">
        <v>17332666262</v>
      </c>
      <c r="D71" s="41"/>
      <c r="E71" s="150" t="s">
        <v>168</v>
      </c>
      <c r="F71" s="43">
        <v>45222</v>
      </c>
      <c r="G71" s="43"/>
      <c r="H71" s="42" t="s">
        <v>46</v>
      </c>
      <c r="I71" s="152" t="s">
        <v>108</v>
      </c>
      <c r="J71" s="42" t="s">
        <v>25</v>
      </c>
      <c r="K71" s="42" t="s">
        <v>36</v>
      </c>
      <c r="L71" s="117">
        <f>VLOOKUP(K71,Sayfa1!F$3:G$15,2,FALSE)</f>
        <v>0.8</v>
      </c>
      <c r="M71" s="47"/>
      <c r="N71" s="48"/>
      <c r="O71" s="44">
        <f>IF(AND(F71&lt;F$2,G71=""),(NETWORKDAYS.INTL(F$2,G$2,1)-U71),IF(AND(F71&lt;F$2,G71&lt;=G$2),(NETWORKDAYS.INTL(F$2,G71,1)-U71),IF(AND(F71&gt;=F$2,G71=""),((NETWORKDAYS.INTL(F71,G$2,1))-U71),IF(AND(F71&gt;=F$2,G71&lt;=G$2),NETWORKDAYS.INTL(F71,G71,1),hata))))</f>
        <v>22</v>
      </c>
      <c r="P71" s="44">
        <f t="shared" si="14"/>
        <v>0</v>
      </c>
      <c r="Q71" s="49"/>
      <c r="R71" s="45">
        <f t="shared" si="15"/>
        <v>0</v>
      </c>
      <c r="S71" s="45">
        <f t="shared" si="16"/>
        <v>0</v>
      </c>
      <c r="T71" s="127">
        <f>IF(AND(F71&lt;F$2,G71=""),(G$2-F$2+1)-(NETWORKDAYS.INTL(F$2,G$2,1)),IF(AND(F71&lt;F$2,G71&lt;=G$2),(G71-F$2)-(NETWORKDAYS.INTL(F$2,G71,1)),IF(AND(F71&gt;=F$2,G71=""),(G$2-F71)-(NETWORKDAYS.INTL(F71,G$2,1)),IF(AND(F71&gt;=F$2,G71&lt;=G$2),(G71-F71)-NETWORKDAYS.INTL(F71,G71,1),hata))))</f>
        <v>8</v>
      </c>
      <c r="U71" s="46">
        <f t="shared" si="17"/>
        <v>1</v>
      </c>
      <c r="V71" s="50"/>
      <c r="W71" s="51"/>
      <c r="X71" s="51"/>
      <c r="Y71" s="51"/>
      <c r="Z71" s="51"/>
      <c r="AA71" s="51"/>
      <c r="AB71" s="51"/>
      <c r="AC71" s="51"/>
      <c r="AD71" s="52">
        <v>1</v>
      </c>
      <c r="AE71" s="52"/>
      <c r="AF71" s="53"/>
      <c r="AG71" s="54"/>
      <c r="AH71" s="128"/>
      <c r="AI71" s="44">
        <f>IF(H71="TAM ZAMANLI",(IF(AND(F71&lt;F$2,G71=""),G$2-F$2+1,IF(AND(F71&lt;F$2,G71&lt;=G$2),G71-F$2+1,IF(AND(F71&gt;=F$2,G71=""),G$2-F71+1,IF(AND(F71&gt;=F$2,G71&lt;=G$2),G71-F71+1,hata))))*F$7)-(F$7*SUM(S71:AF71)+AG71+AH71),0)</f>
        <v>178.5</v>
      </c>
      <c r="AJ71" s="119">
        <f>IF(AND(F71&lt;F$2,G71=""),(G$2-F$2+1)-(NETWORKDAYS.INTL(F$2,G$2,1)),IF(AND(F71&lt;F$2,G71&lt;=G$2),(G71-F$2+1)-(NETWORKDAYS.INTL(F$2,G71,1)),IF(AND(F71&gt;=F$2,G71=""),(G$2-F71+1)-(NETWORKDAYS.INTL(F71,G$2,1)),IF(AND(F71&gt;=F$2,G71&lt;=G$2),(G71-F71+1)-NETWORKDAYS.INTL(F71,G71,1),hata))))</f>
        <v>8</v>
      </c>
      <c r="AK71" s="55">
        <f t="shared" si="18"/>
        <v>31</v>
      </c>
      <c r="AL71" s="55">
        <f t="shared" si="19"/>
        <v>31</v>
      </c>
      <c r="AM71" s="55">
        <f t="shared" si="20"/>
        <v>0</v>
      </c>
      <c r="AN71" s="56">
        <f t="shared" si="21"/>
        <v>0</v>
      </c>
      <c r="AO71" s="169" t="e">
        <f>IF(AND(H71="TAM ZAMANLI",AN71&gt;0),1,IF(AND(H71="KISMİ ZAMANLI",AN71&gt;0),(S71+AG71/F$7)/30,hata))</f>
        <v>#NAME?</v>
      </c>
      <c r="AP71" s="181"/>
      <c r="AQ71" s="172">
        <f t="shared" ref="AQ71:AQ132" si="22">ROUNDDOWN(AN71-(R71/$F$7),0)</f>
        <v>0</v>
      </c>
      <c r="AR71" s="175"/>
      <c r="AS71" s="176"/>
      <c r="AT71" s="176"/>
    </row>
    <row r="72" spans="2:46" ht="15" customHeight="1" thickBot="1" x14ac:dyDescent="0.3">
      <c r="B72" s="40">
        <f t="shared" si="12"/>
        <v>58</v>
      </c>
      <c r="C72" s="41">
        <v>29620138450</v>
      </c>
      <c r="D72" s="41"/>
      <c r="E72" s="150" t="s">
        <v>169</v>
      </c>
      <c r="F72" s="43">
        <v>45200</v>
      </c>
      <c r="G72" s="43"/>
      <c r="H72" s="42" t="s">
        <v>46</v>
      </c>
      <c r="I72" s="152" t="s">
        <v>109</v>
      </c>
      <c r="J72" s="42" t="s">
        <v>23</v>
      </c>
      <c r="K72" s="42" t="s">
        <v>26</v>
      </c>
      <c r="L72" s="117">
        <f>VLOOKUP(K72,Sayfa1!F$3:G$15,2,FALSE)</f>
        <v>0.8</v>
      </c>
      <c r="M72" s="47"/>
      <c r="N72" s="48"/>
      <c r="O72" s="44">
        <f>IF(AND(F72&lt;F$2,G72=""),(NETWORKDAYS.INTL(F$2,G$2,1)-U72),IF(AND(F72&lt;F$2,G72&lt;=G$2),(NETWORKDAYS.INTL(F$2,G72,1)-U72),IF(AND(F72&gt;=F$2,G72=""),((NETWORKDAYS.INTL(F72,G$2,1))-U72),IF(AND(F72&gt;=F$2,G72&lt;=G$2),NETWORKDAYS.INTL(F72,G72,1),hata))))</f>
        <v>22</v>
      </c>
      <c r="P72" s="44">
        <f t="shared" si="14"/>
        <v>0</v>
      </c>
      <c r="Q72" s="49"/>
      <c r="R72" s="45">
        <f t="shared" si="15"/>
        <v>0</v>
      </c>
      <c r="S72" s="45">
        <f t="shared" si="16"/>
        <v>0</v>
      </c>
      <c r="T72" s="127">
        <f>IF(AND(F72&lt;F$2,G72=""),(G$2-F$2+1)-(NETWORKDAYS.INTL(F$2,G$2,1)),IF(AND(F72&lt;F$2,G72&lt;=G$2),(G72-F$2)-(NETWORKDAYS.INTL(F$2,G72,1)),IF(AND(F72&gt;=F$2,G72=""),(G$2-F72)-(NETWORKDAYS.INTL(F72,G$2,1)),IF(AND(F72&gt;=F$2,G72&lt;=G$2),(G72-F72)-NETWORKDAYS.INTL(F72,G72,1),hata))))</f>
        <v>8</v>
      </c>
      <c r="U72" s="46">
        <f t="shared" si="17"/>
        <v>1</v>
      </c>
      <c r="V72" s="50"/>
      <c r="W72" s="51"/>
      <c r="X72" s="51"/>
      <c r="Y72" s="51"/>
      <c r="Z72" s="51"/>
      <c r="AA72" s="51"/>
      <c r="AB72" s="51"/>
      <c r="AC72" s="51"/>
      <c r="AD72" s="52"/>
      <c r="AE72" s="52"/>
      <c r="AF72" s="53"/>
      <c r="AG72" s="54"/>
      <c r="AH72" s="128"/>
      <c r="AI72" s="44">
        <f>IF(H72="TAM ZAMANLI",(IF(AND(F72&lt;F$2,G72=""),G$2-F$2+1,IF(AND(F72&lt;F$2,G72&lt;=G$2),G72-F$2+1,IF(AND(F72&gt;=F$2,G72=""),G$2-F72+1,IF(AND(F72&gt;=F$2,G72&lt;=G$2),G72-F72+1,hata))))*F$7)-(F$7*SUM(S72:AF72)+AG72+AH72),0)</f>
        <v>187</v>
      </c>
      <c r="AJ72" s="119">
        <f>IF(AND(F72&lt;F$2,G72=""),(G$2-F$2+1)-(NETWORKDAYS.INTL(F$2,G$2,1)),IF(AND(F72&lt;F$2,G72&lt;=G$2),(G72-F$2+1)-(NETWORKDAYS.INTL(F$2,G72,1)),IF(AND(F72&gt;=F$2,G72=""),(G$2-F72+1)-(NETWORKDAYS.INTL(F72,G$2,1)),IF(AND(F72&gt;=F$2,G72&lt;=G$2),(G72-F72+1)-NETWORKDAYS.INTL(F72,G72,1),hata))))</f>
        <v>8</v>
      </c>
      <c r="AK72" s="55">
        <f t="shared" si="18"/>
        <v>31</v>
      </c>
      <c r="AL72" s="55">
        <f t="shared" si="19"/>
        <v>31</v>
      </c>
      <c r="AM72" s="55">
        <f t="shared" si="20"/>
        <v>0</v>
      </c>
      <c r="AN72" s="56">
        <f t="shared" si="21"/>
        <v>0</v>
      </c>
      <c r="AO72" s="169" t="e">
        <f>IF(AND(H72="TAM ZAMANLI",AN72&gt;0),1,IF(AND(H72="KISMİ ZAMANLI",AN72&gt;0),(S72+AG72/F$7)/30,hata))</f>
        <v>#NAME?</v>
      </c>
      <c r="AP72" s="181"/>
      <c r="AQ72" s="172">
        <f t="shared" si="22"/>
        <v>0</v>
      </c>
      <c r="AR72" s="175"/>
      <c r="AS72" s="176"/>
      <c r="AT72" s="176"/>
    </row>
    <row r="73" spans="2:46" ht="15" customHeight="1" thickBot="1" x14ac:dyDescent="0.3">
      <c r="B73" s="40">
        <f t="shared" si="12"/>
        <v>59</v>
      </c>
      <c r="C73" s="41">
        <v>58939092634</v>
      </c>
      <c r="D73" s="41"/>
      <c r="E73" s="150" t="s">
        <v>170</v>
      </c>
      <c r="F73" s="43">
        <v>45250</v>
      </c>
      <c r="G73" s="43"/>
      <c r="H73" s="42" t="s">
        <v>46</v>
      </c>
      <c r="I73" s="152" t="s">
        <v>108</v>
      </c>
      <c r="J73" s="42" t="s">
        <v>25</v>
      </c>
      <c r="K73" s="42" t="s">
        <v>26</v>
      </c>
      <c r="L73" s="117">
        <f>VLOOKUP(K73,Sayfa1!F$3:G$15,2,FALSE)</f>
        <v>0.8</v>
      </c>
      <c r="M73" s="47"/>
      <c r="N73" s="48"/>
      <c r="O73" s="44">
        <f>IF(AND(F73&lt;F$2,G73=""),(NETWORKDAYS.INTL(F$2,G$2,1)-U73),IF(AND(F73&lt;F$2,G73&lt;=G$2),(NETWORKDAYS.INTL(F$2,G73,1)-U73),IF(AND(F73&gt;=F$2,G73=""),((NETWORKDAYS.INTL(F73,G$2,1))-U73),IF(AND(F73&gt;=F$2,G73&lt;=G$2),NETWORKDAYS.INTL(F73,G73,1),hata))))</f>
        <v>22</v>
      </c>
      <c r="P73" s="44">
        <f t="shared" si="14"/>
        <v>0</v>
      </c>
      <c r="Q73" s="49"/>
      <c r="R73" s="45">
        <f t="shared" si="15"/>
        <v>0</v>
      </c>
      <c r="S73" s="45">
        <f t="shared" si="16"/>
        <v>0</v>
      </c>
      <c r="T73" s="127">
        <f>IF(AND(F73&lt;F$2,G73=""),(G$2-F$2+1)-(NETWORKDAYS.INTL(F$2,G$2,1)),IF(AND(F73&lt;F$2,G73&lt;=G$2),(G73-F$2)-(NETWORKDAYS.INTL(F$2,G73,1)),IF(AND(F73&gt;=F$2,G73=""),(G$2-F73)-(NETWORKDAYS.INTL(F73,G$2,1)),IF(AND(F73&gt;=F$2,G73&lt;=G$2),(G73-F73)-NETWORKDAYS.INTL(F73,G73,1),hata))))</f>
        <v>8</v>
      </c>
      <c r="U73" s="46">
        <f t="shared" si="17"/>
        <v>1</v>
      </c>
      <c r="V73" s="50"/>
      <c r="W73" s="51"/>
      <c r="X73" s="51"/>
      <c r="Y73" s="51"/>
      <c r="Z73" s="51"/>
      <c r="AA73" s="51"/>
      <c r="AB73" s="51"/>
      <c r="AC73" s="51"/>
      <c r="AD73" s="52"/>
      <c r="AE73" s="52"/>
      <c r="AF73" s="53"/>
      <c r="AG73" s="54"/>
      <c r="AH73" s="128"/>
      <c r="AI73" s="44">
        <f>IF(H73="TAM ZAMANLI",(IF(AND(F73&lt;F$2,G73=""),G$2-F$2+1,IF(AND(F73&lt;F$2,G73&lt;=G$2),G73-F$2+1,IF(AND(F73&gt;=F$2,G73=""),G$2-F73+1,IF(AND(F73&gt;=F$2,G73&lt;=G$2),G73-F73+1,hata))))*F$7)-(F$7*SUM(S73:AF73)+AG73+AH73),0)</f>
        <v>187</v>
      </c>
      <c r="AJ73" s="119">
        <f>IF(AND(F73&lt;F$2,G73=""),(G$2-F$2+1)-(NETWORKDAYS.INTL(F$2,G$2,1)),IF(AND(F73&lt;F$2,G73&lt;=G$2),(G73-F$2+1)-(NETWORKDAYS.INTL(F$2,G73,1)),IF(AND(F73&gt;=F$2,G73=""),(G$2-F73+1)-(NETWORKDAYS.INTL(F73,G$2,1)),IF(AND(F73&gt;=F$2,G73&lt;=G$2),(G73-F73+1)-NETWORKDAYS.INTL(F73,G73,1),hata))))</f>
        <v>8</v>
      </c>
      <c r="AK73" s="55">
        <f t="shared" si="18"/>
        <v>31</v>
      </c>
      <c r="AL73" s="55">
        <f t="shared" si="19"/>
        <v>31</v>
      </c>
      <c r="AM73" s="55">
        <f t="shared" si="20"/>
        <v>0</v>
      </c>
      <c r="AN73" s="56">
        <f t="shared" si="21"/>
        <v>0</v>
      </c>
      <c r="AO73" s="169" t="e">
        <f>IF(AND(H73="TAM ZAMANLI",AN73&gt;0),1,IF(AND(H73="KISMİ ZAMANLI",AN73&gt;0),(S73+AG73/F$7)/30,hata))</f>
        <v>#NAME?</v>
      </c>
      <c r="AP73" s="181"/>
      <c r="AQ73" s="172">
        <f t="shared" si="22"/>
        <v>0</v>
      </c>
      <c r="AR73" s="175"/>
      <c r="AS73" s="176"/>
      <c r="AT73" s="176"/>
    </row>
    <row r="74" spans="2:46" ht="15" customHeight="1" thickBot="1" x14ac:dyDescent="0.3">
      <c r="B74" s="40">
        <f t="shared" si="12"/>
        <v>60</v>
      </c>
      <c r="C74" s="41">
        <v>99023180776</v>
      </c>
      <c r="D74" s="41"/>
      <c r="E74" s="150" t="s">
        <v>174</v>
      </c>
      <c r="F74" s="43">
        <v>44991</v>
      </c>
      <c r="G74" s="43"/>
      <c r="H74" s="42" t="s">
        <v>46</v>
      </c>
      <c r="I74" s="152" t="s">
        <v>108</v>
      </c>
      <c r="J74" s="42" t="s">
        <v>25</v>
      </c>
      <c r="K74" s="42" t="s">
        <v>27</v>
      </c>
      <c r="L74" s="117">
        <f>VLOOKUP(K74,Sayfa1!F$3:G$15,2,FALSE)</f>
        <v>0.9</v>
      </c>
      <c r="M74" s="47"/>
      <c r="N74" s="48"/>
      <c r="O74" s="44">
        <f>IF(AND(F74&lt;F$2,G74=""),(NETWORKDAYS.INTL(F$2,G$2,1)-U74),IF(AND(F74&lt;F$2,G74&lt;=G$2),(NETWORKDAYS.INTL(F$2,G74,1)-U74),IF(AND(F74&gt;=F$2,G74=""),((NETWORKDAYS.INTL(F74,G$2,1))-U74),IF(AND(F74&gt;=F$2,G74&lt;=G$2),NETWORKDAYS.INTL(F74,G74,1),hata))))</f>
        <v>22</v>
      </c>
      <c r="P74" s="44">
        <f t="shared" si="14"/>
        <v>0</v>
      </c>
      <c r="Q74" s="49"/>
      <c r="R74" s="45">
        <f t="shared" si="15"/>
        <v>0</v>
      </c>
      <c r="S74" s="45">
        <f t="shared" si="16"/>
        <v>0</v>
      </c>
      <c r="T74" s="127">
        <f>IF(AND(F74&lt;F$2,G74=""),(G$2-F$2+1)-(NETWORKDAYS.INTL(F$2,G$2,1)),IF(AND(F74&lt;F$2,G74&lt;=G$2),(G74-F$2)-(NETWORKDAYS.INTL(F$2,G74,1)),IF(AND(F74&gt;=F$2,G74=""),(G$2-F74)-(NETWORKDAYS.INTL(F74,G$2,1)),IF(AND(F74&gt;=F$2,G74&lt;=G$2),(G74-F74)-NETWORKDAYS.INTL(F74,G74,1),hata))))</f>
        <v>8</v>
      </c>
      <c r="U74" s="46">
        <f t="shared" si="17"/>
        <v>1</v>
      </c>
      <c r="V74" s="50"/>
      <c r="W74" s="51"/>
      <c r="X74" s="51"/>
      <c r="Y74" s="51"/>
      <c r="Z74" s="51"/>
      <c r="AA74" s="51"/>
      <c r="AB74" s="51"/>
      <c r="AC74" s="51"/>
      <c r="AD74" s="52"/>
      <c r="AE74" s="52"/>
      <c r="AF74" s="53"/>
      <c r="AG74" s="54"/>
      <c r="AH74" s="128"/>
      <c r="AI74" s="44">
        <f>IF(H74="TAM ZAMANLI",(IF(AND(F74&lt;F$2,G74=""),G$2-F$2+1,IF(AND(F74&lt;F$2,G74&lt;=G$2),G74-F$2+1,IF(AND(F74&gt;=F$2,G74=""),G$2-F74+1,IF(AND(F74&gt;=F$2,G74&lt;=G$2),G74-F74+1,hata))))*F$7)-(F$7*SUM(S74:AF74)+AG74+AH74),0)</f>
        <v>187</v>
      </c>
      <c r="AJ74" s="119">
        <f>IF(AND(F74&lt;F$2,G74=""),(G$2-F$2+1)-(NETWORKDAYS.INTL(F$2,G$2,1)),IF(AND(F74&lt;F$2,G74&lt;=G$2),(G74-F$2+1)-(NETWORKDAYS.INTL(F$2,G74,1)),IF(AND(F74&gt;=F$2,G74=""),(G$2-F74+1)-(NETWORKDAYS.INTL(F74,G$2,1)),IF(AND(F74&gt;=F$2,G74&lt;=G$2),(G74-F74+1)-NETWORKDAYS.INTL(F74,G74,1),hata))))</f>
        <v>8</v>
      </c>
      <c r="AK74" s="55">
        <f t="shared" si="18"/>
        <v>31</v>
      </c>
      <c r="AL74" s="55">
        <f t="shared" si="19"/>
        <v>31</v>
      </c>
      <c r="AM74" s="55">
        <f t="shared" si="20"/>
        <v>0</v>
      </c>
      <c r="AN74" s="56">
        <f t="shared" si="21"/>
        <v>0</v>
      </c>
      <c r="AO74" s="169" t="e">
        <f>IF(AND(H74="TAM ZAMANLI",AN74&gt;0),1,IF(AND(H74="KISMİ ZAMANLI",AN74&gt;0),(S74+AG74/F$7)/30,hata))</f>
        <v>#NAME?</v>
      </c>
      <c r="AP74" s="181"/>
      <c r="AQ74" s="172">
        <f t="shared" si="22"/>
        <v>0</v>
      </c>
      <c r="AR74" s="175"/>
      <c r="AS74" s="176"/>
      <c r="AT74" s="176"/>
    </row>
    <row r="75" spans="2:46" ht="15" customHeight="1" thickBot="1" x14ac:dyDescent="0.3">
      <c r="B75" s="40">
        <f t="shared" si="12"/>
        <v>61</v>
      </c>
      <c r="C75" s="41">
        <v>38380324584</v>
      </c>
      <c r="D75" s="41"/>
      <c r="E75" s="150" t="s">
        <v>178</v>
      </c>
      <c r="F75" s="43">
        <v>45348</v>
      </c>
      <c r="G75" s="43"/>
      <c r="H75" s="42" t="s">
        <v>46</v>
      </c>
      <c r="I75" s="152" t="s">
        <v>108</v>
      </c>
      <c r="J75" s="42" t="s">
        <v>25</v>
      </c>
      <c r="K75" s="42" t="s">
        <v>26</v>
      </c>
      <c r="L75" s="117">
        <f>VLOOKUP(K75,Sayfa1!F$3:G$15,2,FALSE)</f>
        <v>0.8</v>
      </c>
      <c r="M75" s="47"/>
      <c r="N75" s="48"/>
      <c r="O75" s="44">
        <f>IF(AND(F75&lt;F$2,G75=""),(NETWORKDAYS.INTL(F$2,G$2,1)-U75),IF(AND(F75&lt;F$2,G75&lt;=G$2),(NETWORKDAYS.INTL(F$2,G75,1)-U75),IF(AND(F75&gt;=F$2,G75=""),((NETWORKDAYS.INTL(F75,G$2,1))-U75),IF(AND(F75&gt;=F$2,G75&lt;=G$2),NETWORKDAYS.INTL(F75,G75,1),hata))))</f>
        <v>22</v>
      </c>
      <c r="P75" s="44">
        <f t="shared" si="14"/>
        <v>0</v>
      </c>
      <c r="Q75" s="49"/>
      <c r="R75" s="45">
        <f t="shared" si="15"/>
        <v>0</v>
      </c>
      <c r="S75" s="45">
        <f t="shared" si="16"/>
        <v>0</v>
      </c>
      <c r="T75" s="127">
        <f>IF(AND(F75&lt;F$2,G75=""),(G$2-F$2+1)-(NETWORKDAYS.INTL(F$2,G$2,1)),IF(AND(F75&lt;F$2,G75&lt;=G$2),(G75-F$2)-(NETWORKDAYS.INTL(F$2,G75,1)),IF(AND(F75&gt;=F$2,G75=""),(G$2-F75)-(NETWORKDAYS.INTL(F75,G$2,1)),IF(AND(F75&gt;=F$2,G75&lt;=G$2),(G75-F75)-NETWORKDAYS.INTL(F75,G75,1),hata))))</f>
        <v>8</v>
      </c>
      <c r="U75" s="46">
        <f t="shared" si="17"/>
        <v>1</v>
      </c>
      <c r="V75" s="50"/>
      <c r="W75" s="51"/>
      <c r="X75" s="51"/>
      <c r="Y75" s="51"/>
      <c r="Z75" s="51"/>
      <c r="AA75" s="51"/>
      <c r="AB75" s="51"/>
      <c r="AC75" s="51"/>
      <c r="AD75" s="52"/>
      <c r="AE75" s="52"/>
      <c r="AF75" s="53"/>
      <c r="AG75" s="54"/>
      <c r="AH75" s="128"/>
      <c r="AI75" s="44">
        <f>IF(H75="TAM ZAMANLI",(IF(AND(F75&lt;F$2,G75=""),G$2-F$2+1,IF(AND(F75&lt;F$2,G75&lt;=G$2),G75-F$2+1,IF(AND(F75&gt;=F$2,G75=""),G$2-F75+1,IF(AND(F75&gt;=F$2,G75&lt;=G$2),G75-F75+1,hata))))*F$7)-(F$7*SUM(S75:AF75)+AG75+AH75),0)</f>
        <v>187</v>
      </c>
      <c r="AJ75" s="119">
        <f>IF(AND(F75&lt;F$2,G75=""),(G$2-F$2+1)-(NETWORKDAYS.INTL(F$2,G$2,1)),IF(AND(F75&lt;F$2,G75&lt;=G$2),(G75-F$2+1)-(NETWORKDAYS.INTL(F$2,G75,1)),IF(AND(F75&gt;=F$2,G75=""),(G$2-F75+1)-(NETWORKDAYS.INTL(F75,G$2,1)),IF(AND(F75&gt;=F$2,G75&lt;=G$2),(G75-F75+1)-NETWORKDAYS.INTL(F75,G75,1),hata))))</f>
        <v>8</v>
      </c>
      <c r="AK75" s="55">
        <f t="shared" si="18"/>
        <v>31</v>
      </c>
      <c r="AL75" s="55">
        <f t="shared" si="19"/>
        <v>31</v>
      </c>
      <c r="AM75" s="55">
        <f t="shared" si="20"/>
        <v>0</v>
      </c>
      <c r="AN75" s="56">
        <f t="shared" si="21"/>
        <v>0</v>
      </c>
      <c r="AO75" s="169" t="e">
        <f>IF(AND(H75="TAM ZAMANLI",AN75&gt;0),1,IF(AND(H75="KISMİ ZAMANLI",AN75&gt;0),(S75+AG75/F$7)/30,hata))</f>
        <v>#NAME?</v>
      </c>
      <c r="AP75" s="181"/>
      <c r="AQ75" s="172">
        <f t="shared" si="22"/>
        <v>0</v>
      </c>
      <c r="AR75" s="175"/>
      <c r="AS75" s="176"/>
      <c r="AT75" s="176"/>
    </row>
    <row r="76" spans="2:46" ht="15" customHeight="1" thickBot="1" x14ac:dyDescent="0.3">
      <c r="B76" s="40">
        <f t="shared" si="12"/>
        <v>62</v>
      </c>
      <c r="C76" s="41">
        <v>42163109916</v>
      </c>
      <c r="D76" s="41"/>
      <c r="E76" s="150" t="s">
        <v>199</v>
      </c>
      <c r="F76" s="43">
        <v>44760</v>
      </c>
      <c r="G76" s="43"/>
      <c r="H76" s="42" t="s">
        <v>46</v>
      </c>
      <c r="I76" s="152" t="s">
        <v>108</v>
      </c>
      <c r="J76" s="42" t="s">
        <v>25</v>
      </c>
      <c r="K76" s="42" t="s">
        <v>26</v>
      </c>
      <c r="L76" s="117">
        <f>VLOOKUP(K76,Sayfa1!F$3:G$15,2,FALSE)</f>
        <v>0.8</v>
      </c>
      <c r="M76" s="47"/>
      <c r="N76" s="48"/>
      <c r="O76" s="44">
        <f>IF(AND(F76&lt;F$2,G76=""),(NETWORKDAYS.INTL(F$2,G$2,1)-U76),IF(AND(F76&lt;F$2,G76&lt;=G$2),(NETWORKDAYS.INTL(F$2,G76,1)-U76),IF(AND(F76&gt;=F$2,G76=""),((NETWORKDAYS.INTL(F76,G$2,1))-U76),IF(AND(F76&gt;=F$2,G76&lt;=G$2),NETWORKDAYS.INTL(F76,G76,1),hata))))</f>
        <v>22</v>
      </c>
      <c r="P76" s="44">
        <f t="shared" si="14"/>
        <v>0</v>
      </c>
      <c r="Q76" s="49"/>
      <c r="R76" s="45">
        <f t="shared" si="15"/>
        <v>0</v>
      </c>
      <c r="S76" s="45">
        <f t="shared" si="16"/>
        <v>0</v>
      </c>
      <c r="T76" s="127">
        <f>IF(AND(F76&lt;F$2,G76=""),(G$2-F$2+1)-(NETWORKDAYS.INTL(F$2,G$2,1)),IF(AND(F76&lt;F$2,G76&lt;=G$2),(G76-F$2)-(NETWORKDAYS.INTL(F$2,G76,1)),IF(AND(F76&gt;=F$2,G76=""),(G$2-F76)-(NETWORKDAYS.INTL(F76,G$2,1)),IF(AND(F76&gt;=F$2,G76&lt;=G$2),(G76-F76)-NETWORKDAYS.INTL(F76,G76,1),hata))))</f>
        <v>8</v>
      </c>
      <c r="U76" s="46">
        <f t="shared" si="17"/>
        <v>1</v>
      </c>
      <c r="V76" s="50"/>
      <c r="W76" s="51"/>
      <c r="X76" s="51"/>
      <c r="Y76" s="51"/>
      <c r="Z76" s="51"/>
      <c r="AA76" s="51"/>
      <c r="AB76" s="51"/>
      <c r="AC76" s="51"/>
      <c r="AD76" s="52"/>
      <c r="AE76" s="52"/>
      <c r="AF76" s="53"/>
      <c r="AG76" s="54"/>
      <c r="AH76" s="128"/>
      <c r="AI76" s="44">
        <f>IF(H76="TAM ZAMANLI",(IF(AND(F76&lt;F$2,G76=""),G$2-F$2+1,IF(AND(F76&lt;F$2,G76&lt;=G$2),G76-F$2+1,IF(AND(F76&gt;=F$2,G76=""),G$2-F76+1,IF(AND(F76&gt;=F$2,G76&lt;=G$2),G76-F76+1,hata))))*F$7)-(F$7*SUM(S76:AF76)+AG76+AH76),0)</f>
        <v>187</v>
      </c>
      <c r="AJ76" s="119">
        <f>IF(AND(F76&lt;F$2,G76=""),(G$2-F$2+1)-(NETWORKDAYS.INTL(F$2,G$2,1)),IF(AND(F76&lt;F$2,G76&lt;=G$2),(G76-F$2+1)-(NETWORKDAYS.INTL(F$2,G76,1)),IF(AND(F76&gt;=F$2,G76=""),(G$2-F76+1)-(NETWORKDAYS.INTL(F76,G$2,1)),IF(AND(F76&gt;=F$2,G76&lt;=G$2),(G76-F76+1)-NETWORKDAYS.INTL(F76,G76,1),hata))))</f>
        <v>8</v>
      </c>
      <c r="AK76" s="55">
        <f t="shared" si="18"/>
        <v>31</v>
      </c>
      <c r="AL76" s="55">
        <f t="shared" si="19"/>
        <v>31</v>
      </c>
      <c r="AM76" s="55">
        <f t="shared" si="20"/>
        <v>0</v>
      </c>
      <c r="AN76" s="56">
        <f t="shared" si="21"/>
        <v>0</v>
      </c>
      <c r="AO76" s="169" t="e">
        <f>IF(AND(H76="TAM ZAMANLI",AN76&gt;0),1,IF(AND(H76="KISMİ ZAMANLI",AN76&gt;0),(S76+AG76/F$7)/30,hata))</f>
        <v>#NAME?</v>
      </c>
      <c r="AP76" s="181"/>
      <c r="AQ76" s="172">
        <f t="shared" si="22"/>
        <v>0</v>
      </c>
      <c r="AR76" s="175"/>
      <c r="AS76" s="176"/>
      <c r="AT76" s="176"/>
    </row>
    <row r="77" spans="2:46" ht="15" customHeight="1" thickBot="1" x14ac:dyDescent="0.3">
      <c r="B77" s="40">
        <f t="shared" si="12"/>
        <v>63</v>
      </c>
      <c r="C77" s="41">
        <v>23525162534</v>
      </c>
      <c r="D77" s="41"/>
      <c r="E77" s="150" t="s">
        <v>179</v>
      </c>
      <c r="F77" s="43">
        <v>44977</v>
      </c>
      <c r="G77" s="43"/>
      <c r="H77" s="42" t="s">
        <v>46</v>
      </c>
      <c r="I77" s="152" t="s">
        <v>108</v>
      </c>
      <c r="J77" s="42" t="s">
        <v>25</v>
      </c>
      <c r="K77" s="42" t="s">
        <v>26</v>
      </c>
      <c r="L77" s="117">
        <f>VLOOKUP(K77,Sayfa1!F$3:G$15,2,FALSE)</f>
        <v>0.8</v>
      </c>
      <c r="M77" s="47"/>
      <c r="N77" s="48"/>
      <c r="O77" s="44">
        <f>IF(AND(F77&lt;F$2,G77=""),(NETWORKDAYS.INTL(F$2,G$2,1)-U77),IF(AND(F77&lt;F$2,G77&lt;=G$2),(NETWORKDAYS.INTL(F$2,G77,1)-U77),IF(AND(F77&gt;=F$2,G77=""),((NETWORKDAYS.INTL(F77,G$2,1))-U77),IF(AND(F77&gt;=F$2,G77&lt;=G$2),NETWORKDAYS.INTL(F77,G77,1),hata))))</f>
        <v>22</v>
      </c>
      <c r="P77" s="44">
        <f t="shared" si="14"/>
        <v>0</v>
      </c>
      <c r="Q77" s="49"/>
      <c r="R77" s="45">
        <f t="shared" si="15"/>
        <v>0</v>
      </c>
      <c r="S77" s="45">
        <f t="shared" si="16"/>
        <v>0</v>
      </c>
      <c r="T77" s="127">
        <f>IF(AND(F77&lt;F$2,G77=""),(G$2-F$2+1)-(NETWORKDAYS.INTL(F$2,G$2,1)),IF(AND(F77&lt;F$2,G77&lt;=G$2),(G77-F$2)-(NETWORKDAYS.INTL(F$2,G77,1)),IF(AND(F77&gt;=F$2,G77=""),(G$2-F77)-(NETWORKDAYS.INTL(F77,G$2,1)),IF(AND(F77&gt;=F$2,G77&lt;=G$2),(G77-F77)-NETWORKDAYS.INTL(F77,G77,1),hata))))</f>
        <v>8</v>
      </c>
      <c r="U77" s="46">
        <f t="shared" si="17"/>
        <v>1</v>
      </c>
      <c r="V77" s="50"/>
      <c r="W77" s="51"/>
      <c r="X77" s="51"/>
      <c r="Y77" s="51"/>
      <c r="Z77" s="51"/>
      <c r="AA77" s="51"/>
      <c r="AB77" s="51"/>
      <c r="AC77" s="51"/>
      <c r="AD77" s="52"/>
      <c r="AE77" s="52"/>
      <c r="AF77" s="53"/>
      <c r="AG77" s="54"/>
      <c r="AH77" s="128"/>
      <c r="AI77" s="44">
        <f>IF(H77="TAM ZAMANLI",(IF(AND(F77&lt;F$2,G77=""),G$2-F$2+1,IF(AND(F77&lt;F$2,G77&lt;=G$2),G77-F$2+1,IF(AND(F77&gt;=F$2,G77=""),G$2-F77+1,IF(AND(F77&gt;=F$2,G77&lt;=G$2),G77-F77+1,hata))))*F$7)-(F$7*SUM(S77:AF77)+AG77+AH77),0)</f>
        <v>187</v>
      </c>
      <c r="AJ77" s="119">
        <f>IF(AND(F77&lt;F$2,G77=""),(G$2-F$2+1)-(NETWORKDAYS.INTL(F$2,G$2,1)),IF(AND(F77&lt;F$2,G77&lt;=G$2),(G77-F$2+1)-(NETWORKDAYS.INTL(F$2,G77,1)),IF(AND(F77&gt;=F$2,G77=""),(G$2-F77+1)-(NETWORKDAYS.INTL(F77,G$2,1)),IF(AND(F77&gt;=F$2,G77&lt;=G$2),(G77-F77+1)-NETWORKDAYS.INTL(F77,G77,1),hata))))</f>
        <v>8</v>
      </c>
      <c r="AK77" s="55">
        <f t="shared" si="18"/>
        <v>31</v>
      </c>
      <c r="AL77" s="55">
        <f t="shared" si="19"/>
        <v>31</v>
      </c>
      <c r="AM77" s="55">
        <f t="shared" si="20"/>
        <v>0</v>
      </c>
      <c r="AN77" s="56">
        <f t="shared" si="21"/>
        <v>0</v>
      </c>
      <c r="AO77" s="169" t="e">
        <f>IF(AND(H77="TAM ZAMANLI",AN77&gt;0),1,IF(AND(H77="KISMİ ZAMANLI",AN77&gt;0),(S77+AG77/F$7)/30,hata))</f>
        <v>#NAME?</v>
      </c>
      <c r="AP77" s="181"/>
      <c r="AQ77" s="172">
        <f t="shared" si="22"/>
        <v>0</v>
      </c>
      <c r="AR77" s="175"/>
      <c r="AS77" s="176"/>
      <c r="AT77" s="176"/>
    </row>
    <row r="78" spans="2:46" ht="15" customHeight="1" thickBot="1" x14ac:dyDescent="0.3">
      <c r="B78" s="40">
        <f t="shared" si="12"/>
        <v>64</v>
      </c>
      <c r="C78" s="41">
        <v>51910273794</v>
      </c>
      <c r="D78" s="41"/>
      <c r="E78" s="150" t="s">
        <v>200</v>
      </c>
      <c r="F78" s="43">
        <v>45096</v>
      </c>
      <c r="G78" s="43"/>
      <c r="H78" s="42" t="s">
        <v>46</v>
      </c>
      <c r="I78" s="152" t="s">
        <v>108</v>
      </c>
      <c r="J78" s="42" t="s">
        <v>25</v>
      </c>
      <c r="K78" s="42" t="s">
        <v>26</v>
      </c>
      <c r="L78" s="117">
        <f>VLOOKUP(K78,Sayfa1!F$3:G$15,2,FALSE)</f>
        <v>0.8</v>
      </c>
      <c r="M78" s="47"/>
      <c r="N78" s="48"/>
      <c r="O78" s="44">
        <f>IF(AND(F78&lt;F$2,G78=""),(NETWORKDAYS.INTL(F$2,G$2,1)-U78),IF(AND(F78&lt;F$2,G78&lt;=G$2),(NETWORKDAYS.INTL(F$2,G78,1)-U78),IF(AND(F78&gt;=F$2,G78=""),((NETWORKDAYS.INTL(F78,G$2,1))-U78),IF(AND(F78&gt;=F$2,G78&lt;=G$2),NETWORKDAYS.INTL(F78,G78,1),hata))))</f>
        <v>22</v>
      </c>
      <c r="P78" s="44">
        <f t="shared" si="14"/>
        <v>0</v>
      </c>
      <c r="Q78" s="49"/>
      <c r="R78" s="45">
        <f t="shared" si="15"/>
        <v>0</v>
      </c>
      <c r="S78" s="45">
        <f t="shared" si="16"/>
        <v>0</v>
      </c>
      <c r="T78" s="127">
        <f>IF(AND(F78&lt;F$2,G78=""),(G$2-F$2+1)-(NETWORKDAYS.INTL(F$2,G$2,1)),IF(AND(F78&lt;F$2,G78&lt;=G$2),(G78-F$2)-(NETWORKDAYS.INTL(F$2,G78,1)),IF(AND(F78&gt;=F$2,G78=""),(G$2-F78)-(NETWORKDAYS.INTL(F78,G$2,1)),IF(AND(F78&gt;=F$2,G78&lt;=G$2),(G78-F78)-NETWORKDAYS.INTL(F78,G78,1),hata))))</f>
        <v>8</v>
      </c>
      <c r="U78" s="46">
        <f t="shared" si="17"/>
        <v>1</v>
      </c>
      <c r="V78" s="50"/>
      <c r="W78" s="51"/>
      <c r="X78" s="51"/>
      <c r="Y78" s="51"/>
      <c r="Z78" s="51"/>
      <c r="AA78" s="51"/>
      <c r="AB78" s="51"/>
      <c r="AC78" s="51"/>
      <c r="AD78" s="52"/>
      <c r="AE78" s="52"/>
      <c r="AF78" s="53"/>
      <c r="AG78" s="54"/>
      <c r="AH78" s="128"/>
      <c r="AI78" s="44">
        <f>IF(H78="TAM ZAMANLI",(IF(AND(F78&lt;F$2,G78=""),G$2-F$2+1,IF(AND(F78&lt;F$2,G78&lt;=G$2),G78-F$2+1,IF(AND(F78&gt;=F$2,G78=""),G$2-F78+1,IF(AND(F78&gt;=F$2,G78&lt;=G$2),G78-F78+1,hata))))*F$7)-(F$7*SUM(S78:AF78)+AG78+AH78),0)</f>
        <v>187</v>
      </c>
      <c r="AJ78" s="119">
        <f>IF(AND(F78&lt;F$2,G78=""),(G$2-F$2+1)-(NETWORKDAYS.INTL(F$2,G$2,1)),IF(AND(F78&lt;F$2,G78&lt;=G$2),(G78-F$2+1)-(NETWORKDAYS.INTL(F$2,G78,1)),IF(AND(F78&gt;=F$2,G78=""),(G$2-F78+1)-(NETWORKDAYS.INTL(F78,G$2,1)),IF(AND(F78&gt;=F$2,G78&lt;=G$2),(G78-F78+1)-NETWORKDAYS.INTL(F78,G78,1),hata))))</f>
        <v>8</v>
      </c>
      <c r="AK78" s="55">
        <f t="shared" si="18"/>
        <v>31</v>
      </c>
      <c r="AL78" s="55">
        <f t="shared" si="19"/>
        <v>31</v>
      </c>
      <c r="AM78" s="55">
        <f t="shared" si="20"/>
        <v>0</v>
      </c>
      <c r="AN78" s="56">
        <f t="shared" si="21"/>
        <v>0</v>
      </c>
      <c r="AO78" s="169" t="e">
        <f>IF(AND(H78="TAM ZAMANLI",AN78&gt;0),1,IF(AND(H78="KISMİ ZAMANLI",AN78&gt;0),(S78+AG78/F$7)/30,hata))</f>
        <v>#NAME?</v>
      </c>
      <c r="AP78" s="181"/>
      <c r="AQ78" s="172">
        <f t="shared" si="22"/>
        <v>0</v>
      </c>
      <c r="AR78" s="175"/>
      <c r="AS78" s="176"/>
      <c r="AT78" s="176"/>
    </row>
    <row r="79" spans="2:46" ht="15" customHeight="1" thickBot="1" x14ac:dyDescent="0.3">
      <c r="B79" s="40">
        <f t="shared" si="12"/>
        <v>65</v>
      </c>
      <c r="C79" s="41">
        <v>47821283588</v>
      </c>
      <c r="D79" s="41"/>
      <c r="E79" s="150" t="s">
        <v>201</v>
      </c>
      <c r="F79" s="43">
        <v>45399</v>
      </c>
      <c r="G79" s="43"/>
      <c r="H79" s="42" t="s">
        <v>46</v>
      </c>
      <c r="I79" s="152" t="s">
        <v>108</v>
      </c>
      <c r="J79" s="42" t="s">
        <v>25</v>
      </c>
      <c r="K79" s="42" t="s">
        <v>26</v>
      </c>
      <c r="L79" s="117">
        <f>VLOOKUP(K79,Sayfa1!F$3:G$15,2,FALSE)</f>
        <v>0.8</v>
      </c>
      <c r="M79" s="47"/>
      <c r="N79" s="48"/>
      <c r="O79" s="44">
        <f>IF(AND(F79&lt;F$2,G79=""),(NETWORKDAYS.INTL(F$2,G$2,1)-U79),IF(AND(F79&lt;F$2,G79&lt;=G$2),(NETWORKDAYS.INTL(F$2,G79,1)-U79),IF(AND(F79&gt;=F$2,G79=""),((NETWORKDAYS.INTL(F79,G$2,1))-U79),IF(AND(F79&gt;=F$2,G79&lt;=G$2),NETWORKDAYS.INTL(F79,G79,1),hata))))</f>
        <v>22</v>
      </c>
      <c r="P79" s="44">
        <f t="shared" si="14"/>
        <v>0</v>
      </c>
      <c r="Q79" s="49"/>
      <c r="R79" s="45">
        <f t="shared" si="15"/>
        <v>0</v>
      </c>
      <c r="S79" s="45">
        <f t="shared" si="16"/>
        <v>0</v>
      </c>
      <c r="T79" s="127">
        <f>IF(AND(F79&lt;F$2,G79=""),(G$2-F$2+1)-(NETWORKDAYS.INTL(F$2,G$2,1)),IF(AND(F79&lt;F$2,G79&lt;=G$2),(G79-F$2)-(NETWORKDAYS.INTL(F$2,G79,1)),IF(AND(F79&gt;=F$2,G79=""),(G$2-F79)-(NETWORKDAYS.INTL(F79,G$2,1)),IF(AND(F79&gt;=F$2,G79&lt;=G$2),(G79-F79)-NETWORKDAYS.INTL(F79,G79,1),hata))))</f>
        <v>8</v>
      </c>
      <c r="U79" s="46">
        <f t="shared" si="17"/>
        <v>1</v>
      </c>
      <c r="V79" s="50"/>
      <c r="W79" s="51"/>
      <c r="X79" s="51"/>
      <c r="Y79" s="51"/>
      <c r="Z79" s="51"/>
      <c r="AA79" s="51"/>
      <c r="AB79" s="51"/>
      <c r="AC79" s="51"/>
      <c r="AD79" s="52"/>
      <c r="AE79" s="52"/>
      <c r="AF79" s="53"/>
      <c r="AG79" s="54"/>
      <c r="AH79" s="128"/>
      <c r="AI79" s="44">
        <f>IF(H79="TAM ZAMANLI",(IF(AND(F79&lt;F$2,G79=""),G$2-F$2+1,IF(AND(F79&lt;F$2,G79&lt;=G$2),G79-F$2+1,IF(AND(F79&gt;=F$2,G79=""),G$2-F79+1,IF(AND(F79&gt;=F$2,G79&lt;=G$2),G79-F79+1,hata))))*F$7)-(F$7*SUM(S79:AF79)+AG79+AH79),0)</f>
        <v>187</v>
      </c>
      <c r="AJ79" s="119">
        <f>IF(AND(F79&lt;F$2,G79=""),(G$2-F$2+1)-(NETWORKDAYS.INTL(F$2,G$2,1)),IF(AND(F79&lt;F$2,G79&lt;=G$2),(G79-F$2+1)-(NETWORKDAYS.INTL(F$2,G79,1)),IF(AND(F79&gt;=F$2,G79=""),(G$2-F79+1)-(NETWORKDAYS.INTL(F79,G$2,1)),IF(AND(F79&gt;=F$2,G79&lt;=G$2),(G79-F79+1)-NETWORKDAYS.INTL(F79,G79,1),hata))))</f>
        <v>8</v>
      </c>
      <c r="AK79" s="55">
        <f t="shared" si="18"/>
        <v>31</v>
      </c>
      <c r="AL79" s="55">
        <f t="shared" si="19"/>
        <v>31</v>
      </c>
      <c r="AM79" s="55">
        <f t="shared" si="20"/>
        <v>0</v>
      </c>
      <c r="AN79" s="56">
        <f t="shared" si="21"/>
        <v>0</v>
      </c>
      <c r="AO79" s="169" t="e">
        <f>IF(AND(H79="TAM ZAMANLI",AN79&gt;0),1,IF(AND(H79="KISMİ ZAMANLI",AN79&gt;0),(S79+AG79/F$7)/30,hata))</f>
        <v>#NAME?</v>
      </c>
      <c r="AP79" s="181"/>
      <c r="AQ79" s="172">
        <f t="shared" si="22"/>
        <v>0</v>
      </c>
      <c r="AR79" s="175"/>
      <c r="AS79" s="176"/>
      <c r="AT79" s="176"/>
    </row>
    <row r="80" spans="2:46" ht="15" customHeight="1" thickBot="1" x14ac:dyDescent="0.3">
      <c r="B80" s="40">
        <f t="shared" si="12"/>
        <v>66</v>
      </c>
      <c r="C80" s="41">
        <v>11500660526</v>
      </c>
      <c r="D80" s="41"/>
      <c r="E80" s="150" t="s">
        <v>202</v>
      </c>
      <c r="F80" s="43">
        <v>44951</v>
      </c>
      <c r="G80" s="43"/>
      <c r="H80" s="42" t="s">
        <v>46</v>
      </c>
      <c r="I80" s="152" t="s">
        <v>108</v>
      </c>
      <c r="J80" s="42" t="s">
        <v>25</v>
      </c>
      <c r="K80" s="42" t="s">
        <v>26</v>
      </c>
      <c r="L80" s="117">
        <f>VLOOKUP(K80,Sayfa1!F$3:G$15,2,FALSE)</f>
        <v>0.8</v>
      </c>
      <c r="M80" s="47"/>
      <c r="N80" s="48"/>
      <c r="O80" s="44">
        <f>IF(AND(F80&lt;F$2,G80=""),(NETWORKDAYS.INTL(F$2,G$2,1)-U80),IF(AND(F80&lt;F$2,G80&lt;=G$2),(NETWORKDAYS.INTL(F$2,G80,1)-U80),IF(AND(F80&gt;=F$2,G80=""),((NETWORKDAYS.INTL(F80,G$2,1))-U80),IF(AND(F80&gt;=F$2,G80&lt;=G$2),NETWORKDAYS.INTL(F80,G80,1),hata))))</f>
        <v>22</v>
      </c>
      <c r="P80" s="44">
        <f t="shared" si="14"/>
        <v>0</v>
      </c>
      <c r="Q80" s="49"/>
      <c r="R80" s="45">
        <f t="shared" si="15"/>
        <v>0</v>
      </c>
      <c r="S80" s="45">
        <f t="shared" si="16"/>
        <v>0</v>
      </c>
      <c r="T80" s="127">
        <f>IF(AND(F80&lt;F$2,G80=""),(G$2-F$2+1)-(NETWORKDAYS.INTL(F$2,G$2,1)),IF(AND(F80&lt;F$2,G80&lt;=G$2),(G80-F$2)-(NETWORKDAYS.INTL(F$2,G80,1)),IF(AND(F80&gt;=F$2,G80=""),(G$2-F80)-(NETWORKDAYS.INTL(F80,G$2,1)),IF(AND(F80&gt;=F$2,G80&lt;=G$2),(G80-F80)-NETWORKDAYS.INTL(F80,G80,1),hata))))</f>
        <v>8</v>
      </c>
      <c r="U80" s="46">
        <f t="shared" si="17"/>
        <v>1</v>
      </c>
      <c r="V80" s="50"/>
      <c r="W80" s="51"/>
      <c r="X80" s="51"/>
      <c r="Y80" s="51"/>
      <c r="Z80" s="51"/>
      <c r="AA80" s="51"/>
      <c r="AB80" s="51"/>
      <c r="AC80" s="51"/>
      <c r="AD80" s="52"/>
      <c r="AE80" s="52"/>
      <c r="AF80" s="53"/>
      <c r="AG80" s="54"/>
      <c r="AH80" s="128"/>
      <c r="AI80" s="44">
        <f>IF(H80="TAM ZAMANLI",(IF(AND(F80&lt;F$2,G80=""),G$2-F$2+1,IF(AND(F80&lt;F$2,G80&lt;=G$2),G80-F$2+1,IF(AND(F80&gt;=F$2,G80=""),G$2-F80+1,IF(AND(F80&gt;=F$2,G80&lt;=G$2),G80-F80+1,hata))))*F$7)-(F$7*SUM(S80:AF80)+AG80+AH80),0)</f>
        <v>187</v>
      </c>
      <c r="AJ80" s="119">
        <f>IF(AND(F80&lt;F$2,G80=""),(G$2-F$2+1)-(NETWORKDAYS.INTL(F$2,G$2,1)),IF(AND(F80&lt;F$2,G80&lt;=G$2),(G80-F$2+1)-(NETWORKDAYS.INTL(F$2,G80,1)),IF(AND(F80&gt;=F$2,G80=""),(G$2-F80+1)-(NETWORKDAYS.INTL(F80,G$2,1)),IF(AND(F80&gt;=F$2,G80&lt;=G$2),(G80-F80+1)-NETWORKDAYS.INTL(F80,G80,1),hata))))</f>
        <v>8</v>
      </c>
      <c r="AK80" s="55">
        <f t="shared" si="18"/>
        <v>31</v>
      </c>
      <c r="AL80" s="55">
        <f t="shared" si="19"/>
        <v>31</v>
      </c>
      <c r="AM80" s="55">
        <f t="shared" si="20"/>
        <v>0</v>
      </c>
      <c r="AN80" s="56">
        <f t="shared" si="21"/>
        <v>0</v>
      </c>
      <c r="AO80" s="169" t="e">
        <f>IF(AND(H80="TAM ZAMANLI",AN80&gt;0),1,IF(AND(H80="KISMİ ZAMANLI",AN80&gt;0),(S80+AG80/F$7)/30,hata))</f>
        <v>#NAME?</v>
      </c>
      <c r="AP80" s="181"/>
      <c r="AQ80" s="172">
        <f t="shared" si="22"/>
        <v>0</v>
      </c>
      <c r="AR80" s="175"/>
      <c r="AS80" s="176"/>
      <c r="AT80" s="176"/>
    </row>
    <row r="81" spans="2:46" ht="15" customHeight="1" thickBot="1" x14ac:dyDescent="0.3">
      <c r="B81" s="40">
        <f t="shared" si="12"/>
        <v>67</v>
      </c>
      <c r="C81" s="41">
        <v>43606942688</v>
      </c>
      <c r="D81" s="41"/>
      <c r="E81" s="150" t="s">
        <v>203</v>
      </c>
      <c r="F81" s="43">
        <v>45397</v>
      </c>
      <c r="G81" s="43"/>
      <c r="H81" s="42" t="s">
        <v>46</v>
      </c>
      <c r="I81" s="152" t="s">
        <v>108</v>
      </c>
      <c r="J81" s="42" t="s">
        <v>25</v>
      </c>
      <c r="K81" s="42" t="s">
        <v>26</v>
      </c>
      <c r="L81" s="117">
        <f>VLOOKUP(K81,Sayfa1!F$3:G$15,2,FALSE)</f>
        <v>0.8</v>
      </c>
      <c r="M81" s="47"/>
      <c r="N81" s="48"/>
      <c r="O81" s="44">
        <f>IF(AND(F81&lt;F$2,G81=""),(NETWORKDAYS.INTL(F$2,G$2,1)-U81),IF(AND(F81&lt;F$2,G81&lt;=G$2),(NETWORKDAYS.INTL(F$2,G81,1)-U81),IF(AND(F81&gt;=F$2,G81=""),((NETWORKDAYS.INTL(F81,G$2,1))-U81),IF(AND(F81&gt;=F$2,G81&lt;=G$2),NETWORKDAYS.INTL(F81,G81,1),hata))))</f>
        <v>22</v>
      </c>
      <c r="P81" s="44">
        <f t="shared" si="14"/>
        <v>0</v>
      </c>
      <c r="Q81" s="49"/>
      <c r="R81" s="45">
        <f t="shared" si="15"/>
        <v>0</v>
      </c>
      <c r="S81" s="45">
        <f t="shared" si="16"/>
        <v>0</v>
      </c>
      <c r="T81" s="127">
        <f>IF(AND(F81&lt;F$2,G81=""),(G$2-F$2+1)-(NETWORKDAYS.INTL(F$2,G$2,1)),IF(AND(F81&lt;F$2,G81&lt;=G$2),(G81-F$2)-(NETWORKDAYS.INTL(F$2,G81,1)),IF(AND(F81&gt;=F$2,G81=""),(G$2-F81)-(NETWORKDAYS.INTL(F81,G$2,1)),IF(AND(F81&gt;=F$2,G81&lt;=G$2),(G81-F81)-NETWORKDAYS.INTL(F81,G81,1),hata))))</f>
        <v>8</v>
      </c>
      <c r="U81" s="46">
        <f t="shared" si="17"/>
        <v>1</v>
      </c>
      <c r="V81" s="50"/>
      <c r="W81" s="51"/>
      <c r="X81" s="51"/>
      <c r="Y81" s="51"/>
      <c r="Z81" s="51"/>
      <c r="AA81" s="51"/>
      <c r="AB81" s="51"/>
      <c r="AC81" s="51"/>
      <c r="AD81" s="52"/>
      <c r="AE81" s="52"/>
      <c r="AF81" s="53"/>
      <c r="AG81" s="54"/>
      <c r="AH81" s="128"/>
      <c r="AI81" s="44">
        <f>IF(H81="TAM ZAMANLI",(IF(AND(F81&lt;F$2,G81=""),G$2-F$2+1,IF(AND(F81&lt;F$2,G81&lt;=G$2),G81-F$2+1,IF(AND(F81&gt;=F$2,G81=""),G$2-F81+1,IF(AND(F81&gt;=F$2,G81&lt;=G$2),G81-F81+1,hata))))*F$7)-(F$7*SUM(S81:AF81)+AG81+AH81),0)</f>
        <v>187</v>
      </c>
      <c r="AJ81" s="119">
        <f>IF(AND(F81&lt;F$2,G81=""),(G$2-F$2+1)-(NETWORKDAYS.INTL(F$2,G$2,1)),IF(AND(F81&lt;F$2,G81&lt;=G$2),(G81-F$2+1)-(NETWORKDAYS.INTL(F$2,G81,1)),IF(AND(F81&gt;=F$2,G81=""),(G$2-F81+1)-(NETWORKDAYS.INTL(F81,G$2,1)),IF(AND(F81&gt;=F$2,G81&lt;=G$2),(G81-F81+1)-NETWORKDAYS.INTL(F81,G81,1),hata))))</f>
        <v>8</v>
      </c>
      <c r="AK81" s="55">
        <f t="shared" si="18"/>
        <v>31</v>
      </c>
      <c r="AL81" s="55">
        <f t="shared" si="19"/>
        <v>31</v>
      </c>
      <c r="AM81" s="55">
        <f t="shared" si="20"/>
        <v>0</v>
      </c>
      <c r="AN81" s="56">
        <f t="shared" si="21"/>
        <v>0</v>
      </c>
      <c r="AO81" s="169" t="e">
        <f>IF(AND(H81="TAM ZAMANLI",AN81&gt;0),1,IF(AND(H81="KISMİ ZAMANLI",AN81&gt;0),(S81+AG81/F$7)/30,hata))</f>
        <v>#NAME?</v>
      </c>
      <c r="AP81" s="181"/>
      <c r="AQ81" s="172">
        <f t="shared" si="22"/>
        <v>0</v>
      </c>
      <c r="AR81" s="175"/>
      <c r="AS81" s="176"/>
      <c r="AT81" s="176"/>
    </row>
    <row r="82" spans="2:46" ht="15" customHeight="1" thickBot="1" x14ac:dyDescent="0.3">
      <c r="B82" s="40">
        <f t="shared" si="12"/>
        <v>68</v>
      </c>
      <c r="C82" s="41">
        <v>24407290772</v>
      </c>
      <c r="D82" s="41"/>
      <c r="E82" s="150" t="s">
        <v>204</v>
      </c>
      <c r="F82" s="43">
        <v>45537</v>
      </c>
      <c r="G82" s="43"/>
      <c r="H82" s="42" t="s">
        <v>46</v>
      </c>
      <c r="I82" s="152" t="s">
        <v>108</v>
      </c>
      <c r="J82" s="42" t="s">
        <v>25</v>
      </c>
      <c r="K82" s="42" t="s">
        <v>26</v>
      </c>
      <c r="L82" s="117">
        <f>VLOOKUP(K82,Sayfa1!F$3:G$15,2,FALSE)</f>
        <v>0.8</v>
      </c>
      <c r="M82" s="47"/>
      <c r="N82" s="48"/>
      <c r="O82" s="44">
        <f>IF(AND(F82&lt;F$2,G82=""),(NETWORKDAYS.INTL(F$2,G$2,1)-U82),IF(AND(F82&lt;F$2,G82&lt;=G$2),(NETWORKDAYS.INTL(F$2,G82,1)-U82),IF(AND(F82&gt;=F$2,G82=""),((NETWORKDAYS.INTL(F82,G$2,1))-U82),IF(AND(F82&gt;=F$2,G82&lt;=G$2),NETWORKDAYS.INTL(F82,G82,1),hata))))</f>
        <v>22</v>
      </c>
      <c r="P82" s="44">
        <f t="shared" si="14"/>
        <v>0</v>
      </c>
      <c r="Q82" s="49"/>
      <c r="R82" s="45">
        <f t="shared" si="15"/>
        <v>0</v>
      </c>
      <c r="S82" s="45">
        <f t="shared" si="16"/>
        <v>0</v>
      </c>
      <c r="T82" s="127">
        <f>IF(AND(F82&lt;F$2,G82=""),(G$2-F$2+1)-(NETWORKDAYS.INTL(F$2,G$2,1)),IF(AND(F82&lt;F$2,G82&lt;=G$2),(G82-F$2)-(NETWORKDAYS.INTL(F$2,G82,1)),IF(AND(F82&gt;=F$2,G82=""),(G$2-F82)-(NETWORKDAYS.INTL(F82,G$2,1)),IF(AND(F82&gt;=F$2,G82&lt;=G$2),(G82-F82)-NETWORKDAYS.INTL(F82,G82,1),hata))))</f>
        <v>8</v>
      </c>
      <c r="U82" s="46">
        <f t="shared" si="17"/>
        <v>1</v>
      </c>
      <c r="V82" s="50"/>
      <c r="W82" s="51"/>
      <c r="X82" s="51"/>
      <c r="Y82" s="51"/>
      <c r="Z82" s="51"/>
      <c r="AA82" s="51"/>
      <c r="AB82" s="51"/>
      <c r="AC82" s="51"/>
      <c r="AD82" s="52"/>
      <c r="AE82" s="52"/>
      <c r="AF82" s="53"/>
      <c r="AG82" s="54"/>
      <c r="AH82" s="128"/>
      <c r="AI82" s="44">
        <f>IF(H82="TAM ZAMANLI",(IF(AND(F82&lt;F$2,G82=""),G$2-F$2+1,IF(AND(F82&lt;F$2,G82&lt;=G$2),G82-F$2+1,IF(AND(F82&gt;=F$2,G82=""),G$2-F82+1,IF(AND(F82&gt;=F$2,G82&lt;=G$2),G82-F82+1,hata))))*F$7)-(F$7*SUM(S82:AF82)+AG82+AH82),0)</f>
        <v>187</v>
      </c>
      <c r="AJ82" s="119">
        <f>IF(AND(F82&lt;F$2,G82=""),(G$2-F$2+1)-(NETWORKDAYS.INTL(F$2,G$2,1)),IF(AND(F82&lt;F$2,G82&lt;=G$2),(G82-F$2+1)-(NETWORKDAYS.INTL(F$2,G82,1)),IF(AND(F82&gt;=F$2,G82=""),(G$2-F82+1)-(NETWORKDAYS.INTL(F82,G$2,1)),IF(AND(F82&gt;=F$2,G82&lt;=G$2),(G82-F82+1)-NETWORKDAYS.INTL(F82,G82,1),hata))))</f>
        <v>8</v>
      </c>
      <c r="AK82" s="55">
        <f t="shared" si="18"/>
        <v>31</v>
      </c>
      <c r="AL82" s="55">
        <f t="shared" si="19"/>
        <v>31</v>
      </c>
      <c r="AM82" s="55">
        <f t="shared" si="20"/>
        <v>0</v>
      </c>
      <c r="AN82" s="56">
        <f t="shared" si="21"/>
        <v>0</v>
      </c>
      <c r="AO82" s="169" t="e">
        <f>IF(AND(H82="TAM ZAMANLI",AN82&gt;0),1,IF(AND(H82="KISMİ ZAMANLI",AN82&gt;0),(S82+AG82/F$7)/30,hata))</f>
        <v>#NAME?</v>
      </c>
      <c r="AP82" s="181"/>
      <c r="AQ82" s="172">
        <f t="shared" si="22"/>
        <v>0</v>
      </c>
      <c r="AR82" s="175"/>
      <c r="AS82" s="176"/>
      <c r="AT82" s="176"/>
    </row>
    <row r="83" spans="2:46" ht="15" customHeight="1" thickBot="1" x14ac:dyDescent="0.3">
      <c r="B83" s="40">
        <f t="shared" si="12"/>
        <v>69</v>
      </c>
      <c r="C83" s="41"/>
      <c r="D83" s="41"/>
      <c r="E83" s="42"/>
      <c r="F83" s="43"/>
      <c r="G83" s="43"/>
      <c r="H83" s="42"/>
      <c r="I83" s="42"/>
      <c r="J83" s="42"/>
      <c r="K83" s="42"/>
      <c r="L83" s="117" t="e">
        <f>VLOOKUP(K83,Sayfa1!F$3:G$15,2,FALSE)</f>
        <v>#N/A</v>
      </c>
      <c r="M83" s="47"/>
      <c r="N83" s="48"/>
      <c r="O83" s="44">
        <f>IF(AND(F83&lt;F$2,G83=""),(NETWORKDAYS.INTL(F$2,G$2,1)-U83),IF(AND(F83&lt;F$2,G83&lt;=G$2),(NETWORKDAYS.INTL(F$2,G83,1)-U83),IF(AND(F83&gt;=F$2,G83=""),((NETWORKDAYS.INTL(F83,G$2,1))-U83),IF(AND(F83&gt;=F$2,G83&lt;=G$2),NETWORKDAYS.INTL(F83,G83,1),hata))))</f>
        <v>22</v>
      </c>
      <c r="P83" s="44">
        <f t="shared" si="14"/>
        <v>0</v>
      </c>
      <c r="Q83" s="49"/>
      <c r="R83" s="45">
        <f t="shared" si="15"/>
        <v>0</v>
      </c>
      <c r="S83" s="45">
        <f t="shared" si="16"/>
        <v>0</v>
      </c>
      <c r="T83" s="127">
        <f>IF(AND(F83&lt;F$2,G83=""),(G$2-F$2+1)-(NETWORKDAYS.INTL(F$2,G$2,1)),IF(AND(F83&lt;F$2,G83&lt;=G$2),(G83-F$2)-(NETWORKDAYS.INTL(F$2,G83,1)),IF(AND(F83&gt;=F$2,G83=""),(G$2-F83)-(NETWORKDAYS.INTL(F83,G$2,1)),IF(AND(F83&gt;=F$2,G83&lt;=G$2),(G83-F83)-NETWORKDAYS.INTL(F83,G83,1),hata))))</f>
        <v>8</v>
      </c>
      <c r="U83" s="46">
        <f t="shared" si="17"/>
        <v>1</v>
      </c>
      <c r="V83" s="50"/>
      <c r="W83" s="51"/>
      <c r="X83" s="51"/>
      <c r="Y83" s="51"/>
      <c r="Z83" s="51"/>
      <c r="AA83" s="51"/>
      <c r="AB83" s="51"/>
      <c r="AC83" s="51"/>
      <c r="AD83" s="52"/>
      <c r="AE83" s="52"/>
      <c r="AF83" s="53"/>
      <c r="AG83" s="54"/>
      <c r="AH83" s="128"/>
      <c r="AI83" s="44">
        <f>IF(H83="TAM ZAMANLI",(IF(AND(F83&lt;F$2,G83=""),G$2-F$2+1,IF(AND(F83&lt;F$2,G83&lt;=G$2),G83-F$2+1,IF(AND(F83&gt;=F$2,G83=""),G$2-F83+1,IF(AND(F83&gt;=F$2,G83&lt;=G$2),G83-F83+1,hata))))*F$7)-(F$7*SUM(S83:AF83)+AG83+AH83),0)</f>
        <v>0</v>
      </c>
      <c r="AJ83" s="119">
        <f>IF(AND(F83&lt;F$2,G83=""),(G$2-F$2+1)-(NETWORKDAYS.INTL(F$2,G$2,1)),IF(AND(F83&lt;F$2,G83&lt;=G$2),(G83-F$2+1)-(NETWORKDAYS.INTL(F$2,G83,1)),IF(AND(F83&gt;=F$2,G83=""),(G$2-F83+1)-(NETWORKDAYS.INTL(F83,G$2,1)),IF(AND(F83&gt;=F$2,G83&lt;=G$2),(G83-F83+1)-NETWORKDAYS.INTL(F83,G83,1),hata))))</f>
        <v>8</v>
      </c>
      <c r="AK83" s="55">
        <f t="shared" si="18"/>
        <v>31</v>
      </c>
      <c r="AL83" s="55">
        <f t="shared" si="19"/>
        <v>31</v>
      </c>
      <c r="AM83" s="55">
        <f t="shared" si="20"/>
        <v>0</v>
      </c>
      <c r="AN83" s="56">
        <f t="shared" si="21"/>
        <v>0</v>
      </c>
      <c r="AO83" s="169" t="e">
        <f>IF(AND(H83="TAM ZAMANLI",AN83&gt;0),1,IF(AND(H83="KISMİ ZAMANLI",AN83&gt;0),(S83+AG83/F$7)/30,hata))</f>
        <v>#NAME?</v>
      </c>
      <c r="AP83" s="181"/>
      <c r="AQ83" s="172">
        <f t="shared" si="22"/>
        <v>0</v>
      </c>
      <c r="AR83" s="175"/>
      <c r="AS83" s="176"/>
      <c r="AT83" s="176"/>
    </row>
    <row r="84" spans="2:46" ht="15" customHeight="1" thickBot="1" x14ac:dyDescent="0.3">
      <c r="B84" s="40">
        <f t="shared" si="12"/>
        <v>70</v>
      </c>
      <c r="C84" s="41"/>
      <c r="D84" s="41"/>
      <c r="E84" s="42"/>
      <c r="F84" s="43"/>
      <c r="G84" s="43"/>
      <c r="H84" s="42"/>
      <c r="I84" s="42"/>
      <c r="J84" s="42"/>
      <c r="K84" s="42"/>
      <c r="L84" s="117" t="e">
        <f>VLOOKUP(K84,Sayfa1!F$3:G$15,2,FALSE)</f>
        <v>#N/A</v>
      </c>
      <c r="M84" s="47"/>
      <c r="N84" s="48"/>
      <c r="O84" s="44">
        <f>IF(AND(F84&lt;F$2,G84=""),(NETWORKDAYS.INTL(F$2,G$2,1)-U84),IF(AND(F84&lt;F$2,G84&lt;=G$2),(NETWORKDAYS.INTL(F$2,G84,1)-U84),IF(AND(F84&gt;=F$2,G84=""),((NETWORKDAYS.INTL(F84,G$2,1))-U84),IF(AND(F84&gt;=F$2,G84&lt;=G$2),NETWORKDAYS.INTL(F84,G84,1),hata))))</f>
        <v>22</v>
      </c>
      <c r="P84" s="44">
        <f t="shared" si="14"/>
        <v>0</v>
      </c>
      <c r="Q84" s="49"/>
      <c r="R84" s="45">
        <f t="shared" si="15"/>
        <v>0</v>
      </c>
      <c r="S84" s="45">
        <f t="shared" si="16"/>
        <v>0</v>
      </c>
      <c r="T84" s="127">
        <f>IF(AND(F84&lt;F$2,G84=""),(G$2-F$2+1)-(NETWORKDAYS.INTL(F$2,G$2,1)),IF(AND(F84&lt;F$2,G84&lt;=G$2),(G84-F$2)-(NETWORKDAYS.INTL(F$2,G84,1)),IF(AND(F84&gt;=F$2,G84=""),(G$2-F84)-(NETWORKDAYS.INTL(F84,G$2,1)),IF(AND(F84&gt;=F$2,G84&lt;=G$2),(G84-F84)-NETWORKDAYS.INTL(F84,G84,1),hata))))</f>
        <v>8</v>
      </c>
      <c r="U84" s="46">
        <f t="shared" si="17"/>
        <v>1</v>
      </c>
      <c r="V84" s="50"/>
      <c r="W84" s="51"/>
      <c r="X84" s="51"/>
      <c r="Y84" s="51"/>
      <c r="Z84" s="51"/>
      <c r="AA84" s="51"/>
      <c r="AB84" s="51"/>
      <c r="AC84" s="51"/>
      <c r="AD84" s="52"/>
      <c r="AE84" s="52"/>
      <c r="AF84" s="53"/>
      <c r="AG84" s="54"/>
      <c r="AH84" s="128"/>
      <c r="AI84" s="44">
        <f>IF(H84="TAM ZAMANLI",(IF(AND(F84&lt;F$2,G84=""),G$2-F$2+1,IF(AND(F84&lt;F$2,G84&lt;=G$2),G84-F$2+1,IF(AND(F84&gt;=F$2,G84=""),G$2-F84+1,IF(AND(F84&gt;=F$2,G84&lt;=G$2),G84-F84+1,hata))))*F$7)-(F$7*SUM(S84:AF84)+AG84+AH84),0)</f>
        <v>0</v>
      </c>
      <c r="AJ84" s="119">
        <f>IF(AND(F84&lt;F$2,G84=""),(G$2-F$2+1)-(NETWORKDAYS.INTL(F$2,G$2,1)),IF(AND(F84&lt;F$2,G84&lt;=G$2),(G84-F$2+1)-(NETWORKDAYS.INTL(F$2,G84,1)),IF(AND(F84&gt;=F$2,G84=""),(G$2-F84+1)-(NETWORKDAYS.INTL(F84,G$2,1)),IF(AND(F84&gt;=F$2,G84&lt;=G$2),(G84-F84+1)-NETWORKDAYS.INTL(F84,G84,1),hata))))</f>
        <v>8</v>
      </c>
      <c r="AK84" s="55">
        <f t="shared" si="18"/>
        <v>31</v>
      </c>
      <c r="AL84" s="55">
        <f t="shared" si="19"/>
        <v>31</v>
      </c>
      <c r="AM84" s="55">
        <f t="shared" si="20"/>
        <v>0</v>
      </c>
      <c r="AN84" s="56">
        <f t="shared" si="21"/>
        <v>0</v>
      </c>
      <c r="AO84" s="169" t="e">
        <f>IF(AND(H84="TAM ZAMANLI",AN84&gt;0),1,IF(AND(H84="KISMİ ZAMANLI",AN84&gt;0),(S84+AG84/F$7)/30,hata))</f>
        <v>#NAME?</v>
      </c>
      <c r="AP84" s="181"/>
      <c r="AQ84" s="172">
        <f t="shared" si="22"/>
        <v>0</v>
      </c>
      <c r="AR84" s="175"/>
      <c r="AS84" s="176"/>
      <c r="AT84" s="176"/>
    </row>
    <row r="85" spans="2:46" ht="15" customHeight="1" thickBot="1" x14ac:dyDescent="0.3">
      <c r="B85" s="40">
        <f t="shared" si="12"/>
        <v>71</v>
      </c>
      <c r="C85" s="41"/>
      <c r="D85" s="41"/>
      <c r="E85" s="42"/>
      <c r="F85" s="43"/>
      <c r="G85" s="43"/>
      <c r="H85" s="42"/>
      <c r="I85" s="42"/>
      <c r="J85" s="42"/>
      <c r="K85" s="42"/>
      <c r="L85" s="117" t="e">
        <f>VLOOKUP(K85,Sayfa1!F$3:G$15,2,FALSE)</f>
        <v>#N/A</v>
      </c>
      <c r="M85" s="47"/>
      <c r="N85" s="48"/>
      <c r="O85" s="44">
        <f>IF(AND(F85&lt;F$2,G85=""),(NETWORKDAYS.INTL(F$2,G$2,1)-U85),IF(AND(F85&lt;F$2,G85&lt;=G$2),(NETWORKDAYS.INTL(F$2,G85,1)-U85),IF(AND(F85&gt;=F$2,G85=""),((NETWORKDAYS.INTL(F85,G$2,1))-U85),IF(AND(F85&gt;=F$2,G85&lt;=G$2),NETWORKDAYS.INTL(F85,G85,1),hata))))</f>
        <v>22</v>
      </c>
      <c r="P85" s="44">
        <f t="shared" si="14"/>
        <v>0</v>
      </c>
      <c r="Q85" s="49"/>
      <c r="R85" s="45">
        <f t="shared" si="15"/>
        <v>0</v>
      </c>
      <c r="S85" s="45">
        <f t="shared" si="16"/>
        <v>0</v>
      </c>
      <c r="T85" s="127">
        <f>IF(AND(F85&lt;F$2,G85=""),(G$2-F$2+1)-(NETWORKDAYS.INTL(F$2,G$2,1)),IF(AND(F85&lt;F$2,G85&lt;=G$2),(G85-F$2)-(NETWORKDAYS.INTL(F$2,G85,1)),IF(AND(F85&gt;=F$2,G85=""),(G$2-F85)-(NETWORKDAYS.INTL(F85,G$2,1)),IF(AND(F85&gt;=F$2,G85&lt;=G$2),(G85-F85)-NETWORKDAYS.INTL(F85,G85,1),hata))))</f>
        <v>8</v>
      </c>
      <c r="U85" s="46">
        <f t="shared" si="17"/>
        <v>1</v>
      </c>
      <c r="V85" s="50"/>
      <c r="W85" s="51"/>
      <c r="X85" s="51"/>
      <c r="Y85" s="51"/>
      <c r="Z85" s="51"/>
      <c r="AA85" s="51"/>
      <c r="AB85" s="51"/>
      <c r="AC85" s="51"/>
      <c r="AD85" s="52"/>
      <c r="AE85" s="52"/>
      <c r="AF85" s="53"/>
      <c r="AG85" s="54"/>
      <c r="AH85" s="128"/>
      <c r="AI85" s="44">
        <f>IF(H85="TAM ZAMANLI",(IF(AND(F85&lt;F$2,G85=""),G$2-F$2+1,IF(AND(F85&lt;F$2,G85&lt;=G$2),G85-F$2+1,IF(AND(F85&gt;=F$2,G85=""),G$2-F85+1,IF(AND(F85&gt;=F$2,G85&lt;=G$2),G85-F85+1,hata))))*F$7)-(F$7*SUM(S85:AF85)+AG85+AH85),0)</f>
        <v>0</v>
      </c>
      <c r="AJ85" s="119">
        <f>IF(AND(F85&lt;F$2,G85=""),(G$2-F$2+1)-(NETWORKDAYS.INTL(F$2,G$2,1)),IF(AND(F85&lt;F$2,G85&lt;=G$2),(G85-F$2+1)-(NETWORKDAYS.INTL(F$2,G85,1)),IF(AND(F85&gt;=F$2,G85=""),(G$2-F85+1)-(NETWORKDAYS.INTL(F85,G$2,1)),IF(AND(F85&gt;=F$2,G85&lt;=G$2),(G85-F85+1)-NETWORKDAYS.INTL(F85,G85,1),hata))))</f>
        <v>8</v>
      </c>
      <c r="AK85" s="55">
        <f t="shared" si="18"/>
        <v>31</v>
      </c>
      <c r="AL85" s="55">
        <f t="shared" si="19"/>
        <v>31</v>
      </c>
      <c r="AM85" s="55">
        <f t="shared" si="20"/>
        <v>0</v>
      </c>
      <c r="AN85" s="56">
        <f t="shared" si="21"/>
        <v>0</v>
      </c>
      <c r="AO85" s="169" t="e">
        <f>IF(AND(H85="TAM ZAMANLI",AN85&gt;0),1,IF(AND(H85="KISMİ ZAMANLI",AN85&gt;0),(S85+AG85/F$7)/30,hata))</f>
        <v>#NAME?</v>
      </c>
      <c r="AP85" s="181"/>
      <c r="AQ85" s="172">
        <f t="shared" si="22"/>
        <v>0</v>
      </c>
      <c r="AR85" s="175"/>
      <c r="AS85" s="176"/>
      <c r="AT85" s="176"/>
    </row>
    <row r="86" spans="2:46" ht="15" customHeight="1" thickBot="1" x14ac:dyDescent="0.3">
      <c r="B86" s="40">
        <f t="shared" si="12"/>
        <v>72</v>
      </c>
      <c r="C86" s="41"/>
      <c r="D86" s="41"/>
      <c r="E86" s="42"/>
      <c r="F86" s="43"/>
      <c r="G86" s="43"/>
      <c r="H86" s="42"/>
      <c r="I86" s="42"/>
      <c r="J86" s="42"/>
      <c r="K86" s="42"/>
      <c r="L86" s="117" t="e">
        <f>VLOOKUP(K86,Sayfa1!F$3:G$15,2,FALSE)</f>
        <v>#N/A</v>
      </c>
      <c r="M86" s="47"/>
      <c r="N86" s="48"/>
      <c r="O86" s="44">
        <f>IF(AND(F86&lt;F$2,G86=""),(NETWORKDAYS.INTL(F$2,G$2,1)-U86),IF(AND(F86&lt;F$2,G86&lt;=G$2),(NETWORKDAYS.INTL(F$2,G86,1)-U86),IF(AND(F86&gt;=F$2,G86=""),((NETWORKDAYS.INTL(F86,G$2,1))-U86),IF(AND(F86&gt;=F$2,G86&lt;=G$2),NETWORKDAYS.INTL(F86,G86,1),hata))))</f>
        <v>22</v>
      </c>
      <c r="P86" s="44">
        <f t="shared" si="14"/>
        <v>0</v>
      </c>
      <c r="Q86" s="49"/>
      <c r="R86" s="45">
        <f t="shared" si="15"/>
        <v>0</v>
      </c>
      <c r="S86" s="45">
        <f t="shared" si="16"/>
        <v>0</v>
      </c>
      <c r="T86" s="127">
        <f>IF(AND(F86&lt;F$2,G86=""),(G$2-F$2+1)-(NETWORKDAYS.INTL(F$2,G$2,1)),IF(AND(F86&lt;F$2,G86&lt;=G$2),(G86-F$2)-(NETWORKDAYS.INTL(F$2,G86,1)),IF(AND(F86&gt;=F$2,G86=""),(G$2-F86)-(NETWORKDAYS.INTL(F86,G$2,1)),IF(AND(F86&gt;=F$2,G86&lt;=G$2),(G86-F86)-NETWORKDAYS.INTL(F86,G86,1),hata))))</f>
        <v>8</v>
      </c>
      <c r="U86" s="46">
        <f t="shared" si="17"/>
        <v>1</v>
      </c>
      <c r="V86" s="50"/>
      <c r="W86" s="51"/>
      <c r="X86" s="51"/>
      <c r="Y86" s="51"/>
      <c r="Z86" s="51"/>
      <c r="AA86" s="51"/>
      <c r="AB86" s="51"/>
      <c r="AC86" s="51"/>
      <c r="AD86" s="52"/>
      <c r="AE86" s="52"/>
      <c r="AF86" s="53"/>
      <c r="AG86" s="54"/>
      <c r="AH86" s="128"/>
      <c r="AI86" s="44">
        <f>IF(H86="TAM ZAMANLI",(IF(AND(F86&lt;F$2,G86=""),G$2-F$2+1,IF(AND(F86&lt;F$2,G86&lt;=G$2),G86-F$2+1,IF(AND(F86&gt;=F$2,G86=""),G$2-F86+1,IF(AND(F86&gt;=F$2,G86&lt;=G$2),G86-F86+1,hata))))*F$7)-(F$7*SUM(S86:AF86)+AG86+AH86),0)</f>
        <v>0</v>
      </c>
      <c r="AJ86" s="119">
        <f>IF(AND(F86&lt;F$2,G86=""),(G$2-F$2+1)-(NETWORKDAYS.INTL(F$2,G$2,1)),IF(AND(F86&lt;F$2,G86&lt;=G$2),(G86-F$2+1)-(NETWORKDAYS.INTL(F$2,G86,1)),IF(AND(F86&gt;=F$2,G86=""),(G$2-F86+1)-(NETWORKDAYS.INTL(F86,G$2,1)),IF(AND(F86&gt;=F$2,G86&lt;=G$2),(G86-F86+1)-NETWORKDAYS.INTL(F86,G86,1),hata))))</f>
        <v>8</v>
      </c>
      <c r="AK86" s="55">
        <f t="shared" si="18"/>
        <v>31</v>
      </c>
      <c r="AL86" s="55">
        <f t="shared" si="19"/>
        <v>31</v>
      </c>
      <c r="AM86" s="55">
        <f t="shared" si="20"/>
        <v>0</v>
      </c>
      <c r="AN86" s="56">
        <f t="shared" si="21"/>
        <v>0</v>
      </c>
      <c r="AO86" s="169" t="e">
        <f>IF(AND(H86="TAM ZAMANLI",AN86&gt;0),1,IF(AND(H86="KISMİ ZAMANLI",AN86&gt;0),(S86+AG86/F$7)/30,hata))</f>
        <v>#NAME?</v>
      </c>
      <c r="AP86" s="181"/>
      <c r="AQ86" s="172">
        <f t="shared" si="22"/>
        <v>0</v>
      </c>
      <c r="AR86" s="175"/>
      <c r="AS86" s="176"/>
      <c r="AT86" s="176"/>
    </row>
    <row r="87" spans="2:46" ht="15" customHeight="1" thickBot="1" x14ac:dyDescent="0.3">
      <c r="B87" s="40">
        <f t="shared" si="12"/>
        <v>73</v>
      </c>
      <c r="C87" s="41"/>
      <c r="D87" s="41"/>
      <c r="E87" s="42"/>
      <c r="F87" s="43"/>
      <c r="G87" s="43"/>
      <c r="H87" s="42"/>
      <c r="I87" s="42"/>
      <c r="J87" s="42"/>
      <c r="K87" s="42"/>
      <c r="L87" s="117" t="e">
        <f>VLOOKUP(K87,Sayfa1!F$3:G$15,2,FALSE)</f>
        <v>#N/A</v>
      </c>
      <c r="M87" s="47"/>
      <c r="N87" s="48"/>
      <c r="O87" s="44">
        <f>IF(AND(F87&lt;F$2,G87=""),(NETWORKDAYS.INTL(F$2,G$2,1)-U87),IF(AND(F87&lt;F$2,G87&lt;=G$2),(NETWORKDAYS.INTL(F$2,G87,1)-U87),IF(AND(F87&gt;=F$2,G87=""),((NETWORKDAYS.INTL(F87,G$2,1))-U87),IF(AND(F87&gt;=F$2,G87&lt;=G$2),NETWORKDAYS.INTL(F87,G87,1),hata))))</f>
        <v>22</v>
      </c>
      <c r="P87" s="44">
        <f t="shared" si="14"/>
        <v>0</v>
      </c>
      <c r="Q87" s="49"/>
      <c r="R87" s="45">
        <f t="shared" si="15"/>
        <v>0</v>
      </c>
      <c r="S87" s="45">
        <f t="shared" si="16"/>
        <v>0</v>
      </c>
      <c r="T87" s="127">
        <f>IF(AND(F87&lt;F$2,G87=""),(G$2-F$2+1)-(NETWORKDAYS.INTL(F$2,G$2,1)),IF(AND(F87&lt;F$2,G87&lt;=G$2),(G87-F$2)-(NETWORKDAYS.INTL(F$2,G87,1)),IF(AND(F87&gt;=F$2,G87=""),(G$2-F87)-(NETWORKDAYS.INTL(F87,G$2,1)),IF(AND(F87&gt;=F$2,G87&lt;=G$2),(G87-F87)-NETWORKDAYS.INTL(F87,G87,1),hata))))</f>
        <v>8</v>
      </c>
      <c r="U87" s="46">
        <f t="shared" si="17"/>
        <v>1</v>
      </c>
      <c r="V87" s="50"/>
      <c r="W87" s="51"/>
      <c r="X87" s="51"/>
      <c r="Y87" s="51"/>
      <c r="Z87" s="51"/>
      <c r="AA87" s="51"/>
      <c r="AB87" s="51"/>
      <c r="AC87" s="51"/>
      <c r="AD87" s="52"/>
      <c r="AE87" s="52"/>
      <c r="AF87" s="53"/>
      <c r="AG87" s="54"/>
      <c r="AH87" s="128"/>
      <c r="AI87" s="44">
        <f>IF(H87="TAM ZAMANLI",(IF(AND(F87&lt;F$2,G87=""),G$2-F$2+1,IF(AND(F87&lt;F$2,G87&lt;=G$2),G87-F$2+1,IF(AND(F87&gt;=F$2,G87=""),G$2-F87+1,IF(AND(F87&gt;=F$2,G87&lt;=G$2),G87-F87+1,hata))))*F$7)-(F$7*SUM(S87:AF87)+AG87+AH87),0)</f>
        <v>0</v>
      </c>
      <c r="AJ87" s="119">
        <f>IF(AND(F87&lt;F$2,G87=""),(G$2-F$2+1)-(NETWORKDAYS.INTL(F$2,G$2,1)),IF(AND(F87&lt;F$2,G87&lt;=G$2),(G87-F$2+1)-(NETWORKDAYS.INTL(F$2,G87,1)),IF(AND(F87&gt;=F$2,G87=""),(G$2-F87+1)-(NETWORKDAYS.INTL(F87,G$2,1)),IF(AND(F87&gt;=F$2,G87&lt;=G$2),(G87-F87+1)-NETWORKDAYS.INTL(F87,G87,1),hata))))</f>
        <v>8</v>
      </c>
      <c r="AK87" s="55">
        <f t="shared" si="18"/>
        <v>31</v>
      </c>
      <c r="AL87" s="55">
        <f t="shared" si="19"/>
        <v>31</v>
      </c>
      <c r="AM87" s="55">
        <f t="shared" si="20"/>
        <v>0</v>
      </c>
      <c r="AN87" s="56">
        <f t="shared" si="21"/>
        <v>0</v>
      </c>
      <c r="AO87" s="169" t="e">
        <f>IF(AND(H87="TAM ZAMANLI",AN87&gt;0),1,IF(AND(H87="KISMİ ZAMANLI",AN87&gt;0),(S87+AG87/F$7)/30,hata))</f>
        <v>#NAME?</v>
      </c>
      <c r="AP87" s="181"/>
      <c r="AQ87" s="172">
        <f t="shared" si="22"/>
        <v>0</v>
      </c>
      <c r="AR87" s="175"/>
      <c r="AS87" s="176"/>
      <c r="AT87" s="176"/>
    </row>
    <row r="88" spans="2:46" ht="15" customHeight="1" thickBot="1" x14ac:dyDescent="0.3">
      <c r="B88" s="40">
        <f t="shared" si="12"/>
        <v>74</v>
      </c>
      <c r="C88" s="41"/>
      <c r="D88" s="41"/>
      <c r="E88" s="42"/>
      <c r="F88" s="43"/>
      <c r="G88" s="43"/>
      <c r="H88" s="42"/>
      <c r="I88" s="42"/>
      <c r="J88" s="42"/>
      <c r="K88" s="42"/>
      <c r="L88" s="117" t="e">
        <f>VLOOKUP(K88,Sayfa1!F$3:G$15,2,FALSE)</f>
        <v>#N/A</v>
      </c>
      <c r="M88" s="47"/>
      <c r="N88" s="48"/>
      <c r="O88" s="44">
        <f>IF(AND(F88&lt;F$2,G88=""),(NETWORKDAYS.INTL(F$2,G$2,1)-U88),IF(AND(F88&lt;F$2,G88&lt;=G$2),(NETWORKDAYS.INTL(F$2,G88,1)-U88),IF(AND(F88&gt;=F$2,G88=""),((NETWORKDAYS.INTL(F88,G$2,1))-U88),IF(AND(F88&gt;=F$2,G88&lt;=G$2),NETWORKDAYS.INTL(F88,G88,1),hata))))</f>
        <v>22</v>
      </c>
      <c r="P88" s="44">
        <f t="shared" si="14"/>
        <v>0</v>
      </c>
      <c r="Q88" s="49"/>
      <c r="R88" s="45">
        <f t="shared" si="15"/>
        <v>0</v>
      </c>
      <c r="S88" s="45">
        <f t="shared" si="16"/>
        <v>0</v>
      </c>
      <c r="T88" s="127">
        <f>IF(AND(F88&lt;F$2,G88=""),(G$2-F$2+1)-(NETWORKDAYS.INTL(F$2,G$2,1)),IF(AND(F88&lt;F$2,G88&lt;=G$2),(G88-F$2)-(NETWORKDAYS.INTL(F$2,G88,1)),IF(AND(F88&gt;=F$2,G88=""),(G$2-F88)-(NETWORKDAYS.INTL(F88,G$2,1)),IF(AND(F88&gt;=F$2,G88&lt;=G$2),(G88-F88)-NETWORKDAYS.INTL(F88,G88,1),hata))))</f>
        <v>8</v>
      </c>
      <c r="U88" s="46">
        <f t="shared" si="17"/>
        <v>1</v>
      </c>
      <c r="V88" s="50"/>
      <c r="W88" s="51"/>
      <c r="X88" s="51"/>
      <c r="Y88" s="51"/>
      <c r="Z88" s="51"/>
      <c r="AA88" s="51"/>
      <c r="AB88" s="51"/>
      <c r="AC88" s="51"/>
      <c r="AD88" s="52"/>
      <c r="AE88" s="52"/>
      <c r="AF88" s="53"/>
      <c r="AG88" s="54"/>
      <c r="AH88" s="128"/>
      <c r="AI88" s="44">
        <f>IF(H88="TAM ZAMANLI",(IF(AND(F88&lt;F$2,G88=""),G$2-F$2+1,IF(AND(F88&lt;F$2,G88&lt;=G$2),G88-F$2+1,IF(AND(F88&gt;=F$2,G88=""),G$2-F88+1,IF(AND(F88&gt;=F$2,G88&lt;=G$2),G88-F88+1,hata))))*F$7)-(F$7*SUM(S88:AF88)+AG88+AH88),0)</f>
        <v>0</v>
      </c>
      <c r="AJ88" s="119">
        <f>IF(AND(F88&lt;F$2,G88=""),(G$2-F$2+1)-(NETWORKDAYS.INTL(F$2,G$2,1)),IF(AND(F88&lt;F$2,G88&lt;=G$2),(G88-F$2+1)-(NETWORKDAYS.INTL(F$2,G88,1)),IF(AND(F88&gt;=F$2,G88=""),(G$2-F88+1)-(NETWORKDAYS.INTL(F88,G$2,1)),IF(AND(F88&gt;=F$2,G88&lt;=G$2),(G88-F88+1)-NETWORKDAYS.INTL(F88,G88,1),hata))))</f>
        <v>8</v>
      </c>
      <c r="AK88" s="55">
        <f t="shared" si="18"/>
        <v>31</v>
      </c>
      <c r="AL88" s="55">
        <f t="shared" si="19"/>
        <v>31</v>
      </c>
      <c r="AM88" s="55">
        <f t="shared" si="20"/>
        <v>0</v>
      </c>
      <c r="AN88" s="56">
        <f t="shared" si="21"/>
        <v>0</v>
      </c>
      <c r="AO88" s="169" t="e">
        <f>IF(AND(H88="TAM ZAMANLI",AN88&gt;0),1,IF(AND(H88="KISMİ ZAMANLI",AN88&gt;0),(S88+AG88/F$7)/30,hata))</f>
        <v>#NAME?</v>
      </c>
      <c r="AP88" s="181"/>
      <c r="AQ88" s="172">
        <f t="shared" si="22"/>
        <v>0</v>
      </c>
      <c r="AR88" s="175"/>
      <c r="AS88" s="176"/>
      <c r="AT88" s="176"/>
    </row>
    <row r="89" spans="2:46" ht="15" customHeight="1" thickBot="1" x14ac:dyDescent="0.3">
      <c r="B89" s="40">
        <f t="shared" si="12"/>
        <v>75</v>
      </c>
      <c r="C89" s="41"/>
      <c r="D89" s="41"/>
      <c r="E89" s="42"/>
      <c r="F89" s="43"/>
      <c r="G89" s="43"/>
      <c r="H89" s="42"/>
      <c r="I89" s="42"/>
      <c r="J89" s="42"/>
      <c r="K89" s="42"/>
      <c r="L89" s="117" t="e">
        <f>VLOOKUP(K89,Sayfa1!F$3:G$15,2,FALSE)</f>
        <v>#N/A</v>
      </c>
      <c r="M89" s="47"/>
      <c r="N89" s="48"/>
      <c r="O89" s="44">
        <f>IF(AND(F89&lt;F$2,G89=""),(NETWORKDAYS.INTL(F$2,G$2,1)-U89),IF(AND(F89&lt;F$2,G89&lt;=G$2),(NETWORKDAYS.INTL(F$2,G89,1)-U89),IF(AND(F89&gt;=F$2,G89=""),((NETWORKDAYS.INTL(F89,G$2,1))-U89),IF(AND(F89&gt;=F$2,G89&lt;=G$2),NETWORKDAYS.INTL(F89,G89,1),hata))))</f>
        <v>22</v>
      </c>
      <c r="P89" s="44">
        <f t="shared" si="14"/>
        <v>0</v>
      </c>
      <c r="Q89" s="49"/>
      <c r="R89" s="45">
        <f t="shared" si="15"/>
        <v>0</v>
      </c>
      <c r="S89" s="45">
        <f t="shared" si="16"/>
        <v>0</v>
      </c>
      <c r="T89" s="127">
        <f>IF(AND(F89&lt;F$2,G89=""),(G$2-F$2+1)-(NETWORKDAYS.INTL(F$2,G$2,1)),IF(AND(F89&lt;F$2,G89&lt;=G$2),(G89-F$2)-(NETWORKDAYS.INTL(F$2,G89,1)),IF(AND(F89&gt;=F$2,G89=""),(G$2-F89)-(NETWORKDAYS.INTL(F89,G$2,1)),IF(AND(F89&gt;=F$2,G89&lt;=G$2),(G89-F89)-NETWORKDAYS.INTL(F89,G89,1),hata))))</f>
        <v>8</v>
      </c>
      <c r="U89" s="46">
        <f t="shared" si="17"/>
        <v>1</v>
      </c>
      <c r="V89" s="50"/>
      <c r="W89" s="51"/>
      <c r="X89" s="51"/>
      <c r="Y89" s="51"/>
      <c r="Z89" s="51"/>
      <c r="AA89" s="51"/>
      <c r="AB89" s="51"/>
      <c r="AC89" s="51"/>
      <c r="AD89" s="52"/>
      <c r="AE89" s="52"/>
      <c r="AF89" s="53"/>
      <c r="AG89" s="54"/>
      <c r="AH89" s="128"/>
      <c r="AI89" s="44">
        <f>IF(H89="TAM ZAMANLI",(IF(AND(F89&lt;F$2,G89=""),G$2-F$2+1,IF(AND(F89&lt;F$2,G89&lt;=G$2),G89-F$2+1,IF(AND(F89&gt;=F$2,G89=""),G$2-F89+1,IF(AND(F89&gt;=F$2,G89&lt;=G$2),G89-F89+1,hata))))*F$7)-(F$7*SUM(S89:AF89)+AG89+AH89),0)</f>
        <v>0</v>
      </c>
      <c r="AJ89" s="119">
        <f>IF(AND(F89&lt;F$2,G89=""),(G$2-F$2+1)-(NETWORKDAYS.INTL(F$2,G$2,1)),IF(AND(F89&lt;F$2,G89&lt;=G$2),(G89-F$2+1)-(NETWORKDAYS.INTL(F$2,G89,1)),IF(AND(F89&gt;=F$2,G89=""),(G$2-F89+1)-(NETWORKDAYS.INTL(F89,G$2,1)),IF(AND(F89&gt;=F$2,G89&lt;=G$2),(G89-F89+1)-NETWORKDAYS.INTL(F89,G89,1),hata))))</f>
        <v>8</v>
      </c>
      <c r="AK89" s="55">
        <f t="shared" si="18"/>
        <v>31</v>
      </c>
      <c r="AL89" s="55">
        <f t="shared" si="19"/>
        <v>31</v>
      </c>
      <c r="AM89" s="55">
        <f t="shared" si="20"/>
        <v>0</v>
      </c>
      <c r="AN89" s="56">
        <f t="shared" si="21"/>
        <v>0</v>
      </c>
      <c r="AO89" s="169" t="e">
        <f>IF(AND(H89="TAM ZAMANLI",AN89&gt;0),1,IF(AND(H89="KISMİ ZAMANLI",AN89&gt;0),(S89+AG89/F$7)/30,hata))</f>
        <v>#NAME?</v>
      </c>
      <c r="AP89" s="181"/>
      <c r="AQ89" s="172">
        <f t="shared" si="22"/>
        <v>0</v>
      </c>
      <c r="AR89" s="175"/>
      <c r="AS89" s="176"/>
      <c r="AT89" s="176"/>
    </row>
    <row r="90" spans="2:46" ht="15" customHeight="1" thickBot="1" x14ac:dyDescent="0.3">
      <c r="B90" s="40">
        <f t="shared" si="12"/>
        <v>76</v>
      </c>
      <c r="C90" s="41"/>
      <c r="D90" s="41"/>
      <c r="E90" s="42"/>
      <c r="F90" s="43"/>
      <c r="G90" s="43"/>
      <c r="H90" s="42"/>
      <c r="I90" s="42"/>
      <c r="J90" s="42"/>
      <c r="K90" s="42"/>
      <c r="L90" s="117" t="e">
        <f>VLOOKUP(K90,Sayfa1!F$3:G$15,2,FALSE)</f>
        <v>#N/A</v>
      </c>
      <c r="M90" s="47"/>
      <c r="N90" s="48"/>
      <c r="O90" s="44">
        <f>IF(AND(F90&lt;F$2,G90=""),(NETWORKDAYS.INTL(F$2,G$2,1)-U90),IF(AND(F90&lt;F$2,G90&lt;=G$2),(NETWORKDAYS.INTL(F$2,G90,1)-U90),IF(AND(F90&gt;=F$2,G90=""),((NETWORKDAYS.INTL(F90,G$2,1))-U90),IF(AND(F90&gt;=F$2,G90&lt;=G$2),NETWORKDAYS.INTL(F90,G90,1),hata))))</f>
        <v>22</v>
      </c>
      <c r="P90" s="44">
        <f t="shared" si="14"/>
        <v>0</v>
      </c>
      <c r="Q90" s="49"/>
      <c r="R90" s="45">
        <f t="shared" si="15"/>
        <v>0</v>
      </c>
      <c r="S90" s="45">
        <f t="shared" si="16"/>
        <v>0</v>
      </c>
      <c r="T90" s="127">
        <f>IF(AND(F90&lt;F$2,G90=""),(G$2-F$2+1)-(NETWORKDAYS.INTL(F$2,G$2,1)),IF(AND(F90&lt;F$2,G90&lt;=G$2),(G90-F$2)-(NETWORKDAYS.INTL(F$2,G90,1)),IF(AND(F90&gt;=F$2,G90=""),(G$2-F90)-(NETWORKDAYS.INTL(F90,G$2,1)),IF(AND(F90&gt;=F$2,G90&lt;=G$2),(G90-F90)-NETWORKDAYS.INTL(F90,G90,1),hata))))</f>
        <v>8</v>
      </c>
      <c r="U90" s="46">
        <f t="shared" si="17"/>
        <v>1</v>
      </c>
      <c r="V90" s="50"/>
      <c r="W90" s="51"/>
      <c r="X90" s="51"/>
      <c r="Y90" s="51"/>
      <c r="Z90" s="51"/>
      <c r="AA90" s="51"/>
      <c r="AB90" s="51"/>
      <c r="AC90" s="51"/>
      <c r="AD90" s="52"/>
      <c r="AE90" s="52"/>
      <c r="AF90" s="53"/>
      <c r="AG90" s="54"/>
      <c r="AH90" s="128"/>
      <c r="AI90" s="44">
        <f>IF(H90="TAM ZAMANLI",(IF(AND(F90&lt;F$2,G90=""),G$2-F$2+1,IF(AND(F90&lt;F$2,G90&lt;=G$2),G90-F$2+1,IF(AND(F90&gt;=F$2,G90=""),G$2-F90+1,IF(AND(F90&gt;=F$2,G90&lt;=G$2),G90-F90+1,hata))))*F$7)-(F$7*SUM(S90:AF90)+AG90+AH90),0)</f>
        <v>0</v>
      </c>
      <c r="AJ90" s="119">
        <f>IF(AND(F90&lt;F$2,G90=""),(G$2-F$2+1)-(NETWORKDAYS.INTL(F$2,G$2,1)),IF(AND(F90&lt;F$2,G90&lt;=G$2),(G90-F$2+1)-(NETWORKDAYS.INTL(F$2,G90,1)),IF(AND(F90&gt;=F$2,G90=""),(G$2-F90+1)-(NETWORKDAYS.INTL(F90,G$2,1)),IF(AND(F90&gt;=F$2,G90&lt;=G$2),(G90-F90+1)-NETWORKDAYS.INTL(F90,G90,1),hata))))</f>
        <v>8</v>
      </c>
      <c r="AK90" s="55">
        <f t="shared" si="18"/>
        <v>31</v>
      </c>
      <c r="AL90" s="55">
        <f t="shared" si="19"/>
        <v>31</v>
      </c>
      <c r="AM90" s="55">
        <f t="shared" si="20"/>
        <v>0</v>
      </c>
      <c r="AN90" s="56">
        <f t="shared" si="21"/>
        <v>0</v>
      </c>
      <c r="AO90" s="169" t="e">
        <f>IF(AND(H90="TAM ZAMANLI",AN90&gt;0),1,IF(AND(H90="KISMİ ZAMANLI",AN90&gt;0),(S90+AG90/F$7)/30,hata))</f>
        <v>#NAME?</v>
      </c>
      <c r="AP90" s="181"/>
      <c r="AQ90" s="172">
        <f t="shared" si="22"/>
        <v>0</v>
      </c>
      <c r="AR90" s="175"/>
      <c r="AS90" s="176"/>
      <c r="AT90" s="176"/>
    </row>
    <row r="91" spans="2:46" ht="15" customHeight="1" thickBot="1" x14ac:dyDescent="0.3">
      <c r="B91" s="40">
        <f t="shared" si="12"/>
        <v>77</v>
      </c>
      <c r="C91" s="41"/>
      <c r="D91" s="41"/>
      <c r="E91" s="42"/>
      <c r="F91" s="43"/>
      <c r="G91" s="43"/>
      <c r="H91" s="42"/>
      <c r="I91" s="42"/>
      <c r="J91" s="42"/>
      <c r="K91" s="42"/>
      <c r="L91" s="117" t="e">
        <f>VLOOKUP(K91,Sayfa1!F$3:G$15,2,FALSE)</f>
        <v>#N/A</v>
      </c>
      <c r="M91" s="47"/>
      <c r="N91" s="48"/>
      <c r="O91" s="44">
        <f>IF(AND(F91&lt;F$2,G91=""),(NETWORKDAYS.INTL(F$2,G$2,1)-U91),IF(AND(F91&lt;F$2,G91&lt;=G$2),(NETWORKDAYS.INTL(F$2,G91,1)-U91),IF(AND(F91&gt;=F$2,G91=""),((NETWORKDAYS.INTL(F91,G$2,1))-U91),IF(AND(F91&gt;=F$2,G91&lt;=G$2),NETWORKDAYS.INTL(F91,G91,1),hata))))</f>
        <v>22</v>
      </c>
      <c r="P91" s="44">
        <f t="shared" si="14"/>
        <v>0</v>
      </c>
      <c r="Q91" s="49"/>
      <c r="R91" s="45">
        <f t="shared" si="15"/>
        <v>0</v>
      </c>
      <c r="S91" s="45">
        <f t="shared" si="16"/>
        <v>0</v>
      </c>
      <c r="T91" s="127">
        <f>IF(AND(F91&lt;F$2,G91=""),(G$2-F$2+1)-(NETWORKDAYS.INTL(F$2,G$2,1)),IF(AND(F91&lt;F$2,G91&lt;=G$2),(G91-F$2)-(NETWORKDAYS.INTL(F$2,G91,1)),IF(AND(F91&gt;=F$2,G91=""),(G$2-F91)-(NETWORKDAYS.INTL(F91,G$2,1)),IF(AND(F91&gt;=F$2,G91&lt;=G$2),(G91-F91)-NETWORKDAYS.INTL(F91,G91,1),hata))))</f>
        <v>8</v>
      </c>
      <c r="U91" s="46">
        <f t="shared" si="17"/>
        <v>1</v>
      </c>
      <c r="V91" s="50"/>
      <c r="W91" s="51"/>
      <c r="X91" s="51"/>
      <c r="Y91" s="51"/>
      <c r="Z91" s="51"/>
      <c r="AA91" s="51"/>
      <c r="AB91" s="51"/>
      <c r="AC91" s="51"/>
      <c r="AD91" s="52"/>
      <c r="AE91" s="52"/>
      <c r="AF91" s="53"/>
      <c r="AG91" s="54"/>
      <c r="AH91" s="128"/>
      <c r="AI91" s="44">
        <f>IF(H91="TAM ZAMANLI",(IF(AND(F91&lt;F$2,G91=""),G$2-F$2+1,IF(AND(F91&lt;F$2,G91&lt;=G$2),G91-F$2+1,IF(AND(F91&gt;=F$2,G91=""),G$2-F91+1,IF(AND(F91&gt;=F$2,G91&lt;=G$2),G91-F91+1,hata))))*F$7)-(F$7*SUM(S91:AF91)+AG91+AH91),0)</f>
        <v>0</v>
      </c>
      <c r="AJ91" s="119">
        <f>IF(AND(F91&lt;F$2,G91=""),(G$2-F$2+1)-(NETWORKDAYS.INTL(F$2,G$2,1)),IF(AND(F91&lt;F$2,G91&lt;=G$2),(G91-F$2+1)-(NETWORKDAYS.INTL(F$2,G91,1)),IF(AND(F91&gt;=F$2,G91=""),(G$2-F91+1)-(NETWORKDAYS.INTL(F91,G$2,1)),IF(AND(F91&gt;=F$2,G91&lt;=G$2),(G91-F91+1)-NETWORKDAYS.INTL(F91,G91,1),hata))))</f>
        <v>8</v>
      </c>
      <c r="AK91" s="55">
        <f t="shared" si="18"/>
        <v>31</v>
      </c>
      <c r="AL91" s="55">
        <f t="shared" si="19"/>
        <v>31</v>
      </c>
      <c r="AM91" s="55">
        <f t="shared" si="20"/>
        <v>0</v>
      </c>
      <c r="AN91" s="56">
        <f t="shared" si="21"/>
        <v>0</v>
      </c>
      <c r="AO91" s="169" t="e">
        <f>IF(AND(H91="TAM ZAMANLI",AN91&gt;0),1,IF(AND(H91="KISMİ ZAMANLI",AN91&gt;0),(S91+AG91/F$7)/30,hata))</f>
        <v>#NAME?</v>
      </c>
      <c r="AP91" s="181"/>
      <c r="AQ91" s="172">
        <f t="shared" si="22"/>
        <v>0</v>
      </c>
      <c r="AR91" s="175"/>
      <c r="AS91" s="176"/>
      <c r="AT91" s="176"/>
    </row>
    <row r="92" spans="2:46" ht="15" customHeight="1" thickBot="1" x14ac:dyDescent="0.3">
      <c r="B92" s="40">
        <f t="shared" si="12"/>
        <v>78</v>
      </c>
      <c r="C92" s="41"/>
      <c r="D92" s="41"/>
      <c r="E92" s="42"/>
      <c r="F92" s="43"/>
      <c r="G92" s="43"/>
      <c r="H92" s="42"/>
      <c r="I92" s="42"/>
      <c r="J92" s="42"/>
      <c r="K92" s="42"/>
      <c r="L92" s="117" t="e">
        <f>VLOOKUP(K92,Sayfa1!F$3:G$15,2,FALSE)</f>
        <v>#N/A</v>
      </c>
      <c r="M92" s="47"/>
      <c r="N92" s="48"/>
      <c r="O92" s="44">
        <f>IF(AND(F92&lt;F$2,G92=""),(NETWORKDAYS.INTL(F$2,G$2,1)-U92),IF(AND(F92&lt;F$2,G92&lt;=G$2),(NETWORKDAYS.INTL(F$2,G92,1)-U92),IF(AND(F92&gt;=F$2,G92=""),((NETWORKDAYS.INTL(F92,G$2,1))-U92),IF(AND(F92&gt;=F$2,G92&lt;=G$2),NETWORKDAYS.INTL(F92,G92,1),hata))))</f>
        <v>22</v>
      </c>
      <c r="P92" s="44">
        <f t="shared" si="14"/>
        <v>0</v>
      </c>
      <c r="Q92" s="49"/>
      <c r="R92" s="45">
        <f t="shared" si="15"/>
        <v>0</v>
      </c>
      <c r="S92" s="45">
        <f t="shared" si="16"/>
        <v>0</v>
      </c>
      <c r="T92" s="127">
        <f>IF(AND(F92&lt;F$2,G92=""),(G$2-F$2+1)-(NETWORKDAYS.INTL(F$2,G$2,1)),IF(AND(F92&lt;F$2,G92&lt;=G$2),(G92-F$2)-(NETWORKDAYS.INTL(F$2,G92,1)),IF(AND(F92&gt;=F$2,G92=""),(G$2-F92)-(NETWORKDAYS.INTL(F92,G$2,1)),IF(AND(F92&gt;=F$2,G92&lt;=G$2),(G92-F92)-NETWORKDAYS.INTL(F92,G92,1),hata))))</f>
        <v>8</v>
      </c>
      <c r="U92" s="46">
        <f t="shared" si="17"/>
        <v>1</v>
      </c>
      <c r="V92" s="50"/>
      <c r="W92" s="51"/>
      <c r="X92" s="51"/>
      <c r="Y92" s="51"/>
      <c r="Z92" s="51"/>
      <c r="AA92" s="51"/>
      <c r="AB92" s="51"/>
      <c r="AC92" s="51"/>
      <c r="AD92" s="52"/>
      <c r="AE92" s="52"/>
      <c r="AF92" s="53"/>
      <c r="AG92" s="54"/>
      <c r="AH92" s="128"/>
      <c r="AI92" s="44">
        <f>IF(H92="TAM ZAMANLI",(IF(AND(F92&lt;F$2,G92=""),G$2-F$2+1,IF(AND(F92&lt;F$2,G92&lt;=G$2),G92-F$2+1,IF(AND(F92&gt;=F$2,G92=""),G$2-F92+1,IF(AND(F92&gt;=F$2,G92&lt;=G$2),G92-F92+1,hata))))*F$7)-(F$7*SUM(S92:AF92)+AG92+AH92),0)</f>
        <v>0</v>
      </c>
      <c r="AJ92" s="119">
        <f>IF(AND(F92&lt;F$2,G92=""),(G$2-F$2+1)-(NETWORKDAYS.INTL(F$2,G$2,1)),IF(AND(F92&lt;F$2,G92&lt;=G$2),(G92-F$2+1)-(NETWORKDAYS.INTL(F$2,G92,1)),IF(AND(F92&gt;=F$2,G92=""),(G$2-F92+1)-(NETWORKDAYS.INTL(F92,G$2,1)),IF(AND(F92&gt;=F$2,G92&lt;=G$2),(G92-F92+1)-NETWORKDAYS.INTL(F92,G92,1),hata))))</f>
        <v>8</v>
      </c>
      <c r="AK92" s="55">
        <f t="shared" si="18"/>
        <v>31</v>
      </c>
      <c r="AL92" s="55">
        <f t="shared" si="19"/>
        <v>31</v>
      </c>
      <c r="AM92" s="55">
        <f t="shared" si="20"/>
        <v>0</v>
      </c>
      <c r="AN92" s="56">
        <f t="shared" si="21"/>
        <v>0</v>
      </c>
      <c r="AO92" s="169" t="e">
        <f>IF(AND(H92="TAM ZAMANLI",AN92&gt;0),1,IF(AND(H92="KISMİ ZAMANLI",AN92&gt;0),(S92+AG92/F$7)/30,hata))</f>
        <v>#NAME?</v>
      </c>
      <c r="AP92" s="181"/>
      <c r="AQ92" s="172">
        <f t="shared" si="22"/>
        <v>0</v>
      </c>
      <c r="AR92" s="175"/>
      <c r="AS92" s="176"/>
      <c r="AT92" s="176"/>
    </row>
    <row r="93" spans="2:46" ht="15" customHeight="1" thickBot="1" x14ac:dyDescent="0.3">
      <c r="B93" s="40">
        <f t="shared" si="12"/>
        <v>79</v>
      </c>
      <c r="C93" s="41"/>
      <c r="D93" s="41"/>
      <c r="E93" s="42"/>
      <c r="F93" s="43"/>
      <c r="G93" s="43"/>
      <c r="H93" s="42"/>
      <c r="I93" s="42"/>
      <c r="J93" s="42"/>
      <c r="K93" s="42"/>
      <c r="L93" s="117" t="e">
        <f>VLOOKUP(K93,Sayfa1!F$3:G$15,2,FALSE)</f>
        <v>#N/A</v>
      </c>
      <c r="M93" s="47"/>
      <c r="N93" s="48"/>
      <c r="O93" s="44">
        <f>IF(AND(F93&lt;F$2,G93=""),(NETWORKDAYS.INTL(F$2,G$2,1)-U93),IF(AND(F93&lt;F$2,G93&lt;=G$2),(NETWORKDAYS.INTL(F$2,G93,1)-U93),IF(AND(F93&gt;=F$2,G93=""),((NETWORKDAYS.INTL(F93,G$2,1))-U93),IF(AND(F93&gt;=F$2,G93&lt;=G$2),NETWORKDAYS.INTL(F93,G93,1),hata))))</f>
        <v>22</v>
      </c>
      <c r="P93" s="44">
        <f t="shared" si="14"/>
        <v>0</v>
      </c>
      <c r="Q93" s="49"/>
      <c r="R93" s="45">
        <f t="shared" si="15"/>
        <v>0</v>
      </c>
      <c r="S93" s="45">
        <f t="shared" si="16"/>
        <v>0</v>
      </c>
      <c r="T93" s="127">
        <f>IF(AND(F93&lt;F$2,G93=""),(G$2-F$2+1)-(NETWORKDAYS.INTL(F$2,G$2,1)),IF(AND(F93&lt;F$2,G93&lt;=G$2),(G93-F$2)-(NETWORKDAYS.INTL(F$2,G93,1)),IF(AND(F93&gt;=F$2,G93=""),(G$2-F93)-(NETWORKDAYS.INTL(F93,G$2,1)),IF(AND(F93&gt;=F$2,G93&lt;=G$2),(G93-F93)-NETWORKDAYS.INTL(F93,G93,1),hata))))</f>
        <v>8</v>
      </c>
      <c r="U93" s="46">
        <f t="shared" si="17"/>
        <v>1</v>
      </c>
      <c r="V93" s="50"/>
      <c r="W93" s="51"/>
      <c r="X93" s="51"/>
      <c r="Y93" s="51"/>
      <c r="Z93" s="51"/>
      <c r="AA93" s="51"/>
      <c r="AB93" s="51"/>
      <c r="AC93" s="51"/>
      <c r="AD93" s="52"/>
      <c r="AE93" s="52"/>
      <c r="AF93" s="53"/>
      <c r="AG93" s="54"/>
      <c r="AH93" s="128"/>
      <c r="AI93" s="44">
        <f>IF(H93="TAM ZAMANLI",(IF(AND(F93&lt;F$2,G93=""),G$2-F$2+1,IF(AND(F93&lt;F$2,G93&lt;=G$2),G93-F$2+1,IF(AND(F93&gt;=F$2,G93=""),G$2-F93+1,IF(AND(F93&gt;=F$2,G93&lt;=G$2),G93-F93+1,hata))))*F$7)-(F$7*SUM(S93:AF93)+AG93+AH93),0)</f>
        <v>0</v>
      </c>
      <c r="AJ93" s="119">
        <f>IF(AND(F93&lt;F$2,G93=""),(G$2-F$2+1)-(NETWORKDAYS.INTL(F$2,G$2,1)),IF(AND(F93&lt;F$2,G93&lt;=G$2),(G93-F$2+1)-(NETWORKDAYS.INTL(F$2,G93,1)),IF(AND(F93&gt;=F$2,G93=""),(G$2-F93+1)-(NETWORKDAYS.INTL(F93,G$2,1)),IF(AND(F93&gt;=F$2,G93&lt;=G$2),(G93-F93+1)-NETWORKDAYS.INTL(F93,G93,1),hata))))</f>
        <v>8</v>
      </c>
      <c r="AK93" s="55">
        <f t="shared" si="18"/>
        <v>31</v>
      </c>
      <c r="AL93" s="55">
        <f t="shared" si="19"/>
        <v>31</v>
      </c>
      <c r="AM93" s="55">
        <f t="shared" si="20"/>
        <v>0</v>
      </c>
      <c r="AN93" s="56">
        <f t="shared" si="21"/>
        <v>0</v>
      </c>
      <c r="AO93" s="169" t="e">
        <f>IF(AND(H93="TAM ZAMANLI",AN93&gt;0),1,IF(AND(H93="KISMİ ZAMANLI",AN93&gt;0),(S93+AG93/F$7)/30,hata))</f>
        <v>#NAME?</v>
      </c>
      <c r="AP93" s="181"/>
      <c r="AQ93" s="172">
        <f t="shared" si="22"/>
        <v>0</v>
      </c>
      <c r="AR93" s="175"/>
      <c r="AS93" s="176"/>
      <c r="AT93" s="176"/>
    </row>
    <row r="94" spans="2:46" ht="15" customHeight="1" thickBot="1" x14ac:dyDescent="0.3">
      <c r="B94" s="40">
        <f t="shared" si="12"/>
        <v>80</v>
      </c>
      <c r="C94" s="41"/>
      <c r="D94" s="41"/>
      <c r="E94" s="42"/>
      <c r="F94" s="43"/>
      <c r="G94" s="43"/>
      <c r="H94" s="42"/>
      <c r="I94" s="42"/>
      <c r="J94" s="42"/>
      <c r="K94" s="42"/>
      <c r="L94" s="117" t="e">
        <f>VLOOKUP(K94,Sayfa1!F$3:G$15,2,FALSE)</f>
        <v>#N/A</v>
      </c>
      <c r="M94" s="47"/>
      <c r="N94" s="48"/>
      <c r="O94" s="44">
        <f>IF(AND(F94&lt;F$2,G94=""),(NETWORKDAYS.INTL(F$2,G$2,1)-U94),IF(AND(F94&lt;F$2,G94&lt;=G$2),(NETWORKDAYS.INTL(F$2,G94,1)-U94),IF(AND(F94&gt;=F$2,G94=""),((NETWORKDAYS.INTL(F94,G$2,1))-U94),IF(AND(F94&gt;=F$2,G94&lt;=G$2),NETWORKDAYS.INTL(F94,G94,1),hata))))</f>
        <v>22</v>
      </c>
      <c r="P94" s="44">
        <f t="shared" si="14"/>
        <v>0</v>
      </c>
      <c r="Q94" s="49"/>
      <c r="R94" s="45">
        <f t="shared" si="15"/>
        <v>0</v>
      </c>
      <c r="S94" s="45">
        <f t="shared" si="16"/>
        <v>0</v>
      </c>
      <c r="T94" s="127">
        <f>IF(AND(F94&lt;F$2,G94=""),(G$2-F$2+1)-(NETWORKDAYS.INTL(F$2,G$2,1)),IF(AND(F94&lt;F$2,G94&lt;=G$2),(G94-F$2)-(NETWORKDAYS.INTL(F$2,G94,1)),IF(AND(F94&gt;=F$2,G94=""),(G$2-F94)-(NETWORKDAYS.INTL(F94,G$2,1)),IF(AND(F94&gt;=F$2,G94&lt;=G$2),(G94-F94)-NETWORKDAYS.INTL(F94,G94,1),hata))))</f>
        <v>8</v>
      </c>
      <c r="U94" s="46">
        <f t="shared" si="17"/>
        <v>1</v>
      </c>
      <c r="V94" s="50"/>
      <c r="W94" s="51"/>
      <c r="X94" s="51"/>
      <c r="Y94" s="51"/>
      <c r="Z94" s="51"/>
      <c r="AA94" s="51"/>
      <c r="AB94" s="51"/>
      <c r="AC94" s="51"/>
      <c r="AD94" s="52"/>
      <c r="AE94" s="52"/>
      <c r="AF94" s="53"/>
      <c r="AG94" s="54"/>
      <c r="AH94" s="128"/>
      <c r="AI94" s="44">
        <f>IF(H94="TAM ZAMANLI",(IF(AND(F94&lt;F$2,G94=""),G$2-F$2+1,IF(AND(F94&lt;F$2,G94&lt;=G$2),G94-F$2+1,IF(AND(F94&gt;=F$2,G94=""),G$2-F94+1,IF(AND(F94&gt;=F$2,G94&lt;=G$2),G94-F94+1,hata))))*F$7)-(F$7*SUM(S94:AF94)+AG94+AH94),0)</f>
        <v>0</v>
      </c>
      <c r="AJ94" s="119">
        <f>IF(AND(F94&lt;F$2,G94=""),(G$2-F$2+1)-(NETWORKDAYS.INTL(F$2,G$2,1)),IF(AND(F94&lt;F$2,G94&lt;=G$2),(G94-F$2+1)-(NETWORKDAYS.INTL(F$2,G94,1)),IF(AND(F94&gt;=F$2,G94=""),(G$2-F94+1)-(NETWORKDAYS.INTL(F94,G$2,1)),IF(AND(F94&gt;=F$2,G94&lt;=G$2),(G94-F94+1)-NETWORKDAYS.INTL(F94,G94,1),hata))))</f>
        <v>8</v>
      </c>
      <c r="AK94" s="55">
        <f t="shared" si="18"/>
        <v>31</v>
      </c>
      <c r="AL94" s="55">
        <f t="shared" si="19"/>
        <v>31</v>
      </c>
      <c r="AM94" s="55">
        <f t="shared" si="20"/>
        <v>0</v>
      </c>
      <c r="AN94" s="56">
        <f t="shared" si="21"/>
        <v>0</v>
      </c>
      <c r="AO94" s="169" t="e">
        <f>IF(AND(H94="TAM ZAMANLI",AN94&gt;0),1,IF(AND(H94="KISMİ ZAMANLI",AN94&gt;0),(S94+AG94/F$7)/30,hata))</f>
        <v>#NAME?</v>
      </c>
      <c r="AP94" s="181"/>
      <c r="AQ94" s="172">
        <f t="shared" si="22"/>
        <v>0</v>
      </c>
      <c r="AR94" s="175"/>
      <c r="AS94" s="176"/>
      <c r="AT94" s="176"/>
    </row>
    <row r="95" spans="2:46" ht="15" customHeight="1" thickBot="1" x14ac:dyDescent="0.3">
      <c r="B95" s="40">
        <f t="shared" si="12"/>
        <v>81</v>
      </c>
      <c r="C95" s="41"/>
      <c r="D95" s="41"/>
      <c r="E95" s="42"/>
      <c r="F95" s="43"/>
      <c r="G95" s="43"/>
      <c r="H95" s="42"/>
      <c r="I95" s="42"/>
      <c r="J95" s="42"/>
      <c r="K95" s="42"/>
      <c r="L95" s="117" t="e">
        <f>VLOOKUP(K95,Sayfa1!F$3:G$15,2,FALSE)</f>
        <v>#N/A</v>
      </c>
      <c r="M95" s="47"/>
      <c r="N95" s="48"/>
      <c r="O95" s="44">
        <f>IF(AND(F95&lt;F$2,G95=""),(NETWORKDAYS.INTL(F$2,G$2,1)-U95),IF(AND(F95&lt;F$2,G95&lt;=G$2),(NETWORKDAYS.INTL(F$2,G95,1)-U95),IF(AND(F95&gt;=F$2,G95=""),((NETWORKDAYS.INTL(F95,G$2,1))-U95),IF(AND(F95&gt;=F$2,G95&lt;=G$2),NETWORKDAYS.INTL(F95,G95,1),hata))))</f>
        <v>22</v>
      </c>
      <c r="P95" s="44">
        <f t="shared" si="14"/>
        <v>0</v>
      </c>
      <c r="Q95" s="49"/>
      <c r="R95" s="45">
        <f t="shared" si="15"/>
        <v>0</v>
      </c>
      <c r="S95" s="45">
        <f t="shared" si="16"/>
        <v>0</v>
      </c>
      <c r="T95" s="127">
        <f>IF(AND(F95&lt;F$2,G95=""),(G$2-F$2+1)-(NETWORKDAYS.INTL(F$2,G$2,1)),IF(AND(F95&lt;F$2,G95&lt;=G$2),(G95-F$2)-(NETWORKDAYS.INTL(F$2,G95,1)),IF(AND(F95&gt;=F$2,G95=""),(G$2-F95)-(NETWORKDAYS.INTL(F95,G$2,1)),IF(AND(F95&gt;=F$2,G95&lt;=G$2),(G95-F95)-NETWORKDAYS.INTL(F95,G95,1),hata))))</f>
        <v>8</v>
      </c>
      <c r="U95" s="46">
        <f t="shared" si="17"/>
        <v>1</v>
      </c>
      <c r="V95" s="50"/>
      <c r="W95" s="51"/>
      <c r="X95" s="51"/>
      <c r="Y95" s="51"/>
      <c r="Z95" s="51"/>
      <c r="AA95" s="51"/>
      <c r="AB95" s="51"/>
      <c r="AC95" s="51"/>
      <c r="AD95" s="52"/>
      <c r="AE95" s="52"/>
      <c r="AF95" s="53"/>
      <c r="AG95" s="54"/>
      <c r="AH95" s="128"/>
      <c r="AI95" s="44">
        <f>IF(H95="TAM ZAMANLI",(IF(AND(F95&lt;F$2,G95=""),G$2-F$2+1,IF(AND(F95&lt;F$2,G95&lt;=G$2),G95-F$2+1,IF(AND(F95&gt;=F$2,G95=""),G$2-F95+1,IF(AND(F95&gt;=F$2,G95&lt;=G$2),G95-F95+1,hata))))*F$7)-(F$7*SUM(S95:AF95)+AG95+AH95),0)</f>
        <v>0</v>
      </c>
      <c r="AJ95" s="119">
        <f>IF(AND(F95&lt;F$2,G95=""),(G$2-F$2+1)-(NETWORKDAYS.INTL(F$2,G$2,1)),IF(AND(F95&lt;F$2,G95&lt;=G$2),(G95-F$2+1)-(NETWORKDAYS.INTL(F$2,G95,1)),IF(AND(F95&gt;=F$2,G95=""),(G$2-F95+1)-(NETWORKDAYS.INTL(F95,G$2,1)),IF(AND(F95&gt;=F$2,G95&lt;=G$2),(G95-F95+1)-NETWORKDAYS.INTL(F95,G95,1),hata))))</f>
        <v>8</v>
      </c>
      <c r="AK95" s="55">
        <f t="shared" si="18"/>
        <v>31</v>
      </c>
      <c r="AL95" s="55">
        <f t="shared" si="19"/>
        <v>31</v>
      </c>
      <c r="AM95" s="55">
        <f t="shared" si="20"/>
        <v>0</v>
      </c>
      <c r="AN95" s="56">
        <f t="shared" si="21"/>
        <v>0</v>
      </c>
      <c r="AO95" s="169" t="e">
        <f>IF(AND(H95="TAM ZAMANLI",AN95&gt;0),1,IF(AND(H95="KISMİ ZAMANLI",AN95&gt;0),(S95+AG95/F$7)/30,hata))</f>
        <v>#NAME?</v>
      </c>
      <c r="AP95" s="181"/>
      <c r="AQ95" s="172">
        <f t="shared" si="22"/>
        <v>0</v>
      </c>
      <c r="AR95" s="175"/>
      <c r="AS95" s="176"/>
      <c r="AT95" s="176"/>
    </row>
    <row r="96" spans="2:46" ht="15" customHeight="1" thickBot="1" x14ac:dyDescent="0.3">
      <c r="B96" s="40">
        <f t="shared" si="12"/>
        <v>82</v>
      </c>
      <c r="C96" s="41"/>
      <c r="D96" s="41"/>
      <c r="E96" s="42"/>
      <c r="F96" s="43"/>
      <c r="G96" s="43"/>
      <c r="H96" s="42"/>
      <c r="I96" s="42"/>
      <c r="J96" s="42"/>
      <c r="K96" s="42"/>
      <c r="L96" s="117" t="e">
        <f>VLOOKUP(K96,Sayfa1!F$3:G$15,2,FALSE)</f>
        <v>#N/A</v>
      </c>
      <c r="M96" s="47"/>
      <c r="N96" s="48"/>
      <c r="O96" s="44">
        <f>IF(AND(F96&lt;F$2,G96=""),(NETWORKDAYS.INTL(F$2,G$2,1)-U96),IF(AND(F96&lt;F$2,G96&lt;=G$2),(NETWORKDAYS.INTL(F$2,G96,1)-U96),IF(AND(F96&gt;=F$2,G96=""),((NETWORKDAYS.INTL(F96,G$2,1))-U96),IF(AND(F96&gt;=F$2,G96&lt;=G$2),NETWORKDAYS.INTL(F96,G96,1),hata))))</f>
        <v>22</v>
      </c>
      <c r="P96" s="44">
        <f t="shared" si="14"/>
        <v>0</v>
      </c>
      <c r="Q96" s="49"/>
      <c r="R96" s="45">
        <f t="shared" si="15"/>
        <v>0</v>
      </c>
      <c r="S96" s="45">
        <f t="shared" si="16"/>
        <v>0</v>
      </c>
      <c r="T96" s="127">
        <f>IF(AND(F96&lt;F$2,G96=""),(G$2-F$2+1)-(NETWORKDAYS.INTL(F$2,G$2,1)),IF(AND(F96&lt;F$2,G96&lt;=G$2),(G96-F$2)-(NETWORKDAYS.INTL(F$2,G96,1)),IF(AND(F96&gt;=F$2,G96=""),(G$2-F96)-(NETWORKDAYS.INTL(F96,G$2,1)),IF(AND(F96&gt;=F$2,G96&lt;=G$2),(G96-F96)-NETWORKDAYS.INTL(F96,G96,1),hata))))</f>
        <v>8</v>
      </c>
      <c r="U96" s="46">
        <f t="shared" si="17"/>
        <v>1</v>
      </c>
      <c r="V96" s="50"/>
      <c r="W96" s="51"/>
      <c r="X96" s="51"/>
      <c r="Y96" s="51"/>
      <c r="Z96" s="51"/>
      <c r="AA96" s="51"/>
      <c r="AB96" s="51"/>
      <c r="AC96" s="51"/>
      <c r="AD96" s="52"/>
      <c r="AE96" s="52"/>
      <c r="AF96" s="53"/>
      <c r="AG96" s="54"/>
      <c r="AH96" s="128"/>
      <c r="AI96" s="44">
        <f>IF(H96="TAM ZAMANLI",(IF(AND(F96&lt;F$2,G96=""),G$2-F$2+1,IF(AND(F96&lt;F$2,G96&lt;=G$2),G96-F$2+1,IF(AND(F96&gt;=F$2,G96=""),G$2-F96+1,IF(AND(F96&gt;=F$2,G96&lt;=G$2),G96-F96+1,hata))))*F$7)-(F$7*SUM(S96:AF96)+AG96+AH96),0)</f>
        <v>0</v>
      </c>
      <c r="AJ96" s="119">
        <f>IF(AND(F96&lt;F$2,G96=""),(G$2-F$2+1)-(NETWORKDAYS.INTL(F$2,G$2,1)),IF(AND(F96&lt;F$2,G96&lt;=G$2),(G96-F$2+1)-(NETWORKDAYS.INTL(F$2,G96,1)),IF(AND(F96&gt;=F$2,G96=""),(G$2-F96+1)-(NETWORKDAYS.INTL(F96,G$2,1)),IF(AND(F96&gt;=F$2,G96&lt;=G$2),(G96-F96+1)-NETWORKDAYS.INTL(F96,G96,1),hata))))</f>
        <v>8</v>
      </c>
      <c r="AK96" s="55">
        <f t="shared" si="18"/>
        <v>31</v>
      </c>
      <c r="AL96" s="55">
        <f t="shared" si="19"/>
        <v>31</v>
      </c>
      <c r="AM96" s="55">
        <f t="shared" si="20"/>
        <v>0</v>
      </c>
      <c r="AN96" s="56">
        <f t="shared" si="21"/>
        <v>0</v>
      </c>
      <c r="AO96" s="169" t="e">
        <f>IF(AND(H96="TAM ZAMANLI",AN96&gt;0),1,IF(AND(H96="KISMİ ZAMANLI",AN96&gt;0),(S96+AG96/F$7)/30,hata))</f>
        <v>#NAME?</v>
      </c>
      <c r="AP96" s="181"/>
      <c r="AQ96" s="172">
        <f t="shared" si="22"/>
        <v>0</v>
      </c>
      <c r="AR96" s="175"/>
      <c r="AS96" s="176"/>
      <c r="AT96" s="176"/>
    </row>
    <row r="97" spans="2:46" ht="15" customHeight="1" thickBot="1" x14ac:dyDescent="0.3">
      <c r="B97" s="40">
        <f t="shared" si="12"/>
        <v>83</v>
      </c>
      <c r="C97" s="41"/>
      <c r="D97" s="41"/>
      <c r="E97" s="42"/>
      <c r="F97" s="43"/>
      <c r="G97" s="43"/>
      <c r="H97" s="42"/>
      <c r="I97" s="42"/>
      <c r="J97" s="42"/>
      <c r="K97" s="42"/>
      <c r="L97" s="117" t="e">
        <f>VLOOKUP(K97,Sayfa1!F$3:G$15,2,FALSE)</f>
        <v>#N/A</v>
      </c>
      <c r="M97" s="47"/>
      <c r="N97" s="48"/>
      <c r="O97" s="44">
        <f>IF(AND(F97&lt;F$2,G97=""),(NETWORKDAYS.INTL(F$2,G$2,1)-U97),IF(AND(F97&lt;F$2,G97&lt;=G$2),(NETWORKDAYS.INTL(F$2,G97,1)-U97),IF(AND(F97&gt;=F$2,G97=""),((NETWORKDAYS.INTL(F97,G$2,1))-U97),IF(AND(F97&gt;=F$2,G97&lt;=G$2),NETWORKDAYS.INTL(F97,G97,1),hata))))</f>
        <v>22</v>
      </c>
      <c r="P97" s="44">
        <f t="shared" si="14"/>
        <v>0</v>
      </c>
      <c r="Q97" s="49"/>
      <c r="R97" s="45">
        <f t="shared" si="15"/>
        <v>0</v>
      </c>
      <c r="S97" s="45">
        <f t="shared" si="16"/>
        <v>0</v>
      </c>
      <c r="T97" s="127">
        <f>IF(AND(F97&lt;F$2,G97=""),(G$2-F$2+1)-(NETWORKDAYS.INTL(F$2,G$2,1)),IF(AND(F97&lt;F$2,G97&lt;=G$2),(G97-F$2)-(NETWORKDAYS.INTL(F$2,G97,1)),IF(AND(F97&gt;=F$2,G97=""),(G$2-F97)-(NETWORKDAYS.INTL(F97,G$2,1)),IF(AND(F97&gt;=F$2,G97&lt;=G$2),(G97-F97)-NETWORKDAYS.INTL(F97,G97,1),hata))))</f>
        <v>8</v>
      </c>
      <c r="U97" s="46">
        <f t="shared" si="17"/>
        <v>1</v>
      </c>
      <c r="V97" s="50"/>
      <c r="W97" s="51"/>
      <c r="X97" s="51"/>
      <c r="Y97" s="51"/>
      <c r="Z97" s="51"/>
      <c r="AA97" s="51"/>
      <c r="AB97" s="51"/>
      <c r="AC97" s="51"/>
      <c r="AD97" s="52"/>
      <c r="AE97" s="52"/>
      <c r="AF97" s="53"/>
      <c r="AG97" s="54"/>
      <c r="AH97" s="128"/>
      <c r="AI97" s="44">
        <f>IF(H97="TAM ZAMANLI",(IF(AND(F97&lt;F$2,G97=""),G$2-F$2+1,IF(AND(F97&lt;F$2,G97&lt;=G$2),G97-F$2+1,IF(AND(F97&gt;=F$2,G97=""),G$2-F97+1,IF(AND(F97&gt;=F$2,G97&lt;=G$2),G97-F97+1,hata))))*F$7)-(F$7*SUM(S97:AF97)+AG97+AH97),0)</f>
        <v>0</v>
      </c>
      <c r="AJ97" s="119">
        <f>IF(AND(F97&lt;F$2,G97=""),(G$2-F$2+1)-(NETWORKDAYS.INTL(F$2,G$2,1)),IF(AND(F97&lt;F$2,G97&lt;=G$2),(G97-F$2+1)-(NETWORKDAYS.INTL(F$2,G97,1)),IF(AND(F97&gt;=F$2,G97=""),(G$2-F97+1)-(NETWORKDAYS.INTL(F97,G$2,1)),IF(AND(F97&gt;=F$2,G97&lt;=G$2),(G97-F97+1)-NETWORKDAYS.INTL(F97,G97,1),hata))))</f>
        <v>8</v>
      </c>
      <c r="AK97" s="55">
        <f t="shared" si="18"/>
        <v>31</v>
      </c>
      <c r="AL97" s="55">
        <f t="shared" si="19"/>
        <v>31</v>
      </c>
      <c r="AM97" s="55">
        <f t="shared" si="20"/>
        <v>0</v>
      </c>
      <c r="AN97" s="56">
        <f t="shared" si="21"/>
        <v>0</v>
      </c>
      <c r="AO97" s="169" t="e">
        <f>IF(AND(H97="TAM ZAMANLI",AN97&gt;0),1,IF(AND(H97="KISMİ ZAMANLI",AN97&gt;0),(S97+AG97/F$7)/30,hata))</f>
        <v>#NAME?</v>
      </c>
      <c r="AP97" s="181"/>
      <c r="AQ97" s="172">
        <f t="shared" si="22"/>
        <v>0</v>
      </c>
      <c r="AR97" s="175"/>
      <c r="AS97" s="176"/>
      <c r="AT97" s="176"/>
    </row>
    <row r="98" spans="2:46" ht="15" customHeight="1" thickBot="1" x14ac:dyDescent="0.3">
      <c r="B98" s="40">
        <f t="shared" si="12"/>
        <v>84</v>
      </c>
      <c r="C98" s="41"/>
      <c r="D98" s="41"/>
      <c r="E98" s="42"/>
      <c r="F98" s="43"/>
      <c r="G98" s="43"/>
      <c r="H98" s="42"/>
      <c r="I98" s="42"/>
      <c r="J98" s="42"/>
      <c r="K98" s="42"/>
      <c r="L98" s="117" t="e">
        <f>VLOOKUP(K98,Sayfa1!F$3:G$15,2,FALSE)</f>
        <v>#N/A</v>
      </c>
      <c r="M98" s="47"/>
      <c r="N98" s="48"/>
      <c r="O98" s="44">
        <f>IF(AND(F98&lt;F$2,G98=""),(NETWORKDAYS.INTL(F$2,G$2,1)-U98),IF(AND(F98&lt;F$2,G98&lt;=G$2),(NETWORKDAYS.INTL(F$2,G98,1)-U98),IF(AND(F98&gt;=F$2,G98=""),((NETWORKDAYS.INTL(F98,G$2,1))-U98),IF(AND(F98&gt;=F$2,G98&lt;=G$2),NETWORKDAYS.INTL(F98,G98,1),hata))))</f>
        <v>22</v>
      </c>
      <c r="P98" s="44">
        <f t="shared" si="14"/>
        <v>0</v>
      </c>
      <c r="Q98" s="49"/>
      <c r="R98" s="45">
        <f t="shared" si="15"/>
        <v>0</v>
      </c>
      <c r="S98" s="45">
        <f t="shared" si="16"/>
        <v>0</v>
      </c>
      <c r="T98" s="127">
        <f>IF(AND(F98&lt;F$2,G98=""),(G$2-F$2+1)-(NETWORKDAYS.INTL(F$2,G$2,1)),IF(AND(F98&lt;F$2,G98&lt;=G$2),(G98-F$2)-(NETWORKDAYS.INTL(F$2,G98,1)),IF(AND(F98&gt;=F$2,G98=""),(G$2-F98)-(NETWORKDAYS.INTL(F98,G$2,1)),IF(AND(F98&gt;=F$2,G98&lt;=G$2),(G98-F98)-NETWORKDAYS.INTL(F98,G98,1),hata))))</f>
        <v>8</v>
      </c>
      <c r="U98" s="46">
        <f t="shared" si="17"/>
        <v>1</v>
      </c>
      <c r="V98" s="50"/>
      <c r="W98" s="51"/>
      <c r="X98" s="51"/>
      <c r="Y98" s="51"/>
      <c r="Z98" s="51"/>
      <c r="AA98" s="51"/>
      <c r="AB98" s="51"/>
      <c r="AC98" s="51"/>
      <c r="AD98" s="52"/>
      <c r="AE98" s="52"/>
      <c r="AF98" s="53"/>
      <c r="AG98" s="54"/>
      <c r="AH98" s="128"/>
      <c r="AI98" s="44">
        <f>IF(H98="TAM ZAMANLI",(IF(AND(F98&lt;F$2,G98=""),G$2-F$2+1,IF(AND(F98&lt;F$2,G98&lt;=G$2),G98-F$2+1,IF(AND(F98&gt;=F$2,G98=""),G$2-F98+1,IF(AND(F98&gt;=F$2,G98&lt;=G$2),G98-F98+1,hata))))*F$7)-(F$7*SUM(S98:AF98)+AG98+AH98),0)</f>
        <v>0</v>
      </c>
      <c r="AJ98" s="119">
        <f>IF(AND(F98&lt;F$2,G98=""),(G$2-F$2+1)-(NETWORKDAYS.INTL(F$2,G$2,1)),IF(AND(F98&lt;F$2,G98&lt;=G$2),(G98-F$2+1)-(NETWORKDAYS.INTL(F$2,G98,1)),IF(AND(F98&gt;=F$2,G98=""),(G$2-F98+1)-(NETWORKDAYS.INTL(F98,G$2,1)),IF(AND(F98&gt;=F$2,G98&lt;=G$2),(G98-F98+1)-NETWORKDAYS.INTL(F98,G98,1),hata))))</f>
        <v>8</v>
      </c>
      <c r="AK98" s="55">
        <f t="shared" si="18"/>
        <v>31</v>
      </c>
      <c r="AL98" s="55">
        <f t="shared" si="19"/>
        <v>31</v>
      </c>
      <c r="AM98" s="55">
        <f t="shared" si="20"/>
        <v>0</v>
      </c>
      <c r="AN98" s="56">
        <f t="shared" si="21"/>
        <v>0</v>
      </c>
      <c r="AO98" s="169" t="e">
        <f>IF(AND(H98="TAM ZAMANLI",AN98&gt;0),1,IF(AND(H98="KISMİ ZAMANLI",AN98&gt;0),(S98+AG98/F$7)/30,hata))</f>
        <v>#NAME?</v>
      </c>
      <c r="AP98" s="181"/>
      <c r="AQ98" s="172">
        <f t="shared" si="22"/>
        <v>0</v>
      </c>
      <c r="AR98" s="175"/>
      <c r="AS98" s="176"/>
      <c r="AT98" s="176"/>
    </row>
    <row r="99" spans="2:46" ht="15" customHeight="1" thickBot="1" x14ac:dyDescent="0.3">
      <c r="B99" s="40">
        <f t="shared" si="12"/>
        <v>85</v>
      </c>
      <c r="C99" s="41"/>
      <c r="D99" s="41"/>
      <c r="E99" s="42"/>
      <c r="F99" s="43"/>
      <c r="G99" s="43"/>
      <c r="H99" s="42"/>
      <c r="I99" s="42"/>
      <c r="J99" s="42"/>
      <c r="K99" s="42"/>
      <c r="L99" s="117" t="e">
        <f>VLOOKUP(K99,Sayfa1!F$3:G$15,2,FALSE)</f>
        <v>#N/A</v>
      </c>
      <c r="M99" s="47"/>
      <c r="N99" s="48"/>
      <c r="O99" s="44">
        <f>IF(AND(F99&lt;F$2,G99=""),(NETWORKDAYS.INTL(F$2,G$2,1)-U99),IF(AND(F99&lt;F$2,G99&lt;=G$2),(NETWORKDAYS.INTL(F$2,G99,1)-U99),IF(AND(F99&gt;=F$2,G99=""),((NETWORKDAYS.INTL(F99,G$2,1))-U99),IF(AND(F99&gt;=F$2,G99&lt;=G$2),NETWORKDAYS.INTL(F99,G99,1),hata))))</f>
        <v>22</v>
      </c>
      <c r="P99" s="44">
        <f t="shared" si="14"/>
        <v>0</v>
      </c>
      <c r="Q99" s="49"/>
      <c r="R99" s="45">
        <f t="shared" si="15"/>
        <v>0</v>
      </c>
      <c r="S99" s="45">
        <f t="shared" si="16"/>
        <v>0</v>
      </c>
      <c r="T99" s="127">
        <f>IF(AND(F99&lt;F$2,G99=""),(G$2-F$2+1)-(NETWORKDAYS.INTL(F$2,G$2,1)),IF(AND(F99&lt;F$2,G99&lt;=G$2),(G99-F$2)-(NETWORKDAYS.INTL(F$2,G99,1)),IF(AND(F99&gt;=F$2,G99=""),(G$2-F99)-(NETWORKDAYS.INTL(F99,G$2,1)),IF(AND(F99&gt;=F$2,G99&lt;=G$2),(G99-F99)-NETWORKDAYS.INTL(F99,G99,1),hata))))</f>
        <v>8</v>
      </c>
      <c r="U99" s="46">
        <f t="shared" si="17"/>
        <v>1</v>
      </c>
      <c r="V99" s="50"/>
      <c r="W99" s="51"/>
      <c r="X99" s="51"/>
      <c r="Y99" s="51"/>
      <c r="Z99" s="51"/>
      <c r="AA99" s="51"/>
      <c r="AB99" s="51"/>
      <c r="AC99" s="51"/>
      <c r="AD99" s="52"/>
      <c r="AE99" s="52"/>
      <c r="AF99" s="53"/>
      <c r="AG99" s="54"/>
      <c r="AH99" s="128"/>
      <c r="AI99" s="44">
        <f>IF(H99="TAM ZAMANLI",(IF(AND(F99&lt;F$2,G99=""),G$2-F$2+1,IF(AND(F99&lt;F$2,G99&lt;=G$2),G99-F$2+1,IF(AND(F99&gt;=F$2,G99=""),G$2-F99+1,IF(AND(F99&gt;=F$2,G99&lt;=G$2),G99-F99+1,hata))))*F$7)-(F$7*SUM(S99:AF99)+AG99+AH99),0)</f>
        <v>0</v>
      </c>
      <c r="AJ99" s="119">
        <f>IF(AND(F99&lt;F$2,G99=""),(G$2-F$2+1)-(NETWORKDAYS.INTL(F$2,G$2,1)),IF(AND(F99&lt;F$2,G99&lt;=G$2),(G99-F$2+1)-(NETWORKDAYS.INTL(F$2,G99,1)),IF(AND(F99&gt;=F$2,G99=""),(G$2-F99+1)-(NETWORKDAYS.INTL(F99,G$2,1)),IF(AND(F99&gt;=F$2,G99&lt;=G$2),(G99-F99+1)-NETWORKDAYS.INTL(F99,G99,1),hata))))</f>
        <v>8</v>
      </c>
      <c r="AK99" s="55">
        <f t="shared" si="18"/>
        <v>31</v>
      </c>
      <c r="AL99" s="55">
        <f t="shared" si="19"/>
        <v>31</v>
      </c>
      <c r="AM99" s="55">
        <f t="shared" si="20"/>
        <v>0</v>
      </c>
      <c r="AN99" s="56">
        <f t="shared" si="21"/>
        <v>0</v>
      </c>
      <c r="AO99" s="169" t="e">
        <f>IF(AND(H99="TAM ZAMANLI",AN99&gt;0),1,IF(AND(H99="KISMİ ZAMANLI",AN99&gt;0),(S99+AG99/F$7)/30,hata))</f>
        <v>#NAME?</v>
      </c>
      <c r="AP99" s="181"/>
      <c r="AQ99" s="172">
        <f t="shared" si="22"/>
        <v>0</v>
      </c>
      <c r="AR99" s="175"/>
      <c r="AS99" s="176"/>
      <c r="AT99" s="176"/>
    </row>
    <row r="100" spans="2:46" ht="15" customHeight="1" thickBot="1" x14ac:dyDescent="0.3">
      <c r="B100" s="40">
        <f t="shared" si="12"/>
        <v>86</v>
      </c>
      <c r="C100" s="41"/>
      <c r="D100" s="41"/>
      <c r="E100" s="42"/>
      <c r="F100" s="43"/>
      <c r="G100" s="43"/>
      <c r="H100" s="42"/>
      <c r="I100" s="42"/>
      <c r="J100" s="42"/>
      <c r="K100" s="42"/>
      <c r="L100" s="117" t="e">
        <f>VLOOKUP(K100,Sayfa1!F$3:G$15,2,FALSE)</f>
        <v>#N/A</v>
      </c>
      <c r="M100" s="47"/>
      <c r="N100" s="48"/>
      <c r="O100" s="44">
        <f>IF(AND(F100&lt;F$2,G100=""),(NETWORKDAYS.INTL(F$2,G$2,1)-U100),IF(AND(F100&lt;F$2,G100&lt;=G$2),(NETWORKDAYS.INTL(F$2,G100,1)-U100),IF(AND(F100&gt;=F$2,G100=""),((NETWORKDAYS.INTL(F100,G$2,1))-U100),IF(AND(F100&gt;=F$2,G100&lt;=G$2),NETWORKDAYS.INTL(F100,G100,1),hata))))</f>
        <v>22</v>
      </c>
      <c r="P100" s="44">
        <f t="shared" si="14"/>
        <v>0</v>
      </c>
      <c r="Q100" s="49"/>
      <c r="R100" s="45">
        <f t="shared" si="15"/>
        <v>0</v>
      </c>
      <c r="S100" s="45">
        <f t="shared" si="16"/>
        <v>0</v>
      </c>
      <c r="T100" s="127">
        <f>IF(AND(F100&lt;F$2,G100=""),(G$2-F$2+1)-(NETWORKDAYS.INTL(F$2,G$2,1)),IF(AND(F100&lt;F$2,G100&lt;=G$2),(G100-F$2)-(NETWORKDAYS.INTL(F$2,G100,1)),IF(AND(F100&gt;=F$2,G100=""),(G$2-F100)-(NETWORKDAYS.INTL(F100,G$2,1)),IF(AND(F100&gt;=F$2,G100&lt;=G$2),(G100-F100)-NETWORKDAYS.INTL(F100,G100,1),hata))))</f>
        <v>8</v>
      </c>
      <c r="U100" s="46">
        <f t="shared" si="17"/>
        <v>1</v>
      </c>
      <c r="V100" s="50"/>
      <c r="W100" s="51"/>
      <c r="X100" s="51"/>
      <c r="Y100" s="51"/>
      <c r="Z100" s="51"/>
      <c r="AA100" s="51"/>
      <c r="AB100" s="51"/>
      <c r="AC100" s="51"/>
      <c r="AD100" s="52"/>
      <c r="AE100" s="52"/>
      <c r="AF100" s="53"/>
      <c r="AG100" s="54"/>
      <c r="AH100" s="128"/>
      <c r="AI100" s="44">
        <f>IF(H100="TAM ZAMANLI",(IF(AND(F100&lt;F$2,G100=""),G$2-F$2+1,IF(AND(F100&lt;F$2,G100&lt;=G$2),G100-F$2+1,IF(AND(F100&gt;=F$2,G100=""),G$2-F100+1,IF(AND(F100&gt;=F$2,G100&lt;=G$2),G100-F100+1,hata))))*F$7)-(F$7*SUM(S100:AF100)+AG100+AH100),0)</f>
        <v>0</v>
      </c>
      <c r="AJ100" s="119">
        <f>IF(AND(F100&lt;F$2,G100=""),(G$2-F$2+1)-(NETWORKDAYS.INTL(F$2,G$2,1)),IF(AND(F100&lt;F$2,G100&lt;=G$2),(G100-F$2+1)-(NETWORKDAYS.INTL(F$2,G100,1)),IF(AND(F100&gt;=F$2,G100=""),(G$2-F100+1)-(NETWORKDAYS.INTL(F100,G$2,1)),IF(AND(F100&gt;=F$2,G100&lt;=G$2),(G100-F100+1)-NETWORKDAYS.INTL(F100,G100,1),hata))))</f>
        <v>8</v>
      </c>
      <c r="AK100" s="55">
        <f t="shared" si="18"/>
        <v>31</v>
      </c>
      <c r="AL100" s="55">
        <f t="shared" si="19"/>
        <v>31</v>
      </c>
      <c r="AM100" s="55">
        <f t="shared" si="20"/>
        <v>0</v>
      </c>
      <c r="AN100" s="56">
        <f t="shared" si="21"/>
        <v>0</v>
      </c>
      <c r="AO100" s="169" t="e">
        <f>IF(AND(H100="TAM ZAMANLI",AN100&gt;0),1,IF(AND(H100="KISMİ ZAMANLI",AN100&gt;0),(S100+AG100/F$7)/30,hata))</f>
        <v>#NAME?</v>
      </c>
      <c r="AP100" s="181"/>
      <c r="AQ100" s="172">
        <f t="shared" si="22"/>
        <v>0</v>
      </c>
      <c r="AR100" s="175"/>
      <c r="AS100" s="176"/>
      <c r="AT100" s="176"/>
    </row>
    <row r="101" spans="2:46" ht="15" customHeight="1" thickBot="1" x14ac:dyDescent="0.3">
      <c r="B101" s="40">
        <f t="shared" si="12"/>
        <v>87</v>
      </c>
      <c r="C101" s="41"/>
      <c r="D101" s="41"/>
      <c r="E101" s="42"/>
      <c r="F101" s="43"/>
      <c r="G101" s="43"/>
      <c r="H101" s="42"/>
      <c r="I101" s="42"/>
      <c r="J101" s="42"/>
      <c r="K101" s="42"/>
      <c r="L101" s="117" t="e">
        <f>VLOOKUP(K101,Sayfa1!F$3:G$15,2,FALSE)</f>
        <v>#N/A</v>
      </c>
      <c r="M101" s="47"/>
      <c r="N101" s="48"/>
      <c r="O101" s="44">
        <f>IF(AND(F101&lt;F$2,G101=""),(NETWORKDAYS.INTL(F$2,G$2,1)-U101),IF(AND(F101&lt;F$2,G101&lt;=G$2),(NETWORKDAYS.INTL(F$2,G101,1)-U101),IF(AND(F101&gt;=F$2,G101=""),((NETWORKDAYS.INTL(F101,G$2,1))-U101),IF(AND(F101&gt;=F$2,G101&lt;=G$2),NETWORKDAYS.INTL(F101,G101,1),hata))))</f>
        <v>22</v>
      </c>
      <c r="P101" s="44">
        <f t="shared" si="14"/>
        <v>0</v>
      </c>
      <c r="Q101" s="49"/>
      <c r="R101" s="45">
        <f t="shared" si="15"/>
        <v>0</v>
      </c>
      <c r="S101" s="45">
        <f t="shared" si="16"/>
        <v>0</v>
      </c>
      <c r="T101" s="127">
        <f>IF(AND(F101&lt;F$2,G101=""),(G$2-F$2+1)-(NETWORKDAYS.INTL(F$2,G$2,1)),IF(AND(F101&lt;F$2,G101&lt;=G$2),(G101-F$2)-(NETWORKDAYS.INTL(F$2,G101,1)),IF(AND(F101&gt;=F$2,G101=""),(G$2-F101)-(NETWORKDAYS.INTL(F101,G$2,1)),IF(AND(F101&gt;=F$2,G101&lt;=G$2),(G101-F101)-NETWORKDAYS.INTL(F101,G101,1),hata))))</f>
        <v>8</v>
      </c>
      <c r="U101" s="46">
        <f t="shared" si="17"/>
        <v>1</v>
      </c>
      <c r="V101" s="50"/>
      <c r="W101" s="51"/>
      <c r="X101" s="51"/>
      <c r="Y101" s="51"/>
      <c r="Z101" s="51"/>
      <c r="AA101" s="51"/>
      <c r="AB101" s="51"/>
      <c r="AC101" s="51"/>
      <c r="AD101" s="52"/>
      <c r="AE101" s="52"/>
      <c r="AF101" s="53"/>
      <c r="AG101" s="54"/>
      <c r="AH101" s="128"/>
      <c r="AI101" s="44">
        <f>IF(H101="TAM ZAMANLI",(IF(AND(F101&lt;F$2,G101=""),G$2-F$2+1,IF(AND(F101&lt;F$2,G101&lt;=G$2),G101-F$2+1,IF(AND(F101&gt;=F$2,G101=""),G$2-F101+1,IF(AND(F101&gt;=F$2,G101&lt;=G$2),G101-F101+1,hata))))*F$7)-(F$7*SUM(S101:AF101)+AG101+AH101),0)</f>
        <v>0</v>
      </c>
      <c r="AJ101" s="119">
        <f>IF(AND(F101&lt;F$2,G101=""),(G$2-F$2+1)-(NETWORKDAYS.INTL(F$2,G$2,1)),IF(AND(F101&lt;F$2,G101&lt;=G$2),(G101-F$2+1)-(NETWORKDAYS.INTL(F$2,G101,1)),IF(AND(F101&gt;=F$2,G101=""),(G$2-F101+1)-(NETWORKDAYS.INTL(F101,G$2,1)),IF(AND(F101&gt;=F$2,G101&lt;=G$2),(G101-F101+1)-NETWORKDAYS.INTL(F101,G101,1),hata))))</f>
        <v>8</v>
      </c>
      <c r="AK101" s="55">
        <f t="shared" si="18"/>
        <v>31</v>
      </c>
      <c r="AL101" s="55">
        <f t="shared" si="19"/>
        <v>31</v>
      </c>
      <c r="AM101" s="55">
        <f t="shared" si="20"/>
        <v>0</v>
      </c>
      <c r="AN101" s="56">
        <f t="shared" si="21"/>
        <v>0</v>
      </c>
      <c r="AO101" s="169" t="e">
        <f>IF(AND(H101="TAM ZAMANLI",AN101&gt;0),1,IF(AND(H101="KISMİ ZAMANLI",AN101&gt;0),(S101+AG101/F$7)/30,hata))</f>
        <v>#NAME?</v>
      </c>
      <c r="AP101" s="181"/>
      <c r="AQ101" s="172">
        <f t="shared" si="22"/>
        <v>0</v>
      </c>
      <c r="AR101" s="175"/>
      <c r="AS101" s="176"/>
      <c r="AT101" s="176"/>
    </row>
    <row r="102" spans="2:46" ht="15" customHeight="1" thickBot="1" x14ac:dyDescent="0.3">
      <c r="B102" s="40">
        <f t="shared" si="12"/>
        <v>88</v>
      </c>
      <c r="C102" s="41"/>
      <c r="D102" s="41"/>
      <c r="E102" s="42"/>
      <c r="F102" s="43"/>
      <c r="G102" s="43"/>
      <c r="H102" s="42"/>
      <c r="I102" s="42"/>
      <c r="J102" s="42"/>
      <c r="K102" s="42"/>
      <c r="L102" s="117" t="e">
        <f>VLOOKUP(K102,Sayfa1!F$3:G$15,2,FALSE)</f>
        <v>#N/A</v>
      </c>
      <c r="M102" s="47"/>
      <c r="N102" s="48"/>
      <c r="O102" s="44">
        <f>IF(AND(F102&lt;F$2,G102=""),(NETWORKDAYS.INTL(F$2,G$2,1)-U102),IF(AND(F102&lt;F$2,G102&lt;=G$2),(NETWORKDAYS.INTL(F$2,G102,1)-U102),IF(AND(F102&gt;=F$2,G102=""),((NETWORKDAYS.INTL(F102,G$2,1))-U102),IF(AND(F102&gt;=F$2,G102&lt;=G$2),NETWORKDAYS.INTL(F102,G102,1),hata))))</f>
        <v>22</v>
      </c>
      <c r="P102" s="44">
        <f t="shared" si="14"/>
        <v>0</v>
      </c>
      <c r="Q102" s="49"/>
      <c r="R102" s="45">
        <f t="shared" si="15"/>
        <v>0</v>
      </c>
      <c r="S102" s="45">
        <f t="shared" si="16"/>
        <v>0</v>
      </c>
      <c r="T102" s="127">
        <f>IF(AND(F102&lt;F$2,G102=""),(G$2-F$2+1)-(NETWORKDAYS.INTL(F$2,G$2,1)),IF(AND(F102&lt;F$2,G102&lt;=G$2),(G102-F$2)-(NETWORKDAYS.INTL(F$2,G102,1)),IF(AND(F102&gt;=F$2,G102=""),(G$2-F102)-(NETWORKDAYS.INTL(F102,G$2,1)),IF(AND(F102&gt;=F$2,G102&lt;=G$2),(G102-F102)-NETWORKDAYS.INTL(F102,G102,1),hata))))</f>
        <v>8</v>
      </c>
      <c r="U102" s="46">
        <f t="shared" si="17"/>
        <v>1</v>
      </c>
      <c r="V102" s="50"/>
      <c r="W102" s="51"/>
      <c r="X102" s="51"/>
      <c r="Y102" s="51"/>
      <c r="Z102" s="51"/>
      <c r="AA102" s="51"/>
      <c r="AB102" s="51"/>
      <c r="AC102" s="51"/>
      <c r="AD102" s="52"/>
      <c r="AE102" s="52"/>
      <c r="AF102" s="53"/>
      <c r="AG102" s="54"/>
      <c r="AH102" s="128"/>
      <c r="AI102" s="44">
        <f>IF(H102="TAM ZAMANLI",(IF(AND(F102&lt;F$2,G102=""),G$2-F$2+1,IF(AND(F102&lt;F$2,G102&lt;=G$2),G102-F$2+1,IF(AND(F102&gt;=F$2,G102=""),G$2-F102+1,IF(AND(F102&gt;=F$2,G102&lt;=G$2),G102-F102+1,hata))))*F$7)-(F$7*SUM(S102:AF102)+AG102+AH102),0)</f>
        <v>0</v>
      </c>
      <c r="AJ102" s="119">
        <f>IF(AND(F102&lt;F$2,G102=""),(G$2-F$2+1)-(NETWORKDAYS.INTL(F$2,G$2,1)),IF(AND(F102&lt;F$2,G102&lt;=G$2),(G102-F$2+1)-(NETWORKDAYS.INTL(F$2,G102,1)),IF(AND(F102&gt;=F$2,G102=""),(G$2-F102+1)-(NETWORKDAYS.INTL(F102,G$2,1)),IF(AND(F102&gt;=F$2,G102&lt;=G$2),(G102-F102+1)-NETWORKDAYS.INTL(F102,G102,1),hata))))</f>
        <v>8</v>
      </c>
      <c r="AK102" s="55">
        <f t="shared" si="18"/>
        <v>31</v>
      </c>
      <c r="AL102" s="55">
        <f t="shared" si="19"/>
        <v>31</v>
      </c>
      <c r="AM102" s="55">
        <f t="shared" si="20"/>
        <v>0</v>
      </c>
      <c r="AN102" s="56">
        <f t="shared" si="21"/>
        <v>0</v>
      </c>
      <c r="AO102" s="169" t="e">
        <f>IF(AND(H102="TAM ZAMANLI",AN102&gt;0),1,IF(AND(H102="KISMİ ZAMANLI",AN102&gt;0),(S102+AG102/F$7)/30,hata))</f>
        <v>#NAME?</v>
      </c>
      <c r="AP102" s="181"/>
      <c r="AQ102" s="172">
        <f t="shared" si="22"/>
        <v>0</v>
      </c>
      <c r="AR102" s="175"/>
      <c r="AS102" s="176"/>
      <c r="AT102" s="176"/>
    </row>
    <row r="103" spans="2:46" ht="15" customHeight="1" thickBot="1" x14ac:dyDescent="0.3">
      <c r="B103" s="40">
        <f t="shared" si="12"/>
        <v>89</v>
      </c>
      <c r="C103" s="41"/>
      <c r="D103" s="41"/>
      <c r="E103" s="42"/>
      <c r="F103" s="43"/>
      <c r="G103" s="43"/>
      <c r="H103" s="42"/>
      <c r="I103" s="42"/>
      <c r="J103" s="42"/>
      <c r="K103" s="42"/>
      <c r="L103" s="117" t="e">
        <f>VLOOKUP(K103,Sayfa1!F$3:G$15,2,FALSE)</f>
        <v>#N/A</v>
      </c>
      <c r="M103" s="47"/>
      <c r="N103" s="48"/>
      <c r="O103" s="44">
        <f>IF(AND(F103&lt;F$2,G103=""),(NETWORKDAYS.INTL(F$2,G$2,1)-U103),IF(AND(F103&lt;F$2,G103&lt;=G$2),(NETWORKDAYS.INTL(F$2,G103,1)-U103),IF(AND(F103&gt;=F$2,G103=""),((NETWORKDAYS.INTL(F103,G$2,1))-U103),IF(AND(F103&gt;=F$2,G103&lt;=G$2),NETWORKDAYS.INTL(F103,G103,1),hata))))</f>
        <v>22</v>
      </c>
      <c r="P103" s="44">
        <f t="shared" si="14"/>
        <v>0</v>
      </c>
      <c r="Q103" s="49"/>
      <c r="R103" s="45">
        <f t="shared" si="15"/>
        <v>0</v>
      </c>
      <c r="S103" s="45">
        <f t="shared" si="16"/>
        <v>0</v>
      </c>
      <c r="T103" s="127">
        <f>IF(AND(F103&lt;F$2,G103=""),(G$2-F$2+1)-(NETWORKDAYS.INTL(F$2,G$2,1)),IF(AND(F103&lt;F$2,G103&lt;=G$2),(G103-F$2)-(NETWORKDAYS.INTL(F$2,G103,1)),IF(AND(F103&gt;=F$2,G103=""),(G$2-F103)-(NETWORKDAYS.INTL(F103,G$2,1)),IF(AND(F103&gt;=F$2,G103&lt;=G$2),(G103-F103)-NETWORKDAYS.INTL(F103,G103,1),hata))))</f>
        <v>8</v>
      </c>
      <c r="U103" s="46">
        <f t="shared" si="17"/>
        <v>1</v>
      </c>
      <c r="V103" s="50"/>
      <c r="W103" s="51"/>
      <c r="X103" s="51"/>
      <c r="Y103" s="51"/>
      <c r="Z103" s="51"/>
      <c r="AA103" s="51"/>
      <c r="AB103" s="51"/>
      <c r="AC103" s="51"/>
      <c r="AD103" s="52"/>
      <c r="AE103" s="52"/>
      <c r="AF103" s="53"/>
      <c r="AG103" s="54"/>
      <c r="AH103" s="128"/>
      <c r="AI103" s="44">
        <f>IF(H103="TAM ZAMANLI",(IF(AND(F103&lt;F$2,G103=""),G$2-F$2+1,IF(AND(F103&lt;F$2,G103&lt;=G$2),G103-F$2+1,IF(AND(F103&gt;=F$2,G103=""),G$2-F103+1,IF(AND(F103&gt;=F$2,G103&lt;=G$2),G103-F103+1,hata))))*F$7)-(F$7*SUM(S103:AF103)+AG103+AH103),0)</f>
        <v>0</v>
      </c>
      <c r="AJ103" s="119">
        <f>IF(AND(F103&lt;F$2,G103=""),(G$2-F$2+1)-(NETWORKDAYS.INTL(F$2,G$2,1)),IF(AND(F103&lt;F$2,G103&lt;=G$2),(G103-F$2+1)-(NETWORKDAYS.INTL(F$2,G103,1)),IF(AND(F103&gt;=F$2,G103=""),(G$2-F103+1)-(NETWORKDAYS.INTL(F103,G$2,1)),IF(AND(F103&gt;=F$2,G103&lt;=G$2),(G103-F103+1)-NETWORKDAYS.INTL(F103,G103,1),hata))))</f>
        <v>8</v>
      </c>
      <c r="AK103" s="55">
        <f t="shared" si="18"/>
        <v>31</v>
      </c>
      <c r="AL103" s="55">
        <f t="shared" si="19"/>
        <v>31</v>
      </c>
      <c r="AM103" s="55">
        <f t="shared" si="20"/>
        <v>0</v>
      </c>
      <c r="AN103" s="56">
        <f t="shared" si="21"/>
        <v>0</v>
      </c>
      <c r="AO103" s="169" t="e">
        <f>IF(AND(H103="TAM ZAMANLI",AN103&gt;0),1,IF(AND(H103="KISMİ ZAMANLI",AN103&gt;0),(S103+AG103/F$7)/30,hata))</f>
        <v>#NAME?</v>
      </c>
      <c r="AP103" s="181"/>
      <c r="AQ103" s="172">
        <f t="shared" si="22"/>
        <v>0</v>
      </c>
      <c r="AR103" s="175"/>
      <c r="AS103" s="176"/>
      <c r="AT103" s="176"/>
    </row>
    <row r="104" spans="2:46" ht="15" customHeight="1" thickBot="1" x14ac:dyDescent="0.3">
      <c r="B104" s="40">
        <f t="shared" si="12"/>
        <v>90</v>
      </c>
      <c r="C104" s="41"/>
      <c r="D104" s="41"/>
      <c r="E104" s="42"/>
      <c r="F104" s="43"/>
      <c r="G104" s="43"/>
      <c r="H104" s="42"/>
      <c r="I104" s="42"/>
      <c r="J104" s="42"/>
      <c r="K104" s="42"/>
      <c r="L104" s="117" t="e">
        <f>VLOOKUP(K104,Sayfa1!F$3:G$15,2,FALSE)</f>
        <v>#N/A</v>
      </c>
      <c r="M104" s="47"/>
      <c r="N104" s="48"/>
      <c r="O104" s="44">
        <f>IF(AND(F104&lt;F$2,G104=""),(NETWORKDAYS.INTL(F$2,G$2,1)-U104),IF(AND(F104&lt;F$2,G104&lt;=G$2),(NETWORKDAYS.INTL(F$2,G104,1)-U104),IF(AND(F104&gt;=F$2,G104=""),((NETWORKDAYS.INTL(F104,G$2,1))-U104),IF(AND(F104&gt;=F$2,G104&lt;=G$2),NETWORKDAYS.INTL(F104,G104,1),hata))))</f>
        <v>22</v>
      </c>
      <c r="P104" s="44">
        <f t="shared" si="14"/>
        <v>0</v>
      </c>
      <c r="Q104" s="49"/>
      <c r="R104" s="45">
        <f t="shared" si="15"/>
        <v>0</v>
      </c>
      <c r="S104" s="45">
        <f t="shared" si="16"/>
        <v>0</v>
      </c>
      <c r="T104" s="127">
        <f>IF(AND(F104&lt;F$2,G104=""),(G$2-F$2+1)-(NETWORKDAYS.INTL(F$2,G$2,1)),IF(AND(F104&lt;F$2,G104&lt;=G$2),(G104-F$2)-(NETWORKDAYS.INTL(F$2,G104,1)),IF(AND(F104&gt;=F$2,G104=""),(G$2-F104)-(NETWORKDAYS.INTL(F104,G$2,1)),IF(AND(F104&gt;=F$2,G104&lt;=G$2),(G104-F104)-NETWORKDAYS.INTL(F104,G104,1),hata))))</f>
        <v>8</v>
      </c>
      <c r="U104" s="46">
        <f t="shared" si="17"/>
        <v>1</v>
      </c>
      <c r="V104" s="50"/>
      <c r="W104" s="51"/>
      <c r="X104" s="51"/>
      <c r="Y104" s="51"/>
      <c r="Z104" s="51"/>
      <c r="AA104" s="51"/>
      <c r="AB104" s="51"/>
      <c r="AC104" s="51"/>
      <c r="AD104" s="52"/>
      <c r="AE104" s="52"/>
      <c r="AF104" s="53"/>
      <c r="AG104" s="54"/>
      <c r="AH104" s="128"/>
      <c r="AI104" s="44">
        <f>IF(H104="TAM ZAMANLI",(IF(AND(F104&lt;F$2,G104=""),G$2-F$2+1,IF(AND(F104&lt;F$2,G104&lt;=G$2),G104-F$2+1,IF(AND(F104&gt;=F$2,G104=""),G$2-F104+1,IF(AND(F104&gt;=F$2,G104&lt;=G$2),G104-F104+1,hata))))*F$7)-(F$7*SUM(S104:AF104)+AG104+AH104),0)</f>
        <v>0</v>
      </c>
      <c r="AJ104" s="119">
        <f>IF(AND(F104&lt;F$2,G104=""),(G$2-F$2+1)-(NETWORKDAYS.INTL(F$2,G$2,1)),IF(AND(F104&lt;F$2,G104&lt;=G$2),(G104-F$2+1)-(NETWORKDAYS.INTL(F$2,G104,1)),IF(AND(F104&gt;=F$2,G104=""),(G$2-F104+1)-(NETWORKDAYS.INTL(F104,G$2,1)),IF(AND(F104&gt;=F$2,G104&lt;=G$2),(G104-F104+1)-NETWORKDAYS.INTL(F104,G104,1),hata))))</f>
        <v>8</v>
      </c>
      <c r="AK104" s="55">
        <f t="shared" si="18"/>
        <v>31</v>
      </c>
      <c r="AL104" s="55">
        <f t="shared" si="19"/>
        <v>31</v>
      </c>
      <c r="AM104" s="55">
        <f t="shared" si="20"/>
        <v>0</v>
      </c>
      <c r="AN104" s="56">
        <f t="shared" si="21"/>
        <v>0</v>
      </c>
      <c r="AO104" s="169" t="e">
        <f>IF(AND(H104="TAM ZAMANLI",AN104&gt;0),1,IF(AND(H104="KISMİ ZAMANLI",AN104&gt;0),(S104+AG104/F$7)/30,hata))</f>
        <v>#NAME?</v>
      </c>
      <c r="AP104" s="181"/>
      <c r="AQ104" s="172">
        <f t="shared" si="22"/>
        <v>0</v>
      </c>
      <c r="AR104" s="175"/>
      <c r="AS104" s="176"/>
      <c r="AT104" s="176"/>
    </row>
    <row r="105" spans="2:46" ht="15" customHeight="1" thickBot="1" x14ac:dyDescent="0.3">
      <c r="B105" s="40">
        <f t="shared" si="12"/>
        <v>91</v>
      </c>
      <c r="C105" s="41"/>
      <c r="D105" s="41"/>
      <c r="E105" s="42"/>
      <c r="F105" s="43"/>
      <c r="G105" s="43"/>
      <c r="H105" s="42"/>
      <c r="I105" s="42"/>
      <c r="J105" s="42"/>
      <c r="K105" s="42"/>
      <c r="L105" s="117" t="e">
        <f>VLOOKUP(K105,Sayfa1!F$3:G$15,2,FALSE)</f>
        <v>#N/A</v>
      </c>
      <c r="M105" s="47"/>
      <c r="N105" s="48"/>
      <c r="O105" s="44">
        <f>IF(AND(F105&lt;F$2,G105=""),(NETWORKDAYS.INTL(F$2,G$2,1)-U105),IF(AND(F105&lt;F$2,G105&lt;=G$2),(NETWORKDAYS.INTL(F$2,G105,1)-U105),IF(AND(F105&gt;=F$2,G105=""),((NETWORKDAYS.INTL(F105,G$2,1))-U105),IF(AND(F105&gt;=F$2,G105&lt;=G$2),NETWORKDAYS.INTL(F105,G105,1),hata))))</f>
        <v>22</v>
      </c>
      <c r="P105" s="44">
        <f t="shared" si="14"/>
        <v>0</v>
      </c>
      <c r="Q105" s="49"/>
      <c r="R105" s="45">
        <f t="shared" si="15"/>
        <v>0</v>
      </c>
      <c r="S105" s="45">
        <f t="shared" si="16"/>
        <v>0</v>
      </c>
      <c r="T105" s="127">
        <f>IF(AND(F105&lt;F$2,G105=""),(G$2-F$2+1)-(NETWORKDAYS.INTL(F$2,G$2,1)),IF(AND(F105&lt;F$2,G105&lt;=G$2),(G105-F$2)-(NETWORKDAYS.INTL(F$2,G105,1)),IF(AND(F105&gt;=F$2,G105=""),(G$2-F105)-(NETWORKDAYS.INTL(F105,G$2,1)),IF(AND(F105&gt;=F$2,G105&lt;=G$2),(G105-F105)-NETWORKDAYS.INTL(F105,G105,1),hata))))</f>
        <v>8</v>
      </c>
      <c r="U105" s="46">
        <f t="shared" si="17"/>
        <v>1</v>
      </c>
      <c r="V105" s="50"/>
      <c r="W105" s="51"/>
      <c r="X105" s="51"/>
      <c r="Y105" s="51"/>
      <c r="Z105" s="51"/>
      <c r="AA105" s="51"/>
      <c r="AB105" s="51"/>
      <c r="AC105" s="51"/>
      <c r="AD105" s="52"/>
      <c r="AE105" s="52"/>
      <c r="AF105" s="53"/>
      <c r="AG105" s="54"/>
      <c r="AH105" s="128"/>
      <c r="AI105" s="44">
        <f>IF(H105="TAM ZAMANLI",(IF(AND(F105&lt;F$2,G105=""),G$2-F$2+1,IF(AND(F105&lt;F$2,G105&lt;=G$2),G105-F$2+1,IF(AND(F105&gt;=F$2,G105=""),G$2-F105+1,IF(AND(F105&gt;=F$2,G105&lt;=G$2),G105-F105+1,hata))))*F$7)-(F$7*SUM(S105:AF105)+AG105+AH105),0)</f>
        <v>0</v>
      </c>
      <c r="AJ105" s="119">
        <f>IF(AND(F105&lt;F$2,G105=""),(G$2-F$2+1)-(NETWORKDAYS.INTL(F$2,G$2,1)),IF(AND(F105&lt;F$2,G105&lt;=G$2),(G105-F$2+1)-(NETWORKDAYS.INTL(F$2,G105,1)),IF(AND(F105&gt;=F$2,G105=""),(G$2-F105+1)-(NETWORKDAYS.INTL(F105,G$2,1)),IF(AND(F105&gt;=F$2,G105&lt;=G$2),(G105-F105+1)-NETWORKDAYS.INTL(F105,G105,1),hata))))</f>
        <v>8</v>
      </c>
      <c r="AK105" s="55">
        <f t="shared" si="18"/>
        <v>31</v>
      </c>
      <c r="AL105" s="55">
        <f t="shared" si="19"/>
        <v>31</v>
      </c>
      <c r="AM105" s="55">
        <f t="shared" si="20"/>
        <v>0</v>
      </c>
      <c r="AN105" s="56">
        <f t="shared" si="21"/>
        <v>0</v>
      </c>
      <c r="AO105" s="169" t="e">
        <f>IF(AND(H105="TAM ZAMANLI",AN105&gt;0),1,IF(AND(H105="KISMİ ZAMANLI",AN105&gt;0),(S105+AG105/F$7)/30,hata))</f>
        <v>#NAME?</v>
      </c>
      <c r="AP105" s="181"/>
      <c r="AQ105" s="172">
        <f t="shared" si="22"/>
        <v>0</v>
      </c>
      <c r="AR105" s="175"/>
      <c r="AS105" s="176"/>
      <c r="AT105" s="176"/>
    </row>
    <row r="106" spans="2:46" ht="15" customHeight="1" thickBot="1" x14ac:dyDescent="0.3">
      <c r="B106" s="40">
        <f t="shared" si="12"/>
        <v>92</v>
      </c>
      <c r="C106" s="41"/>
      <c r="D106" s="41"/>
      <c r="E106" s="42"/>
      <c r="F106" s="43"/>
      <c r="G106" s="43"/>
      <c r="H106" s="42"/>
      <c r="I106" s="42"/>
      <c r="J106" s="42"/>
      <c r="K106" s="42"/>
      <c r="L106" s="117" t="e">
        <f>VLOOKUP(K106,Sayfa1!F$3:G$15,2,FALSE)</f>
        <v>#N/A</v>
      </c>
      <c r="M106" s="47"/>
      <c r="N106" s="48"/>
      <c r="O106" s="44">
        <f>IF(AND(F106&lt;F$2,G106=""),(NETWORKDAYS.INTL(F$2,G$2,1)-U106),IF(AND(F106&lt;F$2,G106&lt;=G$2),(NETWORKDAYS.INTL(F$2,G106,1)-U106),IF(AND(F106&gt;=F$2,G106=""),((NETWORKDAYS.INTL(F106,G$2,1))-U106),IF(AND(F106&gt;=F$2,G106&lt;=G$2),NETWORKDAYS.INTL(F106,G106,1),hata))))</f>
        <v>22</v>
      </c>
      <c r="P106" s="44">
        <f t="shared" si="14"/>
        <v>0</v>
      </c>
      <c r="Q106" s="49"/>
      <c r="R106" s="45">
        <f t="shared" si="15"/>
        <v>0</v>
      </c>
      <c r="S106" s="45">
        <f t="shared" si="16"/>
        <v>0</v>
      </c>
      <c r="T106" s="127">
        <f>IF(AND(F106&lt;F$2,G106=""),(G$2-F$2+1)-(NETWORKDAYS.INTL(F$2,G$2,1)),IF(AND(F106&lt;F$2,G106&lt;=G$2),(G106-F$2)-(NETWORKDAYS.INTL(F$2,G106,1)),IF(AND(F106&gt;=F$2,G106=""),(G$2-F106)-(NETWORKDAYS.INTL(F106,G$2,1)),IF(AND(F106&gt;=F$2,G106&lt;=G$2),(G106-F106)-NETWORKDAYS.INTL(F106,G106,1),hata))))</f>
        <v>8</v>
      </c>
      <c r="U106" s="46">
        <f t="shared" si="17"/>
        <v>1</v>
      </c>
      <c r="V106" s="50"/>
      <c r="W106" s="51"/>
      <c r="X106" s="51"/>
      <c r="Y106" s="51"/>
      <c r="Z106" s="51"/>
      <c r="AA106" s="51"/>
      <c r="AB106" s="51"/>
      <c r="AC106" s="51"/>
      <c r="AD106" s="52"/>
      <c r="AE106" s="52"/>
      <c r="AF106" s="53"/>
      <c r="AG106" s="54"/>
      <c r="AH106" s="128"/>
      <c r="AI106" s="44">
        <f>IF(H106="TAM ZAMANLI",(IF(AND(F106&lt;F$2,G106=""),G$2-F$2+1,IF(AND(F106&lt;F$2,G106&lt;=G$2),G106-F$2+1,IF(AND(F106&gt;=F$2,G106=""),G$2-F106+1,IF(AND(F106&gt;=F$2,G106&lt;=G$2),G106-F106+1,hata))))*F$7)-(F$7*SUM(S106:AF106)+AG106+AH106),0)</f>
        <v>0</v>
      </c>
      <c r="AJ106" s="119">
        <f>IF(AND(F106&lt;F$2,G106=""),(G$2-F$2+1)-(NETWORKDAYS.INTL(F$2,G$2,1)),IF(AND(F106&lt;F$2,G106&lt;=G$2),(G106-F$2+1)-(NETWORKDAYS.INTL(F$2,G106,1)),IF(AND(F106&gt;=F$2,G106=""),(G$2-F106+1)-(NETWORKDAYS.INTL(F106,G$2,1)),IF(AND(F106&gt;=F$2,G106&lt;=G$2),(G106-F106+1)-NETWORKDAYS.INTL(F106,G106,1),hata))))</f>
        <v>8</v>
      </c>
      <c r="AK106" s="55">
        <f t="shared" si="18"/>
        <v>31</v>
      </c>
      <c r="AL106" s="55">
        <f t="shared" si="19"/>
        <v>31</v>
      </c>
      <c r="AM106" s="55">
        <f t="shared" si="20"/>
        <v>0</v>
      </c>
      <c r="AN106" s="56">
        <f t="shared" si="21"/>
        <v>0</v>
      </c>
      <c r="AO106" s="169" t="e">
        <f>IF(AND(H106="TAM ZAMANLI",AN106&gt;0),1,IF(AND(H106="KISMİ ZAMANLI",AN106&gt;0),(S106+AG106/F$7)/30,hata))</f>
        <v>#NAME?</v>
      </c>
      <c r="AP106" s="181"/>
      <c r="AQ106" s="172">
        <f t="shared" si="22"/>
        <v>0</v>
      </c>
      <c r="AR106" s="175"/>
      <c r="AS106" s="176"/>
      <c r="AT106" s="176"/>
    </row>
    <row r="107" spans="2:46" ht="15" customHeight="1" thickBot="1" x14ac:dyDescent="0.3">
      <c r="B107" s="40">
        <f t="shared" si="12"/>
        <v>93</v>
      </c>
      <c r="C107" s="41"/>
      <c r="D107" s="41"/>
      <c r="E107" s="42"/>
      <c r="F107" s="43"/>
      <c r="G107" s="43"/>
      <c r="H107" s="42"/>
      <c r="I107" s="42"/>
      <c r="J107" s="42"/>
      <c r="K107" s="42"/>
      <c r="L107" s="117" t="e">
        <f>VLOOKUP(K107,Sayfa1!F$3:G$15,2,FALSE)</f>
        <v>#N/A</v>
      </c>
      <c r="M107" s="47"/>
      <c r="N107" s="48"/>
      <c r="O107" s="44">
        <f>IF(AND(F107&lt;F$2,G107=""),(NETWORKDAYS.INTL(F$2,G$2,1)-U107),IF(AND(F107&lt;F$2,G107&lt;=G$2),(NETWORKDAYS.INTL(F$2,G107,1)-U107),IF(AND(F107&gt;=F$2,G107=""),((NETWORKDAYS.INTL(F107,G$2,1))-U107),IF(AND(F107&gt;=F$2,G107&lt;=G$2),NETWORKDAYS.INTL(F107,G107,1),hata))))</f>
        <v>22</v>
      </c>
      <c r="P107" s="44">
        <f t="shared" si="14"/>
        <v>0</v>
      </c>
      <c r="Q107" s="49"/>
      <c r="R107" s="45">
        <f t="shared" si="15"/>
        <v>0</v>
      </c>
      <c r="S107" s="45">
        <f t="shared" si="16"/>
        <v>0</v>
      </c>
      <c r="T107" s="127">
        <f>IF(AND(F107&lt;F$2,G107=""),(G$2-F$2+1)-(NETWORKDAYS.INTL(F$2,G$2,1)),IF(AND(F107&lt;F$2,G107&lt;=G$2),(G107-F$2)-(NETWORKDAYS.INTL(F$2,G107,1)),IF(AND(F107&gt;=F$2,G107=""),(G$2-F107)-(NETWORKDAYS.INTL(F107,G$2,1)),IF(AND(F107&gt;=F$2,G107&lt;=G$2),(G107-F107)-NETWORKDAYS.INTL(F107,G107,1),hata))))</f>
        <v>8</v>
      </c>
      <c r="U107" s="46">
        <f t="shared" si="17"/>
        <v>1</v>
      </c>
      <c r="V107" s="50"/>
      <c r="W107" s="51"/>
      <c r="X107" s="51"/>
      <c r="Y107" s="51"/>
      <c r="Z107" s="51"/>
      <c r="AA107" s="51"/>
      <c r="AB107" s="51"/>
      <c r="AC107" s="51"/>
      <c r="AD107" s="52"/>
      <c r="AE107" s="52"/>
      <c r="AF107" s="53"/>
      <c r="AG107" s="54"/>
      <c r="AH107" s="128"/>
      <c r="AI107" s="44">
        <f>IF(H107="TAM ZAMANLI",(IF(AND(F107&lt;F$2,G107=""),G$2-F$2+1,IF(AND(F107&lt;F$2,G107&lt;=G$2),G107-F$2+1,IF(AND(F107&gt;=F$2,G107=""),G$2-F107+1,IF(AND(F107&gt;=F$2,G107&lt;=G$2),G107-F107+1,hata))))*F$7)-(F$7*SUM(S107:AF107)+AG107+AH107),0)</f>
        <v>0</v>
      </c>
      <c r="AJ107" s="119">
        <f>IF(AND(F107&lt;F$2,G107=""),(G$2-F$2+1)-(NETWORKDAYS.INTL(F$2,G$2,1)),IF(AND(F107&lt;F$2,G107&lt;=G$2),(G107-F$2+1)-(NETWORKDAYS.INTL(F$2,G107,1)),IF(AND(F107&gt;=F$2,G107=""),(G$2-F107+1)-(NETWORKDAYS.INTL(F107,G$2,1)),IF(AND(F107&gt;=F$2,G107&lt;=G$2),(G107-F107+1)-NETWORKDAYS.INTL(F107,G107,1),hata))))</f>
        <v>8</v>
      </c>
      <c r="AK107" s="55">
        <f t="shared" si="18"/>
        <v>31</v>
      </c>
      <c r="AL107" s="55">
        <f t="shared" si="19"/>
        <v>31</v>
      </c>
      <c r="AM107" s="55">
        <f t="shared" si="20"/>
        <v>0</v>
      </c>
      <c r="AN107" s="56">
        <f t="shared" si="21"/>
        <v>0</v>
      </c>
      <c r="AO107" s="169" t="e">
        <f>IF(AND(H107="TAM ZAMANLI",AN107&gt;0),1,IF(AND(H107="KISMİ ZAMANLI",AN107&gt;0),(S107+AG107/F$7)/30,hata))</f>
        <v>#NAME?</v>
      </c>
      <c r="AP107" s="181"/>
      <c r="AQ107" s="172">
        <f t="shared" si="22"/>
        <v>0</v>
      </c>
      <c r="AR107" s="175"/>
      <c r="AS107" s="176"/>
      <c r="AT107" s="176"/>
    </row>
    <row r="108" spans="2:46" ht="15" customHeight="1" thickBot="1" x14ac:dyDescent="0.3">
      <c r="B108" s="40">
        <f t="shared" si="12"/>
        <v>94</v>
      </c>
      <c r="C108" s="41"/>
      <c r="D108" s="41"/>
      <c r="E108" s="42"/>
      <c r="F108" s="43"/>
      <c r="G108" s="43"/>
      <c r="H108" s="42"/>
      <c r="I108" s="42"/>
      <c r="J108" s="42"/>
      <c r="K108" s="42"/>
      <c r="L108" s="117" t="e">
        <f>VLOOKUP(K108,Sayfa1!F$3:G$15,2,FALSE)</f>
        <v>#N/A</v>
      </c>
      <c r="M108" s="47"/>
      <c r="N108" s="48"/>
      <c r="O108" s="44">
        <f>IF(AND(F108&lt;F$2,G108=""),(NETWORKDAYS.INTL(F$2,G$2,1)-U108),IF(AND(F108&lt;F$2,G108&lt;=G$2),(NETWORKDAYS.INTL(F$2,G108,1)-U108),IF(AND(F108&gt;=F$2,G108=""),((NETWORKDAYS.INTL(F108,G$2,1))-U108),IF(AND(F108&gt;=F$2,G108&lt;=G$2),NETWORKDAYS.INTL(F108,G108,1),hata))))</f>
        <v>22</v>
      </c>
      <c r="P108" s="44">
        <f t="shared" si="14"/>
        <v>0</v>
      </c>
      <c r="Q108" s="49"/>
      <c r="R108" s="45">
        <f t="shared" si="15"/>
        <v>0</v>
      </c>
      <c r="S108" s="45">
        <f t="shared" si="16"/>
        <v>0</v>
      </c>
      <c r="T108" s="127">
        <f>IF(AND(F108&lt;F$2,G108=""),(G$2-F$2+1)-(NETWORKDAYS.INTL(F$2,G$2,1)),IF(AND(F108&lt;F$2,G108&lt;=G$2),(G108-F$2)-(NETWORKDAYS.INTL(F$2,G108,1)),IF(AND(F108&gt;=F$2,G108=""),(G$2-F108)-(NETWORKDAYS.INTL(F108,G$2,1)),IF(AND(F108&gt;=F$2,G108&lt;=G$2),(G108-F108)-NETWORKDAYS.INTL(F108,G108,1),hata))))</f>
        <v>8</v>
      </c>
      <c r="U108" s="46">
        <f t="shared" si="17"/>
        <v>1</v>
      </c>
      <c r="V108" s="50"/>
      <c r="W108" s="51"/>
      <c r="X108" s="51"/>
      <c r="Y108" s="51"/>
      <c r="Z108" s="51"/>
      <c r="AA108" s="51"/>
      <c r="AB108" s="51"/>
      <c r="AC108" s="51"/>
      <c r="AD108" s="52"/>
      <c r="AE108" s="52"/>
      <c r="AF108" s="53"/>
      <c r="AG108" s="54"/>
      <c r="AH108" s="128"/>
      <c r="AI108" s="44">
        <f>IF(H108="TAM ZAMANLI",(IF(AND(F108&lt;F$2,G108=""),G$2-F$2+1,IF(AND(F108&lt;F$2,G108&lt;=G$2),G108-F$2+1,IF(AND(F108&gt;=F$2,G108=""),G$2-F108+1,IF(AND(F108&gt;=F$2,G108&lt;=G$2),G108-F108+1,hata))))*F$7)-(F$7*SUM(S108:AF108)+AG108+AH108),0)</f>
        <v>0</v>
      </c>
      <c r="AJ108" s="119">
        <f>IF(AND(F108&lt;F$2,G108=""),(G$2-F$2+1)-(NETWORKDAYS.INTL(F$2,G$2,1)),IF(AND(F108&lt;F$2,G108&lt;=G$2),(G108-F$2+1)-(NETWORKDAYS.INTL(F$2,G108,1)),IF(AND(F108&gt;=F$2,G108=""),(G$2-F108+1)-(NETWORKDAYS.INTL(F108,G$2,1)),IF(AND(F108&gt;=F$2,G108&lt;=G$2),(G108-F108+1)-NETWORKDAYS.INTL(F108,G108,1),hata))))</f>
        <v>8</v>
      </c>
      <c r="AK108" s="55">
        <f t="shared" si="18"/>
        <v>31</v>
      </c>
      <c r="AL108" s="55">
        <f t="shared" si="19"/>
        <v>31</v>
      </c>
      <c r="AM108" s="55">
        <f t="shared" si="20"/>
        <v>0</v>
      </c>
      <c r="AN108" s="56">
        <f t="shared" si="21"/>
        <v>0</v>
      </c>
      <c r="AO108" s="169" t="e">
        <f>IF(AND(H108="TAM ZAMANLI",AN108&gt;0),1,IF(AND(H108="KISMİ ZAMANLI",AN108&gt;0),(S108+AG108/F$7)/30,hata))</f>
        <v>#NAME?</v>
      </c>
      <c r="AP108" s="181"/>
      <c r="AQ108" s="172">
        <f t="shared" si="22"/>
        <v>0</v>
      </c>
      <c r="AR108" s="175"/>
      <c r="AS108" s="176"/>
      <c r="AT108" s="176"/>
    </row>
    <row r="109" spans="2:46" ht="15" customHeight="1" thickBot="1" x14ac:dyDescent="0.3">
      <c r="B109" s="40">
        <f t="shared" si="12"/>
        <v>95</v>
      </c>
      <c r="C109" s="41"/>
      <c r="D109" s="41"/>
      <c r="E109" s="42"/>
      <c r="F109" s="43"/>
      <c r="G109" s="43"/>
      <c r="H109" s="42"/>
      <c r="I109" s="42"/>
      <c r="J109" s="42"/>
      <c r="K109" s="42"/>
      <c r="L109" s="117" t="e">
        <f>VLOOKUP(K109,Sayfa1!F$3:G$15,2,FALSE)</f>
        <v>#N/A</v>
      </c>
      <c r="M109" s="47"/>
      <c r="N109" s="48"/>
      <c r="O109" s="44">
        <f>IF(AND(F109&lt;F$2,G109=""),(NETWORKDAYS.INTL(F$2,G$2,1)-U109),IF(AND(F109&lt;F$2,G109&lt;=G$2),(NETWORKDAYS.INTL(F$2,G109,1)-U109),IF(AND(F109&gt;=F$2,G109=""),((NETWORKDAYS.INTL(F109,G$2,1))-U109),IF(AND(F109&gt;=F$2,G109&lt;=G$2),NETWORKDAYS.INTL(F109,G109,1),hata))))</f>
        <v>22</v>
      </c>
      <c r="P109" s="44">
        <f t="shared" si="14"/>
        <v>0</v>
      </c>
      <c r="Q109" s="49"/>
      <c r="R109" s="45">
        <f t="shared" si="15"/>
        <v>0</v>
      </c>
      <c r="S109" s="45">
        <f t="shared" si="16"/>
        <v>0</v>
      </c>
      <c r="T109" s="127">
        <f>IF(AND(F109&lt;F$2,G109=""),(G$2-F$2+1)-(NETWORKDAYS.INTL(F$2,G$2,1)),IF(AND(F109&lt;F$2,G109&lt;=G$2),(G109-F$2)-(NETWORKDAYS.INTL(F$2,G109,1)),IF(AND(F109&gt;=F$2,G109=""),(G$2-F109)-(NETWORKDAYS.INTL(F109,G$2,1)),IF(AND(F109&gt;=F$2,G109&lt;=G$2),(G109-F109)-NETWORKDAYS.INTL(F109,G109,1),hata))))</f>
        <v>8</v>
      </c>
      <c r="U109" s="46">
        <f t="shared" si="17"/>
        <v>1</v>
      </c>
      <c r="V109" s="50"/>
      <c r="W109" s="51"/>
      <c r="X109" s="51"/>
      <c r="Y109" s="51"/>
      <c r="Z109" s="51"/>
      <c r="AA109" s="51"/>
      <c r="AB109" s="51"/>
      <c r="AC109" s="51"/>
      <c r="AD109" s="52"/>
      <c r="AE109" s="52"/>
      <c r="AF109" s="53"/>
      <c r="AG109" s="54"/>
      <c r="AH109" s="128"/>
      <c r="AI109" s="44">
        <f>IF(H109="TAM ZAMANLI",(IF(AND(F109&lt;F$2,G109=""),G$2-F$2+1,IF(AND(F109&lt;F$2,G109&lt;=G$2),G109-F$2+1,IF(AND(F109&gt;=F$2,G109=""),G$2-F109+1,IF(AND(F109&gt;=F$2,G109&lt;=G$2),G109-F109+1,hata))))*F$7)-(F$7*SUM(S109:AF109)+AG109+AH109),0)</f>
        <v>0</v>
      </c>
      <c r="AJ109" s="119">
        <f>IF(AND(F109&lt;F$2,G109=""),(G$2-F$2+1)-(NETWORKDAYS.INTL(F$2,G$2,1)),IF(AND(F109&lt;F$2,G109&lt;=G$2),(G109-F$2+1)-(NETWORKDAYS.INTL(F$2,G109,1)),IF(AND(F109&gt;=F$2,G109=""),(G$2-F109+1)-(NETWORKDAYS.INTL(F109,G$2,1)),IF(AND(F109&gt;=F$2,G109&lt;=G$2),(G109-F109+1)-NETWORKDAYS.INTL(F109,G109,1),hata))))</f>
        <v>8</v>
      </c>
      <c r="AK109" s="55">
        <f t="shared" si="18"/>
        <v>31</v>
      </c>
      <c r="AL109" s="55">
        <f t="shared" si="19"/>
        <v>31</v>
      </c>
      <c r="AM109" s="55">
        <f t="shared" si="20"/>
        <v>0</v>
      </c>
      <c r="AN109" s="56">
        <f t="shared" si="21"/>
        <v>0</v>
      </c>
      <c r="AO109" s="169" t="e">
        <f>IF(AND(H109="TAM ZAMANLI",AN109&gt;0),1,IF(AND(H109="KISMİ ZAMANLI",AN109&gt;0),(S109+AG109/F$7)/30,hata))</f>
        <v>#NAME?</v>
      </c>
      <c r="AP109" s="181"/>
      <c r="AQ109" s="172">
        <f t="shared" si="22"/>
        <v>0</v>
      </c>
      <c r="AR109" s="175"/>
      <c r="AS109" s="176"/>
      <c r="AT109" s="176"/>
    </row>
    <row r="110" spans="2:46" ht="15" customHeight="1" thickBot="1" x14ac:dyDescent="0.3">
      <c r="B110" s="40">
        <f t="shared" si="12"/>
        <v>96</v>
      </c>
      <c r="C110" s="41"/>
      <c r="D110" s="41"/>
      <c r="E110" s="42"/>
      <c r="F110" s="43"/>
      <c r="G110" s="43"/>
      <c r="H110" s="42"/>
      <c r="I110" s="42"/>
      <c r="J110" s="42"/>
      <c r="K110" s="42"/>
      <c r="L110" s="117" t="e">
        <f>VLOOKUP(K110,Sayfa1!F$3:G$15,2,FALSE)</f>
        <v>#N/A</v>
      </c>
      <c r="M110" s="47"/>
      <c r="N110" s="48"/>
      <c r="O110" s="44">
        <f>IF(AND(F110&lt;F$2,G110=""),(NETWORKDAYS.INTL(F$2,G$2,1)-U110),IF(AND(F110&lt;F$2,G110&lt;=G$2),(NETWORKDAYS.INTL(F$2,G110,1)-U110),IF(AND(F110&gt;=F$2,G110=""),((NETWORKDAYS.INTL(F110,G$2,1))-U110),IF(AND(F110&gt;=F$2,G110&lt;=G$2),NETWORKDAYS.INTL(F110,G110,1),hata))))</f>
        <v>22</v>
      </c>
      <c r="P110" s="44">
        <f t="shared" si="14"/>
        <v>0</v>
      </c>
      <c r="Q110" s="49"/>
      <c r="R110" s="45">
        <f t="shared" si="15"/>
        <v>0</v>
      </c>
      <c r="S110" s="45">
        <f t="shared" si="16"/>
        <v>0</v>
      </c>
      <c r="T110" s="127">
        <f>IF(AND(F110&lt;F$2,G110=""),(G$2-F$2+1)-(NETWORKDAYS.INTL(F$2,G$2,1)),IF(AND(F110&lt;F$2,G110&lt;=G$2),(G110-F$2)-(NETWORKDAYS.INTL(F$2,G110,1)),IF(AND(F110&gt;=F$2,G110=""),(G$2-F110)-(NETWORKDAYS.INTL(F110,G$2,1)),IF(AND(F110&gt;=F$2,G110&lt;=G$2),(G110-F110)-NETWORKDAYS.INTL(F110,G110,1),hata))))</f>
        <v>8</v>
      </c>
      <c r="U110" s="46">
        <f t="shared" si="17"/>
        <v>1</v>
      </c>
      <c r="V110" s="50"/>
      <c r="W110" s="51"/>
      <c r="X110" s="51"/>
      <c r="Y110" s="51"/>
      <c r="Z110" s="51"/>
      <c r="AA110" s="51"/>
      <c r="AB110" s="51"/>
      <c r="AC110" s="51"/>
      <c r="AD110" s="52"/>
      <c r="AE110" s="52"/>
      <c r="AF110" s="53"/>
      <c r="AG110" s="54"/>
      <c r="AH110" s="128"/>
      <c r="AI110" s="44">
        <f>IF(H110="TAM ZAMANLI",(IF(AND(F110&lt;F$2,G110=""),G$2-F$2+1,IF(AND(F110&lt;F$2,G110&lt;=G$2),G110-F$2+1,IF(AND(F110&gt;=F$2,G110=""),G$2-F110+1,IF(AND(F110&gt;=F$2,G110&lt;=G$2),G110-F110+1,hata))))*F$7)-(F$7*SUM(S110:AF110)+AG110+AH110),0)</f>
        <v>0</v>
      </c>
      <c r="AJ110" s="119">
        <f>IF(AND(F110&lt;F$2,G110=""),(G$2-F$2+1)-(NETWORKDAYS.INTL(F$2,G$2,1)),IF(AND(F110&lt;F$2,G110&lt;=G$2),(G110-F$2+1)-(NETWORKDAYS.INTL(F$2,G110,1)),IF(AND(F110&gt;=F$2,G110=""),(G$2-F110+1)-(NETWORKDAYS.INTL(F110,G$2,1)),IF(AND(F110&gt;=F$2,G110&lt;=G$2),(G110-F110+1)-NETWORKDAYS.INTL(F110,G110,1),hata))))</f>
        <v>8</v>
      </c>
      <c r="AK110" s="55">
        <f t="shared" si="18"/>
        <v>31</v>
      </c>
      <c r="AL110" s="55">
        <f t="shared" si="19"/>
        <v>31</v>
      </c>
      <c r="AM110" s="55">
        <f t="shared" si="20"/>
        <v>0</v>
      </c>
      <c r="AN110" s="56">
        <f t="shared" si="21"/>
        <v>0</v>
      </c>
      <c r="AO110" s="169" t="e">
        <f>IF(AND(H110="TAM ZAMANLI",AN110&gt;0),1,IF(AND(H110="KISMİ ZAMANLI",AN110&gt;0),(S110+AG110/F$7)/30,hata))</f>
        <v>#NAME?</v>
      </c>
      <c r="AP110" s="181"/>
      <c r="AQ110" s="172">
        <f t="shared" si="22"/>
        <v>0</v>
      </c>
      <c r="AR110" s="175"/>
      <c r="AS110" s="176"/>
      <c r="AT110" s="176"/>
    </row>
    <row r="111" spans="2:46" ht="15" customHeight="1" thickBot="1" x14ac:dyDescent="0.3">
      <c r="B111" s="40">
        <f t="shared" si="12"/>
        <v>97</v>
      </c>
      <c r="C111" s="41"/>
      <c r="D111" s="41"/>
      <c r="E111" s="42"/>
      <c r="F111" s="43"/>
      <c r="G111" s="43"/>
      <c r="H111" s="42"/>
      <c r="I111" s="42"/>
      <c r="J111" s="42"/>
      <c r="K111" s="42"/>
      <c r="L111" s="117" t="e">
        <f>VLOOKUP(K111,Sayfa1!F$3:G$15,2,FALSE)</f>
        <v>#N/A</v>
      </c>
      <c r="M111" s="47"/>
      <c r="N111" s="48"/>
      <c r="O111" s="44">
        <f>IF(AND(F111&lt;F$2,G111=""),(NETWORKDAYS.INTL(F$2,G$2,1)-U111),IF(AND(F111&lt;F$2,G111&lt;=G$2),(NETWORKDAYS.INTL(F$2,G111,1)-U111),IF(AND(F111&gt;=F$2,G111=""),((NETWORKDAYS.INTL(F111,G$2,1))-U111),IF(AND(F111&gt;=F$2,G111&lt;=G$2),NETWORKDAYS.INTL(F111,G111,1),hata))))</f>
        <v>22</v>
      </c>
      <c r="P111" s="44">
        <f t="shared" si="14"/>
        <v>0</v>
      </c>
      <c r="Q111" s="49"/>
      <c r="R111" s="45">
        <f t="shared" si="15"/>
        <v>0</v>
      </c>
      <c r="S111" s="45">
        <f t="shared" si="16"/>
        <v>0</v>
      </c>
      <c r="T111" s="127">
        <f>IF(AND(F111&lt;F$2,G111=""),(G$2-F$2+1)-(NETWORKDAYS.INTL(F$2,G$2,1)),IF(AND(F111&lt;F$2,G111&lt;=G$2),(G111-F$2)-(NETWORKDAYS.INTL(F$2,G111,1)),IF(AND(F111&gt;=F$2,G111=""),(G$2-F111)-(NETWORKDAYS.INTL(F111,G$2,1)),IF(AND(F111&gt;=F$2,G111&lt;=G$2),(G111-F111)-NETWORKDAYS.INTL(F111,G111,1),hata))))</f>
        <v>8</v>
      </c>
      <c r="U111" s="46">
        <f t="shared" si="17"/>
        <v>1</v>
      </c>
      <c r="V111" s="50"/>
      <c r="W111" s="51"/>
      <c r="X111" s="51"/>
      <c r="Y111" s="51"/>
      <c r="Z111" s="51"/>
      <c r="AA111" s="51"/>
      <c r="AB111" s="51"/>
      <c r="AC111" s="51"/>
      <c r="AD111" s="52"/>
      <c r="AE111" s="52"/>
      <c r="AF111" s="53"/>
      <c r="AG111" s="54"/>
      <c r="AH111" s="128"/>
      <c r="AI111" s="44">
        <f>IF(H111="TAM ZAMANLI",(IF(AND(F111&lt;F$2,G111=""),G$2-F$2+1,IF(AND(F111&lt;F$2,G111&lt;=G$2),G111-F$2+1,IF(AND(F111&gt;=F$2,G111=""),G$2-F111+1,IF(AND(F111&gt;=F$2,G111&lt;=G$2),G111-F111+1,hata))))*F$7)-(F$7*SUM(S111:AF111)+AG111+AH111),0)</f>
        <v>0</v>
      </c>
      <c r="AJ111" s="119">
        <f>IF(AND(F111&lt;F$2,G111=""),(G$2-F$2+1)-(NETWORKDAYS.INTL(F$2,G$2,1)),IF(AND(F111&lt;F$2,G111&lt;=G$2),(G111-F$2+1)-(NETWORKDAYS.INTL(F$2,G111,1)),IF(AND(F111&gt;=F$2,G111=""),(G$2-F111+1)-(NETWORKDAYS.INTL(F111,G$2,1)),IF(AND(F111&gt;=F$2,G111&lt;=G$2),(G111-F111+1)-NETWORKDAYS.INTL(F111,G111,1),hata))))</f>
        <v>8</v>
      </c>
      <c r="AK111" s="55">
        <f t="shared" si="18"/>
        <v>31</v>
      </c>
      <c r="AL111" s="55">
        <f t="shared" si="19"/>
        <v>31</v>
      </c>
      <c r="AM111" s="55">
        <f t="shared" si="20"/>
        <v>0</v>
      </c>
      <c r="AN111" s="56">
        <f t="shared" si="21"/>
        <v>0</v>
      </c>
      <c r="AO111" s="169" t="e">
        <f>IF(AND(H111="TAM ZAMANLI",AN111&gt;0),1,IF(AND(H111="KISMİ ZAMANLI",AN111&gt;0),(S111+AG111/F$7)/30,hata))</f>
        <v>#NAME?</v>
      </c>
      <c r="AP111" s="181"/>
      <c r="AQ111" s="172">
        <f t="shared" si="22"/>
        <v>0</v>
      </c>
      <c r="AR111" s="175"/>
      <c r="AS111" s="176"/>
      <c r="AT111" s="176"/>
    </row>
    <row r="112" spans="2:46" ht="15" customHeight="1" thickBot="1" x14ac:dyDescent="0.3">
      <c r="B112" s="40">
        <f t="shared" si="12"/>
        <v>98</v>
      </c>
      <c r="C112" s="41"/>
      <c r="D112" s="41"/>
      <c r="E112" s="42"/>
      <c r="F112" s="43"/>
      <c r="G112" s="43"/>
      <c r="H112" s="42"/>
      <c r="I112" s="42"/>
      <c r="J112" s="42"/>
      <c r="K112" s="42"/>
      <c r="L112" s="117" t="e">
        <f>VLOOKUP(K112,Sayfa1!F$3:G$15,2,FALSE)</f>
        <v>#N/A</v>
      </c>
      <c r="M112" s="47"/>
      <c r="N112" s="48"/>
      <c r="O112" s="44">
        <f>IF(AND(F112&lt;F$2,G112=""),(NETWORKDAYS.INTL(F$2,G$2,1)-U112),IF(AND(F112&lt;F$2,G112&lt;=G$2),(NETWORKDAYS.INTL(F$2,G112,1)-U112),IF(AND(F112&gt;=F$2,G112=""),((NETWORKDAYS.INTL(F112,G$2,1))-U112),IF(AND(F112&gt;=F$2,G112&lt;=G$2),NETWORKDAYS.INTL(F112,G112,1),hata))))</f>
        <v>22</v>
      </c>
      <c r="P112" s="44">
        <f t="shared" si="14"/>
        <v>0</v>
      </c>
      <c r="Q112" s="49"/>
      <c r="R112" s="45">
        <f t="shared" si="15"/>
        <v>0</v>
      </c>
      <c r="S112" s="45">
        <f t="shared" si="16"/>
        <v>0</v>
      </c>
      <c r="T112" s="127">
        <f>IF(AND(F112&lt;F$2,G112=""),(G$2-F$2+1)-(NETWORKDAYS.INTL(F$2,G$2,1)),IF(AND(F112&lt;F$2,G112&lt;=G$2),(G112-F$2)-(NETWORKDAYS.INTL(F$2,G112,1)),IF(AND(F112&gt;=F$2,G112=""),(G$2-F112)-(NETWORKDAYS.INTL(F112,G$2,1)),IF(AND(F112&gt;=F$2,G112&lt;=G$2),(G112-F112)-NETWORKDAYS.INTL(F112,G112,1),hata))))</f>
        <v>8</v>
      </c>
      <c r="U112" s="46">
        <f t="shared" si="17"/>
        <v>1</v>
      </c>
      <c r="V112" s="50"/>
      <c r="W112" s="51"/>
      <c r="X112" s="51"/>
      <c r="Y112" s="51"/>
      <c r="Z112" s="51"/>
      <c r="AA112" s="51"/>
      <c r="AB112" s="51"/>
      <c r="AC112" s="51"/>
      <c r="AD112" s="52"/>
      <c r="AE112" s="52"/>
      <c r="AF112" s="53"/>
      <c r="AG112" s="54"/>
      <c r="AH112" s="128"/>
      <c r="AI112" s="44">
        <f>IF(H112="TAM ZAMANLI",(IF(AND(F112&lt;F$2,G112=""),G$2-F$2+1,IF(AND(F112&lt;F$2,G112&lt;=G$2),G112-F$2+1,IF(AND(F112&gt;=F$2,G112=""),G$2-F112+1,IF(AND(F112&gt;=F$2,G112&lt;=G$2),G112-F112+1,hata))))*F$7)-(F$7*SUM(S112:AF112)+AG112+AH112),0)</f>
        <v>0</v>
      </c>
      <c r="AJ112" s="119">
        <f>IF(AND(F112&lt;F$2,G112=""),(G$2-F$2+1)-(NETWORKDAYS.INTL(F$2,G$2,1)),IF(AND(F112&lt;F$2,G112&lt;=G$2),(G112-F$2+1)-(NETWORKDAYS.INTL(F$2,G112,1)),IF(AND(F112&gt;=F$2,G112=""),(G$2-F112+1)-(NETWORKDAYS.INTL(F112,G$2,1)),IF(AND(F112&gt;=F$2,G112&lt;=G$2),(G112-F112+1)-NETWORKDAYS.INTL(F112,G112,1),hata))))</f>
        <v>8</v>
      </c>
      <c r="AK112" s="55">
        <f t="shared" si="18"/>
        <v>31</v>
      </c>
      <c r="AL112" s="55">
        <f t="shared" si="19"/>
        <v>31</v>
      </c>
      <c r="AM112" s="55">
        <f t="shared" si="20"/>
        <v>0</v>
      </c>
      <c r="AN112" s="56">
        <f t="shared" si="21"/>
        <v>0</v>
      </c>
      <c r="AO112" s="169" t="e">
        <f>IF(AND(H112="TAM ZAMANLI",AN112&gt;0),1,IF(AND(H112="KISMİ ZAMANLI",AN112&gt;0),(S112+AG112/F$7)/30,hata))</f>
        <v>#NAME?</v>
      </c>
      <c r="AP112" s="181"/>
      <c r="AQ112" s="172">
        <f t="shared" si="22"/>
        <v>0</v>
      </c>
      <c r="AR112" s="175"/>
      <c r="AS112" s="176"/>
      <c r="AT112" s="176"/>
    </row>
    <row r="113" spans="2:46" ht="15" customHeight="1" thickBot="1" x14ac:dyDescent="0.3">
      <c r="B113" s="40">
        <f t="shared" si="12"/>
        <v>99</v>
      </c>
      <c r="C113" s="41"/>
      <c r="D113" s="41"/>
      <c r="E113" s="42"/>
      <c r="F113" s="43"/>
      <c r="G113" s="43"/>
      <c r="H113" s="42"/>
      <c r="I113" s="42"/>
      <c r="J113" s="42"/>
      <c r="K113" s="42"/>
      <c r="L113" s="117" t="e">
        <f>VLOOKUP(K113,Sayfa1!F$3:G$15,2,FALSE)</f>
        <v>#N/A</v>
      </c>
      <c r="M113" s="47"/>
      <c r="N113" s="48"/>
      <c r="O113" s="44">
        <f>IF(AND(F113&lt;F$2,G113=""),(NETWORKDAYS.INTL(F$2,G$2,1)-U113),IF(AND(F113&lt;F$2,G113&lt;=G$2),(NETWORKDAYS.INTL(F$2,G113,1)-U113),IF(AND(F113&gt;=F$2,G113=""),((NETWORKDAYS.INTL(F113,G$2,1))-U113),IF(AND(F113&gt;=F$2,G113&lt;=G$2),NETWORKDAYS.INTL(F113,G113,1),hata))))</f>
        <v>22</v>
      </c>
      <c r="P113" s="44">
        <f t="shared" si="14"/>
        <v>0</v>
      </c>
      <c r="Q113" s="49"/>
      <c r="R113" s="45">
        <f t="shared" si="15"/>
        <v>0</v>
      </c>
      <c r="S113" s="45">
        <f t="shared" si="16"/>
        <v>0</v>
      </c>
      <c r="T113" s="127">
        <f>IF(AND(F113&lt;F$2,G113=""),(G$2-F$2+1)-(NETWORKDAYS.INTL(F$2,G$2,1)),IF(AND(F113&lt;F$2,G113&lt;=G$2),(G113-F$2)-(NETWORKDAYS.INTL(F$2,G113,1)),IF(AND(F113&gt;=F$2,G113=""),(G$2-F113)-(NETWORKDAYS.INTL(F113,G$2,1)),IF(AND(F113&gt;=F$2,G113&lt;=G$2),(G113-F113)-NETWORKDAYS.INTL(F113,G113,1),hata))))</f>
        <v>8</v>
      </c>
      <c r="U113" s="46">
        <f t="shared" si="17"/>
        <v>1</v>
      </c>
      <c r="V113" s="50"/>
      <c r="W113" s="51"/>
      <c r="X113" s="51"/>
      <c r="Y113" s="51"/>
      <c r="Z113" s="51"/>
      <c r="AA113" s="51"/>
      <c r="AB113" s="51"/>
      <c r="AC113" s="51"/>
      <c r="AD113" s="52"/>
      <c r="AE113" s="52"/>
      <c r="AF113" s="53"/>
      <c r="AG113" s="54"/>
      <c r="AH113" s="128"/>
      <c r="AI113" s="44">
        <f>IF(H113="TAM ZAMANLI",(IF(AND(F113&lt;F$2,G113=""),G$2-F$2+1,IF(AND(F113&lt;F$2,G113&lt;=G$2),G113-F$2+1,IF(AND(F113&gt;=F$2,G113=""),G$2-F113+1,IF(AND(F113&gt;=F$2,G113&lt;=G$2),G113-F113+1,hata))))*F$7)-(F$7*SUM(S113:AF113)+AG113+AH113),0)</f>
        <v>0</v>
      </c>
      <c r="AJ113" s="119">
        <f>IF(AND(F113&lt;F$2,G113=""),(G$2-F$2+1)-(NETWORKDAYS.INTL(F$2,G$2,1)),IF(AND(F113&lt;F$2,G113&lt;=G$2),(G113-F$2+1)-(NETWORKDAYS.INTL(F$2,G113,1)),IF(AND(F113&gt;=F$2,G113=""),(G$2-F113+1)-(NETWORKDAYS.INTL(F113,G$2,1)),IF(AND(F113&gt;=F$2,G113&lt;=G$2),(G113-F113+1)-NETWORKDAYS.INTL(F113,G113,1),hata))))</f>
        <v>8</v>
      </c>
      <c r="AK113" s="55">
        <f t="shared" si="18"/>
        <v>31</v>
      </c>
      <c r="AL113" s="55">
        <f t="shared" si="19"/>
        <v>31</v>
      </c>
      <c r="AM113" s="55">
        <f t="shared" si="20"/>
        <v>0</v>
      </c>
      <c r="AN113" s="56">
        <f t="shared" si="21"/>
        <v>0</v>
      </c>
      <c r="AO113" s="169" t="e">
        <f>IF(AND(H113="TAM ZAMANLI",AN113&gt;0),1,IF(AND(H113="KISMİ ZAMANLI",AN113&gt;0),(S113+AG113/F$7)/30,hata))</f>
        <v>#NAME?</v>
      </c>
      <c r="AP113" s="181"/>
      <c r="AQ113" s="172">
        <f t="shared" si="22"/>
        <v>0</v>
      </c>
      <c r="AR113" s="175"/>
      <c r="AS113" s="176"/>
      <c r="AT113" s="176"/>
    </row>
    <row r="114" spans="2:46" ht="15" customHeight="1" thickBot="1" x14ac:dyDescent="0.3">
      <c r="B114" s="40">
        <f t="shared" si="12"/>
        <v>100</v>
      </c>
      <c r="C114" s="41"/>
      <c r="D114" s="41"/>
      <c r="E114" s="42"/>
      <c r="F114" s="43"/>
      <c r="G114" s="43"/>
      <c r="H114" s="42"/>
      <c r="I114" s="42"/>
      <c r="J114" s="42"/>
      <c r="K114" s="42"/>
      <c r="L114" s="117" t="e">
        <f>VLOOKUP(K114,Sayfa1!F$3:G$15,2,FALSE)</f>
        <v>#N/A</v>
      </c>
      <c r="M114" s="47"/>
      <c r="N114" s="48"/>
      <c r="O114" s="44">
        <f>IF(AND(F114&lt;F$2,G114=""),(NETWORKDAYS.INTL(F$2,G$2,1)-U114),IF(AND(F114&lt;F$2,G114&lt;=G$2),(NETWORKDAYS.INTL(F$2,G114,1)-U114),IF(AND(F114&gt;=F$2,G114=""),((NETWORKDAYS.INTL(F114,G$2,1))-U114),IF(AND(F114&gt;=F$2,G114&lt;=G$2),NETWORKDAYS.INTL(F114,G114,1),hata))))</f>
        <v>22</v>
      </c>
      <c r="P114" s="44">
        <f t="shared" si="14"/>
        <v>0</v>
      </c>
      <c r="Q114" s="49"/>
      <c r="R114" s="45">
        <f t="shared" si="15"/>
        <v>0</v>
      </c>
      <c r="S114" s="45">
        <f t="shared" si="16"/>
        <v>0</v>
      </c>
      <c r="T114" s="127">
        <f>IF(AND(F114&lt;F$2,G114=""),(G$2-F$2+1)-(NETWORKDAYS.INTL(F$2,G$2,1)),IF(AND(F114&lt;F$2,G114&lt;=G$2),(G114-F$2)-(NETWORKDAYS.INTL(F$2,G114,1)),IF(AND(F114&gt;=F$2,G114=""),(G$2-F114)-(NETWORKDAYS.INTL(F114,G$2,1)),IF(AND(F114&gt;=F$2,G114&lt;=G$2),(G114-F114)-NETWORKDAYS.INTL(F114,G114,1),hata))))</f>
        <v>8</v>
      </c>
      <c r="U114" s="46">
        <f t="shared" si="17"/>
        <v>1</v>
      </c>
      <c r="V114" s="50"/>
      <c r="W114" s="51"/>
      <c r="X114" s="51"/>
      <c r="Y114" s="51"/>
      <c r="Z114" s="51"/>
      <c r="AA114" s="51"/>
      <c r="AB114" s="51"/>
      <c r="AC114" s="51"/>
      <c r="AD114" s="52"/>
      <c r="AE114" s="52"/>
      <c r="AF114" s="53"/>
      <c r="AG114" s="54"/>
      <c r="AH114" s="128"/>
      <c r="AI114" s="44">
        <f>IF(H114="TAM ZAMANLI",(IF(AND(F114&lt;F$2,G114=""),G$2-F$2+1,IF(AND(F114&lt;F$2,G114&lt;=G$2),G114-F$2+1,IF(AND(F114&gt;=F$2,G114=""),G$2-F114+1,IF(AND(F114&gt;=F$2,G114&lt;=G$2),G114-F114+1,hata))))*F$7)-(F$7*SUM(S114:AF114)+AG114+AH114),0)</f>
        <v>0</v>
      </c>
      <c r="AJ114" s="119">
        <f>IF(AND(F114&lt;F$2,G114=""),(G$2-F$2+1)-(NETWORKDAYS.INTL(F$2,G$2,1)),IF(AND(F114&lt;F$2,G114&lt;=G$2),(G114-F$2+1)-(NETWORKDAYS.INTL(F$2,G114,1)),IF(AND(F114&gt;=F$2,G114=""),(G$2-F114+1)-(NETWORKDAYS.INTL(F114,G$2,1)),IF(AND(F114&gt;=F$2,G114&lt;=G$2),(G114-F114+1)-NETWORKDAYS.INTL(F114,G114,1),hata))))</f>
        <v>8</v>
      </c>
      <c r="AK114" s="55">
        <f t="shared" si="18"/>
        <v>31</v>
      </c>
      <c r="AL114" s="55">
        <f t="shared" si="19"/>
        <v>31</v>
      </c>
      <c r="AM114" s="55">
        <f t="shared" si="20"/>
        <v>0</v>
      </c>
      <c r="AN114" s="56">
        <f t="shared" si="21"/>
        <v>0</v>
      </c>
      <c r="AO114" s="169" t="e">
        <f>IF(AND(H114="TAM ZAMANLI",AN114&gt;0),1,IF(AND(H114="KISMİ ZAMANLI",AN114&gt;0),(S114+AG114/F$7)/30,hata))</f>
        <v>#NAME?</v>
      </c>
      <c r="AP114" s="181"/>
      <c r="AQ114" s="172">
        <f t="shared" si="22"/>
        <v>0</v>
      </c>
      <c r="AR114" s="175"/>
      <c r="AS114" s="176"/>
      <c r="AT114" s="176"/>
    </row>
    <row r="115" spans="2:46" ht="15" customHeight="1" thickBot="1" x14ac:dyDescent="0.3">
      <c r="B115" s="40">
        <f t="shared" si="12"/>
        <v>101</v>
      </c>
      <c r="C115" s="41"/>
      <c r="D115" s="41"/>
      <c r="E115" s="42"/>
      <c r="F115" s="43"/>
      <c r="G115" s="43"/>
      <c r="H115" s="42"/>
      <c r="I115" s="42"/>
      <c r="J115" s="42"/>
      <c r="K115" s="42"/>
      <c r="L115" s="117" t="e">
        <f>VLOOKUP(K115,Sayfa1!F$3:G$15,2,FALSE)</f>
        <v>#N/A</v>
      </c>
      <c r="M115" s="47"/>
      <c r="N115" s="48"/>
      <c r="O115" s="44">
        <f>IF(AND(F115&lt;F$2,G115=""),(NETWORKDAYS.INTL(F$2,G$2,1)-U115),IF(AND(F115&lt;F$2,G115&lt;=G$2),(NETWORKDAYS.INTL(F$2,G115,1)-U115),IF(AND(F115&gt;=F$2,G115=""),((NETWORKDAYS.INTL(F115,G$2,1))-U115),IF(AND(F115&gt;=F$2,G115&lt;=G$2),NETWORKDAYS.INTL(F115,G115,1),hata))))</f>
        <v>22</v>
      </c>
      <c r="P115" s="44">
        <f t="shared" si="14"/>
        <v>0</v>
      </c>
      <c r="Q115" s="49"/>
      <c r="R115" s="45">
        <f t="shared" si="15"/>
        <v>0</v>
      </c>
      <c r="S115" s="45">
        <f t="shared" si="16"/>
        <v>0</v>
      </c>
      <c r="T115" s="127">
        <f>IF(AND(F115&lt;F$2,G115=""),(G$2-F$2+1)-(NETWORKDAYS.INTL(F$2,G$2,1)),IF(AND(F115&lt;F$2,G115&lt;=G$2),(G115-F$2)-(NETWORKDAYS.INTL(F$2,G115,1)),IF(AND(F115&gt;=F$2,G115=""),(G$2-F115)-(NETWORKDAYS.INTL(F115,G$2,1)),IF(AND(F115&gt;=F$2,G115&lt;=G$2),(G115-F115)-NETWORKDAYS.INTL(F115,G115,1),hata))))</f>
        <v>8</v>
      </c>
      <c r="U115" s="46">
        <f t="shared" si="17"/>
        <v>1</v>
      </c>
      <c r="V115" s="50"/>
      <c r="W115" s="51"/>
      <c r="X115" s="51"/>
      <c r="Y115" s="51"/>
      <c r="Z115" s="51"/>
      <c r="AA115" s="51"/>
      <c r="AB115" s="51"/>
      <c r="AC115" s="51"/>
      <c r="AD115" s="52"/>
      <c r="AE115" s="52"/>
      <c r="AF115" s="53"/>
      <c r="AG115" s="54"/>
      <c r="AH115" s="128"/>
      <c r="AI115" s="44">
        <f>IF(H115="TAM ZAMANLI",(IF(AND(F115&lt;F$2,G115=""),G$2-F$2+1,IF(AND(F115&lt;F$2,G115&lt;=G$2),G115-F$2+1,IF(AND(F115&gt;=F$2,G115=""),G$2-F115+1,IF(AND(F115&gt;=F$2,G115&lt;=G$2),G115-F115+1,hata))))*F$7)-(F$7*SUM(S115:AF115)+AG115+AH115),0)</f>
        <v>0</v>
      </c>
      <c r="AJ115" s="119">
        <f>IF(AND(F115&lt;F$2,G115=""),(G$2-F$2+1)-(NETWORKDAYS.INTL(F$2,G$2,1)),IF(AND(F115&lt;F$2,G115&lt;=G$2),(G115-F$2+1)-(NETWORKDAYS.INTL(F$2,G115,1)),IF(AND(F115&gt;=F$2,G115=""),(G$2-F115+1)-(NETWORKDAYS.INTL(F115,G$2,1)),IF(AND(F115&gt;=F$2,G115&lt;=G$2),(G115-F115+1)-NETWORKDAYS.INTL(F115,G115,1),hata))))</f>
        <v>8</v>
      </c>
      <c r="AK115" s="55">
        <f t="shared" si="18"/>
        <v>31</v>
      </c>
      <c r="AL115" s="55">
        <f t="shared" si="19"/>
        <v>31</v>
      </c>
      <c r="AM115" s="55">
        <f t="shared" si="20"/>
        <v>0</v>
      </c>
      <c r="AN115" s="56">
        <f t="shared" si="21"/>
        <v>0</v>
      </c>
      <c r="AO115" s="169" t="e">
        <f>IF(AND(H115="TAM ZAMANLI",AN115&gt;0),1,IF(AND(H115="KISMİ ZAMANLI",AN115&gt;0),(S115+AG115/F$7)/30,hata))</f>
        <v>#NAME?</v>
      </c>
      <c r="AP115" s="181"/>
      <c r="AQ115" s="172">
        <f t="shared" si="22"/>
        <v>0</v>
      </c>
      <c r="AR115" s="175"/>
      <c r="AS115" s="176"/>
      <c r="AT115" s="176"/>
    </row>
    <row r="116" spans="2:46" ht="15" customHeight="1" thickBot="1" x14ac:dyDescent="0.3">
      <c r="B116" s="40">
        <f t="shared" si="12"/>
        <v>102</v>
      </c>
      <c r="C116" s="41"/>
      <c r="D116" s="41"/>
      <c r="E116" s="42"/>
      <c r="F116" s="43"/>
      <c r="G116" s="43"/>
      <c r="H116" s="42"/>
      <c r="I116" s="42"/>
      <c r="J116" s="42"/>
      <c r="K116" s="42"/>
      <c r="L116" s="117" t="e">
        <f>VLOOKUP(K116,Sayfa1!F$3:G$15,2,FALSE)</f>
        <v>#N/A</v>
      </c>
      <c r="M116" s="47"/>
      <c r="N116" s="48"/>
      <c r="O116" s="44">
        <f>IF(AND(F116&lt;F$2,G116=""),(NETWORKDAYS.INTL(F$2,G$2,1)-U116),IF(AND(F116&lt;F$2,G116&lt;=G$2),(NETWORKDAYS.INTL(F$2,G116,1)-U116),IF(AND(F116&gt;=F$2,G116=""),((NETWORKDAYS.INTL(F116,G$2,1))-U116),IF(AND(F116&gt;=F$2,G116&lt;=G$2),NETWORKDAYS.INTL(F116,G116,1),hata))))</f>
        <v>22</v>
      </c>
      <c r="P116" s="44">
        <f t="shared" si="14"/>
        <v>0</v>
      </c>
      <c r="Q116" s="49"/>
      <c r="R116" s="45">
        <f t="shared" si="15"/>
        <v>0</v>
      </c>
      <c r="S116" s="45">
        <f t="shared" si="16"/>
        <v>0</v>
      </c>
      <c r="T116" s="127">
        <f>IF(AND(F116&lt;F$2,G116=""),(G$2-F$2+1)-(NETWORKDAYS.INTL(F$2,G$2,1)),IF(AND(F116&lt;F$2,G116&lt;=G$2),(G116-F$2)-(NETWORKDAYS.INTL(F$2,G116,1)),IF(AND(F116&gt;=F$2,G116=""),(G$2-F116)-(NETWORKDAYS.INTL(F116,G$2,1)),IF(AND(F116&gt;=F$2,G116&lt;=G$2),(G116-F116)-NETWORKDAYS.INTL(F116,G116,1),hata))))</f>
        <v>8</v>
      </c>
      <c r="U116" s="46">
        <f t="shared" si="17"/>
        <v>1</v>
      </c>
      <c r="V116" s="50"/>
      <c r="W116" s="51"/>
      <c r="X116" s="51"/>
      <c r="Y116" s="51"/>
      <c r="Z116" s="51"/>
      <c r="AA116" s="51"/>
      <c r="AB116" s="51"/>
      <c r="AC116" s="51"/>
      <c r="AD116" s="52"/>
      <c r="AE116" s="52"/>
      <c r="AF116" s="53"/>
      <c r="AG116" s="54"/>
      <c r="AH116" s="128"/>
      <c r="AI116" s="44">
        <f>IF(H116="TAM ZAMANLI",(IF(AND(F116&lt;F$2,G116=""),G$2-F$2+1,IF(AND(F116&lt;F$2,G116&lt;=G$2),G116-F$2+1,IF(AND(F116&gt;=F$2,G116=""),G$2-F116+1,IF(AND(F116&gt;=F$2,G116&lt;=G$2),G116-F116+1,hata))))*F$7)-(F$7*SUM(S116:AF116)+AG116+AH116),0)</f>
        <v>0</v>
      </c>
      <c r="AJ116" s="119">
        <f>IF(AND(F116&lt;F$2,G116=""),(G$2-F$2+1)-(NETWORKDAYS.INTL(F$2,G$2,1)),IF(AND(F116&lt;F$2,G116&lt;=G$2),(G116-F$2+1)-(NETWORKDAYS.INTL(F$2,G116,1)),IF(AND(F116&gt;=F$2,G116=""),(G$2-F116+1)-(NETWORKDAYS.INTL(F116,G$2,1)),IF(AND(F116&gt;=F$2,G116&lt;=G$2),(G116-F116+1)-NETWORKDAYS.INTL(F116,G116,1),hata))))</f>
        <v>8</v>
      </c>
      <c r="AK116" s="55">
        <f t="shared" si="18"/>
        <v>31</v>
      </c>
      <c r="AL116" s="55">
        <f t="shared" si="19"/>
        <v>31</v>
      </c>
      <c r="AM116" s="55">
        <f t="shared" si="20"/>
        <v>0</v>
      </c>
      <c r="AN116" s="56">
        <f t="shared" si="21"/>
        <v>0</v>
      </c>
      <c r="AO116" s="169" t="e">
        <f>IF(AND(H116="TAM ZAMANLI",AN116&gt;0),1,IF(AND(H116="KISMİ ZAMANLI",AN116&gt;0),(S116+AG116/F$7)/30,hata))</f>
        <v>#NAME?</v>
      </c>
      <c r="AP116" s="181"/>
      <c r="AQ116" s="172">
        <f t="shared" si="22"/>
        <v>0</v>
      </c>
      <c r="AR116" s="175"/>
      <c r="AS116" s="176"/>
      <c r="AT116" s="176"/>
    </row>
    <row r="117" spans="2:46" ht="15" customHeight="1" thickBot="1" x14ac:dyDescent="0.3">
      <c r="B117" s="40">
        <f t="shared" si="12"/>
        <v>103</v>
      </c>
      <c r="C117" s="41"/>
      <c r="D117" s="41"/>
      <c r="E117" s="42"/>
      <c r="F117" s="43"/>
      <c r="G117" s="43"/>
      <c r="H117" s="42"/>
      <c r="I117" s="42"/>
      <c r="J117" s="42"/>
      <c r="K117" s="42"/>
      <c r="L117" s="117" t="e">
        <f>VLOOKUP(K117,Sayfa1!F$3:G$15,2,FALSE)</f>
        <v>#N/A</v>
      </c>
      <c r="M117" s="47"/>
      <c r="N117" s="48"/>
      <c r="O117" s="44">
        <f>IF(AND(F117&lt;F$2,G117=""),(NETWORKDAYS.INTL(F$2,G$2,1)-U117),IF(AND(F117&lt;F$2,G117&lt;=G$2),(NETWORKDAYS.INTL(F$2,G117,1)-U117),IF(AND(F117&gt;=F$2,G117=""),((NETWORKDAYS.INTL(F117,G$2,1))-U117),IF(AND(F117&gt;=F$2,G117&lt;=G$2),NETWORKDAYS.INTL(F117,G117,1),hata))))</f>
        <v>22</v>
      </c>
      <c r="P117" s="44">
        <f t="shared" si="14"/>
        <v>0</v>
      </c>
      <c r="Q117" s="49"/>
      <c r="R117" s="45">
        <f t="shared" si="15"/>
        <v>0</v>
      </c>
      <c r="S117" s="45">
        <f t="shared" si="16"/>
        <v>0</v>
      </c>
      <c r="T117" s="127">
        <f>IF(AND(F117&lt;F$2,G117=""),(G$2-F$2+1)-(NETWORKDAYS.INTL(F$2,G$2,1)),IF(AND(F117&lt;F$2,G117&lt;=G$2),(G117-F$2)-(NETWORKDAYS.INTL(F$2,G117,1)),IF(AND(F117&gt;=F$2,G117=""),(G$2-F117)-(NETWORKDAYS.INTL(F117,G$2,1)),IF(AND(F117&gt;=F$2,G117&lt;=G$2),(G117-F117)-NETWORKDAYS.INTL(F117,G117,1),hata))))</f>
        <v>8</v>
      </c>
      <c r="U117" s="46">
        <f t="shared" si="17"/>
        <v>1</v>
      </c>
      <c r="V117" s="50"/>
      <c r="W117" s="51"/>
      <c r="X117" s="51"/>
      <c r="Y117" s="51"/>
      <c r="Z117" s="51"/>
      <c r="AA117" s="51"/>
      <c r="AB117" s="51"/>
      <c r="AC117" s="51"/>
      <c r="AD117" s="52"/>
      <c r="AE117" s="52"/>
      <c r="AF117" s="53"/>
      <c r="AG117" s="54"/>
      <c r="AH117" s="128"/>
      <c r="AI117" s="44">
        <f>IF(H117="TAM ZAMANLI",(IF(AND(F117&lt;F$2,G117=""),G$2-F$2+1,IF(AND(F117&lt;F$2,G117&lt;=G$2),G117-F$2+1,IF(AND(F117&gt;=F$2,G117=""),G$2-F117+1,IF(AND(F117&gt;=F$2,G117&lt;=G$2),G117-F117+1,hata))))*F$7)-(F$7*SUM(S117:AF117)+AG117+AH117),0)</f>
        <v>0</v>
      </c>
      <c r="AJ117" s="119">
        <f>IF(AND(F117&lt;F$2,G117=""),(G$2-F$2+1)-(NETWORKDAYS.INTL(F$2,G$2,1)),IF(AND(F117&lt;F$2,G117&lt;=G$2),(G117-F$2+1)-(NETWORKDAYS.INTL(F$2,G117,1)),IF(AND(F117&gt;=F$2,G117=""),(G$2-F117+1)-(NETWORKDAYS.INTL(F117,G$2,1)),IF(AND(F117&gt;=F$2,G117&lt;=G$2),(G117-F117+1)-NETWORKDAYS.INTL(F117,G117,1),hata))))</f>
        <v>8</v>
      </c>
      <c r="AK117" s="55">
        <f t="shared" si="18"/>
        <v>31</v>
      </c>
      <c r="AL117" s="55">
        <f t="shared" si="19"/>
        <v>31</v>
      </c>
      <c r="AM117" s="55">
        <f t="shared" si="20"/>
        <v>0</v>
      </c>
      <c r="AN117" s="56">
        <f t="shared" si="21"/>
        <v>0</v>
      </c>
      <c r="AO117" s="169" t="e">
        <f>IF(AND(H117="TAM ZAMANLI",AN117&gt;0),1,IF(AND(H117="KISMİ ZAMANLI",AN117&gt;0),(S117+AG117/F$7)/30,hata))</f>
        <v>#NAME?</v>
      </c>
      <c r="AP117" s="181"/>
      <c r="AQ117" s="172">
        <f t="shared" si="22"/>
        <v>0</v>
      </c>
      <c r="AR117" s="175"/>
      <c r="AS117" s="176"/>
      <c r="AT117" s="176"/>
    </row>
    <row r="118" spans="2:46" ht="15" customHeight="1" thickBot="1" x14ac:dyDescent="0.3">
      <c r="B118" s="40">
        <f t="shared" si="12"/>
        <v>104</v>
      </c>
      <c r="C118" s="41"/>
      <c r="D118" s="41"/>
      <c r="E118" s="42"/>
      <c r="F118" s="43"/>
      <c r="G118" s="43"/>
      <c r="H118" s="42"/>
      <c r="I118" s="42"/>
      <c r="J118" s="42"/>
      <c r="K118" s="42"/>
      <c r="L118" s="117" t="e">
        <f>VLOOKUP(K118,Sayfa1!F$3:G$15,2,FALSE)</f>
        <v>#N/A</v>
      </c>
      <c r="M118" s="47"/>
      <c r="N118" s="48"/>
      <c r="O118" s="44">
        <f>IF(AND(F118&lt;F$2,G118=""),(NETWORKDAYS.INTL(F$2,G$2,1)-U118),IF(AND(F118&lt;F$2,G118&lt;=G$2),(NETWORKDAYS.INTL(F$2,G118,1)-U118),IF(AND(F118&gt;=F$2,G118=""),((NETWORKDAYS.INTL(F118,G$2,1))-U118),IF(AND(F118&gt;=F$2,G118&lt;=G$2),NETWORKDAYS.INTL(F118,G118,1),hata))))</f>
        <v>22</v>
      </c>
      <c r="P118" s="44">
        <f t="shared" si="14"/>
        <v>0</v>
      </c>
      <c r="Q118" s="49"/>
      <c r="R118" s="45">
        <f t="shared" si="15"/>
        <v>0</v>
      </c>
      <c r="S118" s="45">
        <f t="shared" si="16"/>
        <v>0</v>
      </c>
      <c r="T118" s="127">
        <f>IF(AND(F118&lt;F$2,G118=""),(G$2-F$2+1)-(NETWORKDAYS.INTL(F$2,G$2,1)),IF(AND(F118&lt;F$2,G118&lt;=G$2),(G118-F$2)-(NETWORKDAYS.INTL(F$2,G118,1)),IF(AND(F118&gt;=F$2,G118=""),(G$2-F118)-(NETWORKDAYS.INTL(F118,G$2,1)),IF(AND(F118&gt;=F$2,G118&lt;=G$2),(G118-F118)-NETWORKDAYS.INTL(F118,G118,1),hata))))</f>
        <v>8</v>
      </c>
      <c r="U118" s="46">
        <f t="shared" si="17"/>
        <v>1</v>
      </c>
      <c r="V118" s="50"/>
      <c r="W118" s="51"/>
      <c r="X118" s="51"/>
      <c r="Y118" s="51"/>
      <c r="Z118" s="51"/>
      <c r="AA118" s="51"/>
      <c r="AB118" s="51"/>
      <c r="AC118" s="51"/>
      <c r="AD118" s="52"/>
      <c r="AE118" s="52"/>
      <c r="AF118" s="53"/>
      <c r="AG118" s="54"/>
      <c r="AH118" s="128"/>
      <c r="AI118" s="44">
        <f>IF(H118="TAM ZAMANLI",(IF(AND(F118&lt;F$2,G118=""),G$2-F$2+1,IF(AND(F118&lt;F$2,G118&lt;=G$2),G118-F$2+1,IF(AND(F118&gt;=F$2,G118=""),G$2-F118+1,IF(AND(F118&gt;=F$2,G118&lt;=G$2),G118-F118+1,hata))))*F$7)-(F$7*SUM(S118:AF118)+AG118+AH118),0)</f>
        <v>0</v>
      </c>
      <c r="AJ118" s="119">
        <f>IF(AND(F118&lt;F$2,G118=""),(G$2-F$2+1)-(NETWORKDAYS.INTL(F$2,G$2,1)),IF(AND(F118&lt;F$2,G118&lt;=G$2),(G118-F$2+1)-(NETWORKDAYS.INTL(F$2,G118,1)),IF(AND(F118&gt;=F$2,G118=""),(G$2-F118+1)-(NETWORKDAYS.INTL(F118,G$2,1)),IF(AND(F118&gt;=F$2,G118&lt;=G$2),(G118-F118+1)-NETWORKDAYS.INTL(F118,G118,1),hata))))</f>
        <v>8</v>
      </c>
      <c r="AK118" s="55">
        <f t="shared" si="18"/>
        <v>31</v>
      </c>
      <c r="AL118" s="55">
        <f t="shared" si="19"/>
        <v>31</v>
      </c>
      <c r="AM118" s="55">
        <f t="shared" si="20"/>
        <v>0</v>
      </c>
      <c r="AN118" s="56">
        <f t="shared" si="21"/>
        <v>0</v>
      </c>
      <c r="AO118" s="169" t="e">
        <f>IF(AND(H118="TAM ZAMANLI",AN118&gt;0),1,IF(AND(H118="KISMİ ZAMANLI",AN118&gt;0),(S118+AG118/F$7)/30,hata))</f>
        <v>#NAME?</v>
      </c>
      <c r="AP118" s="181"/>
      <c r="AQ118" s="172">
        <f t="shared" si="22"/>
        <v>0</v>
      </c>
      <c r="AR118" s="175"/>
      <c r="AS118" s="176"/>
      <c r="AT118" s="176"/>
    </row>
    <row r="119" spans="2:46" ht="15" customHeight="1" thickBot="1" x14ac:dyDescent="0.3">
      <c r="B119" s="40">
        <f t="shared" si="12"/>
        <v>105</v>
      </c>
      <c r="C119" s="41"/>
      <c r="D119" s="41"/>
      <c r="E119" s="42"/>
      <c r="F119" s="43"/>
      <c r="G119" s="43"/>
      <c r="H119" s="42"/>
      <c r="I119" s="42"/>
      <c r="J119" s="42"/>
      <c r="K119" s="42"/>
      <c r="L119" s="117" t="e">
        <f>VLOOKUP(K119,Sayfa1!F$3:G$15,2,FALSE)</f>
        <v>#N/A</v>
      </c>
      <c r="M119" s="47"/>
      <c r="N119" s="48"/>
      <c r="O119" s="44">
        <f>IF(AND(F119&lt;F$2,G119=""),(NETWORKDAYS.INTL(F$2,G$2,1)-U119),IF(AND(F119&lt;F$2,G119&lt;=G$2),(NETWORKDAYS.INTL(F$2,G119,1)-U119),IF(AND(F119&gt;=F$2,G119=""),((NETWORKDAYS.INTL(F119,G$2,1))-U119),IF(AND(F119&gt;=F$2,G119&lt;=G$2),NETWORKDAYS.INTL(F119,G119,1),hata))))</f>
        <v>22</v>
      </c>
      <c r="P119" s="44">
        <f t="shared" si="14"/>
        <v>0</v>
      </c>
      <c r="Q119" s="49"/>
      <c r="R119" s="45">
        <f t="shared" si="15"/>
        <v>0</v>
      </c>
      <c r="S119" s="45">
        <f t="shared" si="16"/>
        <v>0</v>
      </c>
      <c r="T119" s="127">
        <f>IF(AND(F119&lt;F$2,G119=""),(G$2-F$2+1)-(NETWORKDAYS.INTL(F$2,G$2,1)),IF(AND(F119&lt;F$2,G119&lt;=G$2),(G119-F$2)-(NETWORKDAYS.INTL(F$2,G119,1)),IF(AND(F119&gt;=F$2,G119=""),(G$2-F119)-(NETWORKDAYS.INTL(F119,G$2,1)),IF(AND(F119&gt;=F$2,G119&lt;=G$2),(G119-F119)-NETWORKDAYS.INTL(F119,G119,1),hata))))</f>
        <v>8</v>
      </c>
      <c r="U119" s="46">
        <f t="shared" si="17"/>
        <v>1</v>
      </c>
      <c r="V119" s="50"/>
      <c r="W119" s="51"/>
      <c r="X119" s="51"/>
      <c r="Y119" s="51"/>
      <c r="Z119" s="51"/>
      <c r="AA119" s="51"/>
      <c r="AB119" s="51"/>
      <c r="AC119" s="51"/>
      <c r="AD119" s="52"/>
      <c r="AE119" s="52"/>
      <c r="AF119" s="53"/>
      <c r="AG119" s="54"/>
      <c r="AH119" s="128"/>
      <c r="AI119" s="44">
        <f>IF(H119="TAM ZAMANLI",(IF(AND(F119&lt;F$2,G119=""),G$2-F$2+1,IF(AND(F119&lt;F$2,G119&lt;=G$2),G119-F$2+1,IF(AND(F119&gt;=F$2,G119=""),G$2-F119+1,IF(AND(F119&gt;=F$2,G119&lt;=G$2),G119-F119+1,hata))))*F$7)-(F$7*SUM(S119:AF119)+AG119+AH119),0)</f>
        <v>0</v>
      </c>
      <c r="AJ119" s="119">
        <f>IF(AND(F119&lt;F$2,G119=""),(G$2-F$2+1)-(NETWORKDAYS.INTL(F$2,G$2,1)),IF(AND(F119&lt;F$2,G119&lt;=G$2),(G119-F$2+1)-(NETWORKDAYS.INTL(F$2,G119,1)),IF(AND(F119&gt;=F$2,G119=""),(G$2-F119+1)-(NETWORKDAYS.INTL(F119,G$2,1)),IF(AND(F119&gt;=F$2,G119&lt;=G$2),(G119-F119+1)-NETWORKDAYS.INTL(F119,G119,1),hata))))</f>
        <v>8</v>
      </c>
      <c r="AK119" s="55">
        <f t="shared" si="18"/>
        <v>31</v>
      </c>
      <c r="AL119" s="55">
        <f t="shared" si="19"/>
        <v>31</v>
      </c>
      <c r="AM119" s="55">
        <f t="shared" si="20"/>
        <v>0</v>
      </c>
      <c r="AN119" s="56">
        <f t="shared" si="21"/>
        <v>0</v>
      </c>
      <c r="AO119" s="169" t="e">
        <f>IF(AND(H119="TAM ZAMANLI",AN119&gt;0),1,IF(AND(H119="KISMİ ZAMANLI",AN119&gt;0),(S119+AG119/F$7)/30,hata))</f>
        <v>#NAME?</v>
      </c>
      <c r="AP119" s="181"/>
      <c r="AQ119" s="172">
        <f t="shared" si="22"/>
        <v>0</v>
      </c>
      <c r="AR119" s="175"/>
      <c r="AS119" s="176"/>
      <c r="AT119" s="176"/>
    </row>
    <row r="120" spans="2:46" ht="15" customHeight="1" thickBot="1" x14ac:dyDescent="0.3">
      <c r="B120" s="40">
        <f t="shared" si="12"/>
        <v>106</v>
      </c>
      <c r="C120" s="41"/>
      <c r="D120" s="41"/>
      <c r="E120" s="42"/>
      <c r="F120" s="43"/>
      <c r="G120" s="43"/>
      <c r="H120" s="42"/>
      <c r="I120" s="42"/>
      <c r="J120" s="42"/>
      <c r="K120" s="42"/>
      <c r="L120" s="117" t="e">
        <f>VLOOKUP(K120,Sayfa1!F$3:G$15,2,FALSE)</f>
        <v>#N/A</v>
      </c>
      <c r="M120" s="47"/>
      <c r="N120" s="48"/>
      <c r="O120" s="44">
        <f>IF(AND(F120&lt;F$2,G120=""),(NETWORKDAYS.INTL(F$2,G$2,1)-U120),IF(AND(F120&lt;F$2,G120&lt;=G$2),(NETWORKDAYS.INTL(F$2,G120,1)-U120),IF(AND(F120&gt;=F$2,G120=""),((NETWORKDAYS.INTL(F120,G$2,1))-U120),IF(AND(F120&gt;=F$2,G120&lt;=G$2),NETWORKDAYS.INTL(F120,G120,1),hata))))</f>
        <v>22</v>
      </c>
      <c r="P120" s="44">
        <f t="shared" si="14"/>
        <v>0</v>
      </c>
      <c r="Q120" s="49"/>
      <c r="R120" s="45">
        <f t="shared" si="15"/>
        <v>0</v>
      </c>
      <c r="S120" s="45">
        <f t="shared" si="16"/>
        <v>0</v>
      </c>
      <c r="T120" s="127">
        <f>IF(AND(F120&lt;F$2,G120=""),(G$2-F$2+1)-(NETWORKDAYS.INTL(F$2,G$2,1)),IF(AND(F120&lt;F$2,G120&lt;=G$2),(G120-F$2)-(NETWORKDAYS.INTL(F$2,G120,1)),IF(AND(F120&gt;=F$2,G120=""),(G$2-F120)-(NETWORKDAYS.INTL(F120,G$2,1)),IF(AND(F120&gt;=F$2,G120&lt;=G$2),(G120-F120)-NETWORKDAYS.INTL(F120,G120,1),hata))))</f>
        <v>8</v>
      </c>
      <c r="U120" s="46">
        <f t="shared" si="17"/>
        <v>1</v>
      </c>
      <c r="V120" s="50"/>
      <c r="W120" s="51"/>
      <c r="X120" s="51"/>
      <c r="Y120" s="51"/>
      <c r="Z120" s="51"/>
      <c r="AA120" s="51"/>
      <c r="AB120" s="51"/>
      <c r="AC120" s="51"/>
      <c r="AD120" s="52"/>
      <c r="AE120" s="52"/>
      <c r="AF120" s="53"/>
      <c r="AG120" s="54"/>
      <c r="AH120" s="128"/>
      <c r="AI120" s="44">
        <f>IF(H120="TAM ZAMANLI",(IF(AND(F120&lt;F$2,G120=""),G$2-F$2+1,IF(AND(F120&lt;F$2,G120&lt;=G$2),G120-F$2+1,IF(AND(F120&gt;=F$2,G120=""),G$2-F120+1,IF(AND(F120&gt;=F$2,G120&lt;=G$2),G120-F120+1,hata))))*F$7)-(F$7*SUM(S120:AF120)+AG120+AH120),0)</f>
        <v>0</v>
      </c>
      <c r="AJ120" s="119">
        <f>IF(AND(F120&lt;F$2,G120=""),(G$2-F$2+1)-(NETWORKDAYS.INTL(F$2,G$2,1)),IF(AND(F120&lt;F$2,G120&lt;=G$2),(G120-F$2+1)-(NETWORKDAYS.INTL(F$2,G120,1)),IF(AND(F120&gt;=F$2,G120=""),(G$2-F120+1)-(NETWORKDAYS.INTL(F120,G$2,1)),IF(AND(F120&gt;=F$2,G120&lt;=G$2),(G120-F120+1)-NETWORKDAYS.INTL(F120,G120,1),hata))))</f>
        <v>8</v>
      </c>
      <c r="AK120" s="55">
        <f t="shared" si="18"/>
        <v>31</v>
      </c>
      <c r="AL120" s="55">
        <f t="shared" si="19"/>
        <v>31</v>
      </c>
      <c r="AM120" s="55">
        <f t="shared" si="20"/>
        <v>0</v>
      </c>
      <c r="AN120" s="56">
        <f t="shared" si="21"/>
        <v>0</v>
      </c>
      <c r="AO120" s="169" t="e">
        <f>IF(AND(H120="TAM ZAMANLI",AN120&gt;0),1,IF(AND(H120="KISMİ ZAMANLI",AN120&gt;0),(S120+AG120/F$7)/30,hata))</f>
        <v>#NAME?</v>
      </c>
      <c r="AP120" s="181"/>
      <c r="AQ120" s="172">
        <f t="shared" si="22"/>
        <v>0</v>
      </c>
      <c r="AR120" s="175"/>
      <c r="AS120" s="176"/>
      <c r="AT120" s="176"/>
    </row>
    <row r="121" spans="2:46" ht="15" customHeight="1" thickBot="1" x14ac:dyDescent="0.3">
      <c r="B121" s="40">
        <f t="shared" si="12"/>
        <v>107</v>
      </c>
      <c r="C121" s="41"/>
      <c r="D121" s="41"/>
      <c r="E121" s="42"/>
      <c r="F121" s="43"/>
      <c r="G121" s="43"/>
      <c r="H121" s="42"/>
      <c r="I121" s="42"/>
      <c r="J121" s="42"/>
      <c r="K121" s="42"/>
      <c r="L121" s="117" t="e">
        <f>VLOOKUP(K121,Sayfa1!F$3:G$15,2,FALSE)</f>
        <v>#N/A</v>
      </c>
      <c r="M121" s="47"/>
      <c r="N121" s="48"/>
      <c r="O121" s="44">
        <f>IF(AND(F121&lt;F$2,G121=""),(NETWORKDAYS.INTL(F$2,G$2,1)-U121),IF(AND(F121&lt;F$2,G121&lt;=G$2),(NETWORKDAYS.INTL(F$2,G121,1)-U121),IF(AND(F121&gt;=F$2,G121=""),((NETWORKDAYS.INTL(F121,G$2,1))-U121),IF(AND(F121&gt;=F$2,G121&lt;=G$2),NETWORKDAYS.INTL(F121,G121,1),hata))))</f>
        <v>22</v>
      </c>
      <c r="P121" s="44">
        <f t="shared" si="14"/>
        <v>0</v>
      </c>
      <c r="Q121" s="49"/>
      <c r="R121" s="45">
        <f t="shared" si="15"/>
        <v>0</v>
      </c>
      <c r="S121" s="45">
        <f t="shared" si="16"/>
        <v>0</v>
      </c>
      <c r="T121" s="127">
        <f>IF(AND(F121&lt;F$2,G121=""),(G$2-F$2+1)-(NETWORKDAYS.INTL(F$2,G$2,1)),IF(AND(F121&lt;F$2,G121&lt;=G$2),(G121-F$2)-(NETWORKDAYS.INTL(F$2,G121,1)),IF(AND(F121&gt;=F$2,G121=""),(G$2-F121)-(NETWORKDAYS.INTL(F121,G$2,1)),IF(AND(F121&gt;=F$2,G121&lt;=G$2),(G121-F121)-NETWORKDAYS.INTL(F121,G121,1),hata))))</f>
        <v>8</v>
      </c>
      <c r="U121" s="46">
        <f t="shared" si="17"/>
        <v>1</v>
      </c>
      <c r="V121" s="50"/>
      <c r="W121" s="51"/>
      <c r="X121" s="51"/>
      <c r="Y121" s="51"/>
      <c r="Z121" s="51"/>
      <c r="AA121" s="51"/>
      <c r="AB121" s="51"/>
      <c r="AC121" s="51"/>
      <c r="AD121" s="52"/>
      <c r="AE121" s="52"/>
      <c r="AF121" s="53"/>
      <c r="AG121" s="54"/>
      <c r="AH121" s="128"/>
      <c r="AI121" s="44">
        <f>IF(H121="TAM ZAMANLI",(IF(AND(F121&lt;F$2,G121=""),G$2-F$2+1,IF(AND(F121&lt;F$2,G121&lt;=G$2),G121-F$2+1,IF(AND(F121&gt;=F$2,G121=""),G$2-F121+1,IF(AND(F121&gt;=F$2,G121&lt;=G$2),G121-F121+1,hata))))*F$7)-(F$7*SUM(S121:AF121)+AG121+AH121),0)</f>
        <v>0</v>
      </c>
      <c r="AJ121" s="119">
        <f>IF(AND(F121&lt;F$2,G121=""),(G$2-F$2+1)-(NETWORKDAYS.INTL(F$2,G$2,1)),IF(AND(F121&lt;F$2,G121&lt;=G$2),(G121-F$2+1)-(NETWORKDAYS.INTL(F$2,G121,1)),IF(AND(F121&gt;=F$2,G121=""),(G$2-F121+1)-(NETWORKDAYS.INTL(F121,G$2,1)),IF(AND(F121&gt;=F$2,G121&lt;=G$2),(G121-F121+1)-NETWORKDAYS.INTL(F121,G121,1),hata))))</f>
        <v>8</v>
      </c>
      <c r="AK121" s="55">
        <f t="shared" si="18"/>
        <v>31</v>
      </c>
      <c r="AL121" s="55">
        <f t="shared" si="19"/>
        <v>31</v>
      </c>
      <c r="AM121" s="55">
        <f t="shared" si="20"/>
        <v>0</v>
      </c>
      <c r="AN121" s="56">
        <f t="shared" si="21"/>
        <v>0</v>
      </c>
      <c r="AO121" s="169" t="e">
        <f>IF(AND(H121="TAM ZAMANLI",AN121&gt;0),1,IF(AND(H121="KISMİ ZAMANLI",AN121&gt;0),(S121+AG121/F$7)/30,hata))</f>
        <v>#NAME?</v>
      </c>
      <c r="AP121" s="181"/>
      <c r="AQ121" s="172">
        <f t="shared" si="22"/>
        <v>0</v>
      </c>
      <c r="AR121" s="175"/>
      <c r="AS121" s="176"/>
      <c r="AT121" s="176"/>
    </row>
    <row r="122" spans="2:46" ht="15" customHeight="1" thickBot="1" x14ac:dyDescent="0.3">
      <c r="B122" s="40">
        <f t="shared" si="12"/>
        <v>108</v>
      </c>
      <c r="C122" s="41"/>
      <c r="D122" s="41"/>
      <c r="E122" s="42"/>
      <c r="F122" s="43"/>
      <c r="G122" s="43"/>
      <c r="H122" s="42"/>
      <c r="I122" s="42"/>
      <c r="J122" s="42"/>
      <c r="K122" s="42"/>
      <c r="L122" s="117" t="e">
        <f>VLOOKUP(K122,Sayfa1!F$3:G$15,2,FALSE)</f>
        <v>#N/A</v>
      </c>
      <c r="M122" s="47"/>
      <c r="N122" s="48"/>
      <c r="O122" s="44">
        <f>IF(AND(F122&lt;F$2,G122=""),(NETWORKDAYS.INTL(F$2,G$2,1)-U122),IF(AND(F122&lt;F$2,G122&lt;=G$2),(NETWORKDAYS.INTL(F$2,G122,1)-U122),IF(AND(F122&gt;=F$2,G122=""),((NETWORKDAYS.INTL(F122,G$2,1))-U122),IF(AND(F122&gt;=F$2,G122&lt;=G$2),NETWORKDAYS.INTL(F122,G122,1),hata))))</f>
        <v>22</v>
      </c>
      <c r="P122" s="44">
        <f t="shared" si="14"/>
        <v>0</v>
      </c>
      <c r="Q122" s="49"/>
      <c r="R122" s="45">
        <f t="shared" si="15"/>
        <v>0</v>
      </c>
      <c r="S122" s="45">
        <f t="shared" si="16"/>
        <v>0</v>
      </c>
      <c r="T122" s="127">
        <f>IF(AND(F122&lt;F$2,G122=""),(G$2-F$2+1)-(NETWORKDAYS.INTL(F$2,G$2,1)),IF(AND(F122&lt;F$2,G122&lt;=G$2),(G122-F$2)-(NETWORKDAYS.INTL(F$2,G122,1)),IF(AND(F122&gt;=F$2,G122=""),(G$2-F122)-(NETWORKDAYS.INTL(F122,G$2,1)),IF(AND(F122&gt;=F$2,G122&lt;=G$2),(G122-F122)-NETWORKDAYS.INTL(F122,G122,1),hata))))</f>
        <v>8</v>
      </c>
      <c r="U122" s="46">
        <f t="shared" si="17"/>
        <v>1</v>
      </c>
      <c r="V122" s="50"/>
      <c r="W122" s="51"/>
      <c r="X122" s="51"/>
      <c r="Y122" s="51"/>
      <c r="Z122" s="51"/>
      <c r="AA122" s="51"/>
      <c r="AB122" s="51"/>
      <c r="AC122" s="51"/>
      <c r="AD122" s="52"/>
      <c r="AE122" s="52"/>
      <c r="AF122" s="53"/>
      <c r="AG122" s="54"/>
      <c r="AH122" s="128"/>
      <c r="AI122" s="44">
        <f>IF(H122="TAM ZAMANLI",(IF(AND(F122&lt;F$2,G122=""),G$2-F$2+1,IF(AND(F122&lt;F$2,G122&lt;=G$2),G122-F$2+1,IF(AND(F122&gt;=F$2,G122=""),G$2-F122+1,IF(AND(F122&gt;=F$2,G122&lt;=G$2),G122-F122+1,hata))))*F$7)-(F$7*SUM(S122:AF122)+AG122+AH122),0)</f>
        <v>0</v>
      </c>
      <c r="AJ122" s="119">
        <f>IF(AND(F122&lt;F$2,G122=""),(G$2-F$2+1)-(NETWORKDAYS.INTL(F$2,G$2,1)),IF(AND(F122&lt;F$2,G122&lt;=G$2),(G122-F$2+1)-(NETWORKDAYS.INTL(F$2,G122,1)),IF(AND(F122&gt;=F$2,G122=""),(G$2-F122+1)-(NETWORKDAYS.INTL(F122,G$2,1)),IF(AND(F122&gt;=F$2,G122&lt;=G$2),(G122-F122+1)-NETWORKDAYS.INTL(F122,G122,1),hata))))</f>
        <v>8</v>
      </c>
      <c r="AK122" s="55">
        <f t="shared" si="18"/>
        <v>31</v>
      </c>
      <c r="AL122" s="55">
        <f t="shared" si="19"/>
        <v>31</v>
      </c>
      <c r="AM122" s="55">
        <f t="shared" si="20"/>
        <v>0</v>
      </c>
      <c r="AN122" s="56">
        <f t="shared" si="21"/>
        <v>0</v>
      </c>
      <c r="AO122" s="169" t="e">
        <f>IF(AND(H122="TAM ZAMANLI",AN122&gt;0),1,IF(AND(H122="KISMİ ZAMANLI",AN122&gt;0),(S122+AG122/F$7)/30,hata))</f>
        <v>#NAME?</v>
      </c>
      <c r="AP122" s="181"/>
      <c r="AQ122" s="172">
        <f t="shared" si="22"/>
        <v>0</v>
      </c>
      <c r="AR122" s="175"/>
      <c r="AS122" s="176"/>
      <c r="AT122" s="176"/>
    </row>
    <row r="123" spans="2:46" ht="15" customHeight="1" thickBot="1" x14ac:dyDescent="0.3">
      <c r="B123" s="40">
        <f t="shared" si="12"/>
        <v>109</v>
      </c>
      <c r="C123" s="41"/>
      <c r="D123" s="41"/>
      <c r="E123" s="42"/>
      <c r="F123" s="43"/>
      <c r="G123" s="43"/>
      <c r="H123" s="42"/>
      <c r="I123" s="42"/>
      <c r="J123" s="42"/>
      <c r="K123" s="42"/>
      <c r="L123" s="117" t="e">
        <f>VLOOKUP(K123,Sayfa1!F$3:G$15,2,FALSE)</f>
        <v>#N/A</v>
      </c>
      <c r="M123" s="47"/>
      <c r="N123" s="48"/>
      <c r="O123" s="44">
        <f>IF(AND(F123&lt;F$2,G123=""),(NETWORKDAYS.INTL(F$2,G$2,1)-U123),IF(AND(F123&lt;F$2,G123&lt;=G$2),(NETWORKDAYS.INTL(F$2,G123,1)-U123),IF(AND(F123&gt;=F$2,G123=""),((NETWORKDAYS.INTL(F123,G$2,1))-U123),IF(AND(F123&gt;=F$2,G123&lt;=G$2),NETWORKDAYS.INTL(F123,G123,1),hata))))</f>
        <v>22</v>
      </c>
      <c r="P123" s="44">
        <f t="shared" si="14"/>
        <v>0</v>
      </c>
      <c r="Q123" s="49"/>
      <c r="R123" s="45">
        <f t="shared" si="15"/>
        <v>0</v>
      </c>
      <c r="S123" s="45">
        <f t="shared" si="16"/>
        <v>0</v>
      </c>
      <c r="T123" s="127">
        <f>IF(AND(F123&lt;F$2,G123=""),(G$2-F$2+1)-(NETWORKDAYS.INTL(F$2,G$2,1)),IF(AND(F123&lt;F$2,G123&lt;=G$2),(G123-F$2)-(NETWORKDAYS.INTL(F$2,G123,1)),IF(AND(F123&gt;=F$2,G123=""),(G$2-F123)-(NETWORKDAYS.INTL(F123,G$2,1)),IF(AND(F123&gt;=F$2,G123&lt;=G$2),(G123-F123)-NETWORKDAYS.INTL(F123,G123,1),hata))))</f>
        <v>8</v>
      </c>
      <c r="U123" s="46">
        <f t="shared" si="17"/>
        <v>1</v>
      </c>
      <c r="V123" s="50"/>
      <c r="W123" s="51"/>
      <c r="X123" s="51"/>
      <c r="Y123" s="51"/>
      <c r="Z123" s="51"/>
      <c r="AA123" s="51"/>
      <c r="AB123" s="51"/>
      <c r="AC123" s="51"/>
      <c r="AD123" s="52"/>
      <c r="AE123" s="52"/>
      <c r="AF123" s="53"/>
      <c r="AG123" s="54"/>
      <c r="AH123" s="128"/>
      <c r="AI123" s="44">
        <f>IF(H123="TAM ZAMANLI",(IF(AND(F123&lt;F$2,G123=""),G$2-F$2+1,IF(AND(F123&lt;F$2,G123&lt;=G$2),G123-F$2+1,IF(AND(F123&gt;=F$2,G123=""),G$2-F123+1,IF(AND(F123&gt;=F$2,G123&lt;=G$2),G123-F123+1,hata))))*F$7)-(F$7*SUM(S123:AF123)+AG123+AH123),0)</f>
        <v>0</v>
      </c>
      <c r="AJ123" s="119">
        <f>IF(AND(F123&lt;F$2,G123=""),(G$2-F$2+1)-(NETWORKDAYS.INTL(F$2,G$2,1)),IF(AND(F123&lt;F$2,G123&lt;=G$2),(G123-F$2+1)-(NETWORKDAYS.INTL(F$2,G123,1)),IF(AND(F123&gt;=F$2,G123=""),(G$2-F123+1)-(NETWORKDAYS.INTL(F123,G$2,1)),IF(AND(F123&gt;=F$2,G123&lt;=G$2),(G123-F123+1)-NETWORKDAYS.INTL(F123,G123,1),hata))))</f>
        <v>8</v>
      </c>
      <c r="AK123" s="55">
        <f t="shared" si="18"/>
        <v>31</v>
      </c>
      <c r="AL123" s="55">
        <f t="shared" si="19"/>
        <v>31</v>
      </c>
      <c r="AM123" s="55">
        <f t="shared" si="20"/>
        <v>0</v>
      </c>
      <c r="AN123" s="56">
        <f t="shared" si="21"/>
        <v>0</v>
      </c>
      <c r="AO123" s="169" t="e">
        <f>IF(AND(H123="TAM ZAMANLI",AN123&gt;0),1,IF(AND(H123="KISMİ ZAMANLI",AN123&gt;0),(S123+AG123/F$7)/30,hata))</f>
        <v>#NAME?</v>
      </c>
      <c r="AP123" s="181"/>
      <c r="AQ123" s="172">
        <f t="shared" si="22"/>
        <v>0</v>
      </c>
      <c r="AR123" s="175"/>
      <c r="AS123" s="176"/>
      <c r="AT123" s="176"/>
    </row>
    <row r="124" spans="2:46" ht="15" customHeight="1" thickBot="1" x14ac:dyDescent="0.3">
      <c r="B124" s="40">
        <f t="shared" si="12"/>
        <v>110</v>
      </c>
      <c r="C124" s="41"/>
      <c r="D124" s="41"/>
      <c r="E124" s="42"/>
      <c r="F124" s="43"/>
      <c r="G124" s="43"/>
      <c r="H124" s="42"/>
      <c r="I124" s="42"/>
      <c r="J124" s="42"/>
      <c r="K124" s="42"/>
      <c r="L124" s="117" t="e">
        <f>VLOOKUP(K124,Sayfa1!F$3:G$15,2,FALSE)</f>
        <v>#N/A</v>
      </c>
      <c r="M124" s="47"/>
      <c r="N124" s="48"/>
      <c r="O124" s="44">
        <f>IF(AND(F124&lt;F$2,G124=""),(NETWORKDAYS.INTL(F$2,G$2,1)-U124),IF(AND(F124&lt;F$2,G124&lt;=G$2),(NETWORKDAYS.INTL(F$2,G124,1)-U124),IF(AND(F124&gt;=F$2,G124=""),((NETWORKDAYS.INTL(F124,G$2,1))-U124),IF(AND(F124&gt;=F$2,G124&lt;=G$2),NETWORKDAYS.INTL(F124,G124,1),hata))))</f>
        <v>22</v>
      </c>
      <c r="P124" s="44">
        <f t="shared" si="14"/>
        <v>0</v>
      </c>
      <c r="Q124" s="49"/>
      <c r="R124" s="45">
        <f t="shared" si="15"/>
        <v>0</v>
      </c>
      <c r="S124" s="45">
        <f t="shared" si="16"/>
        <v>0</v>
      </c>
      <c r="T124" s="127">
        <f>IF(AND(F124&lt;F$2,G124=""),(G$2-F$2+1)-(NETWORKDAYS.INTL(F$2,G$2,1)),IF(AND(F124&lt;F$2,G124&lt;=G$2),(G124-F$2)-(NETWORKDAYS.INTL(F$2,G124,1)),IF(AND(F124&gt;=F$2,G124=""),(G$2-F124)-(NETWORKDAYS.INTL(F124,G$2,1)),IF(AND(F124&gt;=F$2,G124&lt;=G$2),(G124-F124)-NETWORKDAYS.INTL(F124,G124,1),hata))))</f>
        <v>8</v>
      </c>
      <c r="U124" s="46">
        <f t="shared" si="17"/>
        <v>1</v>
      </c>
      <c r="V124" s="50"/>
      <c r="W124" s="51"/>
      <c r="X124" s="51"/>
      <c r="Y124" s="51"/>
      <c r="Z124" s="51"/>
      <c r="AA124" s="51"/>
      <c r="AB124" s="51"/>
      <c r="AC124" s="51"/>
      <c r="AD124" s="52"/>
      <c r="AE124" s="52"/>
      <c r="AF124" s="53"/>
      <c r="AG124" s="54"/>
      <c r="AH124" s="128"/>
      <c r="AI124" s="44">
        <f>IF(H124="TAM ZAMANLI",(IF(AND(F124&lt;F$2,G124=""),G$2-F$2+1,IF(AND(F124&lt;F$2,G124&lt;=G$2),G124-F$2+1,IF(AND(F124&gt;=F$2,G124=""),G$2-F124+1,IF(AND(F124&gt;=F$2,G124&lt;=G$2),G124-F124+1,hata))))*F$7)-(F$7*SUM(S124:AF124)+AG124+AH124),0)</f>
        <v>0</v>
      </c>
      <c r="AJ124" s="119">
        <f>IF(AND(F124&lt;F$2,G124=""),(G$2-F$2+1)-(NETWORKDAYS.INTL(F$2,G$2,1)),IF(AND(F124&lt;F$2,G124&lt;=G$2),(G124-F$2+1)-(NETWORKDAYS.INTL(F$2,G124,1)),IF(AND(F124&gt;=F$2,G124=""),(G$2-F124+1)-(NETWORKDAYS.INTL(F124,G$2,1)),IF(AND(F124&gt;=F$2,G124&lt;=G$2),(G124-F124+1)-NETWORKDAYS.INTL(F124,G124,1),hata))))</f>
        <v>8</v>
      </c>
      <c r="AK124" s="55">
        <f t="shared" si="18"/>
        <v>31</v>
      </c>
      <c r="AL124" s="55">
        <f t="shared" si="19"/>
        <v>31</v>
      </c>
      <c r="AM124" s="55">
        <f t="shared" si="20"/>
        <v>0</v>
      </c>
      <c r="AN124" s="56">
        <f t="shared" si="21"/>
        <v>0</v>
      </c>
      <c r="AO124" s="169" t="e">
        <f>IF(AND(H124="TAM ZAMANLI",AN124&gt;0),1,IF(AND(H124="KISMİ ZAMANLI",AN124&gt;0),(S124+AG124/F$7)/30,hata))</f>
        <v>#NAME?</v>
      </c>
      <c r="AP124" s="181"/>
      <c r="AQ124" s="172">
        <f t="shared" si="22"/>
        <v>0</v>
      </c>
      <c r="AR124" s="175"/>
      <c r="AS124" s="176"/>
      <c r="AT124" s="176"/>
    </row>
    <row r="125" spans="2:46" ht="15" customHeight="1" thickBot="1" x14ac:dyDescent="0.3">
      <c r="B125" s="40">
        <f t="shared" si="12"/>
        <v>111</v>
      </c>
      <c r="C125" s="41"/>
      <c r="D125" s="41"/>
      <c r="E125" s="42"/>
      <c r="F125" s="43"/>
      <c r="G125" s="43"/>
      <c r="H125" s="42"/>
      <c r="I125" s="42"/>
      <c r="J125" s="42"/>
      <c r="K125" s="42"/>
      <c r="L125" s="117" t="e">
        <f>VLOOKUP(K125,Sayfa1!F$3:G$15,2,FALSE)</f>
        <v>#N/A</v>
      </c>
      <c r="M125" s="47"/>
      <c r="N125" s="48"/>
      <c r="O125" s="44">
        <f>IF(AND(F125&lt;F$2,G125=""),(NETWORKDAYS.INTL(F$2,G$2,1)-U125),IF(AND(F125&lt;F$2,G125&lt;=G$2),(NETWORKDAYS.INTL(F$2,G125,1)-U125),IF(AND(F125&gt;=F$2,G125=""),((NETWORKDAYS.INTL(F125,G$2,1))-U125),IF(AND(F125&gt;=F$2,G125&lt;=G$2),NETWORKDAYS.INTL(F125,G125,1),hata))))</f>
        <v>22</v>
      </c>
      <c r="P125" s="44">
        <f t="shared" si="14"/>
        <v>0</v>
      </c>
      <c r="Q125" s="49"/>
      <c r="R125" s="45">
        <f t="shared" si="15"/>
        <v>0</v>
      </c>
      <c r="S125" s="45">
        <f t="shared" si="16"/>
        <v>0</v>
      </c>
      <c r="T125" s="127">
        <f>IF(AND(F125&lt;F$2,G125=""),(G$2-F$2+1)-(NETWORKDAYS.INTL(F$2,G$2,1)),IF(AND(F125&lt;F$2,G125&lt;=G$2),(G125-F$2)-(NETWORKDAYS.INTL(F$2,G125,1)),IF(AND(F125&gt;=F$2,G125=""),(G$2-F125)-(NETWORKDAYS.INTL(F125,G$2,1)),IF(AND(F125&gt;=F$2,G125&lt;=G$2),(G125-F125)-NETWORKDAYS.INTL(F125,G125,1),hata))))</f>
        <v>8</v>
      </c>
      <c r="U125" s="46">
        <f t="shared" si="17"/>
        <v>1</v>
      </c>
      <c r="V125" s="50"/>
      <c r="W125" s="51"/>
      <c r="X125" s="51"/>
      <c r="Y125" s="51"/>
      <c r="Z125" s="51"/>
      <c r="AA125" s="51"/>
      <c r="AB125" s="51"/>
      <c r="AC125" s="51"/>
      <c r="AD125" s="52"/>
      <c r="AE125" s="52"/>
      <c r="AF125" s="53"/>
      <c r="AG125" s="54"/>
      <c r="AH125" s="128"/>
      <c r="AI125" s="44">
        <f>IF(H125="TAM ZAMANLI",(IF(AND(F125&lt;F$2,G125=""),G$2-F$2+1,IF(AND(F125&lt;F$2,G125&lt;=G$2),G125-F$2+1,IF(AND(F125&gt;=F$2,G125=""),G$2-F125+1,IF(AND(F125&gt;=F$2,G125&lt;=G$2),G125-F125+1,hata))))*F$7)-(F$7*SUM(S125:AF125)+AG125+AH125),0)</f>
        <v>0</v>
      </c>
      <c r="AJ125" s="119">
        <f>IF(AND(F125&lt;F$2,G125=""),(G$2-F$2+1)-(NETWORKDAYS.INTL(F$2,G$2,1)),IF(AND(F125&lt;F$2,G125&lt;=G$2),(G125-F$2+1)-(NETWORKDAYS.INTL(F$2,G125,1)),IF(AND(F125&gt;=F$2,G125=""),(G$2-F125+1)-(NETWORKDAYS.INTL(F125,G$2,1)),IF(AND(F125&gt;=F$2,G125&lt;=G$2),(G125-F125+1)-NETWORKDAYS.INTL(F125,G125,1),hata))))</f>
        <v>8</v>
      </c>
      <c r="AK125" s="55">
        <f t="shared" si="18"/>
        <v>31</v>
      </c>
      <c r="AL125" s="55">
        <f t="shared" si="19"/>
        <v>31</v>
      </c>
      <c r="AM125" s="55">
        <f t="shared" si="20"/>
        <v>0</v>
      </c>
      <c r="AN125" s="56">
        <f t="shared" si="21"/>
        <v>0</v>
      </c>
      <c r="AO125" s="169" t="e">
        <f>IF(AND(H125="TAM ZAMANLI",AN125&gt;0),1,IF(AND(H125="KISMİ ZAMANLI",AN125&gt;0),(S125+AG125/F$7)/30,hata))</f>
        <v>#NAME?</v>
      </c>
      <c r="AP125" s="181"/>
      <c r="AQ125" s="172">
        <f t="shared" si="22"/>
        <v>0</v>
      </c>
      <c r="AR125" s="175"/>
      <c r="AS125" s="176"/>
      <c r="AT125" s="176"/>
    </row>
    <row r="126" spans="2:46" ht="15" customHeight="1" thickBot="1" x14ac:dyDescent="0.3">
      <c r="B126" s="40">
        <f t="shared" si="12"/>
        <v>112</v>
      </c>
      <c r="C126" s="41"/>
      <c r="D126" s="41"/>
      <c r="E126" s="42"/>
      <c r="F126" s="43"/>
      <c r="G126" s="43"/>
      <c r="H126" s="42"/>
      <c r="I126" s="42"/>
      <c r="J126" s="42"/>
      <c r="K126" s="42"/>
      <c r="L126" s="117" t="e">
        <f>VLOOKUP(K126,Sayfa1!F$3:G$15,2,FALSE)</f>
        <v>#N/A</v>
      </c>
      <c r="M126" s="47"/>
      <c r="N126" s="48"/>
      <c r="O126" s="44">
        <f>IF(AND(F126&lt;F$2,G126=""),(NETWORKDAYS.INTL(F$2,G$2,1)-U126),IF(AND(F126&lt;F$2,G126&lt;=G$2),(NETWORKDAYS.INTL(F$2,G126,1)-U126),IF(AND(F126&gt;=F$2,G126=""),((NETWORKDAYS.INTL(F126,G$2,1))-U126),IF(AND(F126&gt;=F$2,G126&lt;=G$2),NETWORKDAYS.INTL(F126,G126,1),hata))))</f>
        <v>22</v>
      </c>
      <c r="P126" s="44">
        <f t="shared" si="14"/>
        <v>0</v>
      </c>
      <c r="Q126" s="49"/>
      <c r="R126" s="45">
        <f t="shared" si="15"/>
        <v>0</v>
      </c>
      <c r="S126" s="45">
        <f t="shared" si="16"/>
        <v>0</v>
      </c>
      <c r="T126" s="127">
        <f>IF(AND(F126&lt;F$2,G126=""),(G$2-F$2+1)-(NETWORKDAYS.INTL(F$2,G$2,1)),IF(AND(F126&lt;F$2,G126&lt;=G$2),(G126-F$2)-(NETWORKDAYS.INTL(F$2,G126,1)),IF(AND(F126&gt;=F$2,G126=""),(G$2-F126)-(NETWORKDAYS.INTL(F126,G$2,1)),IF(AND(F126&gt;=F$2,G126&lt;=G$2),(G126-F126)-NETWORKDAYS.INTL(F126,G126,1),hata))))</f>
        <v>8</v>
      </c>
      <c r="U126" s="46">
        <f t="shared" si="17"/>
        <v>1</v>
      </c>
      <c r="V126" s="50"/>
      <c r="W126" s="51"/>
      <c r="X126" s="51"/>
      <c r="Y126" s="51"/>
      <c r="Z126" s="51"/>
      <c r="AA126" s="51"/>
      <c r="AB126" s="51"/>
      <c r="AC126" s="51"/>
      <c r="AD126" s="52"/>
      <c r="AE126" s="52"/>
      <c r="AF126" s="53"/>
      <c r="AG126" s="54"/>
      <c r="AH126" s="128"/>
      <c r="AI126" s="44">
        <f>IF(H126="TAM ZAMANLI",(IF(AND(F126&lt;F$2,G126=""),G$2-F$2+1,IF(AND(F126&lt;F$2,G126&lt;=G$2),G126-F$2+1,IF(AND(F126&gt;=F$2,G126=""),G$2-F126+1,IF(AND(F126&gt;=F$2,G126&lt;=G$2),G126-F126+1,hata))))*F$7)-(F$7*SUM(S126:AF126)+AG126+AH126),0)</f>
        <v>0</v>
      </c>
      <c r="AJ126" s="119">
        <f>IF(AND(F126&lt;F$2,G126=""),(G$2-F$2+1)-(NETWORKDAYS.INTL(F$2,G$2,1)),IF(AND(F126&lt;F$2,G126&lt;=G$2),(G126-F$2+1)-(NETWORKDAYS.INTL(F$2,G126,1)),IF(AND(F126&gt;=F$2,G126=""),(G$2-F126+1)-(NETWORKDAYS.INTL(F126,G$2,1)),IF(AND(F126&gt;=F$2,G126&lt;=G$2),(G126-F126+1)-NETWORKDAYS.INTL(F126,G126,1),hata))))</f>
        <v>8</v>
      </c>
      <c r="AK126" s="55">
        <f t="shared" si="18"/>
        <v>31</v>
      </c>
      <c r="AL126" s="55">
        <f t="shared" si="19"/>
        <v>31</v>
      </c>
      <c r="AM126" s="55">
        <f t="shared" si="20"/>
        <v>0</v>
      </c>
      <c r="AN126" s="56">
        <f t="shared" si="21"/>
        <v>0</v>
      </c>
      <c r="AO126" s="169" t="e">
        <f>IF(AND(H126="TAM ZAMANLI",AN126&gt;0),1,IF(AND(H126="KISMİ ZAMANLI",AN126&gt;0),(S126+AG126/F$7)/30,hata))</f>
        <v>#NAME?</v>
      </c>
      <c r="AP126" s="181"/>
      <c r="AQ126" s="172">
        <f t="shared" si="22"/>
        <v>0</v>
      </c>
      <c r="AR126" s="175"/>
      <c r="AS126" s="176"/>
      <c r="AT126" s="176"/>
    </row>
    <row r="127" spans="2:46" ht="15" customHeight="1" thickBot="1" x14ac:dyDescent="0.3">
      <c r="B127" s="40">
        <f t="shared" si="12"/>
        <v>113</v>
      </c>
      <c r="C127" s="41"/>
      <c r="D127" s="41"/>
      <c r="E127" s="42"/>
      <c r="F127" s="43"/>
      <c r="G127" s="43"/>
      <c r="H127" s="42"/>
      <c r="I127" s="42"/>
      <c r="J127" s="42"/>
      <c r="K127" s="42"/>
      <c r="L127" s="117" t="e">
        <f>VLOOKUP(K127,Sayfa1!F$3:G$15,2,FALSE)</f>
        <v>#N/A</v>
      </c>
      <c r="M127" s="47"/>
      <c r="N127" s="48"/>
      <c r="O127" s="44">
        <f>IF(AND(F127&lt;F$2,G127=""),(NETWORKDAYS.INTL(F$2,G$2,1)-U127),IF(AND(F127&lt;F$2,G127&lt;=G$2),(NETWORKDAYS.INTL(F$2,G127,1)-U127),IF(AND(F127&gt;=F$2,G127=""),((NETWORKDAYS.INTL(F127,G$2,1))-U127),IF(AND(F127&gt;=F$2,G127&lt;=G$2),NETWORKDAYS.INTL(F127,G127,1),hata))))</f>
        <v>22</v>
      </c>
      <c r="P127" s="44">
        <f t="shared" si="14"/>
        <v>0</v>
      </c>
      <c r="Q127" s="49"/>
      <c r="R127" s="45">
        <f t="shared" si="15"/>
        <v>0</v>
      </c>
      <c r="S127" s="45">
        <f t="shared" si="16"/>
        <v>0</v>
      </c>
      <c r="T127" s="127">
        <f>IF(AND(F127&lt;F$2,G127=""),(G$2-F$2+1)-(NETWORKDAYS.INTL(F$2,G$2,1)),IF(AND(F127&lt;F$2,G127&lt;=G$2),(G127-F$2)-(NETWORKDAYS.INTL(F$2,G127,1)),IF(AND(F127&gt;=F$2,G127=""),(G$2-F127)-(NETWORKDAYS.INTL(F127,G$2,1)),IF(AND(F127&gt;=F$2,G127&lt;=G$2),(G127-F127)-NETWORKDAYS.INTL(F127,G127,1),hata))))</f>
        <v>8</v>
      </c>
      <c r="U127" s="46">
        <f t="shared" si="17"/>
        <v>1</v>
      </c>
      <c r="V127" s="50"/>
      <c r="W127" s="51"/>
      <c r="X127" s="51"/>
      <c r="Y127" s="51"/>
      <c r="Z127" s="51"/>
      <c r="AA127" s="51"/>
      <c r="AB127" s="51"/>
      <c r="AC127" s="51"/>
      <c r="AD127" s="52"/>
      <c r="AE127" s="52"/>
      <c r="AF127" s="53"/>
      <c r="AG127" s="54"/>
      <c r="AH127" s="128"/>
      <c r="AI127" s="44">
        <f>IF(H127="TAM ZAMANLI",(IF(AND(F127&lt;F$2,G127=""),G$2-F$2+1,IF(AND(F127&lt;F$2,G127&lt;=G$2),G127-F$2+1,IF(AND(F127&gt;=F$2,G127=""),G$2-F127+1,IF(AND(F127&gt;=F$2,G127&lt;=G$2),G127-F127+1,hata))))*F$7)-(F$7*SUM(S127:AF127)+AG127+AH127),0)</f>
        <v>0</v>
      </c>
      <c r="AJ127" s="119">
        <f>IF(AND(F127&lt;F$2,G127=""),(G$2-F$2+1)-(NETWORKDAYS.INTL(F$2,G$2,1)),IF(AND(F127&lt;F$2,G127&lt;=G$2),(G127-F$2+1)-(NETWORKDAYS.INTL(F$2,G127,1)),IF(AND(F127&gt;=F$2,G127=""),(G$2-F127+1)-(NETWORKDAYS.INTL(F127,G$2,1)),IF(AND(F127&gt;=F$2,G127&lt;=G$2),(G127-F127+1)-NETWORKDAYS.INTL(F127,G127,1),hata))))</f>
        <v>8</v>
      </c>
      <c r="AK127" s="55">
        <f t="shared" si="18"/>
        <v>31</v>
      </c>
      <c r="AL127" s="55">
        <f t="shared" si="19"/>
        <v>31</v>
      </c>
      <c r="AM127" s="55">
        <f t="shared" si="20"/>
        <v>0</v>
      </c>
      <c r="AN127" s="56">
        <f t="shared" si="21"/>
        <v>0</v>
      </c>
      <c r="AO127" s="169" t="e">
        <f>IF(AND(H127="TAM ZAMANLI",AN127&gt;0),1,IF(AND(H127="KISMİ ZAMANLI",AN127&gt;0),(S127+AG127/F$7)/30,hata))</f>
        <v>#NAME?</v>
      </c>
      <c r="AP127" s="181"/>
      <c r="AQ127" s="172">
        <f t="shared" si="22"/>
        <v>0</v>
      </c>
      <c r="AR127" s="175"/>
      <c r="AS127" s="176"/>
      <c r="AT127" s="176"/>
    </row>
    <row r="128" spans="2:46" ht="15" customHeight="1" thickBot="1" x14ac:dyDescent="0.3">
      <c r="B128" s="40">
        <f t="shared" si="12"/>
        <v>114</v>
      </c>
      <c r="C128" s="41"/>
      <c r="D128" s="41"/>
      <c r="E128" s="42"/>
      <c r="F128" s="43"/>
      <c r="G128" s="43"/>
      <c r="H128" s="42"/>
      <c r="I128" s="42"/>
      <c r="J128" s="42"/>
      <c r="K128" s="42"/>
      <c r="L128" s="117" t="e">
        <f>VLOOKUP(K128,Sayfa1!F$3:G$15,2,FALSE)</f>
        <v>#N/A</v>
      </c>
      <c r="M128" s="47"/>
      <c r="N128" s="48"/>
      <c r="O128" s="44">
        <f>IF(AND(F128&lt;F$2,G128=""),(NETWORKDAYS.INTL(F$2,G$2,1)-U128),IF(AND(F128&lt;F$2,G128&lt;=G$2),(NETWORKDAYS.INTL(F$2,G128,1)-U128),IF(AND(F128&gt;=F$2,G128=""),((NETWORKDAYS.INTL(F128,G$2,1))-U128),IF(AND(F128&gt;=F$2,G128&lt;=G$2),NETWORKDAYS.INTL(F128,G128,1),hata))))</f>
        <v>22</v>
      </c>
      <c r="P128" s="44">
        <f t="shared" si="14"/>
        <v>0</v>
      </c>
      <c r="Q128" s="49"/>
      <c r="R128" s="45">
        <f t="shared" si="15"/>
        <v>0</v>
      </c>
      <c r="S128" s="45">
        <f t="shared" si="16"/>
        <v>0</v>
      </c>
      <c r="T128" s="127">
        <f>IF(AND(F128&lt;F$2,G128=""),(G$2-F$2+1)-(NETWORKDAYS.INTL(F$2,G$2,1)),IF(AND(F128&lt;F$2,G128&lt;=G$2),(G128-F$2)-(NETWORKDAYS.INTL(F$2,G128,1)),IF(AND(F128&gt;=F$2,G128=""),(G$2-F128)-(NETWORKDAYS.INTL(F128,G$2,1)),IF(AND(F128&gt;=F$2,G128&lt;=G$2),(G128-F128)-NETWORKDAYS.INTL(F128,G128,1),hata))))</f>
        <v>8</v>
      </c>
      <c r="U128" s="46">
        <f t="shared" si="17"/>
        <v>1</v>
      </c>
      <c r="V128" s="50"/>
      <c r="W128" s="51"/>
      <c r="X128" s="51"/>
      <c r="Y128" s="51"/>
      <c r="Z128" s="51"/>
      <c r="AA128" s="51"/>
      <c r="AB128" s="51"/>
      <c r="AC128" s="51"/>
      <c r="AD128" s="52"/>
      <c r="AE128" s="52"/>
      <c r="AF128" s="53"/>
      <c r="AG128" s="54"/>
      <c r="AH128" s="128"/>
      <c r="AI128" s="44">
        <f>IF(H128="TAM ZAMANLI",(IF(AND(F128&lt;F$2,G128=""),G$2-F$2+1,IF(AND(F128&lt;F$2,G128&lt;=G$2),G128-F$2+1,IF(AND(F128&gt;=F$2,G128=""),G$2-F128+1,IF(AND(F128&gt;=F$2,G128&lt;=G$2),G128-F128+1,hata))))*F$7)-(F$7*SUM(S128:AF128)+AG128+AH128),0)</f>
        <v>0</v>
      </c>
      <c r="AJ128" s="119">
        <f>IF(AND(F128&lt;F$2,G128=""),(G$2-F$2+1)-(NETWORKDAYS.INTL(F$2,G$2,1)),IF(AND(F128&lt;F$2,G128&lt;=G$2),(G128-F$2+1)-(NETWORKDAYS.INTL(F$2,G128,1)),IF(AND(F128&gt;=F$2,G128=""),(G$2-F128+1)-(NETWORKDAYS.INTL(F128,G$2,1)),IF(AND(F128&gt;=F$2,G128&lt;=G$2),(G128-F128+1)-NETWORKDAYS.INTL(F128,G128,1),hata))))</f>
        <v>8</v>
      </c>
      <c r="AK128" s="55">
        <f t="shared" si="18"/>
        <v>31</v>
      </c>
      <c r="AL128" s="55">
        <f t="shared" si="19"/>
        <v>31</v>
      </c>
      <c r="AM128" s="55">
        <f t="shared" si="20"/>
        <v>0</v>
      </c>
      <c r="AN128" s="56">
        <f t="shared" si="21"/>
        <v>0</v>
      </c>
      <c r="AO128" s="169" t="e">
        <f>IF(AND(H128="TAM ZAMANLI",AN128&gt;0),1,IF(AND(H128="KISMİ ZAMANLI",AN128&gt;0),(S128+AG128/F$7)/30,hata))</f>
        <v>#NAME?</v>
      </c>
      <c r="AP128" s="181"/>
      <c r="AQ128" s="172">
        <f t="shared" si="22"/>
        <v>0</v>
      </c>
      <c r="AR128" s="175"/>
      <c r="AS128" s="176"/>
      <c r="AT128" s="176"/>
    </row>
    <row r="129" spans="2:46" ht="15" customHeight="1" thickBot="1" x14ac:dyDescent="0.3">
      <c r="B129" s="40">
        <f t="shared" ref="B129:B192" si="23">B128+1</f>
        <v>115</v>
      </c>
      <c r="C129" s="41"/>
      <c r="D129" s="41"/>
      <c r="E129" s="42"/>
      <c r="F129" s="43"/>
      <c r="G129" s="43"/>
      <c r="H129" s="42"/>
      <c r="I129" s="42"/>
      <c r="J129" s="42"/>
      <c r="K129" s="42"/>
      <c r="L129" s="117" t="e">
        <f>VLOOKUP(K129,Sayfa1!F$3:G$15,2,FALSE)</f>
        <v>#N/A</v>
      </c>
      <c r="M129" s="47"/>
      <c r="N129" s="48"/>
      <c r="O129" s="44">
        <f>IF(AND(F129&lt;F$2,G129=""),(NETWORKDAYS.INTL(F$2,G$2,1)-U129),IF(AND(F129&lt;F$2,G129&lt;=G$2),(NETWORKDAYS.INTL(F$2,G129,1)-U129),IF(AND(F129&gt;=F$2,G129=""),((NETWORKDAYS.INTL(F129,G$2,1))-U129),IF(AND(F129&gt;=F$2,G129&lt;=G$2),NETWORKDAYS.INTL(F129,G129,1),hata))))</f>
        <v>22</v>
      </c>
      <c r="P129" s="44">
        <f t="shared" ref="P129:P192" si="24">IF((O129-(SUM(V129:AF129)+AG129/F$7)+(AJ129-T129))*F$7&gt;(M129+N129),(M129+N129),(O129-(SUM(V129:AF129)+AG129/F$7)+(AJ129-T129))*F$7)</f>
        <v>0</v>
      </c>
      <c r="Q129" s="49"/>
      <c r="R129" s="45">
        <f t="shared" ref="R129:R192" si="25">IF((M129+N129)&gt;P129,(M129+N129)-(P129+Q129),0)</f>
        <v>0</v>
      </c>
      <c r="S129" s="45">
        <f t="shared" ref="S129:S192" si="26">(P129+Q129)/F$7</f>
        <v>0</v>
      </c>
      <c r="T129" s="127">
        <f>IF(AND(F129&lt;F$2,G129=""),(G$2-F$2+1)-(NETWORKDAYS.INTL(F$2,G$2,1)),IF(AND(F129&lt;F$2,G129&lt;=G$2),(G129-F$2)-(NETWORKDAYS.INTL(F$2,G129,1)),IF(AND(F129&gt;=F$2,G129=""),(G$2-F129)-(NETWORKDAYS.INTL(F129,G$2,1)),IF(AND(F129&gt;=F$2,G129&lt;=G$2),(G129-F129)-NETWORKDAYS.INTL(F129,G129,1),hata))))</f>
        <v>8</v>
      </c>
      <c r="U129" s="46">
        <f t="shared" ref="U129:U192" si="27">F$5</f>
        <v>1</v>
      </c>
      <c r="V129" s="50"/>
      <c r="W129" s="51"/>
      <c r="X129" s="51"/>
      <c r="Y129" s="51"/>
      <c r="Z129" s="51"/>
      <c r="AA129" s="51"/>
      <c r="AB129" s="51"/>
      <c r="AC129" s="51"/>
      <c r="AD129" s="52"/>
      <c r="AE129" s="52"/>
      <c r="AF129" s="53"/>
      <c r="AG129" s="54"/>
      <c r="AH129" s="128"/>
      <c r="AI129" s="44">
        <f>IF(H129="TAM ZAMANLI",(IF(AND(F129&lt;F$2,G129=""),G$2-F$2+1,IF(AND(F129&lt;F$2,G129&lt;=G$2),G129-F$2+1,IF(AND(F129&gt;=F$2,G129=""),G$2-F129+1,IF(AND(F129&gt;=F$2,G129&lt;=G$2),G129-F129+1,hata))))*F$7)-(F$7*SUM(S129:AF129)+AG129+AH129),0)</f>
        <v>0</v>
      </c>
      <c r="AJ129" s="119">
        <f>IF(AND(F129&lt;F$2,G129=""),(G$2-F$2+1)-(NETWORKDAYS.INTL(F$2,G$2,1)),IF(AND(F129&lt;F$2,G129&lt;=G$2),(G129-F$2+1)-(NETWORKDAYS.INTL(F$2,G129,1)),IF(AND(F129&gt;=F$2,G129=""),(G$2-F129+1)-(NETWORKDAYS.INTL(F129,G$2,1)),IF(AND(F129&gt;=F$2,G129&lt;=G$2),(G129-F129+1)-NETWORKDAYS.INTL(F129,G129,1),hata))))</f>
        <v>8</v>
      </c>
      <c r="AK129" s="55">
        <f t="shared" si="18"/>
        <v>31</v>
      </c>
      <c r="AL129" s="55">
        <f t="shared" si="19"/>
        <v>31</v>
      </c>
      <c r="AM129" s="55">
        <f t="shared" si="20"/>
        <v>0</v>
      </c>
      <c r="AN129" s="56">
        <f t="shared" si="21"/>
        <v>0</v>
      </c>
      <c r="AO129" s="169" t="e">
        <f>IF(AND(H129="TAM ZAMANLI",AN129&gt;0),1,IF(AND(H129="KISMİ ZAMANLI",AN129&gt;0),(S129+AG129/F$7)/30,hata))</f>
        <v>#NAME?</v>
      </c>
      <c r="AP129" s="181"/>
      <c r="AQ129" s="172">
        <f t="shared" si="22"/>
        <v>0</v>
      </c>
      <c r="AR129" s="175"/>
      <c r="AS129" s="176"/>
      <c r="AT129" s="176"/>
    </row>
    <row r="130" spans="2:46" ht="15" customHeight="1" thickBot="1" x14ac:dyDescent="0.3">
      <c r="B130" s="40">
        <f t="shared" si="23"/>
        <v>116</v>
      </c>
      <c r="C130" s="41"/>
      <c r="D130" s="41"/>
      <c r="E130" s="42"/>
      <c r="F130" s="43"/>
      <c r="G130" s="43"/>
      <c r="H130" s="42"/>
      <c r="I130" s="42"/>
      <c r="J130" s="42"/>
      <c r="K130" s="42"/>
      <c r="L130" s="117" t="e">
        <f>VLOOKUP(K130,Sayfa1!F$3:G$15,2,FALSE)</f>
        <v>#N/A</v>
      </c>
      <c r="M130" s="47"/>
      <c r="N130" s="48"/>
      <c r="O130" s="44">
        <f>IF(AND(F130&lt;F$2,G130=""),(NETWORKDAYS.INTL(F$2,G$2,1)-U130),IF(AND(F130&lt;F$2,G130&lt;=G$2),(NETWORKDAYS.INTL(F$2,G130,1)-U130),IF(AND(F130&gt;=F$2,G130=""),((NETWORKDAYS.INTL(F130,G$2,1))-U130),IF(AND(F130&gt;=F$2,G130&lt;=G$2),NETWORKDAYS.INTL(F130,G130,1),hata))))</f>
        <v>22</v>
      </c>
      <c r="P130" s="44">
        <f t="shared" si="24"/>
        <v>0</v>
      </c>
      <c r="Q130" s="49"/>
      <c r="R130" s="45">
        <f t="shared" si="25"/>
        <v>0</v>
      </c>
      <c r="S130" s="45">
        <f t="shared" si="26"/>
        <v>0</v>
      </c>
      <c r="T130" s="127">
        <f>IF(AND(F130&lt;F$2,G130=""),(G$2-F$2+1)-(NETWORKDAYS.INTL(F$2,G$2,1)),IF(AND(F130&lt;F$2,G130&lt;=G$2),(G130-F$2)-(NETWORKDAYS.INTL(F$2,G130,1)),IF(AND(F130&gt;=F$2,G130=""),(G$2-F130)-(NETWORKDAYS.INTL(F130,G$2,1)),IF(AND(F130&gt;=F$2,G130&lt;=G$2),(G130-F130)-NETWORKDAYS.INTL(F130,G130,1),hata))))</f>
        <v>8</v>
      </c>
      <c r="U130" s="46">
        <f t="shared" si="27"/>
        <v>1</v>
      </c>
      <c r="V130" s="50"/>
      <c r="W130" s="51"/>
      <c r="X130" s="51"/>
      <c r="Y130" s="51"/>
      <c r="Z130" s="51"/>
      <c r="AA130" s="51"/>
      <c r="AB130" s="51"/>
      <c r="AC130" s="51"/>
      <c r="AD130" s="52"/>
      <c r="AE130" s="52"/>
      <c r="AF130" s="53"/>
      <c r="AG130" s="54"/>
      <c r="AH130" s="128"/>
      <c r="AI130" s="44">
        <f>IF(H130="TAM ZAMANLI",(IF(AND(F130&lt;F$2,G130=""),G$2-F$2+1,IF(AND(F130&lt;F$2,G130&lt;=G$2),G130-F$2+1,IF(AND(F130&gt;=F$2,G130=""),G$2-F130+1,IF(AND(F130&gt;=F$2,G130&lt;=G$2),G130-F130+1,hata))))*F$7)-(F$7*SUM(S130:AF130)+AG130+AH130),0)</f>
        <v>0</v>
      </c>
      <c r="AJ130" s="119">
        <f>IF(AND(F130&lt;F$2,G130=""),(G$2-F$2+1)-(NETWORKDAYS.INTL(F$2,G$2,1)),IF(AND(F130&lt;F$2,G130&lt;=G$2),(G130-F$2+1)-(NETWORKDAYS.INTL(F$2,G130,1)),IF(AND(F130&gt;=F$2,G130=""),(G$2-F130+1)-(NETWORKDAYS.INTL(F130,G$2,1)),IF(AND(F130&gt;=F$2,G130&lt;=G$2),(G130-F130+1)-NETWORKDAYS.INTL(F130,G130,1),hata))))</f>
        <v>8</v>
      </c>
      <c r="AK130" s="55">
        <f t="shared" si="18"/>
        <v>31</v>
      </c>
      <c r="AL130" s="55">
        <f t="shared" si="19"/>
        <v>31</v>
      </c>
      <c r="AM130" s="55">
        <f t="shared" si="20"/>
        <v>0</v>
      </c>
      <c r="AN130" s="56">
        <f t="shared" si="21"/>
        <v>0</v>
      </c>
      <c r="AO130" s="169" t="e">
        <f>IF(AND(H130="TAM ZAMANLI",AN130&gt;0),1,IF(AND(H130="KISMİ ZAMANLI",AN130&gt;0),(S130+AG130/F$7)/30,hata))</f>
        <v>#NAME?</v>
      </c>
      <c r="AP130" s="181"/>
      <c r="AQ130" s="172">
        <f t="shared" si="22"/>
        <v>0</v>
      </c>
      <c r="AR130" s="175"/>
      <c r="AS130" s="176"/>
      <c r="AT130" s="176"/>
    </row>
    <row r="131" spans="2:46" ht="15" customHeight="1" thickBot="1" x14ac:dyDescent="0.3">
      <c r="B131" s="40">
        <f t="shared" si="23"/>
        <v>117</v>
      </c>
      <c r="C131" s="41"/>
      <c r="D131" s="41"/>
      <c r="E131" s="42"/>
      <c r="F131" s="43"/>
      <c r="G131" s="43"/>
      <c r="H131" s="42"/>
      <c r="I131" s="42"/>
      <c r="J131" s="42"/>
      <c r="K131" s="42"/>
      <c r="L131" s="117" t="e">
        <f>VLOOKUP(K131,Sayfa1!F$3:G$15,2,FALSE)</f>
        <v>#N/A</v>
      </c>
      <c r="M131" s="47"/>
      <c r="N131" s="48"/>
      <c r="O131" s="44">
        <f>IF(AND(F131&lt;F$2,G131=""),(NETWORKDAYS.INTL(F$2,G$2,1)-U131),IF(AND(F131&lt;F$2,G131&lt;=G$2),(NETWORKDAYS.INTL(F$2,G131,1)-U131),IF(AND(F131&gt;=F$2,G131=""),((NETWORKDAYS.INTL(F131,G$2,1))-U131),IF(AND(F131&gt;=F$2,G131&lt;=G$2),NETWORKDAYS.INTL(F131,G131,1),hata))))</f>
        <v>22</v>
      </c>
      <c r="P131" s="44">
        <f t="shared" si="24"/>
        <v>0</v>
      </c>
      <c r="Q131" s="49"/>
      <c r="R131" s="45">
        <f t="shared" si="25"/>
        <v>0</v>
      </c>
      <c r="S131" s="45">
        <f t="shared" si="26"/>
        <v>0</v>
      </c>
      <c r="T131" s="127">
        <f>IF(AND(F131&lt;F$2,G131=""),(G$2-F$2+1)-(NETWORKDAYS.INTL(F$2,G$2,1)),IF(AND(F131&lt;F$2,G131&lt;=G$2),(G131-F$2)-(NETWORKDAYS.INTL(F$2,G131,1)),IF(AND(F131&gt;=F$2,G131=""),(G$2-F131)-(NETWORKDAYS.INTL(F131,G$2,1)),IF(AND(F131&gt;=F$2,G131&lt;=G$2),(G131-F131)-NETWORKDAYS.INTL(F131,G131,1),hata))))</f>
        <v>8</v>
      </c>
      <c r="U131" s="46">
        <f t="shared" si="27"/>
        <v>1</v>
      </c>
      <c r="V131" s="50"/>
      <c r="W131" s="51"/>
      <c r="X131" s="51"/>
      <c r="Y131" s="51"/>
      <c r="Z131" s="51"/>
      <c r="AA131" s="51"/>
      <c r="AB131" s="51"/>
      <c r="AC131" s="51"/>
      <c r="AD131" s="52"/>
      <c r="AE131" s="52"/>
      <c r="AF131" s="53"/>
      <c r="AG131" s="54"/>
      <c r="AH131" s="128"/>
      <c r="AI131" s="44">
        <f>IF(H131="TAM ZAMANLI",(IF(AND(F131&lt;F$2,G131=""),G$2-F$2+1,IF(AND(F131&lt;F$2,G131&lt;=G$2),G131-F$2+1,IF(AND(F131&gt;=F$2,G131=""),G$2-F131+1,IF(AND(F131&gt;=F$2,G131&lt;=G$2),G131-F131+1,hata))))*F$7)-(F$7*SUM(S131:AF131)+AG131+AH131),0)</f>
        <v>0</v>
      </c>
      <c r="AJ131" s="119">
        <f>IF(AND(F131&lt;F$2,G131=""),(G$2-F$2+1)-(NETWORKDAYS.INTL(F$2,G$2,1)),IF(AND(F131&lt;F$2,G131&lt;=G$2),(G131-F$2+1)-(NETWORKDAYS.INTL(F$2,G131,1)),IF(AND(F131&gt;=F$2,G131=""),(G$2-F131+1)-(NETWORKDAYS.INTL(F131,G$2,1)),IF(AND(F131&gt;=F$2,G131&lt;=G$2),(G131-F131+1)-NETWORKDAYS.INTL(F131,G131,1),hata))))</f>
        <v>8</v>
      </c>
      <c r="AK131" s="55">
        <f t="shared" ref="AK131:AK194" si="28">F$3</f>
        <v>31</v>
      </c>
      <c r="AL131" s="55">
        <f t="shared" ref="AL131:AL194" si="29">_xlfn.DAYS(IF(G131="",G$2,G131),IF(F131&lt;F$2,F$2,F131))+1</f>
        <v>31</v>
      </c>
      <c r="AM131" s="55">
        <f t="shared" ref="AM131:AM194" si="30">IF((M131+N131+V131+AG131+AH131/F$7)=0,0,(SUM(S131:AF131)+(AG131+AH131+AI131)/F$7))</f>
        <v>0</v>
      </c>
      <c r="AN131" s="56">
        <f t="shared" ref="AN131:AN194" si="31">IF((M131+N131+V131+AG131+AH131/F$7)=0,0,IF(H131="TAM ZAMANLI",(IF(((_xlfn.DAYS(IF(G131="",G$2,G131),IF(F131&lt;F$2,F$2,F131)))+1)=F$3,IF(F$3&lt;30,F$3,30),((_xlfn.DAYS(IF(G131="",G$2,G131),IF(F131&lt;F$2,F$2,F131))))+1)-SUM(W131:AF131)),(S131+AG131+AH131/F$7)/30*(30-(F$4+F$5+SUM(V131:AF131)))))</f>
        <v>0</v>
      </c>
      <c r="AO131" s="169" t="e">
        <f>IF(AND(H131="TAM ZAMANLI",AN131&gt;0),1,IF(AND(H131="KISMİ ZAMANLI",AN131&gt;0),(S131+AG131/F$7)/30,hata))</f>
        <v>#NAME?</v>
      </c>
      <c r="AP131" s="181"/>
      <c r="AQ131" s="172">
        <f t="shared" si="22"/>
        <v>0</v>
      </c>
      <c r="AR131" s="175"/>
      <c r="AS131" s="176"/>
      <c r="AT131" s="176"/>
    </row>
    <row r="132" spans="2:46" ht="15" customHeight="1" thickBot="1" x14ac:dyDescent="0.3">
      <c r="B132" s="40">
        <f t="shared" si="23"/>
        <v>118</v>
      </c>
      <c r="C132" s="41"/>
      <c r="D132" s="41"/>
      <c r="E132" s="42"/>
      <c r="F132" s="43"/>
      <c r="G132" s="43"/>
      <c r="H132" s="42"/>
      <c r="I132" s="42"/>
      <c r="J132" s="42"/>
      <c r="K132" s="42"/>
      <c r="L132" s="117" t="e">
        <f>VLOOKUP(K132,Sayfa1!F$3:G$15,2,FALSE)</f>
        <v>#N/A</v>
      </c>
      <c r="M132" s="47"/>
      <c r="N132" s="48"/>
      <c r="O132" s="44">
        <f>IF(AND(F132&lt;F$2,G132=""),(NETWORKDAYS.INTL(F$2,G$2,1)-U132),IF(AND(F132&lt;F$2,G132&lt;=G$2),(NETWORKDAYS.INTL(F$2,G132,1)-U132),IF(AND(F132&gt;=F$2,G132=""),((NETWORKDAYS.INTL(F132,G$2,1))-U132),IF(AND(F132&gt;=F$2,G132&lt;=G$2),NETWORKDAYS.INTL(F132,G132,1),hata))))</f>
        <v>22</v>
      </c>
      <c r="P132" s="44">
        <f t="shared" si="24"/>
        <v>0</v>
      </c>
      <c r="Q132" s="49"/>
      <c r="R132" s="45">
        <f t="shared" si="25"/>
        <v>0</v>
      </c>
      <c r="S132" s="45">
        <f t="shared" si="26"/>
        <v>0</v>
      </c>
      <c r="T132" s="127">
        <f>IF(AND(F132&lt;F$2,G132=""),(G$2-F$2+1)-(NETWORKDAYS.INTL(F$2,G$2,1)),IF(AND(F132&lt;F$2,G132&lt;=G$2),(G132-F$2)-(NETWORKDAYS.INTL(F$2,G132,1)),IF(AND(F132&gt;=F$2,G132=""),(G$2-F132)-(NETWORKDAYS.INTL(F132,G$2,1)),IF(AND(F132&gt;=F$2,G132&lt;=G$2),(G132-F132)-NETWORKDAYS.INTL(F132,G132,1),hata))))</f>
        <v>8</v>
      </c>
      <c r="U132" s="46">
        <f t="shared" si="27"/>
        <v>1</v>
      </c>
      <c r="V132" s="50"/>
      <c r="W132" s="51"/>
      <c r="X132" s="51"/>
      <c r="Y132" s="51"/>
      <c r="Z132" s="51"/>
      <c r="AA132" s="51"/>
      <c r="AB132" s="51"/>
      <c r="AC132" s="51"/>
      <c r="AD132" s="52"/>
      <c r="AE132" s="52"/>
      <c r="AF132" s="53"/>
      <c r="AG132" s="54"/>
      <c r="AH132" s="128"/>
      <c r="AI132" s="44">
        <f>IF(H132="TAM ZAMANLI",(IF(AND(F132&lt;F$2,G132=""),G$2-F$2+1,IF(AND(F132&lt;F$2,G132&lt;=G$2),G132-F$2+1,IF(AND(F132&gt;=F$2,G132=""),G$2-F132+1,IF(AND(F132&gt;=F$2,G132&lt;=G$2),G132-F132+1,hata))))*F$7)-(F$7*SUM(S132:AF132)+AG132+AH132),0)</f>
        <v>0</v>
      </c>
      <c r="AJ132" s="119">
        <f>IF(AND(F132&lt;F$2,G132=""),(G$2-F$2+1)-(NETWORKDAYS.INTL(F$2,G$2,1)),IF(AND(F132&lt;F$2,G132&lt;=G$2),(G132-F$2+1)-(NETWORKDAYS.INTL(F$2,G132,1)),IF(AND(F132&gt;=F$2,G132=""),(G$2-F132+1)-(NETWORKDAYS.INTL(F132,G$2,1)),IF(AND(F132&gt;=F$2,G132&lt;=G$2),(G132-F132+1)-NETWORKDAYS.INTL(F132,G132,1),hata))))</f>
        <v>8</v>
      </c>
      <c r="AK132" s="55">
        <f t="shared" si="28"/>
        <v>31</v>
      </c>
      <c r="AL132" s="55">
        <f t="shared" si="29"/>
        <v>31</v>
      </c>
      <c r="AM132" s="55">
        <f t="shared" si="30"/>
        <v>0</v>
      </c>
      <c r="AN132" s="56">
        <f t="shared" si="31"/>
        <v>0</v>
      </c>
      <c r="AO132" s="169" t="e">
        <f>IF(AND(H132="TAM ZAMANLI",AN132&gt;0),1,IF(AND(H132="KISMİ ZAMANLI",AN132&gt;0),(S132+AG132/F$7)/30,hata))</f>
        <v>#NAME?</v>
      </c>
      <c r="AP132" s="181"/>
      <c r="AQ132" s="172">
        <f t="shared" si="22"/>
        <v>0</v>
      </c>
      <c r="AR132" s="175"/>
      <c r="AS132" s="176"/>
      <c r="AT132" s="176"/>
    </row>
    <row r="133" spans="2:46" ht="15" customHeight="1" thickBot="1" x14ac:dyDescent="0.3">
      <c r="B133" s="40">
        <f t="shared" si="23"/>
        <v>119</v>
      </c>
      <c r="C133" s="41"/>
      <c r="D133" s="41"/>
      <c r="E133" s="42"/>
      <c r="F133" s="43"/>
      <c r="G133" s="43"/>
      <c r="H133" s="42"/>
      <c r="I133" s="42"/>
      <c r="J133" s="42"/>
      <c r="K133" s="42"/>
      <c r="L133" s="117" t="e">
        <f>VLOOKUP(K133,Sayfa1!F$3:G$15,2,FALSE)</f>
        <v>#N/A</v>
      </c>
      <c r="M133" s="47"/>
      <c r="N133" s="48"/>
      <c r="O133" s="44">
        <f>IF(AND(F133&lt;F$2,G133=""),(NETWORKDAYS.INTL(F$2,G$2,1)-U133),IF(AND(F133&lt;F$2,G133&lt;=G$2),(NETWORKDAYS.INTL(F$2,G133,1)-U133),IF(AND(F133&gt;=F$2,G133=""),((NETWORKDAYS.INTL(F133,G$2,1))-U133),IF(AND(F133&gt;=F$2,G133&lt;=G$2),NETWORKDAYS.INTL(F133,G133,1),hata))))</f>
        <v>22</v>
      </c>
      <c r="P133" s="44">
        <f t="shared" si="24"/>
        <v>0</v>
      </c>
      <c r="Q133" s="49"/>
      <c r="R133" s="45">
        <f t="shared" si="25"/>
        <v>0</v>
      </c>
      <c r="S133" s="45">
        <f t="shared" si="26"/>
        <v>0</v>
      </c>
      <c r="T133" s="127">
        <f>IF(AND(F133&lt;F$2,G133=""),(G$2-F$2+1)-(NETWORKDAYS.INTL(F$2,G$2,1)),IF(AND(F133&lt;F$2,G133&lt;=G$2),(G133-F$2)-(NETWORKDAYS.INTL(F$2,G133,1)),IF(AND(F133&gt;=F$2,G133=""),(G$2-F133)-(NETWORKDAYS.INTL(F133,G$2,1)),IF(AND(F133&gt;=F$2,G133&lt;=G$2),(G133-F133)-NETWORKDAYS.INTL(F133,G133,1),hata))))</f>
        <v>8</v>
      </c>
      <c r="U133" s="46">
        <f t="shared" si="27"/>
        <v>1</v>
      </c>
      <c r="V133" s="50"/>
      <c r="W133" s="51"/>
      <c r="X133" s="51"/>
      <c r="Y133" s="51"/>
      <c r="Z133" s="51"/>
      <c r="AA133" s="51"/>
      <c r="AB133" s="51"/>
      <c r="AC133" s="51"/>
      <c r="AD133" s="52"/>
      <c r="AE133" s="52"/>
      <c r="AF133" s="53"/>
      <c r="AG133" s="54"/>
      <c r="AH133" s="128"/>
      <c r="AI133" s="44">
        <f>IF(H133="TAM ZAMANLI",(IF(AND(F133&lt;F$2,G133=""),G$2-F$2+1,IF(AND(F133&lt;F$2,G133&lt;=G$2),G133-F$2+1,IF(AND(F133&gt;=F$2,G133=""),G$2-F133+1,IF(AND(F133&gt;=F$2,G133&lt;=G$2),G133-F133+1,hata))))*F$7)-(F$7*SUM(S133:AF133)+AG133+AH133),0)</f>
        <v>0</v>
      </c>
      <c r="AJ133" s="119">
        <f>IF(AND(F133&lt;F$2,G133=""),(G$2-F$2+1)-(NETWORKDAYS.INTL(F$2,G$2,1)),IF(AND(F133&lt;F$2,G133&lt;=G$2),(G133-F$2+1)-(NETWORKDAYS.INTL(F$2,G133,1)),IF(AND(F133&gt;=F$2,G133=""),(G$2-F133+1)-(NETWORKDAYS.INTL(F133,G$2,1)),IF(AND(F133&gt;=F$2,G133&lt;=G$2),(G133-F133+1)-NETWORKDAYS.INTL(F133,G133,1),hata))))</f>
        <v>8</v>
      </c>
      <c r="AK133" s="55">
        <f t="shared" si="28"/>
        <v>31</v>
      </c>
      <c r="AL133" s="55">
        <f t="shared" si="29"/>
        <v>31</v>
      </c>
      <c r="AM133" s="55">
        <f t="shared" si="30"/>
        <v>0</v>
      </c>
      <c r="AN133" s="56">
        <f t="shared" si="31"/>
        <v>0</v>
      </c>
      <c r="AO133" s="169" t="e">
        <f>IF(AND(H133="TAM ZAMANLI",AN133&gt;0),1,IF(AND(H133="KISMİ ZAMANLI",AN133&gt;0),(S133+AG133/F$7)/30,hata))</f>
        <v>#NAME?</v>
      </c>
      <c r="AP133" s="181"/>
      <c r="AQ133" s="172">
        <f t="shared" ref="AQ133:AQ196" si="32">ROUNDDOWN(AN133-(R133/$F$7),0)</f>
        <v>0</v>
      </c>
      <c r="AR133" s="175"/>
      <c r="AS133" s="176"/>
      <c r="AT133" s="176"/>
    </row>
    <row r="134" spans="2:46" ht="15" customHeight="1" thickBot="1" x14ac:dyDescent="0.3">
      <c r="B134" s="40">
        <f t="shared" si="23"/>
        <v>120</v>
      </c>
      <c r="C134" s="41"/>
      <c r="D134" s="41"/>
      <c r="E134" s="42"/>
      <c r="F134" s="43"/>
      <c r="G134" s="43"/>
      <c r="H134" s="42"/>
      <c r="I134" s="42"/>
      <c r="J134" s="42"/>
      <c r="K134" s="42"/>
      <c r="L134" s="117" t="e">
        <f>VLOOKUP(K134,Sayfa1!F$3:G$15,2,FALSE)</f>
        <v>#N/A</v>
      </c>
      <c r="M134" s="47"/>
      <c r="N134" s="48"/>
      <c r="O134" s="44">
        <f>IF(AND(F134&lt;F$2,G134=""),(NETWORKDAYS.INTL(F$2,G$2,1)-U134),IF(AND(F134&lt;F$2,G134&lt;=G$2),(NETWORKDAYS.INTL(F$2,G134,1)-U134),IF(AND(F134&gt;=F$2,G134=""),((NETWORKDAYS.INTL(F134,G$2,1))-U134),IF(AND(F134&gt;=F$2,G134&lt;=G$2),NETWORKDAYS.INTL(F134,G134,1),hata))))</f>
        <v>22</v>
      </c>
      <c r="P134" s="44">
        <f t="shared" si="24"/>
        <v>0</v>
      </c>
      <c r="Q134" s="49"/>
      <c r="R134" s="45">
        <f t="shared" si="25"/>
        <v>0</v>
      </c>
      <c r="S134" s="45">
        <f t="shared" si="26"/>
        <v>0</v>
      </c>
      <c r="T134" s="127">
        <f>IF(AND(F134&lt;F$2,G134=""),(G$2-F$2+1)-(NETWORKDAYS.INTL(F$2,G$2,1)),IF(AND(F134&lt;F$2,G134&lt;=G$2),(G134-F$2)-(NETWORKDAYS.INTL(F$2,G134,1)),IF(AND(F134&gt;=F$2,G134=""),(G$2-F134)-(NETWORKDAYS.INTL(F134,G$2,1)),IF(AND(F134&gt;=F$2,G134&lt;=G$2),(G134-F134)-NETWORKDAYS.INTL(F134,G134,1),hata))))</f>
        <v>8</v>
      </c>
      <c r="U134" s="46">
        <f t="shared" si="27"/>
        <v>1</v>
      </c>
      <c r="V134" s="50"/>
      <c r="W134" s="51"/>
      <c r="X134" s="51"/>
      <c r="Y134" s="51"/>
      <c r="Z134" s="51"/>
      <c r="AA134" s="51"/>
      <c r="AB134" s="51"/>
      <c r="AC134" s="51"/>
      <c r="AD134" s="52"/>
      <c r="AE134" s="52"/>
      <c r="AF134" s="53"/>
      <c r="AG134" s="54"/>
      <c r="AH134" s="128"/>
      <c r="AI134" s="44">
        <f>IF(H134="TAM ZAMANLI",(IF(AND(F134&lt;F$2,G134=""),G$2-F$2+1,IF(AND(F134&lt;F$2,G134&lt;=G$2),G134-F$2+1,IF(AND(F134&gt;=F$2,G134=""),G$2-F134+1,IF(AND(F134&gt;=F$2,G134&lt;=G$2),G134-F134+1,hata))))*F$7)-(F$7*SUM(S134:AF134)+AG134+AH134),0)</f>
        <v>0</v>
      </c>
      <c r="AJ134" s="119">
        <f>IF(AND(F134&lt;F$2,G134=""),(G$2-F$2+1)-(NETWORKDAYS.INTL(F$2,G$2,1)),IF(AND(F134&lt;F$2,G134&lt;=G$2),(G134-F$2+1)-(NETWORKDAYS.INTL(F$2,G134,1)),IF(AND(F134&gt;=F$2,G134=""),(G$2-F134+1)-(NETWORKDAYS.INTL(F134,G$2,1)),IF(AND(F134&gt;=F$2,G134&lt;=G$2),(G134-F134+1)-NETWORKDAYS.INTL(F134,G134,1),hata))))</f>
        <v>8</v>
      </c>
      <c r="AK134" s="55">
        <f t="shared" si="28"/>
        <v>31</v>
      </c>
      <c r="AL134" s="55">
        <f t="shared" si="29"/>
        <v>31</v>
      </c>
      <c r="AM134" s="55">
        <f t="shared" si="30"/>
        <v>0</v>
      </c>
      <c r="AN134" s="56">
        <f t="shared" si="31"/>
        <v>0</v>
      </c>
      <c r="AO134" s="169" t="e">
        <f>IF(AND(H134="TAM ZAMANLI",AN134&gt;0),1,IF(AND(H134="KISMİ ZAMANLI",AN134&gt;0),(S134+AG134/F$7)/30,hata))</f>
        <v>#NAME?</v>
      </c>
      <c r="AP134" s="181"/>
      <c r="AQ134" s="172">
        <f t="shared" si="32"/>
        <v>0</v>
      </c>
      <c r="AR134" s="175"/>
      <c r="AS134" s="176"/>
      <c r="AT134" s="176"/>
    </row>
    <row r="135" spans="2:46" ht="15" customHeight="1" thickBot="1" x14ac:dyDescent="0.3">
      <c r="B135" s="40">
        <f t="shared" si="23"/>
        <v>121</v>
      </c>
      <c r="C135" s="41"/>
      <c r="D135" s="41"/>
      <c r="E135" s="42"/>
      <c r="F135" s="43"/>
      <c r="G135" s="43"/>
      <c r="H135" s="42"/>
      <c r="I135" s="42"/>
      <c r="J135" s="42"/>
      <c r="K135" s="42"/>
      <c r="L135" s="117" t="e">
        <f>VLOOKUP(K135,Sayfa1!F$3:G$15,2,FALSE)</f>
        <v>#N/A</v>
      </c>
      <c r="M135" s="47"/>
      <c r="N135" s="48"/>
      <c r="O135" s="44">
        <f>IF(AND(F135&lt;F$2,G135=""),(NETWORKDAYS.INTL(F$2,G$2,1)-U135),IF(AND(F135&lt;F$2,G135&lt;=G$2),(NETWORKDAYS.INTL(F$2,G135,1)-U135),IF(AND(F135&gt;=F$2,G135=""),((NETWORKDAYS.INTL(F135,G$2,1))-U135),IF(AND(F135&gt;=F$2,G135&lt;=G$2),NETWORKDAYS.INTL(F135,G135,1),hata))))</f>
        <v>22</v>
      </c>
      <c r="P135" s="44">
        <f t="shared" si="24"/>
        <v>0</v>
      </c>
      <c r="Q135" s="49"/>
      <c r="R135" s="45">
        <f t="shared" si="25"/>
        <v>0</v>
      </c>
      <c r="S135" s="45">
        <f t="shared" si="26"/>
        <v>0</v>
      </c>
      <c r="T135" s="127">
        <f>IF(AND(F135&lt;F$2,G135=""),(G$2-F$2+1)-(NETWORKDAYS.INTL(F$2,G$2,1)),IF(AND(F135&lt;F$2,G135&lt;=G$2),(G135-F$2)-(NETWORKDAYS.INTL(F$2,G135,1)),IF(AND(F135&gt;=F$2,G135=""),(G$2-F135)-(NETWORKDAYS.INTL(F135,G$2,1)),IF(AND(F135&gt;=F$2,G135&lt;=G$2),(G135-F135)-NETWORKDAYS.INTL(F135,G135,1),hata))))</f>
        <v>8</v>
      </c>
      <c r="U135" s="46">
        <f t="shared" si="27"/>
        <v>1</v>
      </c>
      <c r="V135" s="50"/>
      <c r="W135" s="51"/>
      <c r="X135" s="51"/>
      <c r="Y135" s="51"/>
      <c r="Z135" s="51"/>
      <c r="AA135" s="51"/>
      <c r="AB135" s="51"/>
      <c r="AC135" s="51"/>
      <c r="AD135" s="52"/>
      <c r="AE135" s="52"/>
      <c r="AF135" s="53"/>
      <c r="AG135" s="54"/>
      <c r="AH135" s="128"/>
      <c r="AI135" s="44">
        <f>IF(H135="TAM ZAMANLI",(IF(AND(F135&lt;F$2,G135=""),G$2-F$2+1,IF(AND(F135&lt;F$2,G135&lt;=G$2),G135-F$2+1,IF(AND(F135&gt;=F$2,G135=""),G$2-F135+1,IF(AND(F135&gt;=F$2,G135&lt;=G$2),G135-F135+1,hata))))*F$7)-(F$7*SUM(S135:AF135)+AG135+AH135),0)</f>
        <v>0</v>
      </c>
      <c r="AJ135" s="119">
        <f>IF(AND(F135&lt;F$2,G135=""),(G$2-F$2+1)-(NETWORKDAYS.INTL(F$2,G$2,1)),IF(AND(F135&lt;F$2,G135&lt;=G$2),(G135-F$2+1)-(NETWORKDAYS.INTL(F$2,G135,1)),IF(AND(F135&gt;=F$2,G135=""),(G$2-F135+1)-(NETWORKDAYS.INTL(F135,G$2,1)),IF(AND(F135&gt;=F$2,G135&lt;=G$2),(G135-F135+1)-NETWORKDAYS.INTL(F135,G135,1),hata))))</f>
        <v>8</v>
      </c>
      <c r="AK135" s="55">
        <f t="shared" si="28"/>
        <v>31</v>
      </c>
      <c r="AL135" s="55">
        <f t="shared" si="29"/>
        <v>31</v>
      </c>
      <c r="AM135" s="55">
        <f t="shared" si="30"/>
        <v>0</v>
      </c>
      <c r="AN135" s="56">
        <f t="shared" si="31"/>
        <v>0</v>
      </c>
      <c r="AO135" s="169" t="e">
        <f>IF(AND(H135="TAM ZAMANLI",AN135&gt;0),1,IF(AND(H135="KISMİ ZAMANLI",AN135&gt;0),(S135+AG135/F$7)/30,hata))</f>
        <v>#NAME?</v>
      </c>
      <c r="AP135" s="181"/>
      <c r="AQ135" s="172">
        <f t="shared" si="32"/>
        <v>0</v>
      </c>
      <c r="AR135" s="175"/>
      <c r="AS135" s="176"/>
      <c r="AT135" s="176"/>
    </row>
    <row r="136" spans="2:46" ht="15" customHeight="1" thickBot="1" x14ac:dyDescent="0.3">
      <c r="B136" s="40">
        <f t="shared" si="23"/>
        <v>122</v>
      </c>
      <c r="C136" s="41"/>
      <c r="D136" s="41"/>
      <c r="E136" s="42"/>
      <c r="F136" s="43"/>
      <c r="G136" s="43"/>
      <c r="H136" s="42"/>
      <c r="I136" s="42"/>
      <c r="J136" s="42"/>
      <c r="K136" s="42"/>
      <c r="L136" s="117" t="e">
        <f>VLOOKUP(K136,Sayfa1!F$3:G$15,2,FALSE)</f>
        <v>#N/A</v>
      </c>
      <c r="M136" s="47"/>
      <c r="N136" s="48"/>
      <c r="O136" s="44">
        <f>IF(AND(F136&lt;F$2,G136=""),(NETWORKDAYS.INTL(F$2,G$2,1)-U136),IF(AND(F136&lt;F$2,G136&lt;=G$2),(NETWORKDAYS.INTL(F$2,G136,1)-U136),IF(AND(F136&gt;=F$2,G136=""),((NETWORKDAYS.INTL(F136,G$2,1))-U136),IF(AND(F136&gt;=F$2,G136&lt;=G$2),NETWORKDAYS.INTL(F136,G136,1),hata))))</f>
        <v>22</v>
      </c>
      <c r="P136" s="44">
        <f t="shared" si="24"/>
        <v>0</v>
      </c>
      <c r="Q136" s="49"/>
      <c r="R136" s="45">
        <f t="shared" si="25"/>
        <v>0</v>
      </c>
      <c r="S136" s="45">
        <f t="shared" si="26"/>
        <v>0</v>
      </c>
      <c r="T136" s="127">
        <f>IF(AND(F136&lt;F$2,G136=""),(G$2-F$2+1)-(NETWORKDAYS.INTL(F$2,G$2,1)),IF(AND(F136&lt;F$2,G136&lt;=G$2),(G136-F$2)-(NETWORKDAYS.INTL(F$2,G136,1)),IF(AND(F136&gt;=F$2,G136=""),(G$2-F136)-(NETWORKDAYS.INTL(F136,G$2,1)),IF(AND(F136&gt;=F$2,G136&lt;=G$2),(G136-F136)-NETWORKDAYS.INTL(F136,G136,1),hata))))</f>
        <v>8</v>
      </c>
      <c r="U136" s="46">
        <f t="shared" si="27"/>
        <v>1</v>
      </c>
      <c r="V136" s="50"/>
      <c r="W136" s="51"/>
      <c r="X136" s="51"/>
      <c r="Y136" s="51"/>
      <c r="Z136" s="51"/>
      <c r="AA136" s="51"/>
      <c r="AB136" s="51"/>
      <c r="AC136" s="51"/>
      <c r="AD136" s="52"/>
      <c r="AE136" s="52"/>
      <c r="AF136" s="53"/>
      <c r="AG136" s="54"/>
      <c r="AH136" s="128"/>
      <c r="AI136" s="44">
        <f>IF(H136="TAM ZAMANLI",(IF(AND(F136&lt;F$2,G136=""),G$2-F$2+1,IF(AND(F136&lt;F$2,G136&lt;=G$2),G136-F$2+1,IF(AND(F136&gt;=F$2,G136=""),G$2-F136+1,IF(AND(F136&gt;=F$2,G136&lt;=G$2),G136-F136+1,hata))))*F$7)-(F$7*SUM(S136:AF136)+AG136+AH136),0)</f>
        <v>0</v>
      </c>
      <c r="AJ136" s="119">
        <f>IF(AND(F136&lt;F$2,G136=""),(G$2-F$2+1)-(NETWORKDAYS.INTL(F$2,G$2,1)),IF(AND(F136&lt;F$2,G136&lt;=G$2),(G136-F$2+1)-(NETWORKDAYS.INTL(F$2,G136,1)),IF(AND(F136&gt;=F$2,G136=""),(G$2-F136+1)-(NETWORKDAYS.INTL(F136,G$2,1)),IF(AND(F136&gt;=F$2,G136&lt;=G$2),(G136-F136+1)-NETWORKDAYS.INTL(F136,G136,1),hata))))</f>
        <v>8</v>
      </c>
      <c r="AK136" s="55">
        <f t="shared" si="28"/>
        <v>31</v>
      </c>
      <c r="AL136" s="55">
        <f t="shared" si="29"/>
        <v>31</v>
      </c>
      <c r="AM136" s="55">
        <f t="shared" si="30"/>
        <v>0</v>
      </c>
      <c r="AN136" s="56">
        <f t="shared" si="31"/>
        <v>0</v>
      </c>
      <c r="AO136" s="169" t="e">
        <f>IF(AND(H136="TAM ZAMANLI",AN136&gt;0),1,IF(AND(H136="KISMİ ZAMANLI",AN136&gt;0),(S136+AG136/F$7)/30,hata))</f>
        <v>#NAME?</v>
      </c>
      <c r="AP136" s="181"/>
      <c r="AQ136" s="172">
        <f t="shared" si="32"/>
        <v>0</v>
      </c>
      <c r="AR136" s="175"/>
      <c r="AS136" s="176"/>
      <c r="AT136" s="176"/>
    </row>
    <row r="137" spans="2:46" ht="15" customHeight="1" thickBot="1" x14ac:dyDescent="0.3">
      <c r="B137" s="40">
        <f t="shared" si="23"/>
        <v>123</v>
      </c>
      <c r="C137" s="41"/>
      <c r="D137" s="41"/>
      <c r="E137" s="42"/>
      <c r="F137" s="43"/>
      <c r="G137" s="43"/>
      <c r="H137" s="42"/>
      <c r="I137" s="42"/>
      <c r="J137" s="42"/>
      <c r="K137" s="42"/>
      <c r="L137" s="117" t="e">
        <f>VLOOKUP(K137,Sayfa1!F$3:G$15,2,FALSE)</f>
        <v>#N/A</v>
      </c>
      <c r="M137" s="47"/>
      <c r="N137" s="48"/>
      <c r="O137" s="44">
        <f>IF(AND(F137&lt;F$2,G137=""),(NETWORKDAYS.INTL(F$2,G$2,1)-U137),IF(AND(F137&lt;F$2,G137&lt;=G$2),(NETWORKDAYS.INTL(F$2,G137,1)-U137),IF(AND(F137&gt;=F$2,G137=""),((NETWORKDAYS.INTL(F137,G$2,1))-U137),IF(AND(F137&gt;=F$2,G137&lt;=G$2),NETWORKDAYS.INTL(F137,G137,1),hata))))</f>
        <v>22</v>
      </c>
      <c r="P137" s="44">
        <f t="shared" si="24"/>
        <v>0</v>
      </c>
      <c r="Q137" s="49"/>
      <c r="R137" s="45">
        <f t="shared" si="25"/>
        <v>0</v>
      </c>
      <c r="S137" s="45">
        <f t="shared" si="26"/>
        <v>0</v>
      </c>
      <c r="T137" s="127">
        <f>IF(AND(F137&lt;F$2,G137=""),(G$2-F$2+1)-(NETWORKDAYS.INTL(F$2,G$2,1)),IF(AND(F137&lt;F$2,G137&lt;=G$2),(G137-F$2)-(NETWORKDAYS.INTL(F$2,G137,1)),IF(AND(F137&gt;=F$2,G137=""),(G$2-F137)-(NETWORKDAYS.INTL(F137,G$2,1)),IF(AND(F137&gt;=F$2,G137&lt;=G$2),(G137-F137)-NETWORKDAYS.INTL(F137,G137,1),hata))))</f>
        <v>8</v>
      </c>
      <c r="U137" s="46">
        <f t="shared" si="27"/>
        <v>1</v>
      </c>
      <c r="V137" s="50"/>
      <c r="W137" s="51"/>
      <c r="X137" s="51"/>
      <c r="Y137" s="51"/>
      <c r="Z137" s="51"/>
      <c r="AA137" s="51"/>
      <c r="AB137" s="51"/>
      <c r="AC137" s="51"/>
      <c r="AD137" s="52"/>
      <c r="AE137" s="52"/>
      <c r="AF137" s="53"/>
      <c r="AG137" s="54"/>
      <c r="AH137" s="128"/>
      <c r="AI137" s="44">
        <f>IF(H137="TAM ZAMANLI",(IF(AND(F137&lt;F$2,G137=""),G$2-F$2+1,IF(AND(F137&lt;F$2,G137&lt;=G$2),G137-F$2+1,IF(AND(F137&gt;=F$2,G137=""),G$2-F137+1,IF(AND(F137&gt;=F$2,G137&lt;=G$2),G137-F137+1,hata))))*F$7)-(F$7*SUM(S137:AF137)+AG137+AH137),0)</f>
        <v>0</v>
      </c>
      <c r="AJ137" s="119">
        <f>IF(AND(F137&lt;F$2,G137=""),(G$2-F$2+1)-(NETWORKDAYS.INTL(F$2,G$2,1)),IF(AND(F137&lt;F$2,G137&lt;=G$2),(G137-F$2+1)-(NETWORKDAYS.INTL(F$2,G137,1)),IF(AND(F137&gt;=F$2,G137=""),(G$2-F137+1)-(NETWORKDAYS.INTL(F137,G$2,1)),IF(AND(F137&gt;=F$2,G137&lt;=G$2),(G137-F137+1)-NETWORKDAYS.INTL(F137,G137,1),hata))))</f>
        <v>8</v>
      </c>
      <c r="AK137" s="55">
        <f t="shared" si="28"/>
        <v>31</v>
      </c>
      <c r="AL137" s="55">
        <f t="shared" si="29"/>
        <v>31</v>
      </c>
      <c r="AM137" s="55">
        <f t="shared" si="30"/>
        <v>0</v>
      </c>
      <c r="AN137" s="56">
        <f t="shared" si="31"/>
        <v>0</v>
      </c>
      <c r="AO137" s="169" t="e">
        <f>IF(AND(H137="TAM ZAMANLI",AN137&gt;0),1,IF(AND(H137="KISMİ ZAMANLI",AN137&gt;0),(S137+AG137/F$7)/30,hata))</f>
        <v>#NAME?</v>
      </c>
      <c r="AP137" s="181"/>
      <c r="AQ137" s="172">
        <f t="shared" si="32"/>
        <v>0</v>
      </c>
      <c r="AR137" s="175"/>
      <c r="AS137" s="176"/>
      <c r="AT137" s="176"/>
    </row>
    <row r="138" spans="2:46" ht="15" customHeight="1" thickBot="1" x14ac:dyDescent="0.3">
      <c r="B138" s="40">
        <f t="shared" si="23"/>
        <v>124</v>
      </c>
      <c r="C138" s="41"/>
      <c r="D138" s="41"/>
      <c r="E138" s="42"/>
      <c r="F138" s="43"/>
      <c r="G138" s="43"/>
      <c r="H138" s="42"/>
      <c r="I138" s="42"/>
      <c r="J138" s="42"/>
      <c r="K138" s="42"/>
      <c r="L138" s="117" t="e">
        <f>VLOOKUP(K138,Sayfa1!F$3:G$15,2,FALSE)</f>
        <v>#N/A</v>
      </c>
      <c r="M138" s="47"/>
      <c r="N138" s="48"/>
      <c r="O138" s="44">
        <f>IF(AND(F138&lt;F$2,G138=""),(NETWORKDAYS.INTL(F$2,G$2,1)-U138),IF(AND(F138&lt;F$2,G138&lt;=G$2),(NETWORKDAYS.INTL(F$2,G138,1)-U138),IF(AND(F138&gt;=F$2,G138=""),((NETWORKDAYS.INTL(F138,G$2,1))-U138),IF(AND(F138&gt;=F$2,G138&lt;=G$2),NETWORKDAYS.INTL(F138,G138,1),hata))))</f>
        <v>22</v>
      </c>
      <c r="P138" s="44">
        <f t="shared" si="24"/>
        <v>0</v>
      </c>
      <c r="Q138" s="49"/>
      <c r="R138" s="45">
        <f t="shared" si="25"/>
        <v>0</v>
      </c>
      <c r="S138" s="45">
        <f t="shared" si="26"/>
        <v>0</v>
      </c>
      <c r="T138" s="127">
        <f>IF(AND(F138&lt;F$2,G138=""),(G$2-F$2+1)-(NETWORKDAYS.INTL(F$2,G$2,1)),IF(AND(F138&lt;F$2,G138&lt;=G$2),(G138-F$2)-(NETWORKDAYS.INTL(F$2,G138,1)),IF(AND(F138&gt;=F$2,G138=""),(G$2-F138)-(NETWORKDAYS.INTL(F138,G$2,1)),IF(AND(F138&gt;=F$2,G138&lt;=G$2),(G138-F138)-NETWORKDAYS.INTL(F138,G138,1),hata))))</f>
        <v>8</v>
      </c>
      <c r="U138" s="46">
        <f t="shared" si="27"/>
        <v>1</v>
      </c>
      <c r="V138" s="50"/>
      <c r="W138" s="51"/>
      <c r="X138" s="51"/>
      <c r="Y138" s="51"/>
      <c r="Z138" s="51"/>
      <c r="AA138" s="51"/>
      <c r="AB138" s="51"/>
      <c r="AC138" s="51"/>
      <c r="AD138" s="52"/>
      <c r="AE138" s="52"/>
      <c r="AF138" s="53"/>
      <c r="AG138" s="54"/>
      <c r="AH138" s="128"/>
      <c r="AI138" s="44">
        <f>IF(H138="TAM ZAMANLI",(IF(AND(F138&lt;F$2,G138=""),G$2-F$2+1,IF(AND(F138&lt;F$2,G138&lt;=G$2),G138-F$2+1,IF(AND(F138&gt;=F$2,G138=""),G$2-F138+1,IF(AND(F138&gt;=F$2,G138&lt;=G$2),G138-F138+1,hata))))*F$7)-(F$7*SUM(S138:AF138)+AG138+AH138),0)</f>
        <v>0</v>
      </c>
      <c r="AJ138" s="119">
        <f>IF(AND(F138&lt;F$2,G138=""),(G$2-F$2+1)-(NETWORKDAYS.INTL(F$2,G$2,1)),IF(AND(F138&lt;F$2,G138&lt;=G$2),(G138-F$2+1)-(NETWORKDAYS.INTL(F$2,G138,1)),IF(AND(F138&gt;=F$2,G138=""),(G$2-F138+1)-(NETWORKDAYS.INTL(F138,G$2,1)),IF(AND(F138&gt;=F$2,G138&lt;=G$2),(G138-F138+1)-NETWORKDAYS.INTL(F138,G138,1),hata))))</f>
        <v>8</v>
      </c>
      <c r="AK138" s="55">
        <f t="shared" si="28"/>
        <v>31</v>
      </c>
      <c r="AL138" s="55">
        <f t="shared" si="29"/>
        <v>31</v>
      </c>
      <c r="AM138" s="55">
        <f t="shared" si="30"/>
        <v>0</v>
      </c>
      <c r="AN138" s="56">
        <f t="shared" si="31"/>
        <v>0</v>
      </c>
      <c r="AO138" s="169" t="e">
        <f>IF(AND(H138="TAM ZAMANLI",AN138&gt;0),1,IF(AND(H138="KISMİ ZAMANLI",AN138&gt;0),(S138+AG138/F$7)/30,hata))</f>
        <v>#NAME?</v>
      </c>
      <c r="AP138" s="181"/>
      <c r="AQ138" s="172">
        <f t="shared" si="32"/>
        <v>0</v>
      </c>
      <c r="AR138" s="175"/>
      <c r="AS138" s="176"/>
      <c r="AT138" s="176"/>
    </row>
    <row r="139" spans="2:46" ht="15" customHeight="1" thickBot="1" x14ac:dyDescent="0.3">
      <c r="B139" s="40">
        <f t="shared" si="23"/>
        <v>125</v>
      </c>
      <c r="C139" s="41"/>
      <c r="D139" s="41"/>
      <c r="E139" s="42"/>
      <c r="F139" s="43"/>
      <c r="G139" s="43"/>
      <c r="H139" s="42"/>
      <c r="I139" s="42"/>
      <c r="J139" s="42"/>
      <c r="K139" s="42"/>
      <c r="L139" s="117" t="e">
        <f>VLOOKUP(K139,Sayfa1!F$3:G$15,2,FALSE)</f>
        <v>#N/A</v>
      </c>
      <c r="M139" s="47"/>
      <c r="N139" s="48"/>
      <c r="O139" s="44">
        <f>IF(AND(F139&lt;F$2,G139=""),(NETWORKDAYS.INTL(F$2,G$2,1)-U139),IF(AND(F139&lt;F$2,G139&lt;=G$2),(NETWORKDAYS.INTL(F$2,G139,1)-U139),IF(AND(F139&gt;=F$2,G139=""),((NETWORKDAYS.INTL(F139,G$2,1))-U139),IF(AND(F139&gt;=F$2,G139&lt;=G$2),NETWORKDAYS.INTL(F139,G139,1),hata))))</f>
        <v>22</v>
      </c>
      <c r="P139" s="44">
        <f t="shared" si="24"/>
        <v>0</v>
      </c>
      <c r="Q139" s="49"/>
      <c r="R139" s="45">
        <f t="shared" si="25"/>
        <v>0</v>
      </c>
      <c r="S139" s="45">
        <f t="shared" si="26"/>
        <v>0</v>
      </c>
      <c r="T139" s="127">
        <f>IF(AND(F139&lt;F$2,G139=""),(G$2-F$2+1)-(NETWORKDAYS.INTL(F$2,G$2,1)),IF(AND(F139&lt;F$2,G139&lt;=G$2),(G139-F$2)-(NETWORKDAYS.INTL(F$2,G139,1)),IF(AND(F139&gt;=F$2,G139=""),(G$2-F139)-(NETWORKDAYS.INTL(F139,G$2,1)),IF(AND(F139&gt;=F$2,G139&lt;=G$2),(G139-F139)-NETWORKDAYS.INTL(F139,G139,1),hata))))</f>
        <v>8</v>
      </c>
      <c r="U139" s="46">
        <f t="shared" si="27"/>
        <v>1</v>
      </c>
      <c r="V139" s="50"/>
      <c r="W139" s="51"/>
      <c r="X139" s="51"/>
      <c r="Y139" s="51"/>
      <c r="Z139" s="51"/>
      <c r="AA139" s="51"/>
      <c r="AB139" s="51"/>
      <c r="AC139" s="51"/>
      <c r="AD139" s="52"/>
      <c r="AE139" s="52"/>
      <c r="AF139" s="53"/>
      <c r="AG139" s="54"/>
      <c r="AH139" s="128"/>
      <c r="AI139" s="44">
        <f>IF(H139="TAM ZAMANLI",(IF(AND(F139&lt;F$2,G139=""),G$2-F$2+1,IF(AND(F139&lt;F$2,G139&lt;=G$2),G139-F$2+1,IF(AND(F139&gt;=F$2,G139=""),G$2-F139+1,IF(AND(F139&gt;=F$2,G139&lt;=G$2),G139-F139+1,hata))))*F$7)-(F$7*SUM(S139:AF139)+AG139+AH139),0)</f>
        <v>0</v>
      </c>
      <c r="AJ139" s="119">
        <f>IF(AND(F139&lt;F$2,G139=""),(G$2-F$2+1)-(NETWORKDAYS.INTL(F$2,G$2,1)),IF(AND(F139&lt;F$2,G139&lt;=G$2),(G139-F$2+1)-(NETWORKDAYS.INTL(F$2,G139,1)),IF(AND(F139&gt;=F$2,G139=""),(G$2-F139+1)-(NETWORKDAYS.INTL(F139,G$2,1)),IF(AND(F139&gt;=F$2,G139&lt;=G$2),(G139-F139+1)-NETWORKDAYS.INTL(F139,G139,1),hata))))</f>
        <v>8</v>
      </c>
      <c r="AK139" s="55">
        <f t="shared" si="28"/>
        <v>31</v>
      </c>
      <c r="AL139" s="55">
        <f t="shared" si="29"/>
        <v>31</v>
      </c>
      <c r="AM139" s="55">
        <f t="shared" si="30"/>
        <v>0</v>
      </c>
      <c r="AN139" s="56">
        <f t="shared" si="31"/>
        <v>0</v>
      </c>
      <c r="AO139" s="169" t="e">
        <f>IF(AND(H139="TAM ZAMANLI",AN139&gt;0),1,IF(AND(H139="KISMİ ZAMANLI",AN139&gt;0),(S139+AG139/F$7)/30,hata))</f>
        <v>#NAME?</v>
      </c>
      <c r="AP139" s="181"/>
      <c r="AQ139" s="172">
        <f t="shared" si="32"/>
        <v>0</v>
      </c>
      <c r="AR139" s="175"/>
      <c r="AS139" s="176"/>
      <c r="AT139" s="176"/>
    </row>
    <row r="140" spans="2:46" ht="15" customHeight="1" thickBot="1" x14ac:dyDescent="0.3">
      <c r="B140" s="40">
        <f t="shared" si="23"/>
        <v>126</v>
      </c>
      <c r="C140" s="41"/>
      <c r="D140" s="41"/>
      <c r="E140" s="42"/>
      <c r="F140" s="43"/>
      <c r="G140" s="43"/>
      <c r="H140" s="42"/>
      <c r="I140" s="42"/>
      <c r="J140" s="42"/>
      <c r="K140" s="42"/>
      <c r="L140" s="117" t="e">
        <f>VLOOKUP(K140,Sayfa1!F$3:G$15,2,FALSE)</f>
        <v>#N/A</v>
      </c>
      <c r="M140" s="47"/>
      <c r="N140" s="48"/>
      <c r="O140" s="44">
        <f>IF(AND(F140&lt;F$2,G140=""),(NETWORKDAYS.INTL(F$2,G$2,1)-U140),IF(AND(F140&lt;F$2,G140&lt;=G$2),(NETWORKDAYS.INTL(F$2,G140,1)-U140),IF(AND(F140&gt;=F$2,G140=""),((NETWORKDAYS.INTL(F140,G$2,1))-U140),IF(AND(F140&gt;=F$2,G140&lt;=G$2),NETWORKDAYS.INTL(F140,G140,1),hata))))</f>
        <v>22</v>
      </c>
      <c r="P140" s="44">
        <f t="shared" si="24"/>
        <v>0</v>
      </c>
      <c r="Q140" s="49"/>
      <c r="R140" s="45">
        <f t="shared" si="25"/>
        <v>0</v>
      </c>
      <c r="S140" s="45">
        <f t="shared" si="26"/>
        <v>0</v>
      </c>
      <c r="T140" s="127">
        <f>IF(AND(F140&lt;F$2,G140=""),(G$2-F$2+1)-(NETWORKDAYS.INTL(F$2,G$2,1)),IF(AND(F140&lt;F$2,G140&lt;=G$2),(G140-F$2)-(NETWORKDAYS.INTL(F$2,G140,1)),IF(AND(F140&gt;=F$2,G140=""),(G$2-F140)-(NETWORKDAYS.INTL(F140,G$2,1)),IF(AND(F140&gt;=F$2,G140&lt;=G$2),(G140-F140)-NETWORKDAYS.INTL(F140,G140,1),hata))))</f>
        <v>8</v>
      </c>
      <c r="U140" s="46">
        <f t="shared" si="27"/>
        <v>1</v>
      </c>
      <c r="V140" s="50"/>
      <c r="W140" s="51"/>
      <c r="X140" s="51"/>
      <c r="Y140" s="51"/>
      <c r="Z140" s="51"/>
      <c r="AA140" s="51"/>
      <c r="AB140" s="51"/>
      <c r="AC140" s="51"/>
      <c r="AD140" s="52"/>
      <c r="AE140" s="52"/>
      <c r="AF140" s="53"/>
      <c r="AG140" s="54"/>
      <c r="AH140" s="128"/>
      <c r="AI140" s="44">
        <f>IF(H140="TAM ZAMANLI",(IF(AND(F140&lt;F$2,G140=""),G$2-F$2+1,IF(AND(F140&lt;F$2,G140&lt;=G$2),G140-F$2+1,IF(AND(F140&gt;=F$2,G140=""),G$2-F140+1,IF(AND(F140&gt;=F$2,G140&lt;=G$2),G140-F140+1,hata))))*F$7)-(F$7*SUM(S140:AF140)+AG140+AH140),0)</f>
        <v>0</v>
      </c>
      <c r="AJ140" s="119">
        <f>IF(AND(F140&lt;F$2,G140=""),(G$2-F$2+1)-(NETWORKDAYS.INTL(F$2,G$2,1)),IF(AND(F140&lt;F$2,G140&lt;=G$2),(G140-F$2+1)-(NETWORKDAYS.INTL(F$2,G140,1)),IF(AND(F140&gt;=F$2,G140=""),(G$2-F140+1)-(NETWORKDAYS.INTL(F140,G$2,1)),IF(AND(F140&gt;=F$2,G140&lt;=G$2),(G140-F140+1)-NETWORKDAYS.INTL(F140,G140,1),hata))))</f>
        <v>8</v>
      </c>
      <c r="AK140" s="55">
        <f t="shared" si="28"/>
        <v>31</v>
      </c>
      <c r="AL140" s="55">
        <f t="shared" si="29"/>
        <v>31</v>
      </c>
      <c r="AM140" s="55">
        <f t="shared" si="30"/>
        <v>0</v>
      </c>
      <c r="AN140" s="56">
        <f t="shared" si="31"/>
        <v>0</v>
      </c>
      <c r="AO140" s="169" t="e">
        <f>IF(AND(H140="TAM ZAMANLI",AN140&gt;0),1,IF(AND(H140="KISMİ ZAMANLI",AN140&gt;0),(S140+AG140/F$7)/30,hata))</f>
        <v>#NAME?</v>
      </c>
      <c r="AP140" s="181"/>
      <c r="AQ140" s="172">
        <f t="shared" si="32"/>
        <v>0</v>
      </c>
      <c r="AR140" s="175"/>
      <c r="AS140" s="176"/>
      <c r="AT140" s="176"/>
    </row>
    <row r="141" spans="2:46" ht="15" customHeight="1" thickBot="1" x14ac:dyDescent="0.3">
      <c r="B141" s="40">
        <f t="shared" si="23"/>
        <v>127</v>
      </c>
      <c r="C141" s="41"/>
      <c r="D141" s="41"/>
      <c r="E141" s="42"/>
      <c r="F141" s="43"/>
      <c r="G141" s="43"/>
      <c r="H141" s="42"/>
      <c r="I141" s="42"/>
      <c r="J141" s="42"/>
      <c r="K141" s="42"/>
      <c r="L141" s="117" t="e">
        <f>VLOOKUP(K141,Sayfa1!F$3:G$15,2,FALSE)</f>
        <v>#N/A</v>
      </c>
      <c r="M141" s="47"/>
      <c r="N141" s="48"/>
      <c r="O141" s="44">
        <f>IF(AND(F141&lt;F$2,G141=""),(NETWORKDAYS.INTL(F$2,G$2,1)-U141),IF(AND(F141&lt;F$2,G141&lt;=G$2),(NETWORKDAYS.INTL(F$2,G141,1)-U141),IF(AND(F141&gt;=F$2,G141=""),((NETWORKDAYS.INTL(F141,G$2,1))-U141),IF(AND(F141&gt;=F$2,G141&lt;=G$2),NETWORKDAYS.INTL(F141,G141,1),hata))))</f>
        <v>22</v>
      </c>
      <c r="P141" s="44">
        <f t="shared" si="24"/>
        <v>0</v>
      </c>
      <c r="Q141" s="49"/>
      <c r="R141" s="45">
        <f t="shared" si="25"/>
        <v>0</v>
      </c>
      <c r="S141" s="45">
        <f t="shared" si="26"/>
        <v>0</v>
      </c>
      <c r="T141" s="127">
        <f>IF(AND(F141&lt;F$2,G141=""),(G$2-F$2+1)-(NETWORKDAYS.INTL(F$2,G$2,1)),IF(AND(F141&lt;F$2,G141&lt;=G$2),(G141-F$2)-(NETWORKDAYS.INTL(F$2,G141,1)),IF(AND(F141&gt;=F$2,G141=""),(G$2-F141)-(NETWORKDAYS.INTL(F141,G$2,1)),IF(AND(F141&gt;=F$2,G141&lt;=G$2),(G141-F141)-NETWORKDAYS.INTL(F141,G141,1),hata))))</f>
        <v>8</v>
      </c>
      <c r="U141" s="46">
        <f t="shared" si="27"/>
        <v>1</v>
      </c>
      <c r="V141" s="50"/>
      <c r="W141" s="51"/>
      <c r="X141" s="51"/>
      <c r="Y141" s="51"/>
      <c r="Z141" s="51"/>
      <c r="AA141" s="51"/>
      <c r="AB141" s="51"/>
      <c r="AC141" s="51"/>
      <c r="AD141" s="52"/>
      <c r="AE141" s="52"/>
      <c r="AF141" s="53"/>
      <c r="AG141" s="54"/>
      <c r="AH141" s="128"/>
      <c r="AI141" s="44">
        <f>IF(H141="TAM ZAMANLI",(IF(AND(F141&lt;F$2,G141=""),G$2-F$2+1,IF(AND(F141&lt;F$2,G141&lt;=G$2),G141-F$2+1,IF(AND(F141&gt;=F$2,G141=""),G$2-F141+1,IF(AND(F141&gt;=F$2,G141&lt;=G$2),G141-F141+1,hata))))*F$7)-(F$7*SUM(S141:AF141)+AG141+AH141),0)</f>
        <v>0</v>
      </c>
      <c r="AJ141" s="119">
        <f>IF(AND(F141&lt;F$2,G141=""),(G$2-F$2+1)-(NETWORKDAYS.INTL(F$2,G$2,1)),IF(AND(F141&lt;F$2,G141&lt;=G$2),(G141-F$2+1)-(NETWORKDAYS.INTL(F$2,G141,1)),IF(AND(F141&gt;=F$2,G141=""),(G$2-F141+1)-(NETWORKDAYS.INTL(F141,G$2,1)),IF(AND(F141&gt;=F$2,G141&lt;=G$2),(G141-F141+1)-NETWORKDAYS.INTL(F141,G141,1),hata))))</f>
        <v>8</v>
      </c>
      <c r="AK141" s="55">
        <f t="shared" si="28"/>
        <v>31</v>
      </c>
      <c r="AL141" s="55">
        <f t="shared" si="29"/>
        <v>31</v>
      </c>
      <c r="AM141" s="55">
        <f t="shared" si="30"/>
        <v>0</v>
      </c>
      <c r="AN141" s="56">
        <f t="shared" si="31"/>
        <v>0</v>
      </c>
      <c r="AO141" s="169" t="e">
        <f>IF(AND(H141="TAM ZAMANLI",AN141&gt;0),1,IF(AND(H141="KISMİ ZAMANLI",AN141&gt;0),(S141+AG141/F$7)/30,hata))</f>
        <v>#NAME?</v>
      </c>
      <c r="AP141" s="181"/>
      <c r="AQ141" s="172">
        <f t="shared" si="32"/>
        <v>0</v>
      </c>
      <c r="AR141" s="175"/>
      <c r="AS141" s="176"/>
      <c r="AT141" s="176"/>
    </row>
    <row r="142" spans="2:46" ht="15" customHeight="1" thickBot="1" x14ac:dyDescent="0.3">
      <c r="B142" s="40">
        <f t="shared" si="23"/>
        <v>128</v>
      </c>
      <c r="C142" s="41"/>
      <c r="D142" s="41"/>
      <c r="E142" s="42"/>
      <c r="F142" s="43"/>
      <c r="G142" s="43"/>
      <c r="H142" s="42"/>
      <c r="I142" s="42"/>
      <c r="J142" s="42"/>
      <c r="K142" s="42"/>
      <c r="L142" s="117" t="e">
        <f>VLOOKUP(K142,Sayfa1!F$3:G$15,2,FALSE)</f>
        <v>#N/A</v>
      </c>
      <c r="M142" s="47"/>
      <c r="N142" s="48"/>
      <c r="O142" s="44">
        <f>IF(AND(F142&lt;F$2,G142=""),(NETWORKDAYS.INTL(F$2,G$2,1)-U142),IF(AND(F142&lt;F$2,G142&lt;=G$2),(NETWORKDAYS.INTL(F$2,G142,1)-U142),IF(AND(F142&gt;=F$2,G142=""),((NETWORKDAYS.INTL(F142,G$2,1))-U142),IF(AND(F142&gt;=F$2,G142&lt;=G$2),NETWORKDAYS.INTL(F142,G142,1),hata))))</f>
        <v>22</v>
      </c>
      <c r="P142" s="44">
        <f t="shared" si="24"/>
        <v>0</v>
      </c>
      <c r="Q142" s="49"/>
      <c r="R142" s="45">
        <f t="shared" si="25"/>
        <v>0</v>
      </c>
      <c r="S142" s="45">
        <f t="shared" si="26"/>
        <v>0</v>
      </c>
      <c r="T142" s="127">
        <f>IF(AND(F142&lt;F$2,G142=""),(G$2-F$2+1)-(NETWORKDAYS.INTL(F$2,G$2,1)),IF(AND(F142&lt;F$2,G142&lt;=G$2),(G142-F$2)-(NETWORKDAYS.INTL(F$2,G142,1)),IF(AND(F142&gt;=F$2,G142=""),(G$2-F142)-(NETWORKDAYS.INTL(F142,G$2,1)),IF(AND(F142&gt;=F$2,G142&lt;=G$2),(G142-F142)-NETWORKDAYS.INTL(F142,G142,1),hata))))</f>
        <v>8</v>
      </c>
      <c r="U142" s="46">
        <f t="shared" si="27"/>
        <v>1</v>
      </c>
      <c r="V142" s="50"/>
      <c r="W142" s="51"/>
      <c r="X142" s="51"/>
      <c r="Y142" s="51"/>
      <c r="Z142" s="51"/>
      <c r="AA142" s="51"/>
      <c r="AB142" s="51"/>
      <c r="AC142" s="51"/>
      <c r="AD142" s="52"/>
      <c r="AE142" s="52"/>
      <c r="AF142" s="53"/>
      <c r="AG142" s="54"/>
      <c r="AH142" s="128"/>
      <c r="AI142" s="44">
        <f>IF(H142="TAM ZAMANLI",(IF(AND(F142&lt;F$2,G142=""),G$2-F$2+1,IF(AND(F142&lt;F$2,G142&lt;=G$2),G142-F$2+1,IF(AND(F142&gt;=F$2,G142=""),G$2-F142+1,IF(AND(F142&gt;=F$2,G142&lt;=G$2),G142-F142+1,hata))))*F$7)-(F$7*SUM(S142:AF142)+AG142+AH142),0)</f>
        <v>0</v>
      </c>
      <c r="AJ142" s="119">
        <f>IF(AND(F142&lt;F$2,G142=""),(G$2-F$2+1)-(NETWORKDAYS.INTL(F$2,G$2,1)),IF(AND(F142&lt;F$2,G142&lt;=G$2),(G142-F$2+1)-(NETWORKDAYS.INTL(F$2,G142,1)),IF(AND(F142&gt;=F$2,G142=""),(G$2-F142+1)-(NETWORKDAYS.INTL(F142,G$2,1)),IF(AND(F142&gt;=F$2,G142&lt;=G$2),(G142-F142+1)-NETWORKDAYS.INTL(F142,G142,1),hata))))</f>
        <v>8</v>
      </c>
      <c r="AK142" s="55">
        <f t="shared" si="28"/>
        <v>31</v>
      </c>
      <c r="AL142" s="55">
        <f t="shared" si="29"/>
        <v>31</v>
      </c>
      <c r="AM142" s="55">
        <f t="shared" si="30"/>
        <v>0</v>
      </c>
      <c r="AN142" s="56">
        <f t="shared" si="31"/>
        <v>0</v>
      </c>
      <c r="AO142" s="169" t="e">
        <f>IF(AND(H142="TAM ZAMANLI",AN142&gt;0),1,IF(AND(H142="KISMİ ZAMANLI",AN142&gt;0),(S142+AG142/F$7)/30,hata))</f>
        <v>#NAME?</v>
      </c>
      <c r="AP142" s="181"/>
      <c r="AQ142" s="172">
        <f t="shared" si="32"/>
        <v>0</v>
      </c>
      <c r="AR142" s="175"/>
      <c r="AS142" s="176"/>
      <c r="AT142" s="176"/>
    </row>
    <row r="143" spans="2:46" ht="15" customHeight="1" thickBot="1" x14ac:dyDescent="0.3">
      <c r="B143" s="40">
        <f t="shared" si="23"/>
        <v>129</v>
      </c>
      <c r="C143" s="41"/>
      <c r="D143" s="41"/>
      <c r="E143" s="42"/>
      <c r="F143" s="43"/>
      <c r="G143" s="43"/>
      <c r="H143" s="42"/>
      <c r="I143" s="42"/>
      <c r="J143" s="42"/>
      <c r="K143" s="42"/>
      <c r="L143" s="117" t="e">
        <f>VLOOKUP(K143,Sayfa1!F$3:G$15,2,FALSE)</f>
        <v>#N/A</v>
      </c>
      <c r="M143" s="47"/>
      <c r="N143" s="48"/>
      <c r="O143" s="44">
        <f>IF(AND(F143&lt;F$2,G143=""),(NETWORKDAYS.INTL(F$2,G$2,1)-U143),IF(AND(F143&lt;F$2,G143&lt;=G$2),(NETWORKDAYS.INTL(F$2,G143,1)-U143),IF(AND(F143&gt;=F$2,G143=""),((NETWORKDAYS.INTL(F143,G$2,1))-U143),IF(AND(F143&gt;=F$2,G143&lt;=G$2),NETWORKDAYS.INTL(F143,G143,1),hata))))</f>
        <v>22</v>
      </c>
      <c r="P143" s="44">
        <f t="shared" si="24"/>
        <v>0</v>
      </c>
      <c r="Q143" s="49"/>
      <c r="R143" s="45">
        <f t="shared" si="25"/>
        <v>0</v>
      </c>
      <c r="S143" s="45">
        <f t="shared" si="26"/>
        <v>0</v>
      </c>
      <c r="T143" s="127">
        <f>IF(AND(F143&lt;F$2,G143=""),(G$2-F$2+1)-(NETWORKDAYS.INTL(F$2,G$2,1)),IF(AND(F143&lt;F$2,G143&lt;=G$2),(G143-F$2)-(NETWORKDAYS.INTL(F$2,G143,1)),IF(AND(F143&gt;=F$2,G143=""),(G$2-F143)-(NETWORKDAYS.INTL(F143,G$2,1)),IF(AND(F143&gt;=F$2,G143&lt;=G$2),(G143-F143)-NETWORKDAYS.INTL(F143,G143,1),hata))))</f>
        <v>8</v>
      </c>
      <c r="U143" s="46">
        <f t="shared" si="27"/>
        <v>1</v>
      </c>
      <c r="V143" s="50"/>
      <c r="W143" s="51"/>
      <c r="X143" s="51"/>
      <c r="Y143" s="51"/>
      <c r="Z143" s="51"/>
      <c r="AA143" s="51"/>
      <c r="AB143" s="51"/>
      <c r="AC143" s="51"/>
      <c r="AD143" s="52"/>
      <c r="AE143" s="52"/>
      <c r="AF143" s="53"/>
      <c r="AG143" s="54"/>
      <c r="AH143" s="128"/>
      <c r="AI143" s="44">
        <f>IF(H143="TAM ZAMANLI",(IF(AND(F143&lt;F$2,G143=""),G$2-F$2+1,IF(AND(F143&lt;F$2,G143&lt;=G$2),G143-F$2+1,IF(AND(F143&gt;=F$2,G143=""),G$2-F143+1,IF(AND(F143&gt;=F$2,G143&lt;=G$2),G143-F143+1,hata))))*F$7)-(F$7*SUM(S143:AF143)+AG143+AH143),0)</f>
        <v>0</v>
      </c>
      <c r="AJ143" s="119">
        <f>IF(AND(F143&lt;F$2,G143=""),(G$2-F$2+1)-(NETWORKDAYS.INTL(F$2,G$2,1)),IF(AND(F143&lt;F$2,G143&lt;=G$2),(G143-F$2+1)-(NETWORKDAYS.INTL(F$2,G143,1)),IF(AND(F143&gt;=F$2,G143=""),(G$2-F143+1)-(NETWORKDAYS.INTL(F143,G$2,1)),IF(AND(F143&gt;=F$2,G143&lt;=G$2),(G143-F143+1)-NETWORKDAYS.INTL(F143,G143,1),hata))))</f>
        <v>8</v>
      </c>
      <c r="AK143" s="55">
        <f t="shared" si="28"/>
        <v>31</v>
      </c>
      <c r="AL143" s="55">
        <f t="shared" si="29"/>
        <v>31</v>
      </c>
      <c r="AM143" s="55">
        <f t="shared" si="30"/>
        <v>0</v>
      </c>
      <c r="AN143" s="56">
        <f t="shared" si="31"/>
        <v>0</v>
      </c>
      <c r="AO143" s="169" t="e">
        <f>IF(AND(H143="TAM ZAMANLI",AN143&gt;0),1,IF(AND(H143="KISMİ ZAMANLI",AN143&gt;0),(S143+AG143/F$7)/30,hata))</f>
        <v>#NAME?</v>
      </c>
      <c r="AP143" s="181"/>
      <c r="AQ143" s="172">
        <f t="shared" si="32"/>
        <v>0</v>
      </c>
      <c r="AR143" s="175"/>
      <c r="AS143" s="176"/>
      <c r="AT143" s="176"/>
    </row>
    <row r="144" spans="2:46" ht="15" customHeight="1" thickBot="1" x14ac:dyDescent="0.3">
      <c r="B144" s="40">
        <f t="shared" si="23"/>
        <v>130</v>
      </c>
      <c r="C144" s="41"/>
      <c r="D144" s="41"/>
      <c r="E144" s="42"/>
      <c r="F144" s="43"/>
      <c r="G144" s="43"/>
      <c r="H144" s="42"/>
      <c r="I144" s="42"/>
      <c r="J144" s="42"/>
      <c r="K144" s="42"/>
      <c r="L144" s="117" t="e">
        <f>VLOOKUP(K144,Sayfa1!F$3:G$15,2,FALSE)</f>
        <v>#N/A</v>
      </c>
      <c r="M144" s="47"/>
      <c r="N144" s="48"/>
      <c r="O144" s="44">
        <f>IF(AND(F144&lt;F$2,G144=""),(NETWORKDAYS.INTL(F$2,G$2,1)-U144),IF(AND(F144&lt;F$2,G144&lt;=G$2),(NETWORKDAYS.INTL(F$2,G144,1)-U144),IF(AND(F144&gt;=F$2,G144=""),((NETWORKDAYS.INTL(F144,G$2,1))-U144),IF(AND(F144&gt;=F$2,G144&lt;=G$2),NETWORKDAYS.INTL(F144,G144,1),hata))))</f>
        <v>22</v>
      </c>
      <c r="P144" s="44">
        <f t="shared" si="24"/>
        <v>0</v>
      </c>
      <c r="Q144" s="49"/>
      <c r="R144" s="45">
        <f t="shared" si="25"/>
        <v>0</v>
      </c>
      <c r="S144" s="45">
        <f t="shared" si="26"/>
        <v>0</v>
      </c>
      <c r="T144" s="127">
        <f>IF(AND(F144&lt;F$2,G144=""),(G$2-F$2+1)-(NETWORKDAYS.INTL(F$2,G$2,1)),IF(AND(F144&lt;F$2,G144&lt;=G$2),(G144-F$2)-(NETWORKDAYS.INTL(F$2,G144,1)),IF(AND(F144&gt;=F$2,G144=""),(G$2-F144)-(NETWORKDAYS.INTL(F144,G$2,1)),IF(AND(F144&gt;=F$2,G144&lt;=G$2),(G144-F144)-NETWORKDAYS.INTL(F144,G144,1),hata))))</f>
        <v>8</v>
      </c>
      <c r="U144" s="46">
        <f t="shared" si="27"/>
        <v>1</v>
      </c>
      <c r="V144" s="50"/>
      <c r="W144" s="51"/>
      <c r="X144" s="51"/>
      <c r="Y144" s="51"/>
      <c r="Z144" s="51"/>
      <c r="AA144" s="51"/>
      <c r="AB144" s="51"/>
      <c r="AC144" s="51"/>
      <c r="AD144" s="52"/>
      <c r="AE144" s="52"/>
      <c r="AF144" s="53"/>
      <c r="AG144" s="54"/>
      <c r="AH144" s="128"/>
      <c r="AI144" s="44">
        <f>IF(H144="TAM ZAMANLI",(IF(AND(F144&lt;F$2,G144=""),G$2-F$2+1,IF(AND(F144&lt;F$2,G144&lt;=G$2),G144-F$2+1,IF(AND(F144&gt;=F$2,G144=""),G$2-F144+1,IF(AND(F144&gt;=F$2,G144&lt;=G$2),G144-F144+1,hata))))*F$7)-(F$7*SUM(S144:AF144)+AG144+AH144),0)</f>
        <v>0</v>
      </c>
      <c r="AJ144" s="119">
        <f>IF(AND(F144&lt;F$2,G144=""),(G$2-F$2+1)-(NETWORKDAYS.INTL(F$2,G$2,1)),IF(AND(F144&lt;F$2,G144&lt;=G$2),(G144-F$2+1)-(NETWORKDAYS.INTL(F$2,G144,1)),IF(AND(F144&gt;=F$2,G144=""),(G$2-F144+1)-(NETWORKDAYS.INTL(F144,G$2,1)),IF(AND(F144&gt;=F$2,G144&lt;=G$2),(G144-F144+1)-NETWORKDAYS.INTL(F144,G144,1),hata))))</f>
        <v>8</v>
      </c>
      <c r="AK144" s="55">
        <f t="shared" si="28"/>
        <v>31</v>
      </c>
      <c r="AL144" s="55">
        <f t="shared" si="29"/>
        <v>31</v>
      </c>
      <c r="AM144" s="55">
        <f t="shared" si="30"/>
        <v>0</v>
      </c>
      <c r="AN144" s="56">
        <f t="shared" si="31"/>
        <v>0</v>
      </c>
      <c r="AO144" s="169" t="e">
        <f>IF(AND(H144="TAM ZAMANLI",AN144&gt;0),1,IF(AND(H144="KISMİ ZAMANLI",AN144&gt;0),(S144+AG144/F$7)/30,hata))</f>
        <v>#NAME?</v>
      </c>
      <c r="AP144" s="181"/>
      <c r="AQ144" s="172">
        <f t="shared" si="32"/>
        <v>0</v>
      </c>
      <c r="AR144" s="175"/>
      <c r="AS144" s="176"/>
      <c r="AT144" s="176"/>
    </row>
    <row r="145" spans="2:46" ht="15" customHeight="1" thickBot="1" x14ac:dyDescent="0.3">
      <c r="B145" s="40">
        <f t="shared" si="23"/>
        <v>131</v>
      </c>
      <c r="C145" s="41"/>
      <c r="D145" s="41"/>
      <c r="E145" s="42"/>
      <c r="F145" s="43"/>
      <c r="G145" s="43"/>
      <c r="H145" s="42"/>
      <c r="I145" s="42"/>
      <c r="J145" s="42"/>
      <c r="K145" s="42"/>
      <c r="L145" s="117" t="e">
        <f>VLOOKUP(K145,Sayfa1!F$3:G$15,2,FALSE)</f>
        <v>#N/A</v>
      </c>
      <c r="M145" s="47"/>
      <c r="N145" s="48"/>
      <c r="O145" s="44">
        <f>IF(AND(F145&lt;F$2,G145=""),(NETWORKDAYS.INTL(F$2,G$2,1)-U145),IF(AND(F145&lt;F$2,G145&lt;=G$2),(NETWORKDAYS.INTL(F$2,G145,1)-U145),IF(AND(F145&gt;=F$2,G145=""),((NETWORKDAYS.INTL(F145,G$2,1))-U145),IF(AND(F145&gt;=F$2,G145&lt;=G$2),NETWORKDAYS.INTL(F145,G145,1),hata))))</f>
        <v>22</v>
      </c>
      <c r="P145" s="44">
        <f t="shared" si="24"/>
        <v>0</v>
      </c>
      <c r="Q145" s="49"/>
      <c r="R145" s="45">
        <f t="shared" si="25"/>
        <v>0</v>
      </c>
      <c r="S145" s="45">
        <f t="shared" si="26"/>
        <v>0</v>
      </c>
      <c r="T145" s="127">
        <f>IF(AND(F145&lt;F$2,G145=""),(G$2-F$2+1)-(NETWORKDAYS.INTL(F$2,G$2,1)),IF(AND(F145&lt;F$2,G145&lt;=G$2),(G145-F$2)-(NETWORKDAYS.INTL(F$2,G145,1)),IF(AND(F145&gt;=F$2,G145=""),(G$2-F145)-(NETWORKDAYS.INTL(F145,G$2,1)),IF(AND(F145&gt;=F$2,G145&lt;=G$2),(G145-F145)-NETWORKDAYS.INTL(F145,G145,1),hata))))</f>
        <v>8</v>
      </c>
      <c r="U145" s="46">
        <f t="shared" si="27"/>
        <v>1</v>
      </c>
      <c r="V145" s="50"/>
      <c r="W145" s="51"/>
      <c r="X145" s="51"/>
      <c r="Y145" s="51"/>
      <c r="Z145" s="51"/>
      <c r="AA145" s="51"/>
      <c r="AB145" s="51"/>
      <c r="AC145" s="51"/>
      <c r="AD145" s="52"/>
      <c r="AE145" s="52"/>
      <c r="AF145" s="53"/>
      <c r="AG145" s="54"/>
      <c r="AH145" s="128"/>
      <c r="AI145" s="44">
        <f>IF(H145="TAM ZAMANLI",(IF(AND(F145&lt;F$2,G145=""),G$2-F$2+1,IF(AND(F145&lt;F$2,G145&lt;=G$2),G145-F$2+1,IF(AND(F145&gt;=F$2,G145=""),G$2-F145+1,IF(AND(F145&gt;=F$2,G145&lt;=G$2),G145-F145+1,hata))))*F$7)-(F$7*SUM(S145:AF145)+AG145+AH145),0)</f>
        <v>0</v>
      </c>
      <c r="AJ145" s="119">
        <f>IF(AND(F145&lt;F$2,G145=""),(G$2-F$2+1)-(NETWORKDAYS.INTL(F$2,G$2,1)),IF(AND(F145&lt;F$2,G145&lt;=G$2),(G145-F$2+1)-(NETWORKDAYS.INTL(F$2,G145,1)),IF(AND(F145&gt;=F$2,G145=""),(G$2-F145+1)-(NETWORKDAYS.INTL(F145,G$2,1)),IF(AND(F145&gt;=F$2,G145&lt;=G$2),(G145-F145+1)-NETWORKDAYS.INTL(F145,G145,1),hata))))</f>
        <v>8</v>
      </c>
      <c r="AK145" s="55">
        <f t="shared" si="28"/>
        <v>31</v>
      </c>
      <c r="AL145" s="55">
        <f t="shared" si="29"/>
        <v>31</v>
      </c>
      <c r="AM145" s="55">
        <f t="shared" si="30"/>
        <v>0</v>
      </c>
      <c r="AN145" s="56">
        <f t="shared" si="31"/>
        <v>0</v>
      </c>
      <c r="AO145" s="169" t="e">
        <f>IF(AND(H145="TAM ZAMANLI",AN145&gt;0),1,IF(AND(H145="KISMİ ZAMANLI",AN145&gt;0),(S145+AG145/F$7)/30,hata))</f>
        <v>#NAME?</v>
      </c>
      <c r="AP145" s="181"/>
      <c r="AQ145" s="172">
        <f t="shared" si="32"/>
        <v>0</v>
      </c>
      <c r="AR145" s="175"/>
      <c r="AS145" s="176"/>
      <c r="AT145" s="176"/>
    </row>
    <row r="146" spans="2:46" ht="15" customHeight="1" thickBot="1" x14ac:dyDescent="0.3">
      <c r="B146" s="40">
        <f t="shared" si="23"/>
        <v>132</v>
      </c>
      <c r="C146" s="41"/>
      <c r="D146" s="41"/>
      <c r="E146" s="42"/>
      <c r="F146" s="43"/>
      <c r="G146" s="43"/>
      <c r="H146" s="42"/>
      <c r="I146" s="42"/>
      <c r="J146" s="42"/>
      <c r="K146" s="42"/>
      <c r="L146" s="117" t="e">
        <f>VLOOKUP(K146,Sayfa1!F$3:G$15,2,FALSE)</f>
        <v>#N/A</v>
      </c>
      <c r="M146" s="47"/>
      <c r="N146" s="48"/>
      <c r="O146" s="44">
        <f>IF(AND(F146&lt;F$2,G146=""),(NETWORKDAYS.INTL(F$2,G$2,1)-U146),IF(AND(F146&lt;F$2,G146&lt;=G$2),(NETWORKDAYS.INTL(F$2,G146,1)-U146),IF(AND(F146&gt;=F$2,G146=""),((NETWORKDAYS.INTL(F146,G$2,1))-U146),IF(AND(F146&gt;=F$2,G146&lt;=G$2),NETWORKDAYS.INTL(F146,G146,1),hata))))</f>
        <v>22</v>
      </c>
      <c r="P146" s="44">
        <f t="shared" si="24"/>
        <v>0</v>
      </c>
      <c r="Q146" s="49"/>
      <c r="R146" s="45">
        <f t="shared" si="25"/>
        <v>0</v>
      </c>
      <c r="S146" s="45">
        <f t="shared" si="26"/>
        <v>0</v>
      </c>
      <c r="T146" s="127">
        <f>IF(AND(F146&lt;F$2,G146=""),(G$2-F$2+1)-(NETWORKDAYS.INTL(F$2,G$2,1)),IF(AND(F146&lt;F$2,G146&lt;=G$2),(G146-F$2)-(NETWORKDAYS.INTL(F$2,G146,1)),IF(AND(F146&gt;=F$2,G146=""),(G$2-F146)-(NETWORKDAYS.INTL(F146,G$2,1)),IF(AND(F146&gt;=F$2,G146&lt;=G$2),(G146-F146)-NETWORKDAYS.INTL(F146,G146,1),hata))))</f>
        <v>8</v>
      </c>
      <c r="U146" s="46">
        <f t="shared" si="27"/>
        <v>1</v>
      </c>
      <c r="V146" s="50"/>
      <c r="W146" s="51"/>
      <c r="X146" s="51"/>
      <c r="Y146" s="51"/>
      <c r="Z146" s="51"/>
      <c r="AA146" s="51"/>
      <c r="AB146" s="51"/>
      <c r="AC146" s="51"/>
      <c r="AD146" s="52"/>
      <c r="AE146" s="52"/>
      <c r="AF146" s="53"/>
      <c r="AG146" s="54"/>
      <c r="AH146" s="128"/>
      <c r="AI146" s="44">
        <f>IF(H146="TAM ZAMANLI",(IF(AND(F146&lt;F$2,G146=""),G$2-F$2+1,IF(AND(F146&lt;F$2,G146&lt;=G$2),G146-F$2+1,IF(AND(F146&gt;=F$2,G146=""),G$2-F146+1,IF(AND(F146&gt;=F$2,G146&lt;=G$2),G146-F146+1,hata))))*F$7)-(F$7*SUM(S146:AF146)+AG146+AH146),0)</f>
        <v>0</v>
      </c>
      <c r="AJ146" s="119">
        <f>IF(AND(F146&lt;F$2,G146=""),(G$2-F$2+1)-(NETWORKDAYS.INTL(F$2,G$2,1)),IF(AND(F146&lt;F$2,G146&lt;=G$2),(G146-F$2+1)-(NETWORKDAYS.INTL(F$2,G146,1)),IF(AND(F146&gt;=F$2,G146=""),(G$2-F146+1)-(NETWORKDAYS.INTL(F146,G$2,1)),IF(AND(F146&gt;=F$2,G146&lt;=G$2),(G146-F146+1)-NETWORKDAYS.INTL(F146,G146,1),hata))))</f>
        <v>8</v>
      </c>
      <c r="AK146" s="55">
        <f t="shared" si="28"/>
        <v>31</v>
      </c>
      <c r="AL146" s="55">
        <f t="shared" si="29"/>
        <v>31</v>
      </c>
      <c r="AM146" s="55">
        <f t="shared" si="30"/>
        <v>0</v>
      </c>
      <c r="AN146" s="56">
        <f t="shared" si="31"/>
        <v>0</v>
      </c>
      <c r="AO146" s="169" t="e">
        <f>IF(AND(H146="TAM ZAMANLI",AN146&gt;0),1,IF(AND(H146="KISMİ ZAMANLI",AN146&gt;0),(S146+AG146/F$7)/30,hata))</f>
        <v>#NAME?</v>
      </c>
      <c r="AP146" s="181"/>
      <c r="AQ146" s="172">
        <f t="shared" si="32"/>
        <v>0</v>
      </c>
      <c r="AR146" s="175"/>
      <c r="AS146" s="176"/>
      <c r="AT146" s="176"/>
    </row>
    <row r="147" spans="2:46" ht="15" customHeight="1" thickBot="1" x14ac:dyDescent="0.3">
      <c r="B147" s="40">
        <f t="shared" si="23"/>
        <v>133</v>
      </c>
      <c r="C147" s="41"/>
      <c r="D147" s="41"/>
      <c r="E147" s="42"/>
      <c r="F147" s="43"/>
      <c r="G147" s="43"/>
      <c r="H147" s="42"/>
      <c r="I147" s="42"/>
      <c r="J147" s="42"/>
      <c r="K147" s="42"/>
      <c r="L147" s="117" t="e">
        <f>VLOOKUP(K147,Sayfa1!F$3:G$15,2,FALSE)</f>
        <v>#N/A</v>
      </c>
      <c r="M147" s="47"/>
      <c r="N147" s="48"/>
      <c r="O147" s="44">
        <f>IF(AND(F147&lt;F$2,G147=""),(NETWORKDAYS.INTL(F$2,G$2,1)-U147),IF(AND(F147&lt;F$2,G147&lt;=G$2),(NETWORKDAYS.INTL(F$2,G147,1)-U147),IF(AND(F147&gt;=F$2,G147=""),((NETWORKDAYS.INTL(F147,G$2,1))-U147),IF(AND(F147&gt;=F$2,G147&lt;=G$2),NETWORKDAYS.INTL(F147,G147,1),hata))))</f>
        <v>22</v>
      </c>
      <c r="P147" s="44">
        <f t="shared" si="24"/>
        <v>0</v>
      </c>
      <c r="Q147" s="49"/>
      <c r="R147" s="45">
        <f t="shared" si="25"/>
        <v>0</v>
      </c>
      <c r="S147" s="45">
        <f t="shared" si="26"/>
        <v>0</v>
      </c>
      <c r="T147" s="127">
        <f>IF(AND(F147&lt;F$2,G147=""),(G$2-F$2+1)-(NETWORKDAYS.INTL(F$2,G$2,1)),IF(AND(F147&lt;F$2,G147&lt;=G$2),(G147-F$2)-(NETWORKDAYS.INTL(F$2,G147,1)),IF(AND(F147&gt;=F$2,G147=""),(G$2-F147)-(NETWORKDAYS.INTL(F147,G$2,1)),IF(AND(F147&gt;=F$2,G147&lt;=G$2),(G147-F147)-NETWORKDAYS.INTL(F147,G147,1),hata))))</f>
        <v>8</v>
      </c>
      <c r="U147" s="46">
        <f t="shared" si="27"/>
        <v>1</v>
      </c>
      <c r="V147" s="50"/>
      <c r="W147" s="51"/>
      <c r="X147" s="51"/>
      <c r="Y147" s="51"/>
      <c r="Z147" s="51"/>
      <c r="AA147" s="51"/>
      <c r="AB147" s="51"/>
      <c r="AC147" s="51"/>
      <c r="AD147" s="52"/>
      <c r="AE147" s="52"/>
      <c r="AF147" s="53"/>
      <c r="AG147" s="54"/>
      <c r="AH147" s="128"/>
      <c r="AI147" s="44">
        <f>IF(H147="TAM ZAMANLI",(IF(AND(F147&lt;F$2,G147=""),G$2-F$2+1,IF(AND(F147&lt;F$2,G147&lt;=G$2),G147-F$2+1,IF(AND(F147&gt;=F$2,G147=""),G$2-F147+1,IF(AND(F147&gt;=F$2,G147&lt;=G$2),G147-F147+1,hata))))*F$7)-(F$7*SUM(S147:AF147)+AG147+AH147),0)</f>
        <v>0</v>
      </c>
      <c r="AJ147" s="119">
        <f>IF(AND(F147&lt;F$2,G147=""),(G$2-F$2+1)-(NETWORKDAYS.INTL(F$2,G$2,1)),IF(AND(F147&lt;F$2,G147&lt;=G$2),(G147-F$2+1)-(NETWORKDAYS.INTL(F$2,G147,1)),IF(AND(F147&gt;=F$2,G147=""),(G$2-F147+1)-(NETWORKDAYS.INTL(F147,G$2,1)),IF(AND(F147&gt;=F$2,G147&lt;=G$2),(G147-F147+1)-NETWORKDAYS.INTL(F147,G147,1),hata))))</f>
        <v>8</v>
      </c>
      <c r="AK147" s="55">
        <f t="shared" si="28"/>
        <v>31</v>
      </c>
      <c r="AL147" s="55">
        <f t="shared" si="29"/>
        <v>31</v>
      </c>
      <c r="AM147" s="55">
        <f t="shared" si="30"/>
        <v>0</v>
      </c>
      <c r="AN147" s="56">
        <f t="shared" si="31"/>
        <v>0</v>
      </c>
      <c r="AO147" s="169" t="e">
        <f>IF(AND(H147="TAM ZAMANLI",AN147&gt;0),1,IF(AND(H147="KISMİ ZAMANLI",AN147&gt;0),(S147+AG147/F$7)/30,hata))</f>
        <v>#NAME?</v>
      </c>
      <c r="AP147" s="181"/>
      <c r="AQ147" s="172">
        <f t="shared" si="32"/>
        <v>0</v>
      </c>
      <c r="AR147" s="175"/>
      <c r="AS147" s="176"/>
      <c r="AT147" s="176"/>
    </row>
    <row r="148" spans="2:46" ht="15" customHeight="1" thickBot="1" x14ac:dyDescent="0.3">
      <c r="B148" s="40">
        <f t="shared" si="23"/>
        <v>134</v>
      </c>
      <c r="C148" s="41"/>
      <c r="D148" s="41"/>
      <c r="E148" s="42"/>
      <c r="F148" s="43"/>
      <c r="G148" s="43"/>
      <c r="H148" s="42"/>
      <c r="I148" s="42"/>
      <c r="J148" s="42"/>
      <c r="K148" s="42"/>
      <c r="L148" s="117" t="e">
        <f>VLOOKUP(K148,Sayfa1!F$3:G$15,2,FALSE)</f>
        <v>#N/A</v>
      </c>
      <c r="M148" s="47"/>
      <c r="N148" s="48"/>
      <c r="O148" s="44">
        <f>IF(AND(F148&lt;F$2,G148=""),(NETWORKDAYS.INTL(F$2,G$2,1)-U148),IF(AND(F148&lt;F$2,G148&lt;=G$2),(NETWORKDAYS.INTL(F$2,G148,1)-U148),IF(AND(F148&gt;=F$2,G148=""),((NETWORKDAYS.INTL(F148,G$2,1))-U148),IF(AND(F148&gt;=F$2,G148&lt;=G$2),NETWORKDAYS.INTL(F148,G148,1),hata))))</f>
        <v>22</v>
      </c>
      <c r="P148" s="44">
        <f t="shared" si="24"/>
        <v>0</v>
      </c>
      <c r="Q148" s="49"/>
      <c r="R148" s="45">
        <f t="shared" si="25"/>
        <v>0</v>
      </c>
      <c r="S148" s="45">
        <f t="shared" si="26"/>
        <v>0</v>
      </c>
      <c r="T148" s="127">
        <f>IF(AND(F148&lt;F$2,G148=""),(G$2-F$2+1)-(NETWORKDAYS.INTL(F$2,G$2,1)),IF(AND(F148&lt;F$2,G148&lt;=G$2),(G148-F$2)-(NETWORKDAYS.INTL(F$2,G148,1)),IF(AND(F148&gt;=F$2,G148=""),(G$2-F148)-(NETWORKDAYS.INTL(F148,G$2,1)),IF(AND(F148&gt;=F$2,G148&lt;=G$2),(G148-F148)-NETWORKDAYS.INTL(F148,G148,1),hata))))</f>
        <v>8</v>
      </c>
      <c r="U148" s="46">
        <f t="shared" si="27"/>
        <v>1</v>
      </c>
      <c r="V148" s="50"/>
      <c r="W148" s="51"/>
      <c r="X148" s="51"/>
      <c r="Y148" s="51"/>
      <c r="Z148" s="51"/>
      <c r="AA148" s="51"/>
      <c r="AB148" s="51"/>
      <c r="AC148" s="51"/>
      <c r="AD148" s="52"/>
      <c r="AE148" s="52"/>
      <c r="AF148" s="53"/>
      <c r="AG148" s="54"/>
      <c r="AH148" s="128"/>
      <c r="AI148" s="44">
        <f>IF(H148="TAM ZAMANLI",(IF(AND(F148&lt;F$2,G148=""),G$2-F$2+1,IF(AND(F148&lt;F$2,G148&lt;=G$2),G148-F$2+1,IF(AND(F148&gt;=F$2,G148=""),G$2-F148+1,IF(AND(F148&gt;=F$2,G148&lt;=G$2),G148-F148+1,hata))))*F$7)-(F$7*SUM(S148:AF148)+AG148+AH148),0)</f>
        <v>0</v>
      </c>
      <c r="AJ148" s="119">
        <f>IF(AND(F148&lt;F$2,G148=""),(G$2-F$2+1)-(NETWORKDAYS.INTL(F$2,G$2,1)),IF(AND(F148&lt;F$2,G148&lt;=G$2),(G148-F$2+1)-(NETWORKDAYS.INTL(F$2,G148,1)),IF(AND(F148&gt;=F$2,G148=""),(G$2-F148+1)-(NETWORKDAYS.INTL(F148,G$2,1)),IF(AND(F148&gt;=F$2,G148&lt;=G$2),(G148-F148+1)-NETWORKDAYS.INTL(F148,G148,1),hata))))</f>
        <v>8</v>
      </c>
      <c r="AK148" s="55">
        <f t="shared" si="28"/>
        <v>31</v>
      </c>
      <c r="AL148" s="55">
        <f t="shared" si="29"/>
        <v>31</v>
      </c>
      <c r="AM148" s="55">
        <f t="shared" si="30"/>
        <v>0</v>
      </c>
      <c r="AN148" s="56">
        <f t="shared" si="31"/>
        <v>0</v>
      </c>
      <c r="AO148" s="169" t="e">
        <f>IF(AND(H148="TAM ZAMANLI",AN148&gt;0),1,IF(AND(H148="KISMİ ZAMANLI",AN148&gt;0),(S148+AG148/F$7)/30,hata))</f>
        <v>#NAME?</v>
      </c>
      <c r="AP148" s="181"/>
      <c r="AQ148" s="172">
        <f t="shared" si="32"/>
        <v>0</v>
      </c>
      <c r="AR148" s="175"/>
      <c r="AS148" s="176"/>
      <c r="AT148" s="176"/>
    </row>
    <row r="149" spans="2:46" ht="15" customHeight="1" thickBot="1" x14ac:dyDescent="0.3">
      <c r="B149" s="40">
        <f t="shared" si="23"/>
        <v>135</v>
      </c>
      <c r="C149" s="41"/>
      <c r="D149" s="41"/>
      <c r="E149" s="42"/>
      <c r="F149" s="43"/>
      <c r="G149" s="43"/>
      <c r="H149" s="42"/>
      <c r="I149" s="42"/>
      <c r="J149" s="42"/>
      <c r="K149" s="42"/>
      <c r="L149" s="117" t="e">
        <f>VLOOKUP(K149,Sayfa1!F$3:G$15,2,FALSE)</f>
        <v>#N/A</v>
      </c>
      <c r="M149" s="47"/>
      <c r="N149" s="48"/>
      <c r="O149" s="44">
        <f>IF(AND(F149&lt;F$2,G149=""),(NETWORKDAYS.INTL(F$2,G$2,1)-U149),IF(AND(F149&lt;F$2,G149&lt;=G$2),(NETWORKDAYS.INTL(F$2,G149,1)-U149),IF(AND(F149&gt;=F$2,G149=""),((NETWORKDAYS.INTL(F149,G$2,1))-U149),IF(AND(F149&gt;=F$2,G149&lt;=G$2),NETWORKDAYS.INTL(F149,G149,1),hata))))</f>
        <v>22</v>
      </c>
      <c r="P149" s="44">
        <f t="shared" si="24"/>
        <v>0</v>
      </c>
      <c r="Q149" s="49"/>
      <c r="R149" s="45">
        <f t="shared" si="25"/>
        <v>0</v>
      </c>
      <c r="S149" s="45">
        <f t="shared" si="26"/>
        <v>0</v>
      </c>
      <c r="T149" s="127">
        <f>IF(AND(F149&lt;F$2,G149=""),(G$2-F$2+1)-(NETWORKDAYS.INTL(F$2,G$2,1)),IF(AND(F149&lt;F$2,G149&lt;=G$2),(G149-F$2)-(NETWORKDAYS.INTL(F$2,G149,1)),IF(AND(F149&gt;=F$2,G149=""),(G$2-F149)-(NETWORKDAYS.INTL(F149,G$2,1)),IF(AND(F149&gt;=F$2,G149&lt;=G$2),(G149-F149)-NETWORKDAYS.INTL(F149,G149,1),hata))))</f>
        <v>8</v>
      </c>
      <c r="U149" s="46">
        <f t="shared" si="27"/>
        <v>1</v>
      </c>
      <c r="V149" s="50"/>
      <c r="W149" s="51"/>
      <c r="X149" s="51"/>
      <c r="Y149" s="51"/>
      <c r="Z149" s="51"/>
      <c r="AA149" s="51"/>
      <c r="AB149" s="51"/>
      <c r="AC149" s="51"/>
      <c r="AD149" s="52"/>
      <c r="AE149" s="52"/>
      <c r="AF149" s="53"/>
      <c r="AG149" s="54"/>
      <c r="AH149" s="128"/>
      <c r="AI149" s="44">
        <f>IF(H149="TAM ZAMANLI",(IF(AND(F149&lt;F$2,G149=""),G$2-F$2+1,IF(AND(F149&lt;F$2,G149&lt;=G$2),G149-F$2+1,IF(AND(F149&gt;=F$2,G149=""),G$2-F149+1,IF(AND(F149&gt;=F$2,G149&lt;=G$2),G149-F149+1,hata))))*F$7)-(F$7*SUM(S149:AF149)+AG149+AH149),0)</f>
        <v>0</v>
      </c>
      <c r="AJ149" s="119">
        <f>IF(AND(F149&lt;F$2,G149=""),(G$2-F$2+1)-(NETWORKDAYS.INTL(F$2,G$2,1)),IF(AND(F149&lt;F$2,G149&lt;=G$2),(G149-F$2+1)-(NETWORKDAYS.INTL(F$2,G149,1)),IF(AND(F149&gt;=F$2,G149=""),(G$2-F149+1)-(NETWORKDAYS.INTL(F149,G$2,1)),IF(AND(F149&gt;=F$2,G149&lt;=G$2),(G149-F149+1)-NETWORKDAYS.INTL(F149,G149,1),hata))))</f>
        <v>8</v>
      </c>
      <c r="AK149" s="55">
        <f t="shared" si="28"/>
        <v>31</v>
      </c>
      <c r="AL149" s="55">
        <f t="shared" si="29"/>
        <v>31</v>
      </c>
      <c r="AM149" s="55">
        <f t="shared" si="30"/>
        <v>0</v>
      </c>
      <c r="AN149" s="56">
        <f t="shared" si="31"/>
        <v>0</v>
      </c>
      <c r="AO149" s="169" t="e">
        <f>IF(AND(H149="TAM ZAMANLI",AN149&gt;0),1,IF(AND(H149="KISMİ ZAMANLI",AN149&gt;0),(S149+AG149/F$7)/30,hata))</f>
        <v>#NAME?</v>
      </c>
      <c r="AP149" s="181"/>
      <c r="AQ149" s="172">
        <f t="shared" si="32"/>
        <v>0</v>
      </c>
      <c r="AR149" s="175"/>
      <c r="AS149" s="176"/>
      <c r="AT149" s="176"/>
    </row>
    <row r="150" spans="2:46" ht="15" customHeight="1" thickBot="1" x14ac:dyDescent="0.3">
      <c r="B150" s="40">
        <f t="shared" si="23"/>
        <v>136</v>
      </c>
      <c r="C150" s="41"/>
      <c r="D150" s="41"/>
      <c r="E150" s="42"/>
      <c r="F150" s="43"/>
      <c r="G150" s="43"/>
      <c r="H150" s="42"/>
      <c r="I150" s="42"/>
      <c r="J150" s="42"/>
      <c r="K150" s="42"/>
      <c r="L150" s="117" t="e">
        <f>VLOOKUP(K150,Sayfa1!F$3:G$15,2,FALSE)</f>
        <v>#N/A</v>
      </c>
      <c r="M150" s="47"/>
      <c r="N150" s="48"/>
      <c r="O150" s="44">
        <f>IF(AND(F150&lt;F$2,G150=""),(NETWORKDAYS.INTL(F$2,G$2,1)-U150),IF(AND(F150&lt;F$2,G150&lt;=G$2),(NETWORKDAYS.INTL(F$2,G150,1)-U150),IF(AND(F150&gt;=F$2,G150=""),((NETWORKDAYS.INTL(F150,G$2,1))-U150),IF(AND(F150&gt;=F$2,G150&lt;=G$2),NETWORKDAYS.INTL(F150,G150,1),hata))))</f>
        <v>22</v>
      </c>
      <c r="P150" s="44">
        <f t="shared" si="24"/>
        <v>0</v>
      </c>
      <c r="Q150" s="49"/>
      <c r="R150" s="45">
        <f t="shared" si="25"/>
        <v>0</v>
      </c>
      <c r="S150" s="45">
        <f t="shared" si="26"/>
        <v>0</v>
      </c>
      <c r="T150" s="127">
        <f>IF(AND(F150&lt;F$2,G150=""),(G$2-F$2+1)-(NETWORKDAYS.INTL(F$2,G$2,1)),IF(AND(F150&lt;F$2,G150&lt;=G$2),(G150-F$2)-(NETWORKDAYS.INTL(F$2,G150,1)),IF(AND(F150&gt;=F$2,G150=""),(G$2-F150)-(NETWORKDAYS.INTL(F150,G$2,1)),IF(AND(F150&gt;=F$2,G150&lt;=G$2),(G150-F150)-NETWORKDAYS.INTL(F150,G150,1),hata))))</f>
        <v>8</v>
      </c>
      <c r="U150" s="46">
        <f t="shared" si="27"/>
        <v>1</v>
      </c>
      <c r="V150" s="50"/>
      <c r="W150" s="51"/>
      <c r="X150" s="51"/>
      <c r="Y150" s="51"/>
      <c r="Z150" s="51"/>
      <c r="AA150" s="51"/>
      <c r="AB150" s="51"/>
      <c r="AC150" s="51"/>
      <c r="AD150" s="52"/>
      <c r="AE150" s="52"/>
      <c r="AF150" s="53"/>
      <c r="AG150" s="54"/>
      <c r="AH150" s="128"/>
      <c r="AI150" s="44">
        <f>IF(H150="TAM ZAMANLI",(IF(AND(F150&lt;F$2,G150=""),G$2-F$2+1,IF(AND(F150&lt;F$2,G150&lt;=G$2),G150-F$2+1,IF(AND(F150&gt;=F$2,G150=""),G$2-F150+1,IF(AND(F150&gt;=F$2,G150&lt;=G$2),G150-F150+1,hata))))*F$7)-(F$7*SUM(S150:AF150)+AG150+AH150),0)</f>
        <v>0</v>
      </c>
      <c r="AJ150" s="119">
        <f>IF(AND(F150&lt;F$2,G150=""),(G$2-F$2+1)-(NETWORKDAYS.INTL(F$2,G$2,1)),IF(AND(F150&lt;F$2,G150&lt;=G$2),(G150-F$2+1)-(NETWORKDAYS.INTL(F$2,G150,1)),IF(AND(F150&gt;=F$2,G150=""),(G$2-F150+1)-(NETWORKDAYS.INTL(F150,G$2,1)),IF(AND(F150&gt;=F$2,G150&lt;=G$2),(G150-F150+1)-NETWORKDAYS.INTL(F150,G150,1),hata))))</f>
        <v>8</v>
      </c>
      <c r="AK150" s="55">
        <f t="shared" si="28"/>
        <v>31</v>
      </c>
      <c r="AL150" s="55">
        <f t="shared" si="29"/>
        <v>31</v>
      </c>
      <c r="AM150" s="55">
        <f t="shared" si="30"/>
        <v>0</v>
      </c>
      <c r="AN150" s="56">
        <f t="shared" si="31"/>
        <v>0</v>
      </c>
      <c r="AO150" s="169" t="e">
        <f>IF(AND(H150="TAM ZAMANLI",AN150&gt;0),1,IF(AND(H150="KISMİ ZAMANLI",AN150&gt;0),(S150+AG150/F$7)/30,hata))</f>
        <v>#NAME?</v>
      </c>
      <c r="AP150" s="181"/>
      <c r="AQ150" s="172">
        <f t="shared" si="32"/>
        <v>0</v>
      </c>
      <c r="AR150" s="175"/>
      <c r="AS150" s="176"/>
      <c r="AT150" s="176"/>
    </row>
    <row r="151" spans="2:46" ht="15" customHeight="1" thickBot="1" x14ac:dyDescent="0.3">
      <c r="B151" s="40">
        <f t="shared" si="23"/>
        <v>137</v>
      </c>
      <c r="C151" s="41"/>
      <c r="D151" s="41"/>
      <c r="E151" s="42"/>
      <c r="F151" s="43"/>
      <c r="G151" s="43"/>
      <c r="H151" s="42"/>
      <c r="I151" s="42"/>
      <c r="J151" s="42"/>
      <c r="K151" s="42"/>
      <c r="L151" s="117" t="e">
        <f>VLOOKUP(K151,Sayfa1!F$3:G$15,2,FALSE)</f>
        <v>#N/A</v>
      </c>
      <c r="M151" s="47"/>
      <c r="N151" s="48"/>
      <c r="O151" s="44">
        <f>IF(AND(F151&lt;F$2,G151=""),(NETWORKDAYS.INTL(F$2,G$2,1)-U151),IF(AND(F151&lt;F$2,G151&lt;=G$2),(NETWORKDAYS.INTL(F$2,G151,1)-U151),IF(AND(F151&gt;=F$2,G151=""),((NETWORKDAYS.INTL(F151,G$2,1))-U151),IF(AND(F151&gt;=F$2,G151&lt;=G$2),NETWORKDAYS.INTL(F151,G151,1),hata))))</f>
        <v>22</v>
      </c>
      <c r="P151" s="44">
        <f t="shared" si="24"/>
        <v>0</v>
      </c>
      <c r="Q151" s="49"/>
      <c r="R151" s="45">
        <f t="shared" si="25"/>
        <v>0</v>
      </c>
      <c r="S151" s="45">
        <f t="shared" si="26"/>
        <v>0</v>
      </c>
      <c r="T151" s="127">
        <f>IF(AND(F151&lt;F$2,G151=""),(G$2-F$2+1)-(NETWORKDAYS.INTL(F$2,G$2,1)),IF(AND(F151&lt;F$2,G151&lt;=G$2),(G151-F$2)-(NETWORKDAYS.INTL(F$2,G151,1)),IF(AND(F151&gt;=F$2,G151=""),(G$2-F151)-(NETWORKDAYS.INTL(F151,G$2,1)),IF(AND(F151&gt;=F$2,G151&lt;=G$2),(G151-F151)-NETWORKDAYS.INTL(F151,G151,1),hata))))</f>
        <v>8</v>
      </c>
      <c r="U151" s="46">
        <f t="shared" si="27"/>
        <v>1</v>
      </c>
      <c r="V151" s="50"/>
      <c r="W151" s="51"/>
      <c r="X151" s="51"/>
      <c r="Y151" s="51"/>
      <c r="Z151" s="51"/>
      <c r="AA151" s="51"/>
      <c r="AB151" s="51"/>
      <c r="AC151" s="51"/>
      <c r="AD151" s="52"/>
      <c r="AE151" s="52"/>
      <c r="AF151" s="53"/>
      <c r="AG151" s="54"/>
      <c r="AH151" s="128"/>
      <c r="AI151" s="44">
        <f>IF(H151="TAM ZAMANLI",(IF(AND(F151&lt;F$2,G151=""),G$2-F$2+1,IF(AND(F151&lt;F$2,G151&lt;=G$2),G151-F$2+1,IF(AND(F151&gt;=F$2,G151=""),G$2-F151+1,IF(AND(F151&gt;=F$2,G151&lt;=G$2),G151-F151+1,hata))))*F$7)-(F$7*SUM(S151:AF151)+AG151+AH151),0)</f>
        <v>0</v>
      </c>
      <c r="AJ151" s="119">
        <f>IF(AND(F151&lt;F$2,G151=""),(G$2-F$2+1)-(NETWORKDAYS.INTL(F$2,G$2,1)),IF(AND(F151&lt;F$2,G151&lt;=G$2),(G151-F$2+1)-(NETWORKDAYS.INTL(F$2,G151,1)),IF(AND(F151&gt;=F$2,G151=""),(G$2-F151+1)-(NETWORKDAYS.INTL(F151,G$2,1)),IF(AND(F151&gt;=F$2,G151&lt;=G$2),(G151-F151+1)-NETWORKDAYS.INTL(F151,G151,1),hata))))</f>
        <v>8</v>
      </c>
      <c r="AK151" s="55">
        <f t="shared" si="28"/>
        <v>31</v>
      </c>
      <c r="AL151" s="55">
        <f t="shared" si="29"/>
        <v>31</v>
      </c>
      <c r="AM151" s="55">
        <f t="shared" si="30"/>
        <v>0</v>
      </c>
      <c r="AN151" s="56">
        <f t="shared" si="31"/>
        <v>0</v>
      </c>
      <c r="AO151" s="169" t="e">
        <f>IF(AND(H151="TAM ZAMANLI",AN151&gt;0),1,IF(AND(H151="KISMİ ZAMANLI",AN151&gt;0),(S151+AG151/F$7)/30,hata))</f>
        <v>#NAME?</v>
      </c>
      <c r="AP151" s="181"/>
      <c r="AQ151" s="172">
        <f t="shared" si="32"/>
        <v>0</v>
      </c>
      <c r="AR151" s="175"/>
      <c r="AS151" s="176"/>
      <c r="AT151" s="176"/>
    </row>
    <row r="152" spans="2:46" ht="15" customHeight="1" thickBot="1" x14ac:dyDescent="0.3">
      <c r="B152" s="40">
        <f t="shared" si="23"/>
        <v>138</v>
      </c>
      <c r="C152" s="41"/>
      <c r="D152" s="41"/>
      <c r="E152" s="42"/>
      <c r="F152" s="43"/>
      <c r="G152" s="43"/>
      <c r="H152" s="42"/>
      <c r="I152" s="42"/>
      <c r="J152" s="42"/>
      <c r="K152" s="42"/>
      <c r="L152" s="117" t="e">
        <f>VLOOKUP(K152,Sayfa1!F$3:G$15,2,FALSE)</f>
        <v>#N/A</v>
      </c>
      <c r="M152" s="47"/>
      <c r="N152" s="48"/>
      <c r="O152" s="44">
        <f>IF(AND(F152&lt;F$2,G152=""),(NETWORKDAYS.INTL(F$2,G$2,1)-U152),IF(AND(F152&lt;F$2,G152&lt;=G$2),(NETWORKDAYS.INTL(F$2,G152,1)-U152),IF(AND(F152&gt;=F$2,G152=""),((NETWORKDAYS.INTL(F152,G$2,1))-U152),IF(AND(F152&gt;=F$2,G152&lt;=G$2),NETWORKDAYS.INTL(F152,G152,1),hata))))</f>
        <v>22</v>
      </c>
      <c r="P152" s="44">
        <f t="shared" si="24"/>
        <v>0</v>
      </c>
      <c r="Q152" s="49"/>
      <c r="R152" s="45">
        <f t="shared" si="25"/>
        <v>0</v>
      </c>
      <c r="S152" s="45">
        <f t="shared" si="26"/>
        <v>0</v>
      </c>
      <c r="T152" s="127">
        <f>IF(AND(F152&lt;F$2,G152=""),(G$2-F$2+1)-(NETWORKDAYS.INTL(F$2,G$2,1)),IF(AND(F152&lt;F$2,G152&lt;=G$2),(G152-F$2)-(NETWORKDAYS.INTL(F$2,G152,1)),IF(AND(F152&gt;=F$2,G152=""),(G$2-F152)-(NETWORKDAYS.INTL(F152,G$2,1)),IF(AND(F152&gt;=F$2,G152&lt;=G$2),(G152-F152)-NETWORKDAYS.INTL(F152,G152,1),hata))))</f>
        <v>8</v>
      </c>
      <c r="U152" s="46">
        <f t="shared" si="27"/>
        <v>1</v>
      </c>
      <c r="V152" s="50"/>
      <c r="W152" s="51"/>
      <c r="X152" s="51"/>
      <c r="Y152" s="51"/>
      <c r="Z152" s="51"/>
      <c r="AA152" s="51"/>
      <c r="AB152" s="51"/>
      <c r="AC152" s="51"/>
      <c r="AD152" s="52"/>
      <c r="AE152" s="52"/>
      <c r="AF152" s="53"/>
      <c r="AG152" s="54"/>
      <c r="AH152" s="128"/>
      <c r="AI152" s="44">
        <f>IF(H152="TAM ZAMANLI",(IF(AND(F152&lt;F$2,G152=""),G$2-F$2+1,IF(AND(F152&lt;F$2,G152&lt;=G$2),G152-F$2+1,IF(AND(F152&gt;=F$2,G152=""),G$2-F152+1,IF(AND(F152&gt;=F$2,G152&lt;=G$2),G152-F152+1,hata))))*F$7)-(F$7*SUM(S152:AF152)+AG152+AH152),0)</f>
        <v>0</v>
      </c>
      <c r="AJ152" s="119">
        <f>IF(AND(F152&lt;F$2,G152=""),(G$2-F$2+1)-(NETWORKDAYS.INTL(F$2,G$2,1)),IF(AND(F152&lt;F$2,G152&lt;=G$2),(G152-F$2+1)-(NETWORKDAYS.INTL(F$2,G152,1)),IF(AND(F152&gt;=F$2,G152=""),(G$2-F152+1)-(NETWORKDAYS.INTL(F152,G$2,1)),IF(AND(F152&gt;=F$2,G152&lt;=G$2),(G152-F152+1)-NETWORKDAYS.INTL(F152,G152,1),hata))))</f>
        <v>8</v>
      </c>
      <c r="AK152" s="55">
        <f t="shared" si="28"/>
        <v>31</v>
      </c>
      <c r="AL152" s="55">
        <f t="shared" si="29"/>
        <v>31</v>
      </c>
      <c r="AM152" s="55">
        <f t="shared" si="30"/>
        <v>0</v>
      </c>
      <c r="AN152" s="56">
        <f t="shared" si="31"/>
        <v>0</v>
      </c>
      <c r="AO152" s="169" t="e">
        <f>IF(AND(H152="TAM ZAMANLI",AN152&gt;0),1,IF(AND(H152="KISMİ ZAMANLI",AN152&gt;0),(S152+AG152/F$7)/30,hata))</f>
        <v>#NAME?</v>
      </c>
      <c r="AP152" s="181"/>
      <c r="AQ152" s="172">
        <f t="shared" si="32"/>
        <v>0</v>
      </c>
      <c r="AR152" s="175"/>
      <c r="AS152" s="176"/>
      <c r="AT152" s="176"/>
    </row>
    <row r="153" spans="2:46" ht="15" customHeight="1" thickBot="1" x14ac:dyDescent="0.3">
      <c r="B153" s="40">
        <f t="shared" si="23"/>
        <v>139</v>
      </c>
      <c r="C153" s="41"/>
      <c r="D153" s="41"/>
      <c r="E153" s="42"/>
      <c r="F153" s="43"/>
      <c r="G153" s="43"/>
      <c r="H153" s="42"/>
      <c r="I153" s="42"/>
      <c r="J153" s="42"/>
      <c r="K153" s="42"/>
      <c r="L153" s="117" t="e">
        <f>VLOOKUP(K153,Sayfa1!F$3:G$15,2,FALSE)</f>
        <v>#N/A</v>
      </c>
      <c r="M153" s="47"/>
      <c r="N153" s="48"/>
      <c r="O153" s="44">
        <f>IF(AND(F153&lt;F$2,G153=""),(NETWORKDAYS.INTL(F$2,G$2,1)-U153),IF(AND(F153&lt;F$2,G153&lt;=G$2),(NETWORKDAYS.INTL(F$2,G153,1)-U153),IF(AND(F153&gt;=F$2,G153=""),((NETWORKDAYS.INTL(F153,G$2,1))-U153),IF(AND(F153&gt;=F$2,G153&lt;=G$2),NETWORKDAYS.INTL(F153,G153,1),hata))))</f>
        <v>22</v>
      </c>
      <c r="P153" s="44">
        <f t="shared" si="24"/>
        <v>0</v>
      </c>
      <c r="Q153" s="49"/>
      <c r="R153" s="45">
        <f t="shared" si="25"/>
        <v>0</v>
      </c>
      <c r="S153" s="45">
        <f t="shared" si="26"/>
        <v>0</v>
      </c>
      <c r="T153" s="127">
        <f>IF(AND(F153&lt;F$2,G153=""),(G$2-F$2+1)-(NETWORKDAYS.INTL(F$2,G$2,1)),IF(AND(F153&lt;F$2,G153&lt;=G$2),(G153-F$2)-(NETWORKDAYS.INTL(F$2,G153,1)),IF(AND(F153&gt;=F$2,G153=""),(G$2-F153)-(NETWORKDAYS.INTL(F153,G$2,1)),IF(AND(F153&gt;=F$2,G153&lt;=G$2),(G153-F153)-NETWORKDAYS.INTL(F153,G153,1),hata))))</f>
        <v>8</v>
      </c>
      <c r="U153" s="46">
        <f t="shared" si="27"/>
        <v>1</v>
      </c>
      <c r="V153" s="50"/>
      <c r="W153" s="51"/>
      <c r="X153" s="51"/>
      <c r="Y153" s="51"/>
      <c r="Z153" s="51"/>
      <c r="AA153" s="51"/>
      <c r="AB153" s="51"/>
      <c r="AC153" s="51"/>
      <c r="AD153" s="52"/>
      <c r="AE153" s="52"/>
      <c r="AF153" s="53"/>
      <c r="AG153" s="54"/>
      <c r="AH153" s="128"/>
      <c r="AI153" s="44">
        <f>IF(H153="TAM ZAMANLI",(IF(AND(F153&lt;F$2,G153=""),G$2-F$2+1,IF(AND(F153&lt;F$2,G153&lt;=G$2),G153-F$2+1,IF(AND(F153&gt;=F$2,G153=""),G$2-F153+1,IF(AND(F153&gt;=F$2,G153&lt;=G$2),G153-F153+1,hata))))*F$7)-(F$7*SUM(S153:AF153)+AG153+AH153),0)</f>
        <v>0</v>
      </c>
      <c r="AJ153" s="119">
        <f>IF(AND(F153&lt;F$2,G153=""),(G$2-F$2+1)-(NETWORKDAYS.INTL(F$2,G$2,1)),IF(AND(F153&lt;F$2,G153&lt;=G$2),(G153-F$2+1)-(NETWORKDAYS.INTL(F$2,G153,1)),IF(AND(F153&gt;=F$2,G153=""),(G$2-F153+1)-(NETWORKDAYS.INTL(F153,G$2,1)),IF(AND(F153&gt;=F$2,G153&lt;=G$2),(G153-F153+1)-NETWORKDAYS.INTL(F153,G153,1),hata))))</f>
        <v>8</v>
      </c>
      <c r="AK153" s="55">
        <f t="shared" si="28"/>
        <v>31</v>
      </c>
      <c r="AL153" s="55">
        <f t="shared" si="29"/>
        <v>31</v>
      </c>
      <c r="AM153" s="55">
        <f t="shared" si="30"/>
        <v>0</v>
      </c>
      <c r="AN153" s="56">
        <f t="shared" si="31"/>
        <v>0</v>
      </c>
      <c r="AO153" s="169" t="e">
        <f>IF(AND(H153="TAM ZAMANLI",AN153&gt;0),1,IF(AND(H153="KISMİ ZAMANLI",AN153&gt;0),(S153+AG153/F$7)/30,hata))</f>
        <v>#NAME?</v>
      </c>
      <c r="AP153" s="181"/>
      <c r="AQ153" s="172">
        <f t="shared" si="32"/>
        <v>0</v>
      </c>
      <c r="AR153" s="175"/>
      <c r="AS153" s="176"/>
      <c r="AT153" s="176"/>
    </row>
    <row r="154" spans="2:46" ht="15" customHeight="1" thickBot="1" x14ac:dyDescent="0.3">
      <c r="B154" s="40">
        <f t="shared" si="23"/>
        <v>140</v>
      </c>
      <c r="C154" s="41"/>
      <c r="D154" s="41"/>
      <c r="E154" s="42"/>
      <c r="F154" s="43"/>
      <c r="G154" s="43"/>
      <c r="H154" s="42"/>
      <c r="I154" s="42"/>
      <c r="J154" s="42"/>
      <c r="K154" s="42"/>
      <c r="L154" s="117" t="e">
        <f>VLOOKUP(K154,Sayfa1!F$3:G$15,2,FALSE)</f>
        <v>#N/A</v>
      </c>
      <c r="M154" s="47"/>
      <c r="N154" s="48"/>
      <c r="O154" s="44">
        <f>IF(AND(F154&lt;F$2,G154=""),(NETWORKDAYS.INTL(F$2,G$2,1)-U154),IF(AND(F154&lt;F$2,G154&lt;=G$2),(NETWORKDAYS.INTL(F$2,G154,1)-U154),IF(AND(F154&gt;=F$2,G154=""),((NETWORKDAYS.INTL(F154,G$2,1))-U154),IF(AND(F154&gt;=F$2,G154&lt;=G$2),NETWORKDAYS.INTL(F154,G154,1),hata))))</f>
        <v>22</v>
      </c>
      <c r="P154" s="44">
        <f t="shared" si="24"/>
        <v>0</v>
      </c>
      <c r="Q154" s="49"/>
      <c r="R154" s="45">
        <f t="shared" si="25"/>
        <v>0</v>
      </c>
      <c r="S154" s="45">
        <f t="shared" si="26"/>
        <v>0</v>
      </c>
      <c r="T154" s="127">
        <f>IF(AND(F154&lt;F$2,G154=""),(G$2-F$2+1)-(NETWORKDAYS.INTL(F$2,G$2,1)),IF(AND(F154&lt;F$2,G154&lt;=G$2),(G154-F$2)-(NETWORKDAYS.INTL(F$2,G154,1)),IF(AND(F154&gt;=F$2,G154=""),(G$2-F154)-(NETWORKDAYS.INTL(F154,G$2,1)),IF(AND(F154&gt;=F$2,G154&lt;=G$2),(G154-F154)-NETWORKDAYS.INTL(F154,G154,1),hata))))</f>
        <v>8</v>
      </c>
      <c r="U154" s="46">
        <f t="shared" si="27"/>
        <v>1</v>
      </c>
      <c r="V154" s="50"/>
      <c r="W154" s="51"/>
      <c r="X154" s="51"/>
      <c r="Y154" s="51"/>
      <c r="Z154" s="51"/>
      <c r="AA154" s="51"/>
      <c r="AB154" s="51"/>
      <c r="AC154" s="51"/>
      <c r="AD154" s="52"/>
      <c r="AE154" s="52"/>
      <c r="AF154" s="53"/>
      <c r="AG154" s="54"/>
      <c r="AH154" s="128"/>
      <c r="AI154" s="44">
        <f>IF(H154="TAM ZAMANLI",(IF(AND(F154&lt;F$2,G154=""),G$2-F$2+1,IF(AND(F154&lt;F$2,G154&lt;=G$2),G154-F$2+1,IF(AND(F154&gt;=F$2,G154=""),G$2-F154+1,IF(AND(F154&gt;=F$2,G154&lt;=G$2),G154-F154+1,hata))))*F$7)-(F$7*SUM(S154:AF154)+AG154+AH154),0)</f>
        <v>0</v>
      </c>
      <c r="AJ154" s="119">
        <f>IF(AND(F154&lt;F$2,G154=""),(G$2-F$2+1)-(NETWORKDAYS.INTL(F$2,G$2,1)),IF(AND(F154&lt;F$2,G154&lt;=G$2),(G154-F$2+1)-(NETWORKDAYS.INTL(F$2,G154,1)),IF(AND(F154&gt;=F$2,G154=""),(G$2-F154+1)-(NETWORKDAYS.INTL(F154,G$2,1)),IF(AND(F154&gt;=F$2,G154&lt;=G$2),(G154-F154+1)-NETWORKDAYS.INTL(F154,G154,1),hata))))</f>
        <v>8</v>
      </c>
      <c r="AK154" s="55">
        <f t="shared" si="28"/>
        <v>31</v>
      </c>
      <c r="AL154" s="55">
        <f t="shared" si="29"/>
        <v>31</v>
      </c>
      <c r="AM154" s="55">
        <f t="shared" si="30"/>
        <v>0</v>
      </c>
      <c r="AN154" s="56">
        <f t="shared" si="31"/>
        <v>0</v>
      </c>
      <c r="AO154" s="169" t="e">
        <f>IF(AND(H154="TAM ZAMANLI",AN154&gt;0),1,IF(AND(H154="KISMİ ZAMANLI",AN154&gt;0),(S154+AG154/F$7)/30,hata))</f>
        <v>#NAME?</v>
      </c>
      <c r="AP154" s="181"/>
      <c r="AQ154" s="172">
        <f t="shared" si="32"/>
        <v>0</v>
      </c>
      <c r="AR154" s="175"/>
      <c r="AS154" s="176"/>
      <c r="AT154" s="176"/>
    </row>
    <row r="155" spans="2:46" ht="15" customHeight="1" thickBot="1" x14ac:dyDescent="0.3">
      <c r="B155" s="40">
        <f t="shared" si="23"/>
        <v>141</v>
      </c>
      <c r="C155" s="41"/>
      <c r="D155" s="41"/>
      <c r="E155" s="42"/>
      <c r="F155" s="43"/>
      <c r="G155" s="43"/>
      <c r="H155" s="42"/>
      <c r="I155" s="42"/>
      <c r="J155" s="42"/>
      <c r="K155" s="42"/>
      <c r="L155" s="117" t="e">
        <f>VLOOKUP(K155,Sayfa1!F$3:G$15,2,FALSE)</f>
        <v>#N/A</v>
      </c>
      <c r="M155" s="47"/>
      <c r="N155" s="48"/>
      <c r="O155" s="44">
        <f>IF(AND(F155&lt;F$2,G155=""),(NETWORKDAYS.INTL(F$2,G$2,1)-U155),IF(AND(F155&lt;F$2,G155&lt;=G$2),(NETWORKDAYS.INTL(F$2,G155,1)-U155),IF(AND(F155&gt;=F$2,G155=""),((NETWORKDAYS.INTL(F155,G$2,1))-U155),IF(AND(F155&gt;=F$2,G155&lt;=G$2),NETWORKDAYS.INTL(F155,G155,1),hata))))</f>
        <v>22</v>
      </c>
      <c r="P155" s="44">
        <f t="shared" si="24"/>
        <v>0</v>
      </c>
      <c r="Q155" s="49"/>
      <c r="R155" s="45">
        <f t="shared" si="25"/>
        <v>0</v>
      </c>
      <c r="S155" s="45">
        <f t="shared" si="26"/>
        <v>0</v>
      </c>
      <c r="T155" s="127">
        <f>IF(AND(F155&lt;F$2,G155=""),(G$2-F$2+1)-(NETWORKDAYS.INTL(F$2,G$2,1)),IF(AND(F155&lt;F$2,G155&lt;=G$2),(G155-F$2)-(NETWORKDAYS.INTL(F$2,G155,1)),IF(AND(F155&gt;=F$2,G155=""),(G$2-F155)-(NETWORKDAYS.INTL(F155,G$2,1)),IF(AND(F155&gt;=F$2,G155&lt;=G$2),(G155-F155)-NETWORKDAYS.INTL(F155,G155,1),hata))))</f>
        <v>8</v>
      </c>
      <c r="U155" s="46">
        <f t="shared" si="27"/>
        <v>1</v>
      </c>
      <c r="V155" s="50"/>
      <c r="W155" s="51"/>
      <c r="X155" s="51"/>
      <c r="Y155" s="51"/>
      <c r="Z155" s="51"/>
      <c r="AA155" s="51"/>
      <c r="AB155" s="51"/>
      <c r="AC155" s="51"/>
      <c r="AD155" s="52"/>
      <c r="AE155" s="52"/>
      <c r="AF155" s="53"/>
      <c r="AG155" s="54"/>
      <c r="AH155" s="128"/>
      <c r="AI155" s="44">
        <f>IF(H155="TAM ZAMANLI",(IF(AND(F155&lt;F$2,G155=""),G$2-F$2+1,IF(AND(F155&lt;F$2,G155&lt;=G$2),G155-F$2+1,IF(AND(F155&gt;=F$2,G155=""),G$2-F155+1,IF(AND(F155&gt;=F$2,G155&lt;=G$2),G155-F155+1,hata))))*F$7)-(F$7*SUM(S155:AF155)+AG155+AH155),0)</f>
        <v>0</v>
      </c>
      <c r="AJ155" s="119">
        <f>IF(AND(F155&lt;F$2,G155=""),(G$2-F$2+1)-(NETWORKDAYS.INTL(F$2,G$2,1)),IF(AND(F155&lt;F$2,G155&lt;=G$2),(G155-F$2+1)-(NETWORKDAYS.INTL(F$2,G155,1)),IF(AND(F155&gt;=F$2,G155=""),(G$2-F155+1)-(NETWORKDAYS.INTL(F155,G$2,1)),IF(AND(F155&gt;=F$2,G155&lt;=G$2),(G155-F155+1)-NETWORKDAYS.INTL(F155,G155,1),hata))))</f>
        <v>8</v>
      </c>
      <c r="AK155" s="55">
        <f t="shared" si="28"/>
        <v>31</v>
      </c>
      <c r="AL155" s="55">
        <f t="shared" si="29"/>
        <v>31</v>
      </c>
      <c r="AM155" s="55">
        <f t="shared" si="30"/>
        <v>0</v>
      </c>
      <c r="AN155" s="56">
        <f t="shared" si="31"/>
        <v>0</v>
      </c>
      <c r="AO155" s="169" t="e">
        <f>IF(AND(H155="TAM ZAMANLI",AN155&gt;0),1,IF(AND(H155="KISMİ ZAMANLI",AN155&gt;0),(S155+AG155/F$7)/30,hata))</f>
        <v>#NAME?</v>
      </c>
      <c r="AP155" s="181"/>
      <c r="AQ155" s="172">
        <f t="shared" si="32"/>
        <v>0</v>
      </c>
      <c r="AR155" s="176"/>
      <c r="AS155" s="176"/>
      <c r="AT155" s="176"/>
    </row>
    <row r="156" spans="2:46" ht="15" customHeight="1" thickBot="1" x14ac:dyDescent="0.3">
      <c r="B156" s="40">
        <f t="shared" si="23"/>
        <v>142</v>
      </c>
      <c r="C156" s="41"/>
      <c r="D156" s="41"/>
      <c r="E156" s="42"/>
      <c r="F156" s="43"/>
      <c r="G156" s="43"/>
      <c r="H156" s="42"/>
      <c r="I156" s="42"/>
      <c r="J156" s="42"/>
      <c r="K156" s="42"/>
      <c r="L156" s="117" t="e">
        <f>VLOOKUP(K156,Sayfa1!F$3:G$15,2,FALSE)</f>
        <v>#N/A</v>
      </c>
      <c r="M156" s="47"/>
      <c r="N156" s="48"/>
      <c r="O156" s="44">
        <f>IF(AND(F156&lt;F$2,G156=""),(NETWORKDAYS.INTL(F$2,G$2,1)-U156),IF(AND(F156&lt;F$2,G156&lt;=G$2),(NETWORKDAYS.INTL(F$2,G156,1)-U156),IF(AND(F156&gt;=F$2,G156=""),((NETWORKDAYS.INTL(F156,G$2,1))-U156),IF(AND(F156&gt;=F$2,G156&lt;=G$2),NETWORKDAYS.INTL(F156,G156,1),hata))))</f>
        <v>22</v>
      </c>
      <c r="P156" s="44">
        <f t="shared" si="24"/>
        <v>0</v>
      </c>
      <c r="Q156" s="49"/>
      <c r="R156" s="45">
        <f t="shared" si="25"/>
        <v>0</v>
      </c>
      <c r="S156" s="45">
        <f t="shared" si="26"/>
        <v>0</v>
      </c>
      <c r="T156" s="127">
        <f>IF(AND(F156&lt;F$2,G156=""),(G$2-F$2+1)-(NETWORKDAYS.INTL(F$2,G$2,1)),IF(AND(F156&lt;F$2,G156&lt;=G$2),(G156-F$2)-(NETWORKDAYS.INTL(F$2,G156,1)),IF(AND(F156&gt;=F$2,G156=""),(G$2-F156)-(NETWORKDAYS.INTL(F156,G$2,1)),IF(AND(F156&gt;=F$2,G156&lt;=G$2),(G156-F156)-NETWORKDAYS.INTL(F156,G156,1),hata))))</f>
        <v>8</v>
      </c>
      <c r="U156" s="46">
        <f t="shared" si="27"/>
        <v>1</v>
      </c>
      <c r="V156" s="50"/>
      <c r="W156" s="51"/>
      <c r="X156" s="51"/>
      <c r="Y156" s="51"/>
      <c r="Z156" s="51"/>
      <c r="AA156" s="51"/>
      <c r="AB156" s="51"/>
      <c r="AC156" s="51"/>
      <c r="AD156" s="52"/>
      <c r="AE156" s="52"/>
      <c r="AF156" s="53"/>
      <c r="AG156" s="54"/>
      <c r="AH156" s="128"/>
      <c r="AI156" s="44">
        <f>IF(H156="TAM ZAMANLI",(IF(AND(F156&lt;F$2,G156=""),G$2-F$2+1,IF(AND(F156&lt;F$2,G156&lt;=G$2),G156-F$2+1,IF(AND(F156&gt;=F$2,G156=""),G$2-F156+1,IF(AND(F156&gt;=F$2,G156&lt;=G$2),G156-F156+1,hata))))*F$7)-(F$7*SUM(S156:AF156)+AG156+AH156),0)</f>
        <v>0</v>
      </c>
      <c r="AJ156" s="119">
        <f>IF(AND(F156&lt;F$2,G156=""),(G$2-F$2+1)-(NETWORKDAYS.INTL(F$2,G$2,1)),IF(AND(F156&lt;F$2,G156&lt;=G$2),(G156-F$2+1)-(NETWORKDAYS.INTL(F$2,G156,1)),IF(AND(F156&gt;=F$2,G156=""),(G$2-F156+1)-(NETWORKDAYS.INTL(F156,G$2,1)),IF(AND(F156&gt;=F$2,G156&lt;=G$2),(G156-F156+1)-NETWORKDAYS.INTL(F156,G156,1),hata))))</f>
        <v>8</v>
      </c>
      <c r="AK156" s="55">
        <f t="shared" si="28"/>
        <v>31</v>
      </c>
      <c r="AL156" s="55">
        <f t="shared" si="29"/>
        <v>31</v>
      </c>
      <c r="AM156" s="55">
        <f t="shared" si="30"/>
        <v>0</v>
      </c>
      <c r="AN156" s="56">
        <f t="shared" si="31"/>
        <v>0</v>
      </c>
      <c r="AO156" s="169" t="e">
        <f>IF(AND(H156="TAM ZAMANLI",AN156&gt;0),1,IF(AND(H156="KISMİ ZAMANLI",AN156&gt;0),(S156+AG156/F$7)/30,hata))</f>
        <v>#NAME?</v>
      </c>
      <c r="AP156" s="181"/>
      <c r="AQ156" s="172">
        <f t="shared" si="32"/>
        <v>0</v>
      </c>
      <c r="AR156" s="176"/>
      <c r="AS156" s="176"/>
      <c r="AT156" s="176"/>
    </row>
    <row r="157" spans="2:46" ht="15" customHeight="1" thickBot="1" x14ac:dyDescent="0.3">
      <c r="B157" s="40">
        <f t="shared" si="23"/>
        <v>143</v>
      </c>
      <c r="C157" s="41"/>
      <c r="D157" s="41"/>
      <c r="E157" s="42"/>
      <c r="F157" s="43"/>
      <c r="G157" s="43"/>
      <c r="H157" s="42"/>
      <c r="I157" s="42"/>
      <c r="J157" s="42"/>
      <c r="K157" s="42"/>
      <c r="L157" s="117" t="e">
        <f>VLOOKUP(K157,Sayfa1!F$3:G$15,2,FALSE)</f>
        <v>#N/A</v>
      </c>
      <c r="M157" s="47"/>
      <c r="N157" s="48"/>
      <c r="O157" s="44">
        <f>IF(AND(F157&lt;F$2,G157=""),(NETWORKDAYS.INTL(F$2,G$2,1)-U157),IF(AND(F157&lt;F$2,G157&lt;=G$2),(NETWORKDAYS.INTL(F$2,G157,1)-U157),IF(AND(F157&gt;=F$2,G157=""),((NETWORKDAYS.INTL(F157,G$2,1))-U157),IF(AND(F157&gt;=F$2,G157&lt;=G$2),NETWORKDAYS.INTL(F157,G157,1),hata))))</f>
        <v>22</v>
      </c>
      <c r="P157" s="44">
        <f t="shared" si="24"/>
        <v>0</v>
      </c>
      <c r="Q157" s="49"/>
      <c r="R157" s="45">
        <f t="shared" si="25"/>
        <v>0</v>
      </c>
      <c r="S157" s="45">
        <f t="shared" si="26"/>
        <v>0</v>
      </c>
      <c r="T157" s="127">
        <f>IF(AND(F157&lt;F$2,G157=""),(G$2-F$2+1)-(NETWORKDAYS.INTL(F$2,G$2,1)),IF(AND(F157&lt;F$2,G157&lt;=G$2),(G157-F$2)-(NETWORKDAYS.INTL(F$2,G157,1)),IF(AND(F157&gt;=F$2,G157=""),(G$2-F157)-(NETWORKDAYS.INTL(F157,G$2,1)),IF(AND(F157&gt;=F$2,G157&lt;=G$2),(G157-F157)-NETWORKDAYS.INTL(F157,G157,1),hata))))</f>
        <v>8</v>
      </c>
      <c r="U157" s="46">
        <f t="shared" si="27"/>
        <v>1</v>
      </c>
      <c r="V157" s="50"/>
      <c r="W157" s="51"/>
      <c r="X157" s="51"/>
      <c r="Y157" s="51"/>
      <c r="Z157" s="51"/>
      <c r="AA157" s="51"/>
      <c r="AB157" s="51"/>
      <c r="AC157" s="51"/>
      <c r="AD157" s="52"/>
      <c r="AE157" s="52"/>
      <c r="AF157" s="53"/>
      <c r="AG157" s="54"/>
      <c r="AH157" s="128"/>
      <c r="AI157" s="44">
        <f>IF(H157="TAM ZAMANLI",(IF(AND(F157&lt;F$2,G157=""),G$2-F$2+1,IF(AND(F157&lt;F$2,G157&lt;=G$2),G157-F$2+1,IF(AND(F157&gt;=F$2,G157=""),G$2-F157+1,IF(AND(F157&gt;=F$2,G157&lt;=G$2),G157-F157+1,hata))))*F$7)-(F$7*SUM(S157:AF157)+AG157+AH157),0)</f>
        <v>0</v>
      </c>
      <c r="AJ157" s="119">
        <f>IF(AND(F157&lt;F$2,G157=""),(G$2-F$2+1)-(NETWORKDAYS.INTL(F$2,G$2,1)),IF(AND(F157&lt;F$2,G157&lt;=G$2),(G157-F$2+1)-(NETWORKDAYS.INTL(F$2,G157,1)),IF(AND(F157&gt;=F$2,G157=""),(G$2-F157+1)-(NETWORKDAYS.INTL(F157,G$2,1)),IF(AND(F157&gt;=F$2,G157&lt;=G$2),(G157-F157+1)-NETWORKDAYS.INTL(F157,G157,1),hata))))</f>
        <v>8</v>
      </c>
      <c r="AK157" s="55">
        <f t="shared" si="28"/>
        <v>31</v>
      </c>
      <c r="AL157" s="55">
        <f t="shared" si="29"/>
        <v>31</v>
      </c>
      <c r="AM157" s="55">
        <f t="shared" si="30"/>
        <v>0</v>
      </c>
      <c r="AN157" s="56">
        <f t="shared" si="31"/>
        <v>0</v>
      </c>
      <c r="AO157" s="169" t="e">
        <f>IF(AND(H157="TAM ZAMANLI",AN157&gt;0),1,IF(AND(H157="KISMİ ZAMANLI",AN157&gt;0),(S157+AG157/F$7)/30,hata))</f>
        <v>#NAME?</v>
      </c>
      <c r="AP157" s="181"/>
      <c r="AQ157" s="172">
        <f t="shared" si="32"/>
        <v>0</v>
      </c>
      <c r="AR157" s="176"/>
      <c r="AS157" s="176"/>
      <c r="AT157" s="176"/>
    </row>
    <row r="158" spans="2:46" ht="15" customHeight="1" thickBot="1" x14ac:dyDescent="0.3">
      <c r="B158" s="40">
        <f t="shared" si="23"/>
        <v>144</v>
      </c>
      <c r="C158" s="41"/>
      <c r="D158" s="41"/>
      <c r="E158" s="42"/>
      <c r="F158" s="43"/>
      <c r="G158" s="43"/>
      <c r="H158" s="42"/>
      <c r="I158" s="42"/>
      <c r="J158" s="42"/>
      <c r="K158" s="42"/>
      <c r="L158" s="117" t="e">
        <f>VLOOKUP(K158,Sayfa1!F$3:G$15,2,FALSE)</f>
        <v>#N/A</v>
      </c>
      <c r="M158" s="47"/>
      <c r="N158" s="48"/>
      <c r="O158" s="44">
        <f>IF(AND(F158&lt;F$2,G158=""),(NETWORKDAYS.INTL(F$2,G$2,1)-U158),IF(AND(F158&lt;F$2,G158&lt;=G$2),(NETWORKDAYS.INTL(F$2,G158,1)-U158),IF(AND(F158&gt;=F$2,G158=""),((NETWORKDAYS.INTL(F158,G$2,1))-U158),IF(AND(F158&gt;=F$2,G158&lt;=G$2),NETWORKDAYS.INTL(F158,G158,1),hata))))</f>
        <v>22</v>
      </c>
      <c r="P158" s="44">
        <f t="shared" si="24"/>
        <v>0</v>
      </c>
      <c r="Q158" s="49"/>
      <c r="R158" s="45">
        <f t="shared" si="25"/>
        <v>0</v>
      </c>
      <c r="S158" s="45">
        <f t="shared" si="26"/>
        <v>0</v>
      </c>
      <c r="T158" s="127">
        <f>IF(AND(F158&lt;F$2,G158=""),(G$2-F$2+1)-(NETWORKDAYS.INTL(F$2,G$2,1)),IF(AND(F158&lt;F$2,G158&lt;=G$2),(G158-F$2)-(NETWORKDAYS.INTL(F$2,G158,1)),IF(AND(F158&gt;=F$2,G158=""),(G$2-F158)-(NETWORKDAYS.INTL(F158,G$2,1)),IF(AND(F158&gt;=F$2,G158&lt;=G$2),(G158-F158)-NETWORKDAYS.INTL(F158,G158,1),hata))))</f>
        <v>8</v>
      </c>
      <c r="U158" s="46">
        <f t="shared" si="27"/>
        <v>1</v>
      </c>
      <c r="V158" s="50"/>
      <c r="W158" s="51"/>
      <c r="X158" s="51"/>
      <c r="Y158" s="51"/>
      <c r="Z158" s="51"/>
      <c r="AA158" s="51"/>
      <c r="AB158" s="51"/>
      <c r="AC158" s="51"/>
      <c r="AD158" s="52"/>
      <c r="AE158" s="52"/>
      <c r="AF158" s="53"/>
      <c r="AG158" s="54"/>
      <c r="AH158" s="128"/>
      <c r="AI158" s="44">
        <f>IF(H158="TAM ZAMANLI",(IF(AND(F158&lt;F$2,G158=""),G$2-F$2+1,IF(AND(F158&lt;F$2,G158&lt;=G$2),G158-F$2+1,IF(AND(F158&gt;=F$2,G158=""),G$2-F158+1,IF(AND(F158&gt;=F$2,G158&lt;=G$2),G158-F158+1,hata))))*F$7)-(F$7*SUM(S158:AF158)+AG158+AH158),0)</f>
        <v>0</v>
      </c>
      <c r="AJ158" s="119">
        <f>IF(AND(F158&lt;F$2,G158=""),(G$2-F$2+1)-(NETWORKDAYS.INTL(F$2,G$2,1)),IF(AND(F158&lt;F$2,G158&lt;=G$2),(G158-F$2+1)-(NETWORKDAYS.INTL(F$2,G158,1)),IF(AND(F158&gt;=F$2,G158=""),(G$2-F158+1)-(NETWORKDAYS.INTL(F158,G$2,1)),IF(AND(F158&gt;=F$2,G158&lt;=G$2),(G158-F158+1)-NETWORKDAYS.INTL(F158,G158,1),hata))))</f>
        <v>8</v>
      </c>
      <c r="AK158" s="55">
        <f t="shared" si="28"/>
        <v>31</v>
      </c>
      <c r="AL158" s="55">
        <f t="shared" si="29"/>
        <v>31</v>
      </c>
      <c r="AM158" s="55">
        <f t="shared" si="30"/>
        <v>0</v>
      </c>
      <c r="AN158" s="56">
        <f t="shared" si="31"/>
        <v>0</v>
      </c>
      <c r="AO158" s="169" t="e">
        <f>IF(AND(H158="TAM ZAMANLI",AN158&gt;0),1,IF(AND(H158="KISMİ ZAMANLI",AN158&gt;0),(S158+AG158/F$7)/30,hata))</f>
        <v>#NAME?</v>
      </c>
      <c r="AP158" s="181"/>
      <c r="AQ158" s="172">
        <f t="shared" si="32"/>
        <v>0</v>
      </c>
      <c r="AR158" s="176"/>
      <c r="AS158" s="176"/>
      <c r="AT158" s="176"/>
    </row>
    <row r="159" spans="2:46" ht="15" customHeight="1" thickBot="1" x14ac:dyDescent="0.3">
      <c r="B159" s="40">
        <f t="shared" si="23"/>
        <v>145</v>
      </c>
      <c r="C159" s="41"/>
      <c r="D159" s="41"/>
      <c r="E159" s="42"/>
      <c r="F159" s="43"/>
      <c r="G159" s="43"/>
      <c r="H159" s="42"/>
      <c r="I159" s="42"/>
      <c r="J159" s="42"/>
      <c r="K159" s="42"/>
      <c r="L159" s="117" t="e">
        <f>VLOOKUP(K159,Sayfa1!F$3:G$15,2,FALSE)</f>
        <v>#N/A</v>
      </c>
      <c r="M159" s="47"/>
      <c r="N159" s="48"/>
      <c r="O159" s="44">
        <f>IF(AND(F159&lt;F$2,G159=""),(NETWORKDAYS.INTL(F$2,G$2,1)-U159),IF(AND(F159&lt;F$2,G159&lt;=G$2),(NETWORKDAYS.INTL(F$2,G159,1)-U159),IF(AND(F159&gt;=F$2,G159=""),((NETWORKDAYS.INTL(F159,G$2,1))-U159),IF(AND(F159&gt;=F$2,G159&lt;=G$2),NETWORKDAYS.INTL(F159,G159,1),hata))))</f>
        <v>22</v>
      </c>
      <c r="P159" s="44">
        <f t="shared" si="24"/>
        <v>0</v>
      </c>
      <c r="Q159" s="49"/>
      <c r="R159" s="45">
        <f t="shared" si="25"/>
        <v>0</v>
      </c>
      <c r="S159" s="45">
        <f t="shared" si="26"/>
        <v>0</v>
      </c>
      <c r="T159" s="127">
        <f>IF(AND(F159&lt;F$2,G159=""),(G$2-F$2+1)-(NETWORKDAYS.INTL(F$2,G$2,1)),IF(AND(F159&lt;F$2,G159&lt;=G$2),(G159-F$2)-(NETWORKDAYS.INTL(F$2,G159,1)),IF(AND(F159&gt;=F$2,G159=""),(G$2-F159)-(NETWORKDAYS.INTL(F159,G$2,1)),IF(AND(F159&gt;=F$2,G159&lt;=G$2),(G159-F159)-NETWORKDAYS.INTL(F159,G159,1),hata))))</f>
        <v>8</v>
      </c>
      <c r="U159" s="46">
        <f t="shared" si="27"/>
        <v>1</v>
      </c>
      <c r="V159" s="50"/>
      <c r="W159" s="51"/>
      <c r="X159" s="51"/>
      <c r="Y159" s="51"/>
      <c r="Z159" s="51"/>
      <c r="AA159" s="51"/>
      <c r="AB159" s="51"/>
      <c r="AC159" s="51"/>
      <c r="AD159" s="52"/>
      <c r="AE159" s="52"/>
      <c r="AF159" s="53"/>
      <c r="AG159" s="54"/>
      <c r="AH159" s="128"/>
      <c r="AI159" s="44">
        <f>IF(H159="TAM ZAMANLI",(IF(AND(F159&lt;F$2,G159=""),G$2-F$2+1,IF(AND(F159&lt;F$2,G159&lt;=G$2),G159-F$2+1,IF(AND(F159&gt;=F$2,G159=""),G$2-F159+1,IF(AND(F159&gt;=F$2,G159&lt;=G$2),G159-F159+1,hata))))*F$7)-(F$7*SUM(S159:AF159)+AG159+AH159),0)</f>
        <v>0</v>
      </c>
      <c r="AJ159" s="119">
        <f>IF(AND(F159&lt;F$2,G159=""),(G$2-F$2+1)-(NETWORKDAYS.INTL(F$2,G$2,1)),IF(AND(F159&lt;F$2,G159&lt;=G$2),(G159-F$2+1)-(NETWORKDAYS.INTL(F$2,G159,1)),IF(AND(F159&gt;=F$2,G159=""),(G$2-F159+1)-(NETWORKDAYS.INTL(F159,G$2,1)),IF(AND(F159&gt;=F$2,G159&lt;=G$2),(G159-F159+1)-NETWORKDAYS.INTL(F159,G159,1),hata))))</f>
        <v>8</v>
      </c>
      <c r="AK159" s="55">
        <f t="shared" si="28"/>
        <v>31</v>
      </c>
      <c r="AL159" s="55">
        <f t="shared" si="29"/>
        <v>31</v>
      </c>
      <c r="AM159" s="55">
        <f t="shared" si="30"/>
        <v>0</v>
      </c>
      <c r="AN159" s="56">
        <f t="shared" si="31"/>
        <v>0</v>
      </c>
      <c r="AO159" s="169" t="e">
        <f>IF(AND(H159="TAM ZAMANLI",AN159&gt;0),1,IF(AND(H159="KISMİ ZAMANLI",AN159&gt;0),(S159+AG159/F$7)/30,hata))</f>
        <v>#NAME?</v>
      </c>
      <c r="AP159" s="181"/>
      <c r="AQ159" s="172">
        <f t="shared" si="32"/>
        <v>0</v>
      </c>
      <c r="AR159" s="176"/>
      <c r="AS159" s="176"/>
      <c r="AT159" s="176"/>
    </row>
    <row r="160" spans="2:46" ht="15.75" customHeight="1" thickBot="1" x14ac:dyDescent="0.3">
      <c r="B160" s="40">
        <f t="shared" si="23"/>
        <v>146</v>
      </c>
      <c r="C160" s="41"/>
      <c r="D160" s="41"/>
      <c r="E160" s="42"/>
      <c r="F160" s="43"/>
      <c r="G160" s="43"/>
      <c r="H160" s="42"/>
      <c r="I160" s="42"/>
      <c r="J160" s="42"/>
      <c r="K160" s="42"/>
      <c r="L160" s="117" t="e">
        <f>VLOOKUP(K160,Sayfa1!F$3:G$15,2,FALSE)</f>
        <v>#N/A</v>
      </c>
      <c r="M160" s="47"/>
      <c r="N160" s="48"/>
      <c r="O160" s="44">
        <f>IF(AND(F160&lt;F$2,G160=""),(NETWORKDAYS.INTL(F$2,G$2,1)-U160),IF(AND(F160&lt;F$2,G160&lt;=G$2),(NETWORKDAYS.INTL(F$2,G160,1)-U160),IF(AND(F160&gt;=F$2,G160=""),((NETWORKDAYS.INTL(F160,G$2,1))-U160),IF(AND(F160&gt;=F$2,G160&lt;=G$2),NETWORKDAYS.INTL(F160,G160,1),hata))))</f>
        <v>22</v>
      </c>
      <c r="P160" s="44">
        <f t="shared" si="24"/>
        <v>0</v>
      </c>
      <c r="Q160" s="49"/>
      <c r="R160" s="45">
        <f t="shared" si="25"/>
        <v>0</v>
      </c>
      <c r="S160" s="45">
        <f t="shared" si="26"/>
        <v>0</v>
      </c>
      <c r="T160" s="127">
        <f>IF(AND(F160&lt;F$2,G160=""),(G$2-F$2+1)-(NETWORKDAYS.INTL(F$2,G$2,1)),IF(AND(F160&lt;F$2,G160&lt;=G$2),(G160-F$2)-(NETWORKDAYS.INTL(F$2,G160,1)),IF(AND(F160&gt;=F$2,G160=""),(G$2-F160)-(NETWORKDAYS.INTL(F160,G$2,1)),IF(AND(F160&gt;=F$2,G160&lt;=G$2),(G160-F160)-NETWORKDAYS.INTL(F160,G160,1),hata))))</f>
        <v>8</v>
      </c>
      <c r="U160" s="46">
        <f t="shared" si="27"/>
        <v>1</v>
      </c>
      <c r="V160" s="50"/>
      <c r="W160" s="51"/>
      <c r="X160" s="51"/>
      <c r="Y160" s="51"/>
      <c r="Z160" s="51"/>
      <c r="AA160" s="51"/>
      <c r="AB160" s="51"/>
      <c r="AC160" s="51"/>
      <c r="AD160" s="52"/>
      <c r="AE160" s="52"/>
      <c r="AF160" s="53"/>
      <c r="AG160" s="54"/>
      <c r="AH160" s="128"/>
      <c r="AI160" s="44">
        <f>IF(H160="TAM ZAMANLI",(IF(AND(F160&lt;F$2,G160=""),G$2-F$2+1,IF(AND(F160&lt;F$2,G160&lt;=G$2),G160-F$2+1,IF(AND(F160&gt;=F$2,G160=""),G$2-F160+1,IF(AND(F160&gt;=F$2,G160&lt;=G$2),G160-F160+1,hata))))*F$7)-(F$7*SUM(S160:AF160)+AG160+AH160),0)</f>
        <v>0</v>
      </c>
      <c r="AJ160" s="119">
        <f>IF(AND(F160&lt;F$2,G160=""),(G$2-F$2+1)-(NETWORKDAYS.INTL(F$2,G$2,1)),IF(AND(F160&lt;F$2,G160&lt;=G$2),(G160-F$2+1)-(NETWORKDAYS.INTL(F$2,G160,1)),IF(AND(F160&gt;=F$2,G160=""),(G$2-F160+1)-(NETWORKDAYS.INTL(F160,G$2,1)),IF(AND(F160&gt;=F$2,G160&lt;=G$2),(G160-F160+1)-NETWORKDAYS.INTL(F160,G160,1),hata))))</f>
        <v>8</v>
      </c>
      <c r="AK160" s="55">
        <f t="shared" si="28"/>
        <v>31</v>
      </c>
      <c r="AL160" s="55">
        <f t="shared" si="29"/>
        <v>31</v>
      </c>
      <c r="AM160" s="55">
        <f t="shared" si="30"/>
        <v>0</v>
      </c>
      <c r="AN160" s="56">
        <f t="shared" si="31"/>
        <v>0</v>
      </c>
      <c r="AO160" s="169" t="e">
        <f>IF(AND(H160="TAM ZAMANLI",AN160&gt;0),1,IF(AND(H160="KISMİ ZAMANLI",AN160&gt;0),(S160+AG160/F$7)/30,hata))</f>
        <v>#NAME?</v>
      </c>
      <c r="AP160" s="181"/>
      <c r="AQ160" s="172">
        <f t="shared" si="32"/>
        <v>0</v>
      </c>
      <c r="AR160" s="176"/>
      <c r="AS160" s="176"/>
      <c r="AT160" s="176"/>
    </row>
    <row r="161" spans="2:46" ht="15" customHeight="1" thickBot="1" x14ac:dyDescent="0.3">
      <c r="B161" s="40">
        <f t="shared" si="23"/>
        <v>147</v>
      </c>
      <c r="C161" s="41"/>
      <c r="D161" s="41"/>
      <c r="E161" s="42"/>
      <c r="F161" s="43"/>
      <c r="G161" s="43"/>
      <c r="H161" s="42"/>
      <c r="I161" s="42"/>
      <c r="J161" s="42"/>
      <c r="K161" s="42"/>
      <c r="L161" s="117" t="e">
        <f>VLOOKUP(K161,Sayfa1!F$3:G$15,2,FALSE)</f>
        <v>#N/A</v>
      </c>
      <c r="M161" s="47"/>
      <c r="N161" s="48"/>
      <c r="O161" s="44">
        <f>IF(AND(F161&lt;F$2,G161=""),(NETWORKDAYS.INTL(F$2,G$2,1)-U161),IF(AND(F161&lt;F$2,G161&lt;=G$2),(NETWORKDAYS.INTL(F$2,G161,1)-U161),IF(AND(F161&gt;=F$2,G161=""),((NETWORKDAYS.INTL(F161,G$2,1))-U161),IF(AND(F161&gt;=F$2,G161&lt;=G$2),NETWORKDAYS.INTL(F161,G161,1),hata))))</f>
        <v>22</v>
      </c>
      <c r="P161" s="44">
        <f t="shared" si="24"/>
        <v>0</v>
      </c>
      <c r="Q161" s="49"/>
      <c r="R161" s="45">
        <f t="shared" si="25"/>
        <v>0</v>
      </c>
      <c r="S161" s="45">
        <f t="shared" si="26"/>
        <v>0</v>
      </c>
      <c r="T161" s="127">
        <f>IF(AND(F161&lt;F$2,G161=""),(G$2-F$2+1)-(NETWORKDAYS.INTL(F$2,G$2,1)),IF(AND(F161&lt;F$2,G161&lt;=G$2),(G161-F$2)-(NETWORKDAYS.INTL(F$2,G161,1)),IF(AND(F161&gt;=F$2,G161=""),(G$2-F161)-(NETWORKDAYS.INTL(F161,G$2,1)),IF(AND(F161&gt;=F$2,G161&lt;=G$2),(G161-F161)-NETWORKDAYS.INTL(F161,G161,1),hata))))</f>
        <v>8</v>
      </c>
      <c r="U161" s="46">
        <f t="shared" si="27"/>
        <v>1</v>
      </c>
      <c r="V161" s="50"/>
      <c r="W161" s="51"/>
      <c r="X161" s="51"/>
      <c r="Y161" s="51"/>
      <c r="Z161" s="51"/>
      <c r="AA161" s="51"/>
      <c r="AB161" s="51"/>
      <c r="AC161" s="51"/>
      <c r="AD161" s="52"/>
      <c r="AE161" s="52"/>
      <c r="AF161" s="53"/>
      <c r="AG161" s="54"/>
      <c r="AH161" s="128"/>
      <c r="AI161" s="44">
        <f>IF(H161="TAM ZAMANLI",(IF(AND(F161&lt;F$2,G161=""),G$2-F$2+1,IF(AND(F161&lt;F$2,G161&lt;=G$2),G161-F$2+1,IF(AND(F161&gt;=F$2,G161=""),G$2-F161+1,IF(AND(F161&gt;=F$2,G161&lt;=G$2),G161-F161+1,hata))))*F$7)-(F$7*SUM(S161:AF161)+AG161+AH161),0)</f>
        <v>0</v>
      </c>
      <c r="AJ161" s="119">
        <f>IF(AND(F161&lt;F$2,G161=""),(G$2-F$2+1)-(NETWORKDAYS.INTL(F$2,G$2,1)),IF(AND(F161&lt;F$2,G161&lt;=G$2),(G161-F$2+1)-(NETWORKDAYS.INTL(F$2,G161,1)),IF(AND(F161&gt;=F$2,G161=""),(G$2-F161+1)-(NETWORKDAYS.INTL(F161,G$2,1)),IF(AND(F161&gt;=F$2,G161&lt;=G$2),(G161-F161+1)-NETWORKDAYS.INTL(F161,G161,1),hata))))</f>
        <v>8</v>
      </c>
      <c r="AK161" s="55">
        <f t="shared" si="28"/>
        <v>31</v>
      </c>
      <c r="AL161" s="55">
        <f t="shared" si="29"/>
        <v>31</v>
      </c>
      <c r="AM161" s="55">
        <f t="shared" si="30"/>
        <v>0</v>
      </c>
      <c r="AN161" s="56">
        <f t="shared" si="31"/>
        <v>0</v>
      </c>
      <c r="AO161" s="169" t="e">
        <f>IF(AND(H161="TAM ZAMANLI",AN161&gt;0),1,IF(AND(H161="KISMİ ZAMANLI",AN161&gt;0),(S161+AG161/F$7)/30,hata))</f>
        <v>#NAME?</v>
      </c>
      <c r="AP161" s="181"/>
      <c r="AQ161" s="172">
        <f t="shared" si="32"/>
        <v>0</v>
      </c>
      <c r="AR161" s="176"/>
      <c r="AS161" s="176"/>
      <c r="AT161" s="176"/>
    </row>
    <row r="162" spans="2:46" ht="15.75" thickBot="1" x14ac:dyDescent="0.3">
      <c r="B162" s="40">
        <f t="shared" si="23"/>
        <v>148</v>
      </c>
      <c r="C162" s="41"/>
      <c r="D162" s="41"/>
      <c r="E162" s="42"/>
      <c r="F162" s="43"/>
      <c r="G162" s="43"/>
      <c r="H162" s="42"/>
      <c r="I162" s="42"/>
      <c r="J162" s="42"/>
      <c r="K162" s="42"/>
      <c r="L162" s="117" t="e">
        <f>VLOOKUP(K162,Sayfa1!F$3:G$15,2,FALSE)</f>
        <v>#N/A</v>
      </c>
      <c r="M162" s="47"/>
      <c r="N162" s="48"/>
      <c r="O162" s="44">
        <f>IF(AND(F162&lt;F$2,G162=""),(NETWORKDAYS.INTL(F$2,G$2,1)-U162),IF(AND(F162&lt;F$2,G162&lt;=G$2),(NETWORKDAYS.INTL(F$2,G162,1)-U162),IF(AND(F162&gt;=F$2,G162=""),((NETWORKDAYS.INTL(F162,G$2,1))-U162),IF(AND(F162&gt;=F$2,G162&lt;=G$2),NETWORKDAYS.INTL(F162,G162,1),hata))))</f>
        <v>22</v>
      </c>
      <c r="P162" s="44">
        <f t="shared" si="24"/>
        <v>0</v>
      </c>
      <c r="Q162" s="49"/>
      <c r="R162" s="45">
        <f t="shared" si="25"/>
        <v>0</v>
      </c>
      <c r="S162" s="45">
        <f t="shared" si="26"/>
        <v>0</v>
      </c>
      <c r="T162" s="127">
        <f>IF(AND(F162&lt;F$2,G162=""),(G$2-F$2+1)-(NETWORKDAYS.INTL(F$2,G$2,1)),IF(AND(F162&lt;F$2,G162&lt;=G$2),(G162-F$2)-(NETWORKDAYS.INTL(F$2,G162,1)),IF(AND(F162&gt;=F$2,G162=""),(G$2-F162)-(NETWORKDAYS.INTL(F162,G$2,1)),IF(AND(F162&gt;=F$2,G162&lt;=G$2),(G162-F162)-NETWORKDAYS.INTL(F162,G162,1),hata))))</f>
        <v>8</v>
      </c>
      <c r="U162" s="46">
        <f t="shared" si="27"/>
        <v>1</v>
      </c>
      <c r="V162" s="50"/>
      <c r="W162" s="51"/>
      <c r="X162" s="51"/>
      <c r="Y162" s="51"/>
      <c r="Z162" s="51"/>
      <c r="AA162" s="51"/>
      <c r="AB162" s="51"/>
      <c r="AC162" s="51"/>
      <c r="AD162" s="52"/>
      <c r="AE162" s="52"/>
      <c r="AF162" s="53"/>
      <c r="AG162" s="54"/>
      <c r="AH162" s="128"/>
      <c r="AI162" s="44">
        <f>IF(H162="TAM ZAMANLI",(IF(AND(F162&lt;F$2,G162=""),G$2-F$2+1,IF(AND(F162&lt;F$2,G162&lt;=G$2),G162-F$2+1,IF(AND(F162&gt;=F$2,G162=""),G$2-F162+1,IF(AND(F162&gt;=F$2,G162&lt;=G$2),G162-F162+1,hata))))*F$7)-(F$7*SUM(S162:AF162)+AG162+AH162),0)</f>
        <v>0</v>
      </c>
      <c r="AJ162" s="119">
        <f>IF(AND(F162&lt;F$2,G162=""),(G$2-F$2+1)-(NETWORKDAYS.INTL(F$2,G$2,1)),IF(AND(F162&lt;F$2,G162&lt;=G$2),(G162-F$2+1)-(NETWORKDAYS.INTL(F$2,G162,1)),IF(AND(F162&gt;=F$2,G162=""),(G$2-F162+1)-(NETWORKDAYS.INTL(F162,G$2,1)),IF(AND(F162&gt;=F$2,G162&lt;=G$2),(G162-F162+1)-NETWORKDAYS.INTL(F162,G162,1),hata))))</f>
        <v>8</v>
      </c>
      <c r="AK162" s="55">
        <f t="shared" si="28"/>
        <v>31</v>
      </c>
      <c r="AL162" s="55">
        <f t="shared" si="29"/>
        <v>31</v>
      </c>
      <c r="AM162" s="55">
        <f t="shared" si="30"/>
        <v>0</v>
      </c>
      <c r="AN162" s="56">
        <f t="shared" si="31"/>
        <v>0</v>
      </c>
      <c r="AO162" s="169" t="e">
        <f>IF(AND(H162="TAM ZAMANLI",AN162&gt;0),1,IF(AND(H162="KISMİ ZAMANLI",AN162&gt;0),(S162+AG162/F$7)/30,hata))</f>
        <v>#NAME?</v>
      </c>
      <c r="AP162" s="181"/>
      <c r="AQ162" s="172">
        <f t="shared" si="32"/>
        <v>0</v>
      </c>
      <c r="AR162" s="176"/>
      <c r="AS162" s="176"/>
      <c r="AT162" s="176"/>
    </row>
    <row r="163" spans="2:46" ht="15.75" thickBot="1" x14ac:dyDescent="0.3">
      <c r="B163" s="40">
        <f t="shared" si="23"/>
        <v>149</v>
      </c>
      <c r="C163" s="41"/>
      <c r="D163" s="41"/>
      <c r="E163" s="42"/>
      <c r="F163" s="43"/>
      <c r="G163" s="43"/>
      <c r="H163" s="42"/>
      <c r="I163" s="42"/>
      <c r="J163" s="42"/>
      <c r="K163" s="42"/>
      <c r="L163" s="117" t="e">
        <f>VLOOKUP(K163,Sayfa1!F$3:G$15,2,FALSE)</f>
        <v>#N/A</v>
      </c>
      <c r="M163" s="47"/>
      <c r="N163" s="48"/>
      <c r="O163" s="44">
        <f>IF(AND(F163&lt;F$2,G163=""),(NETWORKDAYS.INTL(F$2,G$2,1)-U163),IF(AND(F163&lt;F$2,G163&lt;=G$2),(NETWORKDAYS.INTL(F$2,G163,1)-U163),IF(AND(F163&gt;=F$2,G163=""),((NETWORKDAYS.INTL(F163,G$2,1))-U163),IF(AND(F163&gt;=F$2,G163&lt;=G$2),NETWORKDAYS.INTL(F163,G163,1),hata))))</f>
        <v>22</v>
      </c>
      <c r="P163" s="44">
        <f t="shared" si="24"/>
        <v>0</v>
      </c>
      <c r="Q163" s="49"/>
      <c r="R163" s="45">
        <f t="shared" si="25"/>
        <v>0</v>
      </c>
      <c r="S163" s="45">
        <f t="shared" si="26"/>
        <v>0</v>
      </c>
      <c r="T163" s="127">
        <f>IF(AND(F163&lt;F$2,G163=""),(G$2-F$2+1)-(NETWORKDAYS.INTL(F$2,G$2,1)),IF(AND(F163&lt;F$2,G163&lt;=G$2),(G163-F$2)-(NETWORKDAYS.INTL(F$2,G163,1)),IF(AND(F163&gt;=F$2,G163=""),(G$2-F163)-(NETWORKDAYS.INTL(F163,G$2,1)),IF(AND(F163&gt;=F$2,G163&lt;=G$2),(G163-F163)-NETWORKDAYS.INTL(F163,G163,1),hata))))</f>
        <v>8</v>
      </c>
      <c r="U163" s="46">
        <f t="shared" si="27"/>
        <v>1</v>
      </c>
      <c r="V163" s="50"/>
      <c r="W163" s="51"/>
      <c r="X163" s="51"/>
      <c r="Y163" s="51"/>
      <c r="Z163" s="51"/>
      <c r="AA163" s="51"/>
      <c r="AB163" s="51"/>
      <c r="AC163" s="51"/>
      <c r="AD163" s="52"/>
      <c r="AE163" s="52"/>
      <c r="AF163" s="53"/>
      <c r="AG163" s="54"/>
      <c r="AH163" s="128"/>
      <c r="AI163" s="44">
        <f>IF(H163="TAM ZAMANLI",(IF(AND(F163&lt;F$2,G163=""),G$2-F$2+1,IF(AND(F163&lt;F$2,G163&lt;=G$2),G163-F$2+1,IF(AND(F163&gt;=F$2,G163=""),G$2-F163+1,IF(AND(F163&gt;=F$2,G163&lt;=G$2),G163-F163+1,hata))))*F$7)-(F$7*SUM(S163:AF163)+AG163+AH163),0)</f>
        <v>0</v>
      </c>
      <c r="AJ163" s="119">
        <f>IF(AND(F163&lt;F$2,G163=""),(G$2-F$2+1)-(NETWORKDAYS.INTL(F$2,G$2,1)),IF(AND(F163&lt;F$2,G163&lt;=G$2),(G163-F$2+1)-(NETWORKDAYS.INTL(F$2,G163,1)),IF(AND(F163&gt;=F$2,G163=""),(G$2-F163+1)-(NETWORKDAYS.INTL(F163,G$2,1)),IF(AND(F163&gt;=F$2,G163&lt;=G$2),(G163-F163+1)-NETWORKDAYS.INTL(F163,G163,1),hata))))</f>
        <v>8</v>
      </c>
      <c r="AK163" s="55">
        <f t="shared" si="28"/>
        <v>31</v>
      </c>
      <c r="AL163" s="55">
        <f t="shared" si="29"/>
        <v>31</v>
      </c>
      <c r="AM163" s="55">
        <f t="shared" si="30"/>
        <v>0</v>
      </c>
      <c r="AN163" s="56">
        <f t="shared" si="31"/>
        <v>0</v>
      </c>
      <c r="AO163" s="169" t="e">
        <f>IF(AND(H163="TAM ZAMANLI",AN163&gt;0),1,IF(AND(H163="KISMİ ZAMANLI",AN163&gt;0),(S163+AG163/F$7)/30,hata))</f>
        <v>#NAME?</v>
      </c>
      <c r="AP163" s="181"/>
      <c r="AQ163" s="172">
        <f t="shared" si="32"/>
        <v>0</v>
      </c>
      <c r="AR163" s="176"/>
      <c r="AS163" s="176"/>
      <c r="AT163" s="176"/>
    </row>
    <row r="164" spans="2:46" ht="15.75" thickBot="1" x14ac:dyDescent="0.3">
      <c r="B164" s="40">
        <f t="shared" si="23"/>
        <v>150</v>
      </c>
      <c r="C164" s="41"/>
      <c r="D164" s="41"/>
      <c r="E164" s="42"/>
      <c r="F164" s="43"/>
      <c r="G164" s="43"/>
      <c r="H164" s="42"/>
      <c r="I164" s="42"/>
      <c r="J164" s="42"/>
      <c r="K164" s="42"/>
      <c r="L164" s="117" t="e">
        <f>VLOOKUP(K164,Sayfa1!F$3:G$15,2,FALSE)</f>
        <v>#N/A</v>
      </c>
      <c r="M164" s="47"/>
      <c r="N164" s="48"/>
      <c r="O164" s="44">
        <f>IF(AND(F164&lt;F$2,G164=""),(NETWORKDAYS.INTL(F$2,G$2,1)-U164),IF(AND(F164&lt;F$2,G164&lt;=G$2),(NETWORKDAYS.INTL(F$2,G164,1)-U164),IF(AND(F164&gt;=F$2,G164=""),((NETWORKDAYS.INTL(F164,G$2,1))-U164),IF(AND(F164&gt;=F$2,G164&lt;=G$2),NETWORKDAYS.INTL(F164,G164,1),hata))))</f>
        <v>22</v>
      </c>
      <c r="P164" s="44">
        <f t="shared" si="24"/>
        <v>0</v>
      </c>
      <c r="Q164" s="49"/>
      <c r="R164" s="45">
        <f t="shared" si="25"/>
        <v>0</v>
      </c>
      <c r="S164" s="45">
        <f t="shared" si="26"/>
        <v>0</v>
      </c>
      <c r="T164" s="127">
        <f>IF(AND(F164&lt;F$2,G164=""),(G$2-F$2+1)-(NETWORKDAYS.INTL(F$2,G$2,1)),IF(AND(F164&lt;F$2,G164&lt;=G$2),(G164-F$2)-(NETWORKDAYS.INTL(F$2,G164,1)),IF(AND(F164&gt;=F$2,G164=""),(G$2-F164)-(NETWORKDAYS.INTL(F164,G$2,1)),IF(AND(F164&gt;=F$2,G164&lt;=G$2),(G164-F164)-NETWORKDAYS.INTL(F164,G164,1),hata))))</f>
        <v>8</v>
      </c>
      <c r="U164" s="46">
        <f t="shared" si="27"/>
        <v>1</v>
      </c>
      <c r="V164" s="50"/>
      <c r="W164" s="51"/>
      <c r="X164" s="51"/>
      <c r="Y164" s="51"/>
      <c r="Z164" s="51"/>
      <c r="AA164" s="51"/>
      <c r="AB164" s="51"/>
      <c r="AC164" s="51"/>
      <c r="AD164" s="52"/>
      <c r="AE164" s="52"/>
      <c r="AF164" s="53"/>
      <c r="AG164" s="54"/>
      <c r="AH164" s="128"/>
      <c r="AI164" s="44">
        <f>IF(H164="TAM ZAMANLI",(IF(AND(F164&lt;F$2,G164=""),G$2-F$2+1,IF(AND(F164&lt;F$2,G164&lt;=G$2),G164-F$2+1,IF(AND(F164&gt;=F$2,G164=""),G$2-F164+1,IF(AND(F164&gt;=F$2,G164&lt;=G$2),G164-F164+1,hata))))*F$7)-(F$7*SUM(S164:AF164)+AG164+AH164),0)</f>
        <v>0</v>
      </c>
      <c r="AJ164" s="119">
        <f>IF(AND(F164&lt;F$2,G164=""),(G$2-F$2+1)-(NETWORKDAYS.INTL(F$2,G$2,1)),IF(AND(F164&lt;F$2,G164&lt;=G$2),(G164-F$2+1)-(NETWORKDAYS.INTL(F$2,G164,1)),IF(AND(F164&gt;=F$2,G164=""),(G$2-F164+1)-(NETWORKDAYS.INTL(F164,G$2,1)),IF(AND(F164&gt;=F$2,G164&lt;=G$2),(G164-F164+1)-NETWORKDAYS.INTL(F164,G164,1),hata))))</f>
        <v>8</v>
      </c>
      <c r="AK164" s="55">
        <f t="shared" si="28"/>
        <v>31</v>
      </c>
      <c r="AL164" s="55">
        <f t="shared" si="29"/>
        <v>31</v>
      </c>
      <c r="AM164" s="55">
        <f t="shared" si="30"/>
        <v>0</v>
      </c>
      <c r="AN164" s="56">
        <f t="shared" si="31"/>
        <v>0</v>
      </c>
      <c r="AO164" s="169" t="e">
        <f>IF(AND(H164="TAM ZAMANLI",AN164&gt;0),1,IF(AND(H164="KISMİ ZAMANLI",AN164&gt;0),(S164+AG164/F$7)/30,hata))</f>
        <v>#NAME?</v>
      </c>
      <c r="AP164" s="181"/>
      <c r="AQ164" s="172">
        <f t="shared" si="32"/>
        <v>0</v>
      </c>
      <c r="AR164" s="176"/>
      <c r="AS164" s="176"/>
      <c r="AT164" s="176"/>
    </row>
    <row r="165" spans="2:46" ht="15.75" thickBot="1" x14ac:dyDescent="0.3">
      <c r="B165" s="40">
        <f t="shared" si="23"/>
        <v>151</v>
      </c>
      <c r="C165" s="41"/>
      <c r="D165" s="41"/>
      <c r="E165" s="42"/>
      <c r="F165" s="43"/>
      <c r="G165" s="43"/>
      <c r="H165" s="42"/>
      <c r="I165" s="42"/>
      <c r="J165" s="42"/>
      <c r="K165" s="42"/>
      <c r="L165" s="117" t="e">
        <f>VLOOKUP(K165,Sayfa1!F$3:G$15,2,FALSE)</f>
        <v>#N/A</v>
      </c>
      <c r="M165" s="47"/>
      <c r="N165" s="48"/>
      <c r="O165" s="44">
        <f>IF(AND(F165&lt;F$2,G165=""),(NETWORKDAYS.INTL(F$2,G$2,1)-U165),IF(AND(F165&lt;F$2,G165&lt;=G$2),(NETWORKDAYS.INTL(F$2,G165,1)-U165),IF(AND(F165&gt;=F$2,G165=""),((NETWORKDAYS.INTL(F165,G$2,1))-U165),IF(AND(F165&gt;=F$2,G165&lt;=G$2),NETWORKDAYS.INTL(F165,G165,1),hata))))</f>
        <v>22</v>
      </c>
      <c r="P165" s="44">
        <f t="shared" si="24"/>
        <v>0</v>
      </c>
      <c r="Q165" s="49"/>
      <c r="R165" s="45">
        <f t="shared" si="25"/>
        <v>0</v>
      </c>
      <c r="S165" s="45">
        <f t="shared" si="26"/>
        <v>0</v>
      </c>
      <c r="T165" s="127">
        <f>IF(AND(F165&lt;F$2,G165=""),(G$2-F$2+1)-(NETWORKDAYS.INTL(F$2,G$2,1)),IF(AND(F165&lt;F$2,G165&lt;=G$2),(G165-F$2)-(NETWORKDAYS.INTL(F$2,G165,1)),IF(AND(F165&gt;=F$2,G165=""),(G$2-F165)-(NETWORKDAYS.INTL(F165,G$2,1)),IF(AND(F165&gt;=F$2,G165&lt;=G$2),(G165-F165)-NETWORKDAYS.INTL(F165,G165,1),hata))))</f>
        <v>8</v>
      </c>
      <c r="U165" s="46">
        <f t="shared" si="27"/>
        <v>1</v>
      </c>
      <c r="V165" s="50"/>
      <c r="W165" s="51"/>
      <c r="X165" s="51"/>
      <c r="Y165" s="51"/>
      <c r="Z165" s="51"/>
      <c r="AA165" s="51"/>
      <c r="AB165" s="51"/>
      <c r="AC165" s="51"/>
      <c r="AD165" s="52"/>
      <c r="AE165" s="52"/>
      <c r="AF165" s="53"/>
      <c r="AG165" s="54"/>
      <c r="AH165" s="128"/>
      <c r="AI165" s="44">
        <f>IF(H165="TAM ZAMANLI",(IF(AND(F165&lt;F$2,G165=""),G$2-F$2+1,IF(AND(F165&lt;F$2,G165&lt;=G$2),G165-F$2+1,IF(AND(F165&gt;=F$2,G165=""),G$2-F165+1,IF(AND(F165&gt;=F$2,G165&lt;=G$2),G165-F165+1,hata))))*F$7)-(F$7*SUM(S165:AF165)+AG165+AH165),0)</f>
        <v>0</v>
      </c>
      <c r="AJ165" s="119">
        <f>IF(AND(F165&lt;F$2,G165=""),(G$2-F$2+1)-(NETWORKDAYS.INTL(F$2,G$2,1)),IF(AND(F165&lt;F$2,G165&lt;=G$2),(G165-F$2+1)-(NETWORKDAYS.INTL(F$2,G165,1)),IF(AND(F165&gt;=F$2,G165=""),(G$2-F165+1)-(NETWORKDAYS.INTL(F165,G$2,1)),IF(AND(F165&gt;=F$2,G165&lt;=G$2),(G165-F165+1)-NETWORKDAYS.INTL(F165,G165,1),hata))))</f>
        <v>8</v>
      </c>
      <c r="AK165" s="55">
        <f t="shared" si="28"/>
        <v>31</v>
      </c>
      <c r="AL165" s="55">
        <f t="shared" si="29"/>
        <v>31</v>
      </c>
      <c r="AM165" s="55">
        <f t="shared" si="30"/>
        <v>0</v>
      </c>
      <c r="AN165" s="56">
        <f t="shared" si="31"/>
        <v>0</v>
      </c>
      <c r="AO165" s="169" t="e">
        <f>IF(AND(H165="TAM ZAMANLI",AN165&gt;0),1,IF(AND(H165="KISMİ ZAMANLI",AN165&gt;0),(S165+AG165/F$7)/30,hata))</f>
        <v>#NAME?</v>
      </c>
      <c r="AP165" s="181"/>
      <c r="AQ165" s="172">
        <f t="shared" si="32"/>
        <v>0</v>
      </c>
      <c r="AR165" s="176"/>
      <c r="AS165" s="176"/>
      <c r="AT165" s="176"/>
    </row>
    <row r="166" spans="2:46" ht="15.75" thickBot="1" x14ac:dyDescent="0.3">
      <c r="B166" s="40">
        <f t="shared" si="23"/>
        <v>152</v>
      </c>
      <c r="C166" s="41"/>
      <c r="D166" s="41"/>
      <c r="E166" s="42"/>
      <c r="F166" s="43"/>
      <c r="G166" s="43"/>
      <c r="H166" s="42"/>
      <c r="I166" s="42"/>
      <c r="J166" s="42"/>
      <c r="K166" s="42"/>
      <c r="L166" s="117" t="e">
        <f>VLOOKUP(K166,Sayfa1!F$3:G$15,2,FALSE)</f>
        <v>#N/A</v>
      </c>
      <c r="M166" s="47"/>
      <c r="N166" s="48"/>
      <c r="O166" s="44">
        <f>IF(AND(F166&lt;F$2,G166=""),(NETWORKDAYS.INTL(F$2,G$2,1)-U166),IF(AND(F166&lt;F$2,G166&lt;=G$2),(NETWORKDAYS.INTL(F$2,G166,1)-U166),IF(AND(F166&gt;=F$2,G166=""),((NETWORKDAYS.INTL(F166,G$2,1))-U166),IF(AND(F166&gt;=F$2,G166&lt;=G$2),NETWORKDAYS.INTL(F166,G166,1),hata))))</f>
        <v>22</v>
      </c>
      <c r="P166" s="44">
        <f t="shared" si="24"/>
        <v>0</v>
      </c>
      <c r="Q166" s="49"/>
      <c r="R166" s="45">
        <f t="shared" si="25"/>
        <v>0</v>
      </c>
      <c r="S166" s="45">
        <f t="shared" si="26"/>
        <v>0</v>
      </c>
      <c r="T166" s="127">
        <f>IF(AND(F166&lt;F$2,G166=""),(G$2-F$2+1)-(NETWORKDAYS.INTL(F$2,G$2,1)),IF(AND(F166&lt;F$2,G166&lt;=G$2),(G166-F$2)-(NETWORKDAYS.INTL(F$2,G166,1)),IF(AND(F166&gt;=F$2,G166=""),(G$2-F166)-(NETWORKDAYS.INTL(F166,G$2,1)),IF(AND(F166&gt;=F$2,G166&lt;=G$2),(G166-F166)-NETWORKDAYS.INTL(F166,G166,1),hata))))</f>
        <v>8</v>
      </c>
      <c r="U166" s="46">
        <f t="shared" si="27"/>
        <v>1</v>
      </c>
      <c r="V166" s="50"/>
      <c r="W166" s="51"/>
      <c r="X166" s="51"/>
      <c r="Y166" s="51"/>
      <c r="Z166" s="51"/>
      <c r="AA166" s="51"/>
      <c r="AB166" s="51"/>
      <c r="AC166" s="51"/>
      <c r="AD166" s="52"/>
      <c r="AE166" s="52"/>
      <c r="AF166" s="53"/>
      <c r="AG166" s="54"/>
      <c r="AH166" s="128"/>
      <c r="AI166" s="44">
        <f>IF(H166="TAM ZAMANLI",(IF(AND(F166&lt;F$2,G166=""),G$2-F$2+1,IF(AND(F166&lt;F$2,G166&lt;=G$2),G166-F$2+1,IF(AND(F166&gt;=F$2,G166=""),G$2-F166+1,IF(AND(F166&gt;=F$2,G166&lt;=G$2),G166-F166+1,hata))))*F$7)-(F$7*SUM(S166:AF166)+AG166+AH166),0)</f>
        <v>0</v>
      </c>
      <c r="AJ166" s="119">
        <f>IF(AND(F166&lt;F$2,G166=""),(G$2-F$2+1)-(NETWORKDAYS.INTL(F$2,G$2,1)),IF(AND(F166&lt;F$2,G166&lt;=G$2),(G166-F$2+1)-(NETWORKDAYS.INTL(F$2,G166,1)),IF(AND(F166&gt;=F$2,G166=""),(G$2-F166+1)-(NETWORKDAYS.INTL(F166,G$2,1)),IF(AND(F166&gt;=F$2,G166&lt;=G$2),(G166-F166+1)-NETWORKDAYS.INTL(F166,G166,1),hata))))</f>
        <v>8</v>
      </c>
      <c r="AK166" s="55">
        <f t="shared" si="28"/>
        <v>31</v>
      </c>
      <c r="AL166" s="55">
        <f t="shared" si="29"/>
        <v>31</v>
      </c>
      <c r="AM166" s="55">
        <f t="shared" si="30"/>
        <v>0</v>
      </c>
      <c r="AN166" s="56">
        <f t="shared" si="31"/>
        <v>0</v>
      </c>
      <c r="AO166" s="169" t="e">
        <f>IF(AND(H166="TAM ZAMANLI",AN166&gt;0),1,IF(AND(H166="KISMİ ZAMANLI",AN166&gt;0),(S166+AG166/F$7)/30,hata))</f>
        <v>#NAME?</v>
      </c>
      <c r="AP166" s="181"/>
      <c r="AQ166" s="172">
        <f t="shared" si="32"/>
        <v>0</v>
      </c>
      <c r="AR166" s="176"/>
      <c r="AS166" s="176"/>
      <c r="AT166" s="176"/>
    </row>
    <row r="167" spans="2:46" ht="15.75" thickBot="1" x14ac:dyDescent="0.3">
      <c r="B167" s="40">
        <f t="shared" si="23"/>
        <v>153</v>
      </c>
      <c r="C167" s="41"/>
      <c r="D167" s="41"/>
      <c r="E167" s="42"/>
      <c r="F167" s="43"/>
      <c r="G167" s="43"/>
      <c r="H167" s="42"/>
      <c r="I167" s="42"/>
      <c r="J167" s="42"/>
      <c r="K167" s="42"/>
      <c r="L167" s="117" t="e">
        <f>VLOOKUP(K167,Sayfa1!F$3:G$15,2,FALSE)</f>
        <v>#N/A</v>
      </c>
      <c r="M167" s="47"/>
      <c r="N167" s="48"/>
      <c r="O167" s="44">
        <f>IF(AND(F167&lt;F$2,G167=""),(NETWORKDAYS.INTL(F$2,G$2,1)-U167),IF(AND(F167&lt;F$2,G167&lt;=G$2),(NETWORKDAYS.INTL(F$2,G167,1)-U167),IF(AND(F167&gt;=F$2,G167=""),((NETWORKDAYS.INTL(F167,G$2,1))-U167),IF(AND(F167&gt;=F$2,G167&lt;=G$2),NETWORKDAYS.INTL(F167,G167,1),hata))))</f>
        <v>22</v>
      </c>
      <c r="P167" s="44">
        <f t="shared" si="24"/>
        <v>0</v>
      </c>
      <c r="Q167" s="49"/>
      <c r="R167" s="45">
        <f t="shared" si="25"/>
        <v>0</v>
      </c>
      <c r="S167" s="45">
        <f t="shared" si="26"/>
        <v>0</v>
      </c>
      <c r="T167" s="127">
        <f>IF(AND(F167&lt;F$2,G167=""),(G$2-F$2+1)-(NETWORKDAYS.INTL(F$2,G$2,1)),IF(AND(F167&lt;F$2,G167&lt;=G$2),(G167-F$2)-(NETWORKDAYS.INTL(F$2,G167,1)),IF(AND(F167&gt;=F$2,G167=""),(G$2-F167)-(NETWORKDAYS.INTL(F167,G$2,1)),IF(AND(F167&gt;=F$2,G167&lt;=G$2),(G167-F167)-NETWORKDAYS.INTL(F167,G167,1),hata))))</f>
        <v>8</v>
      </c>
      <c r="U167" s="46">
        <f t="shared" si="27"/>
        <v>1</v>
      </c>
      <c r="V167" s="50"/>
      <c r="W167" s="51"/>
      <c r="X167" s="51"/>
      <c r="Y167" s="51"/>
      <c r="Z167" s="51"/>
      <c r="AA167" s="51"/>
      <c r="AB167" s="51"/>
      <c r="AC167" s="51"/>
      <c r="AD167" s="52"/>
      <c r="AE167" s="52"/>
      <c r="AF167" s="53"/>
      <c r="AG167" s="54"/>
      <c r="AH167" s="128"/>
      <c r="AI167" s="44">
        <f>IF(H167="TAM ZAMANLI",(IF(AND(F167&lt;F$2,G167=""),G$2-F$2+1,IF(AND(F167&lt;F$2,G167&lt;=G$2),G167-F$2+1,IF(AND(F167&gt;=F$2,G167=""),G$2-F167+1,IF(AND(F167&gt;=F$2,G167&lt;=G$2),G167-F167+1,hata))))*F$7)-(F$7*SUM(S167:AF167)+AG167+AH167),0)</f>
        <v>0</v>
      </c>
      <c r="AJ167" s="119">
        <f>IF(AND(F167&lt;F$2,G167=""),(G$2-F$2+1)-(NETWORKDAYS.INTL(F$2,G$2,1)),IF(AND(F167&lt;F$2,G167&lt;=G$2),(G167-F$2+1)-(NETWORKDAYS.INTL(F$2,G167,1)),IF(AND(F167&gt;=F$2,G167=""),(G$2-F167+1)-(NETWORKDAYS.INTL(F167,G$2,1)),IF(AND(F167&gt;=F$2,G167&lt;=G$2),(G167-F167+1)-NETWORKDAYS.INTL(F167,G167,1),hata))))</f>
        <v>8</v>
      </c>
      <c r="AK167" s="55">
        <f t="shared" si="28"/>
        <v>31</v>
      </c>
      <c r="AL167" s="55">
        <f t="shared" si="29"/>
        <v>31</v>
      </c>
      <c r="AM167" s="55">
        <f t="shared" si="30"/>
        <v>0</v>
      </c>
      <c r="AN167" s="56">
        <f t="shared" si="31"/>
        <v>0</v>
      </c>
      <c r="AO167" s="169" t="e">
        <f>IF(AND(H167="TAM ZAMANLI",AN167&gt;0),1,IF(AND(H167="KISMİ ZAMANLI",AN167&gt;0),(S167+AG167/F$7)/30,hata))</f>
        <v>#NAME?</v>
      </c>
      <c r="AP167" s="181"/>
      <c r="AQ167" s="172">
        <f t="shared" si="32"/>
        <v>0</v>
      </c>
      <c r="AR167" s="176"/>
      <c r="AS167" s="176"/>
      <c r="AT167" s="176"/>
    </row>
    <row r="168" spans="2:46" ht="15" customHeight="1" thickBot="1" x14ac:dyDescent="0.3">
      <c r="B168" s="40">
        <f t="shared" si="23"/>
        <v>154</v>
      </c>
      <c r="C168" s="41"/>
      <c r="D168" s="41"/>
      <c r="E168" s="42"/>
      <c r="F168" s="43"/>
      <c r="G168" s="43"/>
      <c r="H168" s="42"/>
      <c r="I168" s="42"/>
      <c r="J168" s="42"/>
      <c r="K168" s="42"/>
      <c r="L168" s="117" t="e">
        <f>VLOOKUP(K168,Sayfa1!F$3:G$15,2,FALSE)</f>
        <v>#N/A</v>
      </c>
      <c r="M168" s="47"/>
      <c r="N168" s="48"/>
      <c r="O168" s="44">
        <f>IF(AND(F168&lt;F$2,G168=""),(NETWORKDAYS.INTL(F$2,G$2,1)-U168),IF(AND(F168&lt;F$2,G168&lt;=G$2),(NETWORKDAYS.INTL(F$2,G168,1)-U168),IF(AND(F168&gt;=F$2,G168=""),((NETWORKDAYS.INTL(F168,G$2,1))-U168),IF(AND(F168&gt;=F$2,G168&lt;=G$2),NETWORKDAYS.INTL(F168,G168,1),hata))))</f>
        <v>22</v>
      </c>
      <c r="P168" s="44">
        <f t="shared" si="24"/>
        <v>0</v>
      </c>
      <c r="Q168" s="49"/>
      <c r="R168" s="45">
        <f t="shared" si="25"/>
        <v>0</v>
      </c>
      <c r="S168" s="45">
        <f t="shared" si="26"/>
        <v>0</v>
      </c>
      <c r="T168" s="127">
        <f>IF(AND(F168&lt;F$2,G168=""),(G$2-F$2+1)-(NETWORKDAYS.INTL(F$2,G$2,1)),IF(AND(F168&lt;F$2,G168&lt;=G$2),(G168-F$2)-(NETWORKDAYS.INTL(F$2,G168,1)),IF(AND(F168&gt;=F$2,G168=""),(G$2-F168)-(NETWORKDAYS.INTL(F168,G$2,1)),IF(AND(F168&gt;=F$2,G168&lt;=G$2),(G168-F168)-NETWORKDAYS.INTL(F168,G168,1),hata))))</f>
        <v>8</v>
      </c>
      <c r="U168" s="46">
        <f t="shared" si="27"/>
        <v>1</v>
      </c>
      <c r="V168" s="50"/>
      <c r="W168" s="51"/>
      <c r="X168" s="51"/>
      <c r="Y168" s="51"/>
      <c r="Z168" s="51"/>
      <c r="AA168" s="51"/>
      <c r="AB168" s="51"/>
      <c r="AC168" s="51"/>
      <c r="AD168" s="52"/>
      <c r="AE168" s="52"/>
      <c r="AF168" s="53"/>
      <c r="AG168" s="54"/>
      <c r="AH168" s="128"/>
      <c r="AI168" s="44">
        <f>IF(H168="TAM ZAMANLI",(IF(AND(F168&lt;F$2,G168=""),G$2-F$2+1,IF(AND(F168&lt;F$2,G168&lt;=G$2),G168-F$2+1,IF(AND(F168&gt;=F$2,G168=""),G$2-F168+1,IF(AND(F168&gt;=F$2,G168&lt;=G$2),G168-F168+1,hata))))*F$7)-(F$7*SUM(S168:AF168)+AG168+AH168),0)</f>
        <v>0</v>
      </c>
      <c r="AJ168" s="119">
        <f>IF(AND(F168&lt;F$2,G168=""),(G$2-F$2+1)-(NETWORKDAYS.INTL(F$2,G$2,1)),IF(AND(F168&lt;F$2,G168&lt;=G$2),(G168-F$2+1)-(NETWORKDAYS.INTL(F$2,G168,1)),IF(AND(F168&gt;=F$2,G168=""),(G$2-F168+1)-(NETWORKDAYS.INTL(F168,G$2,1)),IF(AND(F168&gt;=F$2,G168&lt;=G$2),(G168-F168+1)-NETWORKDAYS.INTL(F168,G168,1),hata))))</f>
        <v>8</v>
      </c>
      <c r="AK168" s="55">
        <f t="shared" si="28"/>
        <v>31</v>
      </c>
      <c r="AL168" s="55">
        <f t="shared" si="29"/>
        <v>31</v>
      </c>
      <c r="AM168" s="55">
        <f t="shared" si="30"/>
        <v>0</v>
      </c>
      <c r="AN168" s="56">
        <f t="shared" si="31"/>
        <v>0</v>
      </c>
      <c r="AO168" s="169" t="e">
        <f>IF(AND(H168="TAM ZAMANLI",AN168&gt;0),1,IF(AND(H168="KISMİ ZAMANLI",AN168&gt;0),(S168+AG168/F$7)/30,hata))</f>
        <v>#NAME?</v>
      </c>
      <c r="AP168" s="181"/>
      <c r="AQ168" s="172">
        <f t="shared" si="32"/>
        <v>0</v>
      </c>
      <c r="AR168" s="176"/>
      <c r="AS168" s="176"/>
      <c r="AT168" s="176"/>
    </row>
    <row r="169" spans="2:46" ht="15" customHeight="1" thickBot="1" x14ac:dyDescent="0.3">
      <c r="B169" s="40">
        <f t="shared" si="23"/>
        <v>155</v>
      </c>
      <c r="C169" s="41"/>
      <c r="D169" s="41"/>
      <c r="E169" s="42"/>
      <c r="F169" s="43"/>
      <c r="G169" s="43"/>
      <c r="H169" s="42"/>
      <c r="I169" s="42"/>
      <c r="J169" s="42"/>
      <c r="K169" s="42"/>
      <c r="L169" s="117" t="e">
        <f>VLOOKUP(K169,Sayfa1!F$3:G$15,2,FALSE)</f>
        <v>#N/A</v>
      </c>
      <c r="M169" s="47"/>
      <c r="N169" s="48"/>
      <c r="O169" s="44">
        <f>IF(AND(F169&lt;F$2,G169=""),(NETWORKDAYS.INTL(F$2,G$2,1)-U169),IF(AND(F169&lt;F$2,G169&lt;=G$2),(NETWORKDAYS.INTL(F$2,G169,1)-U169),IF(AND(F169&gt;=F$2,G169=""),((NETWORKDAYS.INTL(F169,G$2,1))-U169),IF(AND(F169&gt;=F$2,G169&lt;=G$2),NETWORKDAYS.INTL(F169,G169,1),hata))))</f>
        <v>22</v>
      </c>
      <c r="P169" s="44">
        <f t="shared" si="24"/>
        <v>0</v>
      </c>
      <c r="Q169" s="49"/>
      <c r="R169" s="45">
        <f t="shared" si="25"/>
        <v>0</v>
      </c>
      <c r="S169" s="45">
        <f t="shared" si="26"/>
        <v>0</v>
      </c>
      <c r="T169" s="127">
        <f>IF(AND(F169&lt;F$2,G169=""),(G$2-F$2+1)-(NETWORKDAYS.INTL(F$2,G$2,1)),IF(AND(F169&lt;F$2,G169&lt;=G$2),(G169-F$2)-(NETWORKDAYS.INTL(F$2,G169,1)),IF(AND(F169&gt;=F$2,G169=""),(G$2-F169)-(NETWORKDAYS.INTL(F169,G$2,1)),IF(AND(F169&gt;=F$2,G169&lt;=G$2),(G169-F169)-NETWORKDAYS.INTL(F169,G169,1),hata))))</f>
        <v>8</v>
      </c>
      <c r="U169" s="46">
        <f t="shared" si="27"/>
        <v>1</v>
      </c>
      <c r="V169" s="50"/>
      <c r="W169" s="51"/>
      <c r="X169" s="51"/>
      <c r="Y169" s="51"/>
      <c r="Z169" s="51"/>
      <c r="AA169" s="51"/>
      <c r="AB169" s="51"/>
      <c r="AC169" s="51"/>
      <c r="AD169" s="52"/>
      <c r="AE169" s="52"/>
      <c r="AF169" s="53"/>
      <c r="AG169" s="54"/>
      <c r="AH169" s="128"/>
      <c r="AI169" s="44">
        <f>IF(H169="TAM ZAMANLI",(IF(AND(F169&lt;F$2,G169=""),G$2-F$2+1,IF(AND(F169&lt;F$2,G169&lt;=G$2),G169-F$2+1,IF(AND(F169&gt;=F$2,G169=""),G$2-F169+1,IF(AND(F169&gt;=F$2,G169&lt;=G$2),G169-F169+1,hata))))*F$7)-(F$7*SUM(S169:AF169)+AG169+AH169),0)</f>
        <v>0</v>
      </c>
      <c r="AJ169" s="119">
        <f>IF(AND(F169&lt;F$2,G169=""),(G$2-F$2+1)-(NETWORKDAYS.INTL(F$2,G$2,1)),IF(AND(F169&lt;F$2,G169&lt;=G$2),(G169-F$2+1)-(NETWORKDAYS.INTL(F$2,G169,1)),IF(AND(F169&gt;=F$2,G169=""),(G$2-F169+1)-(NETWORKDAYS.INTL(F169,G$2,1)),IF(AND(F169&gt;=F$2,G169&lt;=G$2),(G169-F169+1)-NETWORKDAYS.INTL(F169,G169,1),hata))))</f>
        <v>8</v>
      </c>
      <c r="AK169" s="55">
        <f t="shared" si="28"/>
        <v>31</v>
      </c>
      <c r="AL169" s="55">
        <f t="shared" si="29"/>
        <v>31</v>
      </c>
      <c r="AM169" s="55">
        <f t="shared" si="30"/>
        <v>0</v>
      </c>
      <c r="AN169" s="56">
        <f t="shared" si="31"/>
        <v>0</v>
      </c>
      <c r="AO169" s="169" t="e">
        <f>IF(AND(H169="TAM ZAMANLI",AN169&gt;0),1,IF(AND(H169="KISMİ ZAMANLI",AN169&gt;0),(S169+AG169/F$7)/30,hata))</f>
        <v>#NAME?</v>
      </c>
      <c r="AP169" s="181"/>
      <c r="AQ169" s="172">
        <f t="shared" si="32"/>
        <v>0</v>
      </c>
      <c r="AR169" s="176"/>
      <c r="AS169" s="176"/>
      <c r="AT169" s="176"/>
    </row>
    <row r="170" spans="2:46" ht="15" customHeight="1" thickBot="1" x14ac:dyDescent="0.3">
      <c r="B170" s="40">
        <f t="shared" si="23"/>
        <v>156</v>
      </c>
      <c r="C170" s="41"/>
      <c r="D170" s="41"/>
      <c r="E170" s="42"/>
      <c r="F170" s="43"/>
      <c r="G170" s="43"/>
      <c r="H170" s="42"/>
      <c r="I170" s="42"/>
      <c r="J170" s="42"/>
      <c r="K170" s="42"/>
      <c r="L170" s="117" t="e">
        <f>VLOOKUP(K170,Sayfa1!F$3:G$15,2,FALSE)</f>
        <v>#N/A</v>
      </c>
      <c r="M170" s="47"/>
      <c r="N170" s="48"/>
      <c r="O170" s="44">
        <f>IF(AND(F170&lt;F$2,G170=""),(NETWORKDAYS.INTL(F$2,G$2,1)-U170),IF(AND(F170&lt;F$2,G170&lt;=G$2),(NETWORKDAYS.INTL(F$2,G170,1)-U170),IF(AND(F170&gt;=F$2,G170=""),((NETWORKDAYS.INTL(F170,G$2,1))-U170),IF(AND(F170&gt;=F$2,G170&lt;=G$2),NETWORKDAYS.INTL(F170,G170,1),hata))))</f>
        <v>22</v>
      </c>
      <c r="P170" s="44">
        <f t="shared" si="24"/>
        <v>0</v>
      </c>
      <c r="Q170" s="49"/>
      <c r="R170" s="45">
        <f t="shared" si="25"/>
        <v>0</v>
      </c>
      <c r="S170" s="45">
        <f t="shared" si="26"/>
        <v>0</v>
      </c>
      <c r="T170" s="127">
        <f>IF(AND(F170&lt;F$2,G170=""),(G$2-F$2+1)-(NETWORKDAYS.INTL(F$2,G$2,1)),IF(AND(F170&lt;F$2,G170&lt;=G$2),(G170-F$2)-(NETWORKDAYS.INTL(F$2,G170,1)),IF(AND(F170&gt;=F$2,G170=""),(G$2-F170)-(NETWORKDAYS.INTL(F170,G$2,1)),IF(AND(F170&gt;=F$2,G170&lt;=G$2),(G170-F170)-NETWORKDAYS.INTL(F170,G170,1),hata))))</f>
        <v>8</v>
      </c>
      <c r="U170" s="46">
        <f t="shared" si="27"/>
        <v>1</v>
      </c>
      <c r="V170" s="50"/>
      <c r="W170" s="51"/>
      <c r="X170" s="51"/>
      <c r="Y170" s="51"/>
      <c r="Z170" s="51"/>
      <c r="AA170" s="51"/>
      <c r="AB170" s="51"/>
      <c r="AC170" s="51"/>
      <c r="AD170" s="52"/>
      <c r="AE170" s="52"/>
      <c r="AF170" s="53"/>
      <c r="AG170" s="54"/>
      <c r="AH170" s="128"/>
      <c r="AI170" s="44">
        <f>IF(H170="TAM ZAMANLI",(IF(AND(F170&lt;F$2,G170=""),G$2-F$2+1,IF(AND(F170&lt;F$2,G170&lt;=G$2),G170-F$2+1,IF(AND(F170&gt;=F$2,G170=""),G$2-F170+1,IF(AND(F170&gt;=F$2,G170&lt;=G$2),G170-F170+1,hata))))*F$7)-(F$7*SUM(S170:AF170)+AG170+AH170),0)</f>
        <v>0</v>
      </c>
      <c r="AJ170" s="119">
        <f>IF(AND(F170&lt;F$2,G170=""),(G$2-F$2+1)-(NETWORKDAYS.INTL(F$2,G$2,1)),IF(AND(F170&lt;F$2,G170&lt;=G$2),(G170-F$2+1)-(NETWORKDAYS.INTL(F$2,G170,1)),IF(AND(F170&gt;=F$2,G170=""),(G$2-F170+1)-(NETWORKDAYS.INTL(F170,G$2,1)),IF(AND(F170&gt;=F$2,G170&lt;=G$2),(G170-F170+1)-NETWORKDAYS.INTL(F170,G170,1),hata))))</f>
        <v>8</v>
      </c>
      <c r="AK170" s="55">
        <f t="shared" si="28"/>
        <v>31</v>
      </c>
      <c r="AL170" s="55">
        <f t="shared" si="29"/>
        <v>31</v>
      </c>
      <c r="AM170" s="55">
        <f t="shared" si="30"/>
        <v>0</v>
      </c>
      <c r="AN170" s="56">
        <f t="shared" si="31"/>
        <v>0</v>
      </c>
      <c r="AO170" s="169" t="e">
        <f>IF(AND(H170="TAM ZAMANLI",AN170&gt;0),1,IF(AND(H170="KISMİ ZAMANLI",AN170&gt;0),(S170+AG170/F$7)/30,hata))</f>
        <v>#NAME?</v>
      </c>
      <c r="AP170" s="181"/>
      <c r="AQ170" s="172">
        <f t="shared" si="32"/>
        <v>0</v>
      </c>
      <c r="AR170" s="176"/>
      <c r="AS170" s="176"/>
      <c r="AT170" s="176"/>
    </row>
    <row r="171" spans="2:46" ht="15" customHeight="1" thickBot="1" x14ac:dyDescent="0.3">
      <c r="B171" s="40">
        <f t="shared" si="23"/>
        <v>157</v>
      </c>
      <c r="C171" s="41"/>
      <c r="D171" s="41"/>
      <c r="E171" s="42"/>
      <c r="F171" s="43"/>
      <c r="G171" s="43"/>
      <c r="H171" s="42"/>
      <c r="I171" s="42"/>
      <c r="J171" s="42"/>
      <c r="K171" s="42"/>
      <c r="L171" s="117" t="e">
        <f>VLOOKUP(K171,Sayfa1!F$3:G$15,2,FALSE)</f>
        <v>#N/A</v>
      </c>
      <c r="M171" s="47"/>
      <c r="N171" s="48"/>
      <c r="O171" s="44">
        <f>IF(AND(F171&lt;F$2,G171=""),(NETWORKDAYS.INTL(F$2,G$2,1)-U171),IF(AND(F171&lt;F$2,G171&lt;=G$2),(NETWORKDAYS.INTL(F$2,G171,1)-U171),IF(AND(F171&gt;=F$2,G171=""),((NETWORKDAYS.INTL(F171,G$2,1))-U171),IF(AND(F171&gt;=F$2,G171&lt;=G$2),NETWORKDAYS.INTL(F171,G171,1),hata))))</f>
        <v>22</v>
      </c>
      <c r="P171" s="44">
        <f t="shared" si="24"/>
        <v>0</v>
      </c>
      <c r="Q171" s="49"/>
      <c r="R171" s="45">
        <f t="shared" si="25"/>
        <v>0</v>
      </c>
      <c r="S171" s="45">
        <f t="shared" si="26"/>
        <v>0</v>
      </c>
      <c r="T171" s="127">
        <f>IF(AND(F171&lt;F$2,G171=""),(G$2-F$2+1)-(NETWORKDAYS.INTL(F$2,G$2,1)),IF(AND(F171&lt;F$2,G171&lt;=G$2),(G171-F$2)-(NETWORKDAYS.INTL(F$2,G171,1)),IF(AND(F171&gt;=F$2,G171=""),(G$2-F171)-(NETWORKDAYS.INTL(F171,G$2,1)),IF(AND(F171&gt;=F$2,G171&lt;=G$2),(G171-F171)-NETWORKDAYS.INTL(F171,G171,1),hata))))</f>
        <v>8</v>
      </c>
      <c r="U171" s="46">
        <f t="shared" si="27"/>
        <v>1</v>
      </c>
      <c r="V171" s="50"/>
      <c r="W171" s="51"/>
      <c r="X171" s="51"/>
      <c r="Y171" s="51"/>
      <c r="Z171" s="51"/>
      <c r="AA171" s="51"/>
      <c r="AB171" s="51"/>
      <c r="AC171" s="51"/>
      <c r="AD171" s="52"/>
      <c r="AE171" s="52"/>
      <c r="AF171" s="53"/>
      <c r="AG171" s="54"/>
      <c r="AH171" s="128"/>
      <c r="AI171" s="44">
        <f>IF(H171="TAM ZAMANLI",(IF(AND(F171&lt;F$2,G171=""),G$2-F$2+1,IF(AND(F171&lt;F$2,G171&lt;=G$2),G171-F$2+1,IF(AND(F171&gt;=F$2,G171=""),G$2-F171+1,IF(AND(F171&gt;=F$2,G171&lt;=G$2),G171-F171+1,hata))))*F$7)-(F$7*SUM(S171:AF171)+AG171+AH171),0)</f>
        <v>0</v>
      </c>
      <c r="AJ171" s="119">
        <f>IF(AND(F171&lt;F$2,G171=""),(G$2-F$2+1)-(NETWORKDAYS.INTL(F$2,G$2,1)),IF(AND(F171&lt;F$2,G171&lt;=G$2),(G171-F$2+1)-(NETWORKDAYS.INTL(F$2,G171,1)),IF(AND(F171&gt;=F$2,G171=""),(G$2-F171+1)-(NETWORKDAYS.INTL(F171,G$2,1)),IF(AND(F171&gt;=F$2,G171&lt;=G$2),(G171-F171+1)-NETWORKDAYS.INTL(F171,G171,1),hata))))</f>
        <v>8</v>
      </c>
      <c r="AK171" s="55">
        <f t="shared" si="28"/>
        <v>31</v>
      </c>
      <c r="AL171" s="55">
        <f t="shared" si="29"/>
        <v>31</v>
      </c>
      <c r="AM171" s="55">
        <f t="shared" si="30"/>
        <v>0</v>
      </c>
      <c r="AN171" s="56">
        <f t="shared" si="31"/>
        <v>0</v>
      </c>
      <c r="AO171" s="169" t="e">
        <f>IF(AND(H171="TAM ZAMANLI",AN171&gt;0),1,IF(AND(H171="KISMİ ZAMANLI",AN171&gt;0),(S171+AG171/F$7)/30,hata))</f>
        <v>#NAME?</v>
      </c>
      <c r="AP171" s="181"/>
      <c r="AQ171" s="172">
        <f t="shared" si="32"/>
        <v>0</v>
      </c>
      <c r="AR171" s="176"/>
      <c r="AS171" s="176"/>
      <c r="AT171" s="176"/>
    </row>
    <row r="172" spans="2:46" ht="15" customHeight="1" thickBot="1" x14ac:dyDescent="0.3">
      <c r="B172" s="40">
        <f t="shared" si="23"/>
        <v>158</v>
      </c>
      <c r="C172" s="41"/>
      <c r="D172" s="41"/>
      <c r="E172" s="42"/>
      <c r="F172" s="43"/>
      <c r="G172" s="43"/>
      <c r="H172" s="42"/>
      <c r="I172" s="42"/>
      <c r="J172" s="42"/>
      <c r="K172" s="42"/>
      <c r="L172" s="117" t="e">
        <f>VLOOKUP(K172,Sayfa1!F$3:G$15,2,FALSE)</f>
        <v>#N/A</v>
      </c>
      <c r="M172" s="47"/>
      <c r="N172" s="48"/>
      <c r="O172" s="44">
        <f>IF(AND(F172&lt;F$2,G172=""),(NETWORKDAYS.INTL(F$2,G$2,1)-U172),IF(AND(F172&lt;F$2,G172&lt;=G$2),(NETWORKDAYS.INTL(F$2,G172,1)-U172),IF(AND(F172&gt;=F$2,G172=""),((NETWORKDAYS.INTL(F172,G$2,1))-U172),IF(AND(F172&gt;=F$2,G172&lt;=G$2),NETWORKDAYS.INTL(F172,G172,1),hata))))</f>
        <v>22</v>
      </c>
      <c r="P172" s="44">
        <f t="shared" si="24"/>
        <v>0</v>
      </c>
      <c r="Q172" s="49"/>
      <c r="R172" s="45">
        <f t="shared" si="25"/>
        <v>0</v>
      </c>
      <c r="S172" s="45">
        <f t="shared" si="26"/>
        <v>0</v>
      </c>
      <c r="T172" s="127">
        <f>IF(AND(F172&lt;F$2,G172=""),(G$2-F$2+1)-(NETWORKDAYS.INTL(F$2,G$2,1)),IF(AND(F172&lt;F$2,G172&lt;=G$2),(G172-F$2)-(NETWORKDAYS.INTL(F$2,G172,1)),IF(AND(F172&gt;=F$2,G172=""),(G$2-F172)-(NETWORKDAYS.INTL(F172,G$2,1)),IF(AND(F172&gt;=F$2,G172&lt;=G$2),(G172-F172)-NETWORKDAYS.INTL(F172,G172,1),hata))))</f>
        <v>8</v>
      </c>
      <c r="U172" s="46">
        <f t="shared" si="27"/>
        <v>1</v>
      </c>
      <c r="V172" s="50"/>
      <c r="W172" s="51"/>
      <c r="X172" s="51"/>
      <c r="Y172" s="51"/>
      <c r="Z172" s="51"/>
      <c r="AA172" s="51"/>
      <c r="AB172" s="51"/>
      <c r="AC172" s="51"/>
      <c r="AD172" s="52"/>
      <c r="AE172" s="52"/>
      <c r="AF172" s="53"/>
      <c r="AG172" s="54"/>
      <c r="AH172" s="128"/>
      <c r="AI172" s="44">
        <f>IF(H172="TAM ZAMANLI",(IF(AND(F172&lt;F$2,G172=""),G$2-F$2+1,IF(AND(F172&lt;F$2,G172&lt;=G$2),G172-F$2+1,IF(AND(F172&gt;=F$2,G172=""),G$2-F172+1,IF(AND(F172&gt;=F$2,G172&lt;=G$2),G172-F172+1,hata))))*F$7)-(F$7*SUM(S172:AF172)+AG172+AH172),0)</f>
        <v>0</v>
      </c>
      <c r="AJ172" s="119">
        <f>IF(AND(F172&lt;F$2,G172=""),(G$2-F$2+1)-(NETWORKDAYS.INTL(F$2,G$2,1)),IF(AND(F172&lt;F$2,G172&lt;=G$2),(G172-F$2+1)-(NETWORKDAYS.INTL(F$2,G172,1)),IF(AND(F172&gt;=F$2,G172=""),(G$2-F172+1)-(NETWORKDAYS.INTL(F172,G$2,1)),IF(AND(F172&gt;=F$2,G172&lt;=G$2),(G172-F172+1)-NETWORKDAYS.INTL(F172,G172,1),hata))))</f>
        <v>8</v>
      </c>
      <c r="AK172" s="55">
        <f t="shared" si="28"/>
        <v>31</v>
      </c>
      <c r="AL172" s="55">
        <f t="shared" si="29"/>
        <v>31</v>
      </c>
      <c r="AM172" s="55">
        <f t="shared" si="30"/>
        <v>0</v>
      </c>
      <c r="AN172" s="56">
        <f t="shared" si="31"/>
        <v>0</v>
      </c>
      <c r="AO172" s="169" t="e">
        <f>IF(AND(H172="TAM ZAMANLI",AN172&gt;0),1,IF(AND(H172="KISMİ ZAMANLI",AN172&gt;0),(S172+AG172/F$7)/30,hata))</f>
        <v>#NAME?</v>
      </c>
      <c r="AP172" s="181"/>
      <c r="AQ172" s="172">
        <f t="shared" si="32"/>
        <v>0</v>
      </c>
      <c r="AR172" s="176"/>
      <c r="AS172" s="176"/>
      <c r="AT172" s="176"/>
    </row>
    <row r="173" spans="2:46" ht="15" customHeight="1" thickBot="1" x14ac:dyDescent="0.3">
      <c r="B173" s="40">
        <f t="shared" si="23"/>
        <v>159</v>
      </c>
      <c r="C173" s="41"/>
      <c r="D173" s="41"/>
      <c r="E173" s="42"/>
      <c r="F173" s="43"/>
      <c r="G173" s="43"/>
      <c r="H173" s="42"/>
      <c r="I173" s="42"/>
      <c r="J173" s="42"/>
      <c r="K173" s="42"/>
      <c r="L173" s="117" t="e">
        <f>VLOOKUP(K173,Sayfa1!F$3:G$15,2,FALSE)</f>
        <v>#N/A</v>
      </c>
      <c r="M173" s="47"/>
      <c r="N173" s="48"/>
      <c r="O173" s="44">
        <f>IF(AND(F173&lt;F$2,G173=""),(NETWORKDAYS.INTL(F$2,G$2,1)-U173),IF(AND(F173&lt;F$2,G173&lt;=G$2),(NETWORKDAYS.INTL(F$2,G173,1)-U173),IF(AND(F173&gt;=F$2,G173=""),((NETWORKDAYS.INTL(F173,G$2,1))-U173),IF(AND(F173&gt;=F$2,G173&lt;=G$2),NETWORKDAYS.INTL(F173,G173,1),hata))))</f>
        <v>22</v>
      </c>
      <c r="P173" s="44">
        <f t="shared" si="24"/>
        <v>0</v>
      </c>
      <c r="Q173" s="49"/>
      <c r="R173" s="45">
        <f t="shared" si="25"/>
        <v>0</v>
      </c>
      <c r="S173" s="45">
        <f t="shared" si="26"/>
        <v>0</v>
      </c>
      <c r="T173" s="127">
        <f>IF(AND(F173&lt;F$2,G173=""),(G$2-F$2+1)-(NETWORKDAYS.INTL(F$2,G$2,1)),IF(AND(F173&lt;F$2,G173&lt;=G$2),(G173-F$2)-(NETWORKDAYS.INTL(F$2,G173,1)),IF(AND(F173&gt;=F$2,G173=""),(G$2-F173)-(NETWORKDAYS.INTL(F173,G$2,1)),IF(AND(F173&gt;=F$2,G173&lt;=G$2),(G173-F173)-NETWORKDAYS.INTL(F173,G173,1),hata))))</f>
        <v>8</v>
      </c>
      <c r="U173" s="46">
        <f t="shared" si="27"/>
        <v>1</v>
      </c>
      <c r="V173" s="50"/>
      <c r="W173" s="51"/>
      <c r="X173" s="51"/>
      <c r="Y173" s="51"/>
      <c r="Z173" s="51"/>
      <c r="AA173" s="51"/>
      <c r="AB173" s="51"/>
      <c r="AC173" s="51"/>
      <c r="AD173" s="52"/>
      <c r="AE173" s="52"/>
      <c r="AF173" s="53"/>
      <c r="AG173" s="54"/>
      <c r="AH173" s="128"/>
      <c r="AI173" s="44">
        <f>IF(H173="TAM ZAMANLI",(IF(AND(F173&lt;F$2,G173=""),G$2-F$2+1,IF(AND(F173&lt;F$2,G173&lt;=G$2),G173-F$2+1,IF(AND(F173&gt;=F$2,G173=""),G$2-F173+1,IF(AND(F173&gt;=F$2,G173&lt;=G$2),G173-F173+1,hata))))*F$7)-(F$7*SUM(S173:AF173)+AG173+AH173),0)</f>
        <v>0</v>
      </c>
      <c r="AJ173" s="119">
        <f>IF(AND(F173&lt;F$2,G173=""),(G$2-F$2+1)-(NETWORKDAYS.INTL(F$2,G$2,1)),IF(AND(F173&lt;F$2,G173&lt;=G$2),(G173-F$2+1)-(NETWORKDAYS.INTL(F$2,G173,1)),IF(AND(F173&gt;=F$2,G173=""),(G$2-F173+1)-(NETWORKDAYS.INTL(F173,G$2,1)),IF(AND(F173&gt;=F$2,G173&lt;=G$2),(G173-F173+1)-NETWORKDAYS.INTL(F173,G173,1),hata))))</f>
        <v>8</v>
      </c>
      <c r="AK173" s="55">
        <f t="shared" si="28"/>
        <v>31</v>
      </c>
      <c r="AL173" s="55">
        <f t="shared" si="29"/>
        <v>31</v>
      </c>
      <c r="AM173" s="55">
        <f t="shared" si="30"/>
        <v>0</v>
      </c>
      <c r="AN173" s="56">
        <f t="shared" si="31"/>
        <v>0</v>
      </c>
      <c r="AO173" s="169" t="e">
        <f>IF(AND(H173="TAM ZAMANLI",AN173&gt;0),1,IF(AND(H173="KISMİ ZAMANLI",AN173&gt;0),(S173+AG173/F$7)/30,hata))</f>
        <v>#NAME?</v>
      </c>
      <c r="AP173" s="181"/>
      <c r="AQ173" s="172">
        <f t="shared" si="32"/>
        <v>0</v>
      </c>
      <c r="AR173" s="176"/>
      <c r="AS173" s="176"/>
      <c r="AT173" s="176"/>
    </row>
    <row r="174" spans="2:46" ht="15" customHeight="1" thickBot="1" x14ac:dyDescent="0.3">
      <c r="B174" s="40">
        <f t="shared" si="23"/>
        <v>160</v>
      </c>
      <c r="C174" s="41"/>
      <c r="D174" s="41"/>
      <c r="E174" s="42"/>
      <c r="F174" s="43"/>
      <c r="G174" s="43"/>
      <c r="H174" s="42"/>
      <c r="I174" s="42"/>
      <c r="J174" s="42"/>
      <c r="K174" s="42"/>
      <c r="L174" s="117" t="e">
        <f>VLOOKUP(K174,Sayfa1!F$3:G$15,2,FALSE)</f>
        <v>#N/A</v>
      </c>
      <c r="M174" s="47"/>
      <c r="N174" s="48"/>
      <c r="O174" s="44">
        <f>IF(AND(F174&lt;F$2,G174=""),(NETWORKDAYS.INTL(F$2,G$2,1)-U174),IF(AND(F174&lt;F$2,G174&lt;=G$2),(NETWORKDAYS.INTL(F$2,G174,1)-U174),IF(AND(F174&gt;=F$2,G174=""),((NETWORKDAYS.INTL(F174,G$2,1))-U174),IF(AND(F174&gt;=F$2,G174&lt;=G$2),NETWORKDAYS.INTL(F174,G174,1),hata))))</f>
        <v>22</v>
      </c>
      <c r="P174" s="44">
        <f t="shared" si="24"/>
        <v>0</v>
      </c>
      <c r="Q174" s="49"/>
      <c r="R174" s="45">
        <f t="shared" si="25"/>
        <v>0</v>
      </c>
      <c r="S174" s="45">
        <f t="shared" si="26"/>
        <v>0</v>
      </c>
      <c r="T174" s="127">
        <f>IF(AND(F174&lt;F$2,G174=""),(G$2-F$2+1)-(NETWORKDAYS.INTL(F$2,G$2,1)),IF(AND(F174&lt;F$2,G174&lt;=G$2),(G174-F$2)-(NETWORKDAYS.INTL(F$2,G174,1)),IF(AND(F174&gt;=F$2,G174=""),(G$2-F174)-(NETWORKDAYS.INTL(F174,G$2,1)),IF(AND(F174&gt;=F$2,G174&lt;=G$2),(G174-F174)-NETWORKDAYS.INTL(F174,G174,1),hata))))</f>
        <v>8</v>
      </c>
      <c r="U174" s="46">
        <f t="shared" si="27"/>
        <v>1</v>
      </c>
      <c r="V174" s="50"/>
      <c r="W174" s="51"/>
      <c r="X174" s="51"/>
      <c r="Y174" s="51"/>
      <c r="Z174" s="51"/>
      <c r="AA174" s="51"/>
      <c r="AB174" s="51"/>
      <c r="AC174" s="51"/>
      <c r="AD174" s="52"/>
      <c r="AE174" s="52"/>
      <c r="AF174" s="53"/>
      <c r="AG174" s="54"/>
      <c r="AH174" s="128"/>
      <c r="AI174" s="44">
        <f>IF(H174="TAM ZAMANLI",(IF(AND(F174&lt;F$2,G174=""),G$2-F$2+1,IF(AND(F174&lt;F$2,G174&lt;=G$2),G174-F$2+1,IF(AND(F174&gt;=F$2,G174=""),G$2-F174+1,IF(AND(F174&gt;=F$2,G174&lt;=G$2),G174-F174+1,hata))))*F$7)-(F$7*SUM(S174:AF174)+AG174+AH174),0)</f>
        <v>0</v>
      </c>
      <c r="AJ174" s="119">
        <f>IF(AND(F174&lt;F$2,G174=""),(G$2-F$2+1)-(NETWORKDAYS.INTL(F$2,G$2,1)),IF(AND(F174&lt;F$2,G174&lt;=G$2),(G174-F$2+1)-(NETWORKDAYS.INTL(F$2,G174,1)),IF(AND(F174&gt;=F$2,G174=""),(G$2-F174+1)-(NETWORKDAYS.INTL(F174,G$2,1)),IF(AND(F174&gt;=F$2,G174&lt;=G$2),(G174-F174+1)-NETWORKDAYS.INTL(F174,G174,1),hata))))</f>
        <v>8</v>
      </c>
      <c r="AK174" s="55">
        <f t="shared" si="28"/>
        <v>31</v>
      </c>
      <c r="AL174" s="55">
        <f t="shared" si="29"/>
        <v>31</v>
      </c>
      <c r="AM174" s="55">
        <f t="shared" si="30"/>
        <v>0</v>
      </c>
      <c r="AN174" s="56">
        <f t="shared" si="31"/>
        <v>0</v>
      </c>
      <c r="AO174" s="169" t="e">
        <f>IF(AND(H174="TAM ZAMANLI",AN174&gt;0),1,IF(AND(H174="KISMİ ZAMANLI",AN174&gt;0),(S174+AG174/F$7)/30,hata))</f>
        <v>#NAME?</v>
      </c>
      <c r="AP174" s="181"/>
      <c r="AQ174" s="172">
        <f t="shared" si="32"/>
        <v>0</v>
      </c>
      <c r="AR174" s="176"/>
      <c r="AS174" s="176"/>
      <c r="AT174" s="176"/>
    </row>
    <row r="175" spans="2:46" ht="15" customHeight="1" thickBot="1" x14ac:dyDescent="0.3">
      <c r="B175" s="40">
        <f t="shared" si="23"/>
        <v>161</v>
      </c>
      <c r="C175" s="41"/>
      <c r="D175" s="41"/>
      <c r="E175" s="42"/>
      <c r="F175" s="43"/>
      <c r="G175" s="43"/>
      <c r="H175" s="42"/>
      <c r="I175" s="42"/>
      <c r="J175" s="42"/>
      <c r="K175" s="42"/>
      <c r="L175" s="117" t="e">
        <f>VLOOKUP(K175,Sayfa1!F$3:G$15,2,FALSE)</f>
        <v>#N/A</v>
      </c>
      <c r="M175" s="47"/>
      <c r="N175" s="48"/>
      <c r="O175" s="44">
        <f>IF(AND(F175&lt;F$2,G175=""),(NETWORKDAYS.INTL(F$2,G$2,1)-U175),IF(AND(F175&lt;F$2,G175&lt;=G$2),(NETWORKDAYS.INTL(F$2,G175,1)-U175),IF(AND(F175&gt;=F$2,G175=""),((NETWORKDAYS.INTL(F175,G$2,1))-U175),IF(AND(F175&gt;=F$2,G175&lt;=G$2),NETWORKDAYS.INTL(F175,G175,1),hata))))</f>
        <v>22</v>
      </c>
      <c r="P175" s="44">
        <f t="shared" si="24"/>
        <v>0</v>
      </c>
      <c r="Q175" s="49"/>
      <c r="R175" s="45">
        <f t="shared" si="25"/>
        <v>0</v>
      </c>
      <c r="S175" s="45">
        <f t="shared" si="26"/>
        <v>0</v>
      </c>
      <c r="T175" s="127">
        <f>IF(AND(F175&lt;F$2,G175=""),(G$2-F$2+1)-(NETWORKDAYS.INTL(F$2,G$2,1)),IF(AND(F175&lt;F$2,G175&lt;=G$2),(G175-F$2)-(NETWORKDAYS.INTL(F$2,G175,1)),IF(AND(F175&gt;=F$2,G175=""),(G$2-F175)-(NETWORKDAYS.INTL(F175,G$2,1)),IF(AND(F175&gt;=F$2,G175&lt;=G$2),(G175-F175)-NETWORKDAYS.INTL(F175,G175,1),hata))))</f>
        <v>8</v>
      </c>
      <c r="U175" s="46">
        <f t="shared" si="27"/>
        <v>1</v>
      </c>
      <c r="V175" s="50"/>
      <c r="W175" s="51"/>
      <c r="X175" s="51"/>
      <c r="Y175" s="51"/>
      <c r="Z175" s="51"/>
      <c r="AA175" s="51"/>
      <c r="AB175" s="51"/>
      <c r="AC175" s="51"/>
      <c r="AD175" s="52"/>
      <c r="AE175" s="52"/>
      <c r="AF175" s="53"/>
      <c r="AG175" s="54"/>
      <c r="AH175" s="128"/>
      <c r="AI175" s="44">
        <f>IF(H175="TAM ZAMANLI",(IF(AND(F175&lt;F$2,G175=""),G$2-F$2+1,IF(AND(F175&lt;F$2,G175&lt;=G$2),G175-F$2+1,IF(AND(F175&gt;=F$2,G175=""),G$2-F175+1,IF(AND(F175&gt;=F$2,G175&lt;=G$2),G175-F175+1,hata))))*F$7)-(F$7*SUM(S175:AF175)+AG175+AH175),0)</f>
        <v>0</v>
      </c>
      <c r="AJ175" s="119">
        <f>IF(AND(F175&lt;F$2,G175=""),(G$2-F$2+1)-(NETWORKDAYS.INTL(F$2,G$2,1)),IF(AND(F175&lt;F$2,G175&lt;=G$2),(G175-F$2+1)-(NETWORKDAYS.INTL(F$2,G175,1)),IF(AND(F175&gt;=F$2,G175=""),(G$2-F175+1)-(NETWORKDAYS.INTL(F175,G$2,1)),IF(AND(F175&gt;=F$2,G175&lt;=G$2),(G175-F175+1)-NETWORKDAYS.INTL(F175,G175,1),hata))))</f>
        <v>8</v>
      </c>
      <c r="AK175" s="55">
        <f t="shared" si="28"/>
        <v>31</v>
      </c>
      <c r="AL175" s="55">
        <f t="shared" si="29"/>
        <v>31</v>
      </c>
      <c r="AM175" s="55">
        <f t="shared" si="30"/>
        <v>0</v>
      </c>
      <c r="AN175" s="56">
        <f t="shared" si="31"/>
        <v>0</v>
      </c>
      <c r="AO175" s="169" t="e">
        <f>IF(AND(H175="TAM ZAMANLI",AN175&gt;0),1,IF(AND(H175="KISMİ ZAMANLI",AN175&gt;0),(S175+AG175/F$7)/30,hata))</f>
        <v>#NAME?</v>
      </c>
      <c r="AP175" s="181"/>
      <c r="AQ175" s="172">
        <f t="shared" si="32"/>
        <v>0</v>
      </c>
      <c r="AR175" s="176"/>
      <c r="AS175" s="176"/>
      <c r="AT175" s="176"/>
    </row>
    <row r="176" spans="2:46" ht="15.75" customHeight="1" thickBot="1" x14ac:dyDescent="0.3">
      <c r="B176" s="40">
        <f t="shared" si="23"/>
        <v>162</v>
      </c>
      <c r="C176" s="41"/>
      <c r="D176" s="41"/>
      <c r="E176" s="42"/>
      <c r="F176" s="43"/>
      <c r="G176" s="43"/>
      <c r="H176" s="42"/>
      <c r="I176" s="42"/>
      <c r="J176" s="42"/>
      <c r="K176" s="42"/>
      <c r="L176" s="117" t="e">
        <f>VLOOKUP(K176,Sayfa1!F$3:G$15,2,FALSE)</f>
        <v>#N/A</v>
      </c>
      <c r="M176" s="47"/>
      <c r="N176" s="48"/>
      <c r="O176" s="44">
        <f>IF(AND(F176&lt;F$2,G176=""),(NETWORKDAYS.INTL(F$2,G$2,1)-U176),IF(AND(F176&lt;F$2,G176&lt;=G$2),(NETWORKDAYS.INTL(F$2,G176,1)-U176),IF(AND(F176&gt;=F$2,G176=""),((NETWORKDAYS.INTL(F176,G$2,1))-U176),IF(AND(F176&gt;=F$2,G176&lt;=G$2),NETWORKDAYS.INTL(F176,G176,1),hata))))</f>
        <v>22</v>
      </c>
      <c r="P176" s="44">
        <f t="shared" si="24"/>
        <v>0</v>
      </c>
      <c r="Q176" s="49"/>
      <c r="R176" s="45">
        <f t="shared" si="25"/>
        <v>0</v>
      </c>
      <c r="S176" s="45">
        <f t="shared" si="26"/>
        <v>0</v>
      </c>
      <c r="T176" s="127">
        <f>IF(AND(F176&lt;F$2,G176=""),(G$2-F$2+1)-(NETWORKDAYS.INTL(F$2,G$2,1)),IF(AND(F176&lt;F$2,G176&lt;=G$2),(G176-F$2)-(NETWORKDAYS.INTL(F$2,G176,1)),IF(AND(F176&gt;=F$2,G176=""),(G$2-F176)-(NETWORKDAYS.INTL(F176,G$2,1)),IF(AND(F176&gt;=F$2,G176&lt;=G$2),(G176-F176)-NETWORKDAYS.INTL(F176,G176,1),hata))))</f>
        <v>8</v>
      </c>
      <c r="U176" s="46">
        <f t="shared" si="27"/>
        <v>1</v>
      </c>
      <c r="V176" s="50"/>
      <c r="W176" s="51"/>
      <c r="X176" s="51"/>
      <c r="Y176" s="51"/>
      <c r="Z176" s="51"/>
      <c r="AA176" s="51"/>
      <c r="AB176" s="51"/>
      <c r="AC176" s="51"/>
      <c r="AD176" s="52"/>
      <c r="AE176" s="52"/>
      <c r="AF176" s="53"/>
      <c r="AG176" s="54"/>
      <c r="AH176" s="128"/>
      <c r="AI176" s="44">
        <f>IF(H176="TAM ZAMANLI",(IF(AND(F176&lt;F$2,G176=""),G$2-F$2+1,IF(AND(F176&lt;F$2,G176&lt;=G$2),G176-F$2+1,IF(AND(F176&gt;=F$2,G176=""),G$2-F176+1,IF(AND(F176&gt;=F$2,G176&lt;=G$2),G176-F176+1,hata))))*F$7)-(F$7*SUM(S176:AF176)+AG176+AH176),0)</f>
        <v>0</v>
      </c>
      <c r="AJ176" s="119">
        <f>IF(AND(F176&lt;F$2,G176=""),(G$2-F$2+1)-(NETWORKDAYS.INTL(F$2,G$2,1)),IF(AND(F176&lt;F$2,G176&lt;=G$2),(G176-F$2+1)-(NETWORKDAYS.INTL(F$2,G176,1)),IF(AND(F176&gt;=F$2,G176=""),(G$2-F176+1)-(NETWORKDAYS.INTL(F176,G$2,1)),IF(AND(F176&gt;=F$2,G176&lt;=G$2),(G176-F176+1)-NETWORKDAYS.INTL(F176,G176,1),hata))))</f>
        <v>8</v>
      </c>
      <c r="AK176" s="55">
        <f t="shared" si="28"/>
        <v>31</v>
      </c>
      <c r="AL176" s="55">
        <f t="shared" si="29"/>
        <v>31</v>
      </c>
      <c r="AM176" s="55">
        <f t="shared" si="30"/>
        <v>0</v>
      </c>
      <c r="AN176" s="56">
        <f t="shared" si="31"/>
        <v>0</v>
      </c>
      <c r="AO176" s="169" t="e">
        <f>IF(AND(H176="TAM ZAMANLI",AN176&gt;0),1,IF(AND(H176="KISMİ ZAMANLI",AN176&gt;0),(S176+AG176/F$7)/30,hata))</f>
        <v>#NAME?</v>
      </c>
      <c r="AP176" s="181"/>
      <c r="AQ176" s="172">
        <f t="shared" si="32"/>
        <v>0</v>
      </c>
      <c r="AR176" s="176"/>
      <c r="AS176" s="176"/>
      <c r="AT176" s="176"/>
    </row>
    <row r="177" spans="2:46" ht="15" customHeight="1" thickBot="1" x14ac:dyDescent="0.3">
      <c r="B177" s="40">
        <f t="shared" si="23"/>
        <v>163</v>
      </c>
      <c r="C177" s="41"/>
      <c r="D177" s="41"/>
      <c r="E177" s="42"/>
      <c r="F177" s="43"/>
      <c r="G177" s="43"/>
      <c r="H177" s="42"/>
      <c r="I177" s="42"/>
      <c r="J177" s="42"/>
      <c r="K177" s="42"/>
      <c r="L177" s="117" t="e">
        <f>VLOOKUP(K177,Sayfa1!F$3:G$15,2,FALSE)</f>
        <v>#N/A</v>
      </c>
      <c r="M177" s="47"/>
      <c r="N177" s="48"/>
      <c r="O177" s="44">
        <f>IF(AND(F177&lt;F$2,G177=""),(NETWORKDAYS.INTL(F$2,G$2,1)-U177),IF(AND(F177&lt;F$2,G177&lt;=G$2),(NETWORKDAYS.INTL(F$2,G177,1)-U177),IF(AND(F177&gt;=F$2,G177=""),((NETWORKDAYS.INTL(F177,G$2,1))-U177),IF(AND(F177&gt;=F$2,G177&lt;=G$2),NETWORKDAYS.INTL(F177,G177,1),hata))))</f>
        <v>22</v>
      </c>
      <c r="P177" s="44">
        <f t="shared" si="24"/>
        <v>0</v>
      </c>
      <c r="Q177" s="49"/>
      <c r="R177" s="45">
        <f t="shared" si="25"/>
        <v>0</v>
      </c>
      <c r="S177" s="45">
        <f t="shared" si="26"/>
        <v>0</v>
      </c>
      <c r="T177" s="127">
        <f>IF(AND(F177&lt;F$2,G177=""),(G$2-F$2+1)-(NETWORKDAYS.INTL(F$2,G$2,1)),IF(AND(F177&lt;F$2,G177&lt;=G$2),(G177-F$2)-(NETWORKDAYS.INTL(F$2,G177,1)),IF(AND(F177&gt;=F$2,G177=""),(G$2-F177)-(NETWORKDAYS.INTL(F177,G$2,1)),IF(AND(F177&gt;=F$2,G177&lt;=G$2),(G177-F177)-NETWORKDAYS.INTL(F177,G177,1),hata))))</f>
        <v>8</v>
      </c>
      <c r="U177" s="46">
        <f t="shared" si="27"/>
        <v>1</v>
      </c>
      <c r="V177" s="50"/>
      <c r="W177" s="51"/>
      <c r="X177" s="51"/>
      <c r="Y177" s="51"/>
      <c r="Z177" s="51"/>
      <c r="AA177" s="51"/>
      <c r="AB177" s="51"/>
      <c r="AC177" s="51"/>
      <c r="AD177" s="52"/>
      <c r="AE177" s="52"/>
      <c r="AF177" s="53"/>
      <c r="AG177" s="54"/>
      <c r="AH177" s="128"/>
      <c r="AI177" s="44">
        <f>IF(H177="TAM ZAMANLI",(IF(AND(F177&lt;F$2,G177=""),G$2-F$2+1,IF(AND(F177&lt;F$2,G177&lt;=G$2),G177-F$2+1,IF(AND(F177&gt;=F$2,G177=""),G$2-F177+1,IF(AND(F177&gt;=F$2,G177&lt;=G$2),G177-F177+1,hata))))*F$7)-(F$7*SUM(S177:AF177)+AG177+AH177),0)</f>
        <v>0</v>
      </c>
      <c r="AJ177" s="119">
        <f>IF(AND(F177&lt;F$2,G177=""),(G$2-F$2+1)-(NETWORKDAYS.INTL(F$2,G$2,1)),IF(AND(F177&lt;F$2,G177&lt;=G$2),(G177-F$2+1)-(NETWORKDAYS.INTL(F$2,G177,1)),IF(AND(F177&gt;=F$2,G177=""),(G$2-F177+1)-(NETWORKDAYS.INTL(F177,G$2,1)),IF(AND(F177&gt;=F$2,G177&lt;=G$2),(G177-F177+1)-NETWORKDAYS.INTL(F177,G177,1),hata))))</f>
        <v>8</v>
      </c>
      <c r="AK177" s="55">
        <f t="shared" si="28"/>
        <v>31</v>
      </c>
      <c r="AL177" s="55">
        <f t="shared" si="29"/>
        <v>31</v>
      </c>
      <c r="AM177" s="55">
        <f t="shared" si="30"/>
        <v>0</v>
      </c>
      <c r="AN177" s="56">
        <f t="shared" si="31"/>
        <v>0</v>
      </c>
      <c r="AO177" s="169" t="e">
        <f>IF(AND(H177="TAM ZAMANLI",AN177&gt;0),1,IF(AND(H177="KISMİ ZAMANLI",AN177&gt;0),(S177+AG177/F$7)/30,hata))</f>
        <v>#NAME?</v>
      </c>
      <c r="AP177" s="181"/>
      <c r="AQ177" s="172">
        <f t="shared" si="32"/>
        <v>0</v>
      </c>
      <c r="AR177" s="176"/>
      <c r="AS177" s="176"/>
      <c r="AT177" s="176"/>
    </row>
    <row r="178" spans="2:46" ht="15.75" thickBot="1" x14ac:dyDescent="0.3">
      <c r="B178" s="40">
        <f t="shared" si="23"/>
        <v>164</v>
      </c>
      <c r="C178" s="41"/>
      <c r="D178" s="41"/>
      <c r="E178" s="42"/>
      <c r="F178" s="43"/>
      <c r="G178" s="43"/>
      <c r="H178" s="42"/>
      <c r="I178" s="42"/>
      <c r="J178" s="42"/>
      <c r="K178" s="42"/>
      <c r="L178" s="117" t="e">
        <f>VLOOKUP(K178,Sayfa1!F$3:G$15,2,FALSE)</f>
        <v>#N/A</v>
      </c>
      <c r="M178" s="47"/>
      <c r="N178" s="48"/>
      <c r="O178" s="44">
        <f>IF(AND(F178&lt;F$2,G178=""),(NETWORKDAYS.INTL(F$2,G$2,1)-U178),IF(AND(F178&lt;F$2,G178&lt;=G$2),(NETWORKDAYS.INTL(F$2,G178,1)-U178),IF(AND(F178&gt;=F$2,G178=""),((NETWORKDAYS.INTL(F178,G$2,1))-U178),IF(AND(F178&gt;=F$2,G178&lt;=G$2),NETWORKDAYS.INTL(F178,G178,1),hata))))</f>
        <v>22</v>
      </c>
      <c r="P178" s="44">
        <f t="shared" si="24"/>
        <v>0</v>
      </c>
      <c r="Q178" s="49"/>
      <c r="R178" s="45">
        <f t="shared" si="25"/>
        <v>0</v>
      </c>
      <c r="S178" s="45">
        <f t="shared" si="26"/>
        <v>0</v>
      </c>
      <c r="T178" s="127">
        <f>IF(AND(F178&lt;F$2,G178=""),(G$2-F$2+1)-(NETWORKDAYS.INTL(F$2,G$2,1)),IF(AND(F178&lt;F$2,G178&lt;=G$2),(G178-F$2)-(NETWORKDAYS.INTL(F$2,G178,1)),IF(AND(F178&gt;=F$2,G178=""),(G$2-F178)-(NETWORKDAYS.INTL(F178,G$2,1)),IF(AND(F178&gt;=F$2,G178&lt;=G$2),(G178-F178)-NETWORKDAYS.INTL(F178,G178,1),hata))))</f>
        <v>8</v>
      </c>
      <c r="U178" s="46">
        <f t="shared" si="27"/>
        <v>1</v>
      </c>
      <c r="V178" s="50"/>
      <c r="W178" s="51"/>
      <c r="X178" s="51"/>
      <c r="Y178" s="51"/>
      <c r="Z178" s="51"/>
      <c r="AA178" s="51"/>
      <c r="AB178" s="51"/>
      <c r="AC178" s="51"/>
      <c r="AD178" s="52"/>
      <c r="AE178" s="52"/>
      <c r="AF178" s="53"/>
      <c r="AG178" s="54"/>
      <c r="AH178" s="128"/>
      <c r="AI178" s="44">
        <f>IF(H178="TAM ZAMANLI",(IF(AND(F178&lt;F$2,G178=""),G$2-F$2+1,IF(AND(F178&lt;F$2,G178&lt;=G$2),G178-F$2+1,IF(AND(F178&gt;=F$2,G178=""),G$2-F178+1,IF(AND(F178&gt;=F$2,G178&lt;=G$2),G178-F178+1,hata))))*F$7)-(F$7*SUM(S178:AF178)+AG178+AH178),0)</f>
        <v>0</v>
      </c>
      <c r="AJ178" s="119">
        <f>IF(AND(F178&lt;F$2,G178=""),(G$2-F$2+1)-(NETWORKDAYS.INTL(F$2,G$2,1)),IF(AND(F178&lt;F$2,G178&lt;=G$2),(G178-F$2+1)-(NETWORKDAYS.INTL(F$2,G178,1)),IF(AND(F178&gt;=F$2,G178=""),(G$2-F178+1)-(NETWORKDAYS.INTL(F178,G$2,1)),IF(AND(F178&gt;=F$2,G178&lt;=G$2),(G178-F178+1)-NETWORKDAYS.INTL(F178,G178,1),hata))))</f>
        <v>8</v>
      </c>
      <c r="AK178" s="55">
        <f t="shared" si="28"/>
        <v>31</v>
      </c>
      <c r="AL178" s="55">
        <f t="shared" si="29"/>
        <v>31</v>
      </c>
      <c r="AM178" s="55">
        <f t="shared" si="30"/>
        <v>0</v>
      </c>
      <c r="AN178" s="56">
        <f t="shared" si="31"/>
        <v>0</v>
      </c>
      <c r="AO178" s="169" t="e">
        <f>IF(AND(H178="TAM ZAMANLI",AN178&gt;0),1,IF(AND(H178="KISMİ ZAMANLI",AN178&gt;0),(S178+AG178/F$7)/30,hata))</f>
        <v>#NAME?</v>
      </c>
      <c r="AP178" s="181"/>
      <c r="AQ178" s="172">
        <f t="shared" si="32"/>
        <v>0</v>
      </c>
      <c r="AR178" s="176"/>
      <c r="AS178" s="176"/>
      <c r="AT178" s="176"/>
    </row>
    <row r="179" spans="2:46" ht="15.75" thickBot="1" x14ac:dyDescent="0.3">
      <c r="B179" s="40">
        <f t="shared" si="23"/>
        <v>165</v>
      </c>
      <c r="C179" s="41"/>
      <c r="D179" s="41"/>
      <c r="E179" s="42"/>
      <c r="F179" s="43"/>
      <c r="G179" s="43"/>
      <c r="H179" s="42"/>
      <c r="I179" s="42"/>
      <c r="J179" s="42"/>
      <c r="K179" s="42"/>
      <c r="L179" s="117" t="e">
        <f>VLOOKUP(K179,Sayfa1!F$3:G$15,2,FALSE)</f>
        <v>#N/A</v>
      </c>
      <c r="M179" s="47"/>
      <c r="N179" s="48"/>
      <c r="O179" s="44">
        <f>IF(AND(F179&lt;F$2,G179=""),(NETWORKDAYS.INTL(F$2,G$2,1)-U179),IF(AND(F179&lt;F$2,G179&lt;=G$2),(NETWORKDAYS.INTL(F$2,G179,1)-U179),IF(AND(F179&gt;=F$2,G179=""),((NETWORKDAYS.INTL(F179,G$2,1))-U179),IF(AND(F179&gt;=F$2,G179&lt;=G$2),NETWORKDAYS.INTL(F179,G179,1),hata))))</f>
        <v>22</v>
      </c>
      <c r="P179" s="44">
        <f t="shared" si="24"/>
        <v>0</v>
      </c>
      <c r="Q179" s="49"/>
      <c r="R179" s="45">
        <f t="shared" si="25"/>
        <v>0</v>
      </c>
      <c r="S179" s="45">
        <f t="shared" si="26"/>
        <v>0</v>
      </c>
      <c r="T179" s="127">
        <f>IF(AND(F179&lt;F$2,G179=""),(G$2-F$2+1)-(NETWORKDAYS.INTL(F$2,G$2,1)),IF(AND(F179&lt;F$2,G179&lt;=G$2),(G179-F$2)-(NETWORKDAYS.INTL(F$2,G179,1)),IF(AND(F179&gt;=F$2,G179=""),(G$2-F179)-(NETWORKDAYS.INTL(F179,G$2,1)),IF(AND(F179&gt;=F$2,G179&lt;=G$2),(G179-F179)-NETWORKDAYS.INTL(F179,G179,1),hata))))</f>
        <v>8</v>
      </c>
      <c r="U179" s="46">
        <f t="shared" si="27"/>
        <v>1</v>
      </c>
      <c r="V179" s="50"/>
      <c r="W179" s="51"/>
      <c r="X179" s="51"/>
      <c r="Y179" s="51"/>
      <c r="Z179" s="51"/>
      <c r="AA179" s="51"/>
      <c r="AB179" s="51"/>
      <c r="AC179" s="51"/>
      <c r="AD179" s="52"/>
      <c r="AE179" s="52"/>
      <c r="AF179" s="53"/>
      <c r="AG179" s="54"/>
      <c r="AH179" s="128"/>
      <c r="AI179" s="44">
        <f>IF(H179="TAM ZAMANLI",(IF(AND(F179&lt;F$2,G179=""),G$2-F$2+1,IF(AND(F179&lt;F$2,G179&lt;=G$2),G179-F$2+1,IF(AND(F179&gt;=F$2,G179=""),G$2-F179+1,IF(AND(F179&gt;=F$2,G179&lt;=G$2),G179-F179+1,hata))))*F$7)-(F$7*SUM(S179:AF179)+AG179+AH179),0)</f>
        <v>0</v>
      </c>
      <c r="AJ179" s="119">
        <f>IF(AND(F179&lt;F$2,G179=""),(G$2-F$2+1)-(NETWORKDAYS.INTL(F$2,G$2,1)),IF(AND(F179&lt;F$2,G179&lt;=G$2),(G179-F$2+1)-(NETWORKDAYS.INTL(F$2,G179,1)),IF(AND(F179&gt;=F$2,G179=""),(G$2-F179+1)-(NETWORKDAYS.INTL(F179,G$2,1)),IF(AND(F179&gt;=F$2,G179&lt;=G$2),(G179-F179+1)-NETWORKDAYS.INTL(F179,G179,1),hata))))</f>
        <v>8</v>
      </c>
      <c r="AK179" s="55">
        <f t="shared" si="28"/>
        <v>31</v>
      </c>
      <c r="AL179" s="55">
        <f t="shared" si="29"/>
        <v>31</v>
      </c>
      <c r="AM179" s="55">
        <f t="shared" si="30"/>
        <v>0</v>
      </c>
      <c r="AN179" s="56">
        <f t="shared" si="31"/>
        <v>0</v>
      </c>
      <c r="AO179" s="169" t="e">
        <f>IF(AND(H179="TAM ZAMANLI",AN179&gt;0),1,IF(AND(H179="KISMİ ZAMANLI",AN179&gt;0),(S179+AG179/F$7)/30,hata))</f>
        <v>#NAME?</v>
      </c>
      <c r="AP179" s="181"/>
      <c r="AQ179" s="172">
        <f t="shared" si="32"/>
        <v>0</v>
      </c>
      <c r="AR179" s="176"/>
      <c r="AS179" s="176"/>
      <c r="AT179" s="176"/>
    </row>
    <row r="180" spans="2:46" ht="15.75" thickBot="1" x14ac:dyDescent="0.3">
      <c r="B180" s="40">
        <f t="shared" si="23"/>
        <v>166</v>
      </c>
      <c r="C180" s="41"/>
      <c r="D180" s="41"/>
      <c r="E180" s="42"/>
      <c r="F180" s="43"/>
      <c r="G180" s="43"/>
      <c r="H180" s="42"/>
      <c r="I180" s="42"/>
      <c r="J180" s="42"/>
      <c r="K180" s="42"/>
      <c r="L180" s="117" t="e">
        <f>VLOOKUP(K180,Sayfa1!F$3:G$15,2,FALSE)</f>
        <v>#N/A</v>
      </c>
      <c r="M180" s="47"/>
      <c r="N180" s="48"/>
      <c r="O180" s="44">
        <f>IF(AND(F180&lt;F$2,G180=""),(NETWORKDAYS.INTL(F$2,G$2,1)-U180),IF(AND(F180&lt;F$2,G180&lt;=G$2),(NETWORKDAYS.INTL(F$2,G180,1)-U180),IF(AND(F180&gt;=F$2,G180=""),((NETWORKDAYS.INTL(F180,G$2,1))-U180),IF(AND(F180&gt;=F$2,G180&lt;=G$2),NETWORKDAYS.INTL(F180,G180,1),hata))))</f>
        <v>22</v>
      </c>
      <c r="P180" s="44">
        <f t="shared" si="24"/>
        <v>0</v>
      </c>
      <c r="Q180" s="49"/>
      <c r="R180" s="45">
        <f t="shared" si="25"/>
        <v>0</v>
      </c>
      <c r="S180" s="45">
        <f t="shared" si="26"/>
        <v>0</v>
      </c>
      <c r="T180" s="127">
        <f>IF(AND(F180&lt;F$2,G180=""),(G$2-F$2+1)-(NETWORKDAYS.INTL(F$2,G$2,1)),IF(AND(F180&lt;F$2,G180&lt;=G$2),(G180-F$2)-(NETWORKDAYS.INTL(F$2,G180,1)),IF(AND(F180&gt;=F$2,G180=""),(G$2-F180)-(NETWORKDAYS.INTL(F180,G$2,1)),IF(AND(F180&gt;=F$2,G180&lt;=G$2),(G180-F180)-NETWORKDAYS.INTL(F180,G180,1),hata))))</f>
        <v>8</v>
      </c>
      <c r="U180" s="46">
        <f t="shared" si="27"/>
        <v>1</v>
      </c>
      <c r="V180" s="50"/>
      <c r="W180" s="51"/>
      <c r="X180" s="51"/>
      <c r="Y180" s="51"/>
      <c r="Z180" s="51"/>
      <c r="AA180" s="51"/>
      <c r="AB180" s="51"/>
      <c r="AC180" s="51"/>
      <c r="AD180" s="52"/>
      <c r="AE180" s="52"/>
      <c r="AF180" s="53"/>
      <c r="AG180" s="54"/>
      <c r="AH180" s="128"/>
      <c r="AI180" s="44">
        <f>IF(H180="TAM ZAMANLI",(IF(AND(F180&lt;F$2,G180=""),G$2-F$2+1,IF(AND(F180&lt;F$2,G180&lt;=G$2),G180-F$2+1,IF(AND(F180&gt;=F$2,G180=""),G$2-F180+1,IF(AND(F180&gt;=F$2,G180&lt;=G$2),G180-F180+1,hata))))*F$7)-(F$7*SUM(S180:AF180)+AG180+AH180),0)</f>
        <v>0</v>
      </c>
      <c r="AJ180" s="119">
        <f>IF(AND(F180&lt;F$2,G180=""),(G$2-F$2+1)-(NETWORKDAYS.INTL(F$2,G$2,1)),IF(AND(F180&lt;F$2,G180&lt;=G$2),(G180-F$2+1)-(NETWORKDAYS.INTL(F$2,G180,1)),IF(AND(F180&gt;=F$2,G180=""),(G$2-F180+1)-(NETWORKDAYS.INTL(F180,G$2,1)),IF(AND(F180&gt;=F$2,G180&lt;=G$2),(G180-F180+1)-NETWORKDAYS.INTL(F180,G180,1),hata))))</f>
        <v>8</v>
      </c>
      <c r="AK180" s="55">
        <f t="shared" si="28"/>
        <v>31</v>
      </c>
      <c r="AL180" s="55">
        <f t="shared" si="29"/>
        <v>31</v>
      </c>
      <c r="AM180" s="55">
        <f t="shared" si="30"/>
        <v>0</v>
      </c>
      <c r="AN180" s="56">
        <f t="shared" si="31"/>
        <v>0</v>
      </c>
      <c r="AO180" s="169" t="e">
        <f>IF(AND(H180="TAM ZAMANLI",AN180&gt;0),1,IF(AND(H180="KISMİ ZAMANLI",AN180&gt;0),(S180+AG180/F$7)/30,hata))</f>
        <v>#NAME?</v>
      </c>
      <c r="AP180" s="181"/>
      <c r="AQ180" s="172">
        <f t="shared" si="32"/>
        <v>0</v>
      </c>
      <c r="AR180" s="176"/>
      <c r="AS180" s="176"/>
      <c r="AT180" s="176"/>
    </row>
    <row r="181" spans="2:46" ht="15.75" thickBot="1" x14ac:dyDescent="0.3">
      <c r="B181" s="40">
        <f t="shared" si="23"/>
        <v>167</v>
      </c>
      <c r="C181" s="41"/>
      <c r="D181" s="41"/>
      <c r="E181" s="42"/>
      <c r="F181" s="43"/>
      <c r="G181" s="43"/>
      <c r="H181" s="42"/>
      <c r="I181" s="42"/>
      <c r="J181" s="42"/>
      <c r="K181" s="42"/>
      <c r="L181" s="117" t="e">
        <f>VLOOKUP(K181,Sayfa1!F$3:G$15,2,FALSE)</f>
        <v>#N/A</v>
      </c>
      <c r="M181" s="47"/>
      <c r="N181" s="48"/>
      <c r="O181" s="44">
        <f>IF(AND(F181&lt;F$2,G181=""),(NETWORKDAYS.INTL(F$2,G$2,1)-U181),IF(AND(F181&lt;F$2,G181&lt;=G$2),(NETWORKDAYS.INTL(F$2,G181,1)-U181),IF(AND(F181&gt;=F$2,G181=""),((NETWORKDAYS.INTL(F181,G$2,1))-U181),IF(AND(F181&gt;=F$2,G181&lt;=G$2),NETWORKDAYS.INTL(F181,G181,1),hata))))</f>
        <v>22</v>
      </c>
      <c r="P181" s="44">
        <f t="shared" si="24"/>
        <v>0</v>
      </c>
      <c r="Q181" s="49"/>
      <c r="R181" s="45">
        <f t="shared" si="25"/>
        <v>0</v>
      </c>
      <c r="S181" s="45">
        <f t="shared" si="26"/>
        <v>0</v>
      </c>
      <c r="T181" s="127">
        <f>IF(AND(F181&lt;F$2,G181=""),(G$2-F$2+1)-(NETWORKDAYS.INTL(F$2,G$2,1)),IF(AND(F181&lt;F$2,G181&lt;=G$2),(G181-F$2)-(NETWORKDAYS.INTL(F$2,G181,1)),IF(AND(F181&gt;=F$2,G181=""),(G$2-F181)-(NETWORKDAYS.INTL(F181,G$2,1)),IF(AND(F181&gt;=F$2,G181&lt;=G$2),(G181-F181)-NETWORKDAYS.INTL(F181,G181,1),hata))))</f>
        <v>8</v>
      </c>
      <c r="U181" s="46">
        <f t="shared" si="27"/>
        <v>1</v>
      </c>
      <c r="V181" s="50"/>
      <c r="W181" s="51"/>
      <c r="X181" s="51"/>
      <c r="Y181" s="51"/>
      <c r="Z181" s="51"/>
      <c r="AA181" s="51"/>
      <c r="AB181" s="51"/>
      <c r="AC181" s="51"/>
      <c r="AD181" s="52"/>
      <c r="AE181" s="52"/>
      <c r="AF181" s="53"/>
      <c r="AG181" s="54"/>
      <c r="AH181" s="128"/>
      <c r="AI181" s="44">
        <f>IF(H181="TAM ZAMANLI",(IF(AND(F181&lt;F$2,G181=""),G$2-F$2+1,IF(AND(F181&lt;F$2,G181&lt;=G$2),G181-F$2+1,IF(AND(F181&gt;=F$2,G181=""),G$2-F181+1,IF(AND(F181&gt;=F$2,G181&lt;=G$2),G181-F181+1,hata))))*F$7)-(F$7*SUM(S181:AF181)+AG181+AH181),0)</f>
        <v>0</v>
      </c>
      <c r="AJ181" s="119">
        <f>IF(AND(F181&lt;F$2,G181=""),(G$2-F$2+1)-(NETWORKDAYS.INTL(F$2,G$2,1)),IF(AND(F181&lt;F$2,G181&lt;=G$2),(G181-F$2+1)-(NETWORKDAYS.INTL(F$2,G181,1)),IF(AND(F181&gt;=F$2,G181=""),(G$2-F181+1)-(NETWORKDAYS.INTL(F181,G$2,1)),IF(AND(F181&gt;=F$2,G181&lt;=G$2),(G181-F181+1)-NETWORKDAYS.INTL(F181,G181,1),hata))))</f>
        <v>8</v>
      </c>
      <c r="AK181" s="55">
        <f t="shared" si="28"/>
        <v>31</v>
      </c>
      <c r="AL181" s="55">
        <f t="shared" si="29"/>
        <v>31</v>
      </c>
      <c r="AM181" s="55">
        <f t="shared" si="30"/>
        <v>0</v>
      </c>
      <c r="AN181" s="56">
        <f t="shared" si="31"/>
        <v>0</v>
      </c>
      <c r="AO181" s="169" t="e">
        <f>IF(AND(H181="TAM ZAMANLI",AN181&gt;0),1,IF(AND(H181="KISMİ ZAMANLI",AN181&gt;0),(S181+AG181/F$7)/30,hata))</f>
        <v>#NAME?</v>
      </c>
      <c r="AP181" s="181"/>
      <c r="AQ181" s="172">
        <f t="shared" si="32"/>
        <v>0</v>
      </c>
      <c r="AR181" s="176"/>
      <c r="AS181" s="176"/>
      <c r="AT181" s="176"/>
    </row>
    <row r="182" spans="2:46" ht="15.75" thickBot="1" x14ac:dyDescent="0.3">
      <c r="B182" s="40">
        <f t="shared" si="23"/>
        <v>168</v>
      </c>
      <c r="C182" s="41"/>
      <c r="D182" s="41"/>
      <c r="E182" s="42"/>
      <c r="F182" s="43"/>
      <c r="G182" s="43"/>
      <c r="H182" s="42"/>
      <c r="I182" s="42"/>
      <c r="J182" s="42"/>
      <c r="K182" s="42"/>
      <c r="L182" s="117" t="e">
        <f>VLOOKUP(K182,Sayfa1!F$3:G$15,2,FALSE)</f>
        <v>#N/A</v>
      </c>
      <c r="M182" s="47"/>
      <c r="N182" s="48"/>
      <c r="O182" s="44">
        <f>IF(AND(F182&lt;F$2,G182=""),(NETWORKDAYS.INTL(F$2,G$2,1)-U182),IF(AND(F182&lt;F$2,G182&lt;=G$2),(NETWORKDAYS.INTL(F$2,G182,1)-U182),IF(AND(F182&gt;=F$2,G182=""),((NETWORKDAYS.INTL(F182,G$2,1))-U182),IF(AND(F182&gt;=F$2,G182&lt;=G$2),NETWORKDAYS.INTL(F182,G182,1),hata))))</f>
        <v>22</v>
      </c>
      <c r="P182" s="44">
        <f t="shared" si="24"/>
        <v>0</v>
      </c>
      <c r="Q182" s="49"/>
      <c r="R182" s="45">
        <f t="shared" si="25"/>
        <v>0</v>
      </c>
      <c r="S182" s="45">
        <f t="shared" si="26"/>
        <v>0</v>
      </c>
      <c r="T182" s="127">
        <f>IF(AND(F182&lt;F$2,G182=""),(G$2-F$2+1)-(NETWORKDAYS.INTL(F$2,G$2,1)),IF(AND(F182&lt;F$2,G182&lt;=G$2),(G182-F$2)-(NETWORKDAYS.INTL(F$2,G182,1)),IF(AND(F182&gt;=F$2,G182=""),(G$2-F182)-(NETWORKDAYS.INTL(F182,G$2,1)),IF(AND(F182&gt;=F$2,G182&lt;=G$2),(G182-F182)-NETWORKDAYS.INTL(F182,G182,1),hata))))</f>
        <v>8</v>
      </c>
      <c r="U182" s="46">
        <f t="shared" si="27"/>
        <v>1</v>
      </c>
      <c r="V182" s="50"/>
      <c r="W182" s="51"/>
      <c r="X182" s="51"/>
      <c r="Y182" s="51"/>
      <c r="Z182" s="51"/>
      <c r="AA182" s="51"/>
      <c r="AB182" s="51"/>
      <c r="AC182" s="51"/>
      <c r="AD182" s="52"/>
      <c r="AE182" s="52"/>
      <c r="AF182" s="53"/>
      <c r="AG182" s="54"/>
      <c r="AH182" s="128"/>
      <c r="AI182" s="44">
        <f>IF(H182="TAM ZAMANLI",(IF(AND(F182&lt;F$2,G182=""),G$2-F$2+1,IF(AND(F182&lt;F$2,G182&lt;=G$2),G182-F$2+1,IF(AND(F182&gt;=F$2,G182=""),G$2-F182+1,IF(AND(F182&gt;=F$2,G182&lt;=G$2),G182-F182+1,hata))))*F$7)-(F$7*SUM(S182:AF182)+AG182+AH182),0)</f>
        <v>0</v>
      </c>
      <c r="AJ182" s="119">
        <f>IF(AND(F182&lt;F$2,G182=""),(G$2-F$2+1)-(NETWORKDAYS.INTL(F$2,G$2,1)),IF(AND(F182&lt;F$2,G182&lt;=G$2),(G182-F$2+1)-(NETWORKDAYS.INTL(F$2,G182,1)),IF(AND(F182&gt;=F$2,G182=""),(G$2-F182+1)-(NETWORKDAYS.INTL(F182,G$2,1)),IF(AND(F182&gt;=F$2,G182&lt;=G$2),(G182-F182+1)-NETWORKDAYS.INTL(F182,G182,1),hata))))</f>
        <v>8</v>
      </c>
      <c r="AK182" s="55">
        <f t="shared" si="28"/>
        <v>31</v>
      </c>
      <c r="AL182" s="55">
        <f t="shared" si="29"/>
        <v>31</v>
      </c>
      <c r="AM182" s="55">
        <f t="shared" si="30"/>
        <v>0</v>
      </c>
      <c r="AN182" s="56">
        <f t="shared" si="31"/>
        <v>0</v>
      </c>
      <c r="AO182" s="169" t="e">
        <f>IF(AND(H182="TAM ZAMANLI",AN182&gt;0),1,IF(AND(H182="KISMİ ZAMANLI",AN182&gt;0),(S182+AG182/F$7)/30,hata))</f>
        <v>#NAME?</v>
      </c>
      <c r="AP182" s="181"/>
      <c r="AQ182" s="172">
        <f t="shared" si="32"/>
        <v>0</v>
      </c>
      <c r="AR182" s="176"/>
      <c r="AS182" s="176"/>
      <c r="AT182" s="176"/>
    </row>
    <row r="183" spans="2:46" ht="15.75" thickBot="1" x14ac:dyDescent="0.3">
      <c r="B183" s="40">
        <f t="shared" si="23"/>
        <v>169</v>
      </c>
      <c r="C183" s="41"/>
      <c r="D183" s="41"/>
      <c r="E183" s="42"/>
      <c r="F183" s="43"/>
      <c r="G183" s="43"/>
      <c r="H183" s="42"/>
      <c r="I183" s="42"/>
      <c r="J183" s="42"/>
      <c r="K183" s="42"/>
      <c r="L183" s="117" t="e">
        <f>VLOOKUP(K183,Sayfa1!F$3:G$15,2,FALSE)</f>
        <v>#N/A</v>
      </c>
      <c r="M183" s="47"/>
      <c r="N183" s="48"/>
      <c r="O183" s="44">
        <f>IF(AND(F183&lt;F$2,G183=""),(NETWORKDAYS.INTL(F$2,G$2,1)-U183),IF(AND(F183&lt;F$2,G183&lt;=G$2),(NETWORKDAYS.INTL(F$2,G183,1)-U183),IF(AND(F183&gt;=F$2,G183=""),((NETWORKDAYS.INTL(F183,G$2,1))-U183),IF(AND(F183&gt;=F$2,G183&lt;=G$2),NETWORKDAYS.INTL(F183,G183,1),hata))))</f>
        <v>22</v>
      </c>
      <c r="P183" s="44">
        <f t="shared" si="24"/>
        <v>0</v>
      </c>
      <c r="Q183" s="49"/>
      <c r="R183" s="45">
        <f t="shared" si="25"/>
        <v>0</v>
      </c>
      <c r="S183" s="45">
        <f t="shared" si="26"/>
        <v>0</v>
      </c>
      <c r="T183" s="127">
        <f>IF(AND(F183&lt;F$2,G183=""),(G$2-F$2+1)-(NETWORKDAYS.INTL(F$2,G$2,1)),IF(AND(F183&lt;F$2,G183&lt;=G$2),(G183-F$2)-(NETWORKDAYS.INTL(F$2,G183,1)),IF(AND(F183&gt;=F$2,G183=""),(G$2-F183)-(NETWORKDAYS.INTL(F183,G$2,1)),IF(AND(F183&gt;=F$2,G183&lt;=G$2),(G183-F183)-NETWORKDAYS.INTL(F183,G183,1),hata))))</f>
        <v>8</v>
      </c>
      <c r="U183" s="46">
        <f t="shared" si="27"/>
        <v>1</v>
      </c>
      <c r="V183" s="50"/>
      <c r="W183" s="51"/>
      <c r="X183" s="51"/>
      <c r="Y183" s="51"/>
      <c r="Z183" s="51"/>
      <c r="AA183" s="51"/>
      <c r="AB183" s="51"/>
      <c r="AC183" s="51"/>
      <c r="AD183" s="52"/>
      <c r="AE183" s="52"/>
      <c r="AF183" s="53"/>
      <c r="AG183" s="54"/>
      <c r="AH183" s="128"/>
      <c r="AI183" s="44">
        <f>IF(H183="TAM ZAMANLI",(IF(AND(F183&lt;F$2,G183=""),G$2-F$2+1,IF(AND(F183&lt;F$2,G183&lt;=G$2),G183-F$2+1,IF(AND(F183&gt;=F$2,G183=""),G$2-F183+1,IF(AND(F183&gt;=F$2,G183&lt;=G$2),G183-F183+1,hata))))*F$7)-(F$7*SUM(S183:AF183)+AG183+AH183),0)</f>
        <v>0</v>
      </c>
      <c r="AJ183" s="119">
        <f>IF(AND(F183&lt;F$2,G183=""),(G$2-F$2+1)-(NETWORKDAYS.INTL(F$2,G$2,1)),IF(AND(F183&lt;F$2,G183&lt;=G$2),(G183-F$2+1)-(NETWORKDAYS.INTL(F$2,G183,1)),IF(AND(F183&gt;=F$2,G183=""),(G$2-F183+1)-(NETWORKDAYS.INTL(F183,G$2,1)),IF(AND(F183&gt;=F$2,G183&lt;=G$2),(G183-F183+1)-NETWORKDAYS.INTL(F183,G183,1),hata))))</f>
        <v>8</v>
      </c>
      <c r="AK183" s="55">
        <f t="shared" si="28"/>
        <v>31</v>
      </c>
      <c r="AL183" s="55">
        <f t="shared" si="29"/>
        <v>31</v>
      </c>
      <c r="AM183" s="55">
        <f t="shared" si="30"/>
        <v>0</v>
      </c>
      <c r="AN183" s="56">
        <f t="shared" si="31"/>
        <v>0</v>
      </c>
      <c r="AO183" s="169" t="e">
        <f>IF(AND(H183="TAM ZAMANLI",AN183&gt;0),1,IF(AND(H183="KISMİ ZAMANLI",AN183&gt;0),(S183+AG183/F$7)/30,hata))</f>
        <v>#NAME?</v>
      </c>
      <c r="AP183" s="181"/>
      <c r="AQ183" s="172">
        <f t="shared" si="32"/>
        <v>0</v>
      </c>
      <c r="AR183" s="176"/>
      <c r="AS183" s="176"/>
      <c r="AT183" s="176"/>
    </row>
    <row r="184" spans="2:46" ht="15.75" thickBot="1" x14ac:dyDescent="0.3">
      <c r="B184" s="40">
        <f t="shared" si="23"/>
        <v>170</v>
      </c>
      <c r="C184" s="41"/>
      <c r="D184" s="41"/>
      <c r="E184" s="42"/>
      <c r="F184" s="43"/>
      <c r="G184" s="43"/>
      <c r="H184" s="42"/>
      <c r="I184" s="42"/>
      <c r="J184" s="42"/>
      <c r="K184" s="42"/>
      <c r="L184" s="117" t="e">
        <f>VLOOKUP(K184,Sayfa1!F$3:G$15,2,FALSE)</f>
        <v>#N/A</v>
      </c>
      <c r="M184" s="47"/>
      <c r="N184" s="48"/>
      <c r="O184" s="44">
        <f>IF(AND(F184&lt;F$2,G184=""),(NETWORKDAYS.INTL(F$2,G$2,1)-U184),IF(AND(F184&lt;F$2,G184&lt;=G$2),(NETWORKDAYS.INTL(F$2,G184,1)-U184),IF(AND(F184&gt;=F$2,G184=""),((NETWORKDAYS.INTL(F184,G$2,1))-U184),IF(AND(F184&gt;=F$2,G184&lt;=G$2),NETWORKDAYS.INTL(F184,G184,1),hata))))</f>
        <v>22</v>
      </c>
      <c r="P184" s="44">
        <f t="shared" si="24"/>
        <v>0</v>
      </c>
      <c r="Q184" s="49"/>
      <c r="R184" s="45">
        <f t="shared" si="25"/>
        <v>0</v>
      </c>
      <c r="S184" s="45">
        <f t="shared" si="26"/>
        <v>0</v>
      </c>
      <c r="T184" s="127">
        <f>IF(AND(F184&lt;F$2,G184=""),(G$2-F$2+1)-(NETWORKDAYS.INTL(F$2,G$2,1)),IF(AND(F184&lt;F$2,G184&lt;=G$2),(G184-F$2)-(NETWORKDAYS.INTL(F$2,G184,1)),IF(AND(F184&gt;=F$2,G184=""),(G$2-F184)-(NETWORKDAYS.INTL(F184,G$2,1)),IF(AND(F184&gt;=F$2,G184&lt;=G$2),(G184-F184)-NETWORKDAYS.INTL(F184,G184,1),hata))))</f>
        <v>8</v>
      </c>
      <c r="U184" s="46">
        <f t="shared" si="27"/>
        <v>1</v>
      </c>
      <c r="V184" s="50"/>
      <c r="W184" s="51"/>
      <c r="X184" s="51"/>
      <c r="Y184" s="51"/>
      <c r="Z184" s="51"/>
      <c r="AA184" s="51"/>
      <c r="AB184" s="51"/>
      <c r="AC184" s="51"/>
      <c r="AD184" s="52"/>
      <c r="AE184" s="52"/>
      <c r="AF184" s="53"/>
      <c r="AG184" s="54"/>
      <c r="AH184" s="128"/>
      <c r="AI184" s="44">
        <f>IF(H184="TAM ZAMANLI",(IF(AND(F184&lt;F$2,G184=""),G$2-F$2+1,IF(AND(F184&lt;F$2,G184&lt;=G$2),G184-F$2+1,IF(AND(F184&gt;=F$2,G184=""),G$2-F184+1,IF(AND(F184&gt;=F$2,G184&lt;=G$2),G184-F184+1,hata))))*F$7)-(F$7*SUM(S184:AF184)+AG184+AH184),0)</f>
        <v>0</v>
      </c>
      <c r="AJ184" s="119">
        <f>IF(AND(F184&lt;F$2,G184=""),(G$2-F$2+1)-(NETWORKDAYS.INTL(F$2,G$2,1)),IF(AND(F184&lt;F$2,G184&lt;=G$2),(G184-F$2+1)-(NETWORKDAYS.INTL(F$2,G184,1)),IF(AND(F184&gt;=F$2,G184=""),(G$2-F184+1)-(NETWORKDAYS.INTL(F184,G$2,1)),IF(AND(F184&gt;=F$2,G184&lt;=G$2),(G184-F184+1)-NETWORKDAYS.INTL(F184,G184,1),hata))))</f>
        <v>8</v>
      </c>
      <c r="AK184" s="55">
        <f t="shared" si="28"/>
        <v>31</v>
      </c>
      <c r="AL184" s="55">
        <f t="shared" si="29"/>
        <v>31</v>
      </c>
      <c r="AM184" s="55">
        <f t="shared" si="30"/>
        <v>0</v>
      </c>
      <c r="AN184" s="56">
        <f t="shared" si="31"/>
        <v>0</v>
      </c>
      <c r="AO184" s="169" t="e">
        <f>IF(AND(H184="TAM ZAMANLI",AN184&gt;0),1,IF(AND(H184="KISMİ ZAMANLI",AN184&gt;0),(S184+AG184/F$7)/30,hata))</f>
        <v>#NAME?</v>
      </c>
      <c r="AP184" s="181"/>
      <c r="AQ184" s="172">
        <f t="shared" si="32"/>
        <v>0</v>
      </c>
      <c r="AR184" s="176"/>
      <c r="AS184" s="176"/>
      <c r="AT184" s="176"/>
    </row>
    <row r="185" spans="2:46" ht="15.75" thickBot="1" x14ac:dyDescent="0.3">
      <c r="B185" s="40">
        <f t="shared" si="23"/>
        <v>171</v>
      </c>
      <c r="C185" s="41"/>
      <c r="D185" s="41"/>
      <c r="E185" s="42"/>
      <c r="F185" s="43"/>
      <c r="G185" s="43"/>
      <c r="H185" s="42"/>
      <c r="I185" s="42"/>
      <c r="J185" s="42"/>
      <c r="K185" s="42"/>
      <c r="L185" s="117" t="e">
        <f>VLOOKUP(K185,Sayfa1!F$3:G$15,2,FALSE)</f>
        <v>#N/A</v>
      </c>
      <c r="M185" s="47"/>
      <c r="N185" s="48"/>
      <c r="O185" s="44">
        <f>IF(AND(F185&lt;F$2,G185=""),(NETWORKDAYS.INTL(F$2,G$2,1)-U185),IF(AND(F185&lt;F$2,G185&lt;=G$2),(NETWORKDAYS.INTL(F$2,G185,1)-U185),IF(AND(F185&gt;=F$2,G185=""),((NETWORKDAYS.INTL(F185,G$2,1))-U185),IF(AND(F185&gt;=F$2,G185&lt;=G$2),NETWORKDAYS.INTL(F185,G185,1),hata))))</f>
        <v>22</v>
      </c>
      <c r="P185" s="44">
        <f t="shared" si="24"/>
        <v>0</v>
      </c>
      <c r="Q185" s="49"/>
      <c r="R185" s="45">
        <f t="shared" si="25"/>
        <v>0</v>
      </c>
      <c r="S185" s="45">
        <f t="shared" si="26"/>
        <v>0</v>
      </c>
      <c r="T185" s="127">
        <f>IF(AND(F185&lt;F$2,G185=""),(G$2-F$2+1)-(NETWORKDAYS.INTL(F$2,G$2,1)),IF(AND(F185&lt;F$2,G185&lt;=G$2),(G185-F$2)-(NETWORKDAYS.INTL(F$2,G185,1)),IF(AND(F185&gt;=F$2,G185=""),(G$2-F185)-(NETWORKDAYS.INTL(F185,G$2,1)),IF(AND(F185&gt;=F$2,G185&lt;=G$2),(G185-F185)-NETWORKDAYS.INTL(F185,G185,1),hata))))</f>
        <v>8</v>
      </c>
      <c r="U185" s="46">
        <f t="shared" si="27"/>
        <v>1</v>
      </c>
      <c r="V185" s="50"/>
      <c r="W185" s="51"/>
      <c r="X185" s="51"/>
      <c r="Y185" s="51"/>
      <c r="Z185" s="51"/>
      <c r="AA185" s="51"/>
      <c r="AB185" s="51"/>
      <c r="AC185" s="51"/>
      <c r="AD185" s="52"/>
      <c r="AE185" s="52"/>
      <c r="AF185" s="53"/>
      <c r="AG185" s="54"/>
      <c r="AH185" s="128"/>
      <c r="AI185" s="44">
        <f>IF(H185="TAM ZAMANLI",(IF(AND(F185&lt;F$2,G185=""),G$2-F$2+1,IF(AND(F185&lt;F$2,G185&lt;=G$2),G185-F$2+1,IF(AND(F185&gt;=F$2,G185=""),G$2-F185+1,IF(AND(F185&gt;=F$2,G185&lt;=G$2),G185-F185+1,hata))))*F$7)-(F$7*SUM(S185:AF185)+AG185+AH185),0)</f>
        <v>0</v>
      </c>
      <c r="AJ185" s="119">
        <f>IF(AND(F185&lt;F$2,G185=""),(G$2-F$2+1)-(NETWORKDAYS.INTL(F$2,G$2,1)),IF(AND(F185&lt;F$2,G185&lt;=G$2),(G185-F$2+1)-(NETWORKDAYS.INTL(F$2,G185,1)),IF(AND(F185&gt;=F$2,G185=""),(G$2-F185+1)-(NETWORKDAYS.INTL(F185,G$2,1)),IF(AND(F185&gt;=F$2,G185&lt;=G$2),(G185-F185+1)-NETWORKDAYS.INTL(F185,G185,1),hata))))</f>
        <v>8</v>
      </c>
      <c r="AK185" s="55">
        <f t="shared" si="28"/>
        <v>31</v>
      </c>
      <c r="AL185" s="55">
        <f t="shared" si="29"/>
        <v>31</v>
      </c>
      <c r="AM185" s="55">
        <f t="shared" si="30"/>
        <v>0</v>
      </c>
      <c r="AN185" s="56">
        <f t="shared" si="31"/>
        <v>0</v>
      </c>
      <c r="AO185" s="169" t="e">
        <f>IF(AND(H185="TAM ZAMANLI",AN185&gt;0),1,IF(AND(H185="KISMİ ZAMANLI",AN185&gt;0),(S185+AG185/F$7)/30,hata))</f>
        <v>#NAME?</v>
      </c>
      <c r="AP185" s="181"/>
      <c r="AQ185" s="172">
        <f t="shared" si="32"/>
        <v>0</v>
      </c>
      <c r="AR185" s="176"/>
      <c r="AS185" s="176"/>
      <c r="AT185" s="176"/>
    </row>
    <row r="186" spans="2:46" ht="15.75" thickBot="1" x14ac:dyDescent="0.3">
      <c r="B186" s="40">
        <f t="shared" si="23"/>
        <v>172</v>
      </c>
      <c r="C186" s="41"/>
      <c r="D186" s="41"/>
      <c r="E186" s="42"/>
      <c r="F186" s="43"/>
      <c r="G186" s="43"/>
      <c r="H186" s="42"/>
      <c r="I186" s="42"/>
      <c r="J186" s="42"/>
      <c r="K186" s="42"/>
      <c r="L186" s="117" t="e">
        <f>VLOOKUP(K186,Sayfa1!F$3:G$15,2,FALSE)</f>
        <v>#N/A</v>
      </c>
      <c r="M186" s="47"/>
      <c r="N186" s="48"/>
      <c r="O186" s="44">
        <f>IF(AND(F186&lt;F$2,G186=""),(NETWORKDAYS.INTL(F$2,G$2,1)-U186),IF(AND(F186&lt;F$2,G186&lt;=G$2),(NETWORKDAYS.INTL(F$2,G186,1)-U186),IF(AND(F186&gt;=F$2,G186=""),((NETWORKDAYS.INTL(F186,G$2,1))-U186),IF(AND(F186&gt;=F$2,G186&lt;=G$2),NETWORKDAYS.INTL(F186,G186,1),hata))))</f>
        <v>22</v>
      </c>
      <c r="P186" s="44">
        <f t="shared" si="24"/>
        <v>0</v>
      </c>
      <c r="Q186" s="49"/>
      <c r="R186" s="45">
        <f t="shared" si="25"/>
        <v>0</v>
      </c>
      <c r="S186" s="45">
        <f t="shared" si="26"/>
        <v>0</v>
      </c>
      <c r="T186" s="127">
        <f>IF(AND(F186&lt;F$2,G186=""),(G$2-F$2+1)-(NETWORKDAYS.INTL(F$2,G$2,1)),IF(AND(F186&lt;F$2,G186&lt;=G$2),(G186-F$2)-(NETWORKDAYS.INTL(F$2,G186,1)),IF(AND(F186&gt;=F$2,G186=""),(G$2-F186)-(NETWORKDAYS.INTL(F186,G$2,1)),IF(AND(F186&gt;=F$2,G186&lt;=G$2),(G186-F186)-NETWORKDAYS.INTL(F186,G186,1),hata))))</f>
        <v>8</v>
      </c>
      <c r="U186" s="46">
        <f t="shared" si="27"/>
        <v>1</v>
      </c>
      <c r="V186" s="50"/>
      <c r="W186" s="51"/>
      <c r="X186" s="51"/>
      <c r="Y186" s="51"/>
      <c r="Z186" s="51"/>
      <c r="AA186" s="51"/>
      <c r="AB186" s="51"/>
      <c r="AC186" s="51"/>
      <c r="AD186" s="52"/>
      <c r="AE186" s="52"/>
      <c r="AF186" s="53"/>
      <c r="AG186" s="54"/>
      <c r="AH186" s="128"/>
      <c r="AI186" s="44">
        <f>IF(H186="TAM ZAMANLI",(IF(AND(F186&lt;F$2,G186=""),G$2-F$2+1,IF(AND(F186&lt;F$2,G186&lt;=G$2),G186-F$2+1,IF(AND(F186&gt;=F$2,G186=""),G$2-F186+1,IF(AND(F186&gt;=F$2,G186&lt;=G$2),G186-F186+1,hata))))*F$7)-(F$7*SUM(S186:AF186)+AG186+AH186),0)</f>
        <v>0</v>
      </c>
      <c r="AJ186" s="119">
        <f>IF(AND(F186&lt;F$2,G186=""),(G$2-F$2+1)-(NETWORKDAYS.INTL(F$2,G$2,1)),IF(AND(F186&lt;F$2,G186&lt;=G$2),(G186-F$2+1)-(NETWORKDAYS.INTL(F$2,G186,1)),IF(AND(F186&gt;=F$2,G186=""),(G$2-F186+1)-(NETWORKDAYS.INTL(F186,G$2,1)),IF(AND(F186&gt;=F$2,G186&lt;=G$2),(G186-F186+1)-NETWORKDAYS.INTL(F186,G186,1),hata))))</f>
        <v>8</v>
      </c>
      <c r="AK186" s="55">
        <f t="shared" si="28"/>
        <v>31</v>
      </c>
      <c r="AL186" s="55">
        <f t="shared" si="29"/>
        <v>31</v>
      </c>
      <c r="AM186" s="55">
        <f t="shared" si="30"/>
        <v>0</v>
      </c>
      <c r="AN186" s="56">
        <f t="shared" si="31"/>
        <v>0</v>
      </c>
      <c r="AO186" s="169" t="e">
        <f>IF(AND(H186="TAM ZAMANLI",AN186&gt;0),1,IF(AND(H186="KISMİ ZAMANLI",AN186&gt;0),(S186+AG186/F$7)/30,hata))</f>
        <v>#NAME?</v>
      </c>
      <c r="AP186" s="181"/>
      <c r="AQ186" s="172">
        <f t="shared" si="32"/>
        <v>0</v>
      </c>
      <c r="AR186" s="176"/>
      <c r="AS186" s="176"/>
      <c r="AT186" s="176"/>
    </row>
    <row r="187" spans="2:46" ht="15.75" thickBot="1" x14ac:dyDescent="0.3">
      <c r="B187" s="40">
        <f t="shared" si="23"/>
        <v>173</v>
      </c>
      <c r="C187" s="41"/>
      <c r="D187" s="41"/>
      <c r="E187" s="42"/>
      <c r="F187" s="43"/>
      <c r="G187" s="43"/>
      <c r="H187" s="42"/>
      <c r="I187" s="42"/>
      <c r="J187" s="42"/>
      <c r="K187" s="42"/>
      <c r="L187" s="117" t="e">
        <f>VLOOKUP(K187,Sayfa1!F$3:G$15,2,FALSE)</f>
        <v>#N/A</v>
      </c>
      <c r="M187" s="47"/>
      <c r="N187" s="48"/>
      <c r="O187" s="44">
        <f>IF(AND(F187&lt;F$2,G187=""),(NETWORKDAYS.INTL(F$2,G$2,1)-U187),IF(AND(F187&lt;F$2,G187&lt;=G$2),(NETWORKDAYS.INTL(F$2,G187,1)-U187),IF(AND(F187&gt;=F$2,G187=""),((NETWORKDAYS.INTL(F187,G$2,1))-U187),IF(AND(F187&gt;=F$2,G187&lt;=G$2),NETWORKDAYS.INTL(F187,G187,1),hata))))</f>
        <v>22</v>
      </c>
      <c r="P187" s="44">
        <f t="shared" si="24"/>
        <v>0</v>
      </c>
      <c r="Q187" s="49"/>
      <c r="R187" s="45">
        <f t="shared" si="25"/>
        <v>0</v>
      </c>
      <c r="S187" s="45">
        <f t="shared" si="26"/>
        <v>0</v>
      </c>
      <c r="T187" s="127">
        <f>IF(AND(F187&lt;F$2,G187=""),(G$2-F$2+1)-(NETWORKDAYS.INTL(F$2,G$2,1)),IF(AND(F187&lt;F$2,G187&lt;=G$2),(G187-F$2)-(NETWORKDAYS.INTL(F$2,G187,1)),IF(AND(F187&gt;=F$2,G187=""),(G$2-F187)-(NETWORKDAYS.INTL(F187,G$2,1)),IF(AND(F187&gt;=F$2,G187&lt;=G$2),(G187-F187)-NETWORKDAYS.INTL(F187,G187,1),hata))))</f>
        <v>8</v>
      </c>
      <c r="U187" s="46">
        <f t="shared" si="27"/>
        <v>1</v>
      </c>
      <c r="V187" s="50"/>
      <c r="W187" s="51"/>
      <c r="X187" s="51"/>
      <c r="Y187" s="51"/>
      <c r="Z187" s="51"/>
      <c r="AA187" s="51"/>
      <c r="AB187" s="51"/>
      <c r="AC187" s="51"/>
      <c r="AD187" s="52"/>
      <c r="AE187" s="52"/>
      <c r="AF187" s="53"/>
      <c r="AG187" s="54"/>
      <c r="AH187" s="128"/>
      <c r="AI187" s="44">
        <f>IF(H187="TAM ZAMANLI",(IF(AND(F187&lt;F$2,G187=""),G$2-F$2+1,IF(AND(F187&lt;F$2,G187&lt;=G$2),G187-F$2+1,IF(AND(F187&gt;=F$2,G187=""),G$2-F187+1,IF(AND(F187&gt;=F$2,G187&lt;=G$2),G187-F187+1,hata))))*F$7)-(F$7*SUM(S187:AF187)+AG187+AH187),0)</f>
        <v>0</v>
      </c>
      <c r="AJ187" s="119">
        <f>IF(AND(F187&lt;F$2,G187=""),(G$2-F$2+1)-(NETWORKDAYS.INTL(F$2,G$2,1)),IF(AND(F187&lt;F$2,G187&lt;=G$2),(G187-F$2+1)-(NETWORKDAYS.INTL(F$2,G187,1)),IF(AND(F187&gt;=F$2,G187=""),(G$2-F187+1)-(NETWORKDAYS.INTL(F187,G$2,1)),IF(AND(F187&gt;=F$2,G187&lt;=G$2),(G187-F187+1)-NETWORKDAYS.INTL(F187,G187,1),hata))))</f>
        <v>8</v>
      </c>
      <c r="AK187" s="55">
        <f t="shared" si="28"/>
        <v>31</v>
      </c>
      <c r="AL187" s="55">
        <f t="shared" si="29"/>
        <v>31</v>
      </c>
      <c r="AM187" s="55">
        <f t="shared" si="30"/>
        <v>0</v>
      </c>
      <c r="AN187" s="56">
        <f t="shared" si="31"/>
        <v>0</v>
      </c>
      <c r="AO187" s="169" t="e">
        <f>IF(AND(H187="TAM ZAMANLI",AN187&gt;0),1,IF(AND(H187="KISMİ ZAMANLI",AN187&gt;0),(S187+AG187/F$7)/30,hata))</f>
        <v>#NAME?</v>
      </c>
      <c r="AP187" s="181"/>
      <c r="AQ187" s="172">
        <f t="shared" si="32"/>
        <v>0</v>
      </c>
      <c r="AR187" s="176"/>
      <c r="AS187" s="176"/>
      <c r="AT187" s="176"/>
    </row>
    <row r="188" spans="2:46" ht="15.75" thickBot="1" x14ac:dyDescent="0.3">
      <c r="B188" s="40">
        <f t="shared" si="23"/>
        <v>174</v>
      </c>
      <c r="C188" s="41"/>
      <c r="D188" s="41"/>
      <c r="E188" s="42"/>
      <c r="F188" s="43"/>
      <c r="G188" s="43"/>
      <c r="H188" s="42"/>
      <c r="I188" s="42"/>
      <c r="J188" s="42"/>
      <c r="K188" s="42"/>
      <c r="L188" s="117" t="e">
        <f>VLOOKUP(K188,Sayfa1!F$3:G$15,2,FALSE)</f>
        <v>#N/A</v>
      </c>
      <c r="M188" s="47"/>
      <c r="N188" s="48"/>
      <c r="O188" s="44">
        <f>IF(AND(F188&lt;F$2,G188=""),(NETWORKDAYS.INTL(F$2,G$2,1)-U188),IF(AND(F188&lt;F$2,G188&lt;=G$2),(NETWORKDAYS.INTL(F$2,G188,1)-U188),IF(AND(F188&gt;=F$2,G188=""),((NETWORKDAYS.INTL(F188,G$2,1))-U188),IF(AND(F188&gt;=F$2,G188&lt;=G$2),NETWORKDAYS.INTL(F188,G188,1),hata))))</f>
        <v>22</v>
      </c>
      <c r="P188" s="44">
        <f t="shared" si="24"/>
        <v>0</v>
      </c>
      <c r="Q188" s="49"/>
      <c r="R188" s="45">
        <f t="shared" si="25"/>
        <v>0</v>
      </c>
      <c r="S188" s="45">
        <f t="shared" si="26"/>
        <v>0</v>
      </c>
      <c r="T188" s="127">
        <f>IF(AND(F188&lt;F$2,G188=""),(G$2-F$2+1)-(NETWORKDAYS.INTL(F$2,G$2,1)),IF(AND(F188&lt;F$2,G188&lt;=G$2),(G188-F$2)-(NETWORKDAYS.INTL(F$2,G188,1)),IF(AND(F188&gt;=F$2,G188=""),(G$2-F188)-(NETWORKDAYS.INTL(F188,G$2,1)),IF(AND(F188&gt;=F$2,G188&lt;=G$2),(G188-F188)-NETWORKDAYS.INTL(F188,G188,1),hata))))</f>
        <v>8</v>
      </c>
      <c r="U188" s="46">
        <f t="shared" si="27"/>
        <v>1</v>
      </c>
      <c r="V188" s="50"/>
      <c r="W188" s="51"/>
      <c r="X188" s="51"/>
      <c r="Y188" s="51"/>
      <c r="Z188" s="51"/>
      <c r="AA188" s="51"/>
      <c r="AB188" s="51"/>
      <c r="AC188" s="51"/>
      <c r="AD188" s="52"/>
      <c r="AE188" s="52"/>
      <c r="AF188" s="53"/>
      <c r="AG188" s="54"/>
      <c r="AH188" s="128"/>
      <c r="AI188" s="44">
        <f>IF(H188="TAM ZAMANLI",(IF(AND(F188&lt;F$2,G188=""),G$2-F$2+1,IF(AND(F188&lt;F$2,G188&lt;=G$2),G188-F$2+1,IF(AND(F188&gt;=F$2,G188=""),G$2-F188+1,IF(AND(F188&gt;=F$2,G188&lt;=G$2),G188-F188+1,hata))))*F$7)-(F$7*SUM(S188:AF188)+AG188+AH188),0)</f>
        <v>0</v>
      </c>
      <c r="AJ188" s="119">
        <f>IF(AND(F188&lt;F$2,G188=""),(G$2-F$2+1)-(NETWORKDAYS.INTL(F$2,G$2,1)),IF(AND(F188&lt;F$2,G188&lt;=G$2),(G188-F$2+1)-(NETWORKDAYS.INTL(F$2,G188,1)),IF(AND(F188&gt;=F$2,G188=""),(G$2-F188+1)-(NETWORKDAYS.INTL(F188,G$2,1)),IF(AND(F188&gt;=F$2,G188&lt;=G$2),(G188-F188+1)-NETWORKDAYS.INTL(F188,G188,1),hata))))</f>
        <v>8</v>
      </c>
      <c r="AK188" s="55">
        <f t="shared" si="28"/>
        <v>31</v>
      </c>
      <c r="AL188" s="55">
        <f t="shared" si="29"/>
        <v>31</v>
      </c>
      <c r="AM188" s="55">
        <f t="shared" si="30"/>
        <v>0</v>
      </c>
      <c r="AN188" s="56">
        <f t="shared" si="31"/>
        <v>0</v>
      </c>
      <c r="AO188" s="169" t="e">
        <f>IF(AND(H188="TAM ZAMANLI",AN188&gt;0),1,IF(AND(H188="KISMİ ZAMANLI",AN188&gt;0),(S188+AG188/F$7)/30,hata))</f>
        <v>#NAME?</v>
      </c>
      <c r="AP188" s="181"/>
      <c r="AQ188" s="172">
        <f t="shared" si="32"/>
        <v>0</v>
      </c>
      <c r="AR188" s="176"/>
      <c r="AS188" s="176"/>
      <c r="AT188" s="176"/>
    </row>
    <row r="189" spans="2:46" ht="15.75" thickBot="1" x14ac:dyDescent="0.3">
      <c r="B189" s="40">
        <f t="shared" si="23"/>
        <v>175</v>
      </c>
      <c r="C189" s="41"/>
      <c r="D189" s="41"/>
      <c r="E189" s="42"/>
      <c r="F189" s="43"/>
      <c r="G189" s="43"/>
      <c r="H189" s="42"/>
      <c r="I189" s="42"/>
      <c r="J189" s="42"/>
      <c r="K189" s="42"/>
      <c r="L189" s="117" t="e">
        <f>VLOOKUP(K189,Sayfa1!F$3:G$15,2,FALSE)</f>
        <v>#N/A</v>
      </c>
      <c r="M189" s="47"/>
      <c r="N189" s="48"/>
      <c r="O189" s="44">
        <f>IF(AND(F189&lt;F$2,G189=""),(NETWORKDAYS.INTL(F$2,G$2,1)-U189),IF(AND(F189&lt;F$2,G189&lt;=G$2),(NETWORKDAYS.INTL(F$2,G189,1)-U189),IF(AND(F189&gt;=F$2,G189=""),((NETWORKDAYS.INTL(F189,G$2,1))-U189),IF(AND(F189&gt;=F$2,G189&lt;=G$2),NETWORKDAYS.INTL(F189,G189,1),hata))))</f>
        <v>22</v>
      </c>
      <c r="P189" s="44">
        <f t="shared" si="24"/>
        <v>0</v>
      </c>
      <c r="Q189" s="49"/>
      <c r="R189" s="45">
        <f t="shared" si="25"/>
        <v>0</v>
      </c>
      <c r="S189" s="45">
        <f t="shared" si="26"/>
        <v>0</v>
      </c>
      <c r="T189" s="127">
        <f>IF(AND(F189&lt;F$2,G189=""),(G$2-F$2+1)-(NETWORKDAYS.INTL(F$2,G$2,1)),IF(AND(F189&lt;F$2,G189&lt;=G$2),(G189-F$2)-(NETWORKDAYS.INTL(F$2,G189,1)),IF(AND(F189&gt;=F$2,G189=""),(G$2-F189)-(NETWORKDAYS.INTL(F189,G$2,1)),IF(AND(F189&gt;=F$2,G189&lt;=G$2),(G189-F189)-NETWORKDAYS.INTL(F189,G189,1),hata))))</f>
        <v>8</v>
      </c>
      <c r="U189" s="46">
        <f t="shared" si="27"/>
        <v>1</v>
      </c>
      <c r="V189" s="50"/>
      <c r="W189" s="51"/>
      <c r="X189" s="51"/>
      <c r="Y189" s="51"/>
      <c r="Z189" s="51"/>
      <c r="AA189" s="51"/>
      <c r="AB189" s="51"/>
      <c r="AC189" s="51"/>
      <c r="AD189" s="52"/>
      <c r="AE189" s="52"/>
      <c r="AF189" s="53"/>
      <c r="AG189" s="54"/>
      <c r="AH189" s="128"/>
      <c r="AI189" s="44">
        <f>IF(H189="TAM ZAMANLI",(IF(AND(F189&lt;F$2,G189=""),G$2-F$2+1,IF(AND(F189&lt;F$2,G189&lt;=G$2),G189-F$2+1,IF(AND(F189&gt;=F$2,G189=""),G$2-F189+1,IF(AND(F189&gt;=F$2,G189&lt;=G$2),G189-F189+1,hata))))*F$7)-(F$7*SUM(S189:AF189)+AG189+AH189),0)</f>
        <v>0</v>
      </c>
      <c r="AJ189" s="119">
        <f>IF(AND(F189&lt;F$2,G189=""),(G$2-F$2+1)-(NETWORKDAYS.INTL(F$2,G$2,1)),IF(AND(F189&lt;F$2,G189&lt;=G$2),(G189-F$2+1)-(NETWORKDAYS.INTL(F$2,G189,1)),IF(AND(F189&gt;=F$2,G189=""),(G$2-F189+1)-(NETWORKDAYS.INTL(F189,G$2,1)),IF(AND(F189&gt;=F$2,G189&lt;=G$2),(G189-F189+1)-NETWORKDAYS.INTL(F189,G189,1),hata))))</f>
        <v>8</v>
      </c>
      <c r="AK189" s="55">
        <f t="shared" si="28"/>
        <v>31</v>
      </c>
      <c r="AL189" s="55">
        <f t="shared" si="29"/>
        <v>31</v>
      </c>
      <c r="AM189" s="55">
        <f t="shared" si="30"/>
        <v>0</v>
      </c>
      <c r="AN189" s="56">
        <f t="shared" si="31"/>
        <v>0</v>
      </c>
      <c r="AO189" s="169" t="e">
        <f>IF(AND(H189="TAM ZAMANLI",AN189&gt;0),1,IF(AND(H189="KISMİ ZAMANLI",AN189&gt;0),(S189+AG189/F$7)/30,hata))</f>
        <v>#NAME?</v>
      </c>
      <c r="AP189" s="181"/>
      <c r="AQ189" s="172">
        <f t="shared" si="32"/>
        <v>0</v>
      </c>
      <c r="AR189" s="176"/>
      <c r="AS189" s="176"/>
      <c r="AT189" s="176"/>
    </row>
    <row r="190" spans="2:46" ht="15.75" thickBot="1" x14ac:dyDescent="0.3">
      <c r="B190" s="40">
        <f t="shared" si="23"/>
        <v>176</v>
      </c>
      <c r="C190" s="41"/>
      <c r="D190" s="41"/>
      <c r="E190" s="42"/>
      <c r="F190" s="43"/>
      <c r="G190" s="43"/>
      <c r="H190" s="42"/>
      <c r="I190" s="42"/>
      <c r="J190" s="42"/>
      <c r="K190" s="42"/>
      <c r="L190" s="117" t="e">
        <f>VLOOKUP(K190,Sayfa1!F$3:G$15,2,FALSE)</f>
        <v>#N/A</v>
      </c>
      <c r="M190" s="47"/>
      <c r="N190" s="48"/>
      <c r="O190" s="44">
        <f>IF(AND(F190&lt;F$2,G190=""),(NETWORKDAYS.INTL(F$2,G$2,1)-U190),IF(AND(F190&lt;F$2,G190&lt;=G$2),(NETWORKDAYS.INTL(F$2,G190,1)-U190),IF(AND(F190&gt;=F$2,G190=""),((NETWORKDAYS.INTL(F190,G$2,1))-U190),IF(AND(F190&gt;=F$2,G190&lt;=G$2),NETWORKDAYS.INTL(F190,G190,1),hata))))</f>
        <v>22</v>
      </c>
      <c r="P190" s="44">
        <f t="shared" si="24"/>
        <v>0</v>
      </c>
      <c r="Q190" s="49"/>
      <c r="R190" s="45">
        <f t="shared" si="25"/>
        <v>0</v>
      </c>
      <c r="S190" s="45">
        <f t="shared" si="26"/>
        <v>0</v>
      </c>
      <c r="T190" s="127">
        <f>IF(AND(F190&lt;F$2,G190=""),(G$2-F$2+1)-(NETWORKDAYS.INTL(F$2,G$2,1)),IF(AND(F190&lt;F$2,G190&lt;=G$2),(G190-F$2)-(NETWORKDAYS.INTL(F$2,G190,1)),IF(AND(F190&gt;=F$2,G190=""),(G$2-F190)-(NETWORKDAYS.INTL(F190,G$2,1)),IF(AND(F190&gt;=F$2,G190&lt;=G$2),(G190-F190)-NETWORKDAYS.INTL(F190,G190,1),hata))))</f>
        <v>8</v>
      </c>
      <c r="U190" s="46">
        <f t="shared" si="27"/>
        <v>1</v>
      </c>
      <c r="V190" s="50"/>
      <c r="W190" s="51"/>
      <c r="X190" s="51"/>
      <c r="Y190" s="51"/>
      <c r="Z190" s="51"/>
      <c r="AA190" s="51"/>
      <c r="AB190" s="51"/>
      <c r="AC190" s="51"/>
      <c r="AD190" s="52"/>
      <c r="AE190" s="52"/>
      <c r="AF190" s="53"/>
      <c r="AG190" s="54"/>
      <c r="AH190" s="128"/>
      <c r="AI190" s="44">
        <f>IF(H190="TAM ZAMANLI",(IF(AND(F190&lt;F$2,G190=""),G$2-F$2+1,IF(AND(F190&lt;F$2,G190&lt;=G$2),G190-F$2+1,IF(AND(F190&gt;=F$2,G190=""),G$2-F190+1,IF(AND(F190&gt;=F$2,G190&lt;=G$2),G190-F190+1,hata))))*F$7)-(F$7*SUM(S190:AF190)+AG190+AH190),0)</f>
        <v>0</v>
      </c>
      <c r="AJ190" s="119">
        <f>IF(AND(F190&lt;F$2,G190=""),(G$2-F$2+1)-(NETWORKDAYS.INTL(F$2,G$2,1)),IF(AND(F190&lt;F$2,G190&lt;=G$2),(G190-F$2+1)-(NETWORKDAYS.INTL(F$2,G190,1)),IF(AND(F190&gt;=F$2,G190=""),(G$2-F190+1)-(NETWORKDAYS.INTL(F190,G$2,1)),IF(AND(F190&gt;=F$2,G190&lt;=G$2),(G190-F190+1)-NETWORKDAYS.INTL(F190,G190,1),hata))))</f>
        <v>8</v>
      </c>
      <c r="AK190" s="55">
        <f t="shared" si="28"/>
        <v>31</v>
      </c>
      <c r="AL190" s="55">
        <f t="shared" si="29"/>
        <v>31</v>
      </c>
      <c r="AM190" s="55">
        <f t="shared" si="30"/>
        <v>0</v>
      </c>
      <c r="AN190" s="56">
        <f t="shared" si="31"/>
        <v>0</v>
      </c>
      <c r="AO190" s="169" t="e">
        <f>IF(AND(H190="TAM ZAMANLI",AN190&gt;0),1,IF(AND(H190="KISMİ ZAMANLI",AN190&gt;0),(S190+AG190/F$7)/30,hata))</f>
        <v>#NAME?</v>
      </c>
      <c r="AP190" s="181"/>
      <c r="AQ190" s="172">
        <f t="shared" si="32"/>
        <v>0</v>
      </c>
      <c r="AR190" s="176"/>
      <c r="AS190" s="176"/>
      <c r="AT190" s="176"/>
    </row>
    <row r="191" spans="2:46" ht="15.75" thickBot="1" x14ac:dyDescent="0.3">
      <c r="B191" s="40">
        <f t="shared" si="23"/>
        <v>177</v>
      </c>
      <c r="C191" s="41"/>
      <c r="D191" s="41"/>
      <c r="E191" s="42"/>
      <c r="F191" s="43"/>
      <c r="G191" s="43"/>
      <c r="H191" s="42"/>
      <c r="I191" s="42"/>
      <c r="J191" s="42"/>
      <c r="K191" s="42"/>
      <c r="L191" s="117" t="e">
        <f>VLOOKUP(K191,Sayfa1!F$3:G$15,2,FALSE)</f>
        <v>#N/A</v>
      </c>
      <c r="M191" s="47"/>
      <c r="N191" s="48"/>
      <c r="O191" s="44">
        <f>IF(AND(F191&lt;F$2,G191=""),(NETWORKDAYS.INTL(F$2,G$2,1)-U191),IF(AND(F191&lt;F$2,G191&lt;=G$2),(NETWORKDAYS.INTL(F$2,G191,1)-U191),IF(AND(F191&gt;=F$2,G191=""),((NETWORKDAYS.INTL(F191,G$2,1))-U191),IF(AND(F191&gt;=F$2,G191&lt;=G$2),NETWORKDAYS.INTL(F191,G191,1),hata))))</f>
        <v>22</v>
      </c>
      <c r="P191" s="44">
        <f t="shared" si="24"/>
        <v>0</v>
      </c>
      <c r="Q191" s="49"/>
      <c r="R191" s="45">
        <f t="shared" si="25"/>
        <v>0</v>
      </c>
      <c r="S191" s="45">
        <f t="shared" si="26"/>
        <v>0</v>
      </c>
      <c r="T191" s="127">
        <f>IF(AND(F191&lt;F$2,G191=""),(G$2-F$2+1)-(NETWORKDAYS.INTL(F$2,G$2,1)),IF(AND(F191&lt;F$2,G191&lt;=G$2),(G191-F$2)-(NETWORKDAYS.INTL(F$2,G191,1)),IF(AND(F191&gt;=F$2,G191=""),(G$2-F191)-(NETWORKDAYS.INTL(F191,G$2,1)),IF(AND(F191&gt;=F$2,G191&lt;=G$2),(G191-F191)-NETWORKDAYS.INTL(F191,G191,1),hata))))</f>
        <v>8</v>
      </c>
      <c r="U191" s="46">
        <f t="shared" si="27"/>
        <v>1</v>
      </c>
      <c r="V191" s="50"/>
      <c r="W191" s="51"/>
      <c r="X191" s="51"/>
      <c r="Y191" s="51"/>
      <c r="Z191" s="51"/>
      <c r="AA191" s="51"/>
      <c r="AB191" s="51"/>
      <c r="AC191" s="51"/>
      <c r="AD191" s="52"/>
      <c r="AE191" s="52"/>
      <c r="AF191" s="53"/>
      <c r="AG191" s="54"/>
      <c r="AH191" s="128"/>
      <c r="AI191" s="44">
        <f>IF(H191="TAM ZAMANLI",(IF(AND(F191&lt;F$2,G191=""),G$2-F$2+1,IF(AND(F191&lt;F$2,G191&lt;=G$2),G191-F$2+1,IF(AND(F191&gt;=F$2,G191=""),G$2-F191+1,IF(AND(F191&gt;=F$2,G191&lt;=G$2),G191-F191+1,hata))))*F$7)-(F$7*SUM(S191:AF191)+AG191+AH191),0)</f>
        <v>0</v>
      </c>
      <c r="AJ191" s="119">
        <f>IF(AND(F191&lt;F$2,G191=""),(G$2-F$2+1)-(NETWORKDAYS.INTL(F$2,G$2,1)),IF(AND(F191&lt;F$2,G191&lt;=G$2),(G191-F$2+1)-(NETWORKDAYS.INTL(F$2,G191,1)),IF(AND(F191&gt;=F$2,G191=""),(G$2-F191+1)-(NETWORKDAYS.INTL(F191,G$2,1)),IF(AND(F191&gt;=F$2,G191&lt;=G$2),(G191-F191+1)-NETWORKDAYS.INTL(F191,G191,1),hata))))</f>
        <v>8</v>
      </c>
      <c r="AK191" s="55">
        <f t="shared" si="28"/>
        <v>31</v>
      </c>
      <c r="AL191" s="55">
        <f t="shared" si="29"/>
        <v>31</v>
      </c>
      <c r="AM191" s="55">
        <f t="shared" si="30"/>
        <v>0</v>
      </c>
      <c r="AN191" s="56">
        <f t="shared" si="31"/>
        <v>0</v>
      </c>
      <c r="AO191" s="169" t="e">
        <f>IF(AND(H191="TAM ZAMANLI",AN191&gt;0),1,IF(AND(H191="KISMİ ZAMANLI",AN191&gt;0),(S191+AG191/F$7)/30,hata))</f>
        <v>#NAME?</v>
      </c>
      <c r="AP191" s="181"/>
      <c r="AQ191" s="172">
        <f t="shared" si="32"/>
        <v>0</v>
      </c>
      <c r="AR191" s="176"/>
      <c r="AS191" s="176"/>
      <c r="AT191" s="176"/>
    </row>
    <row r="192" spans="2:46" ht="15.75" thickBot="1" x14ac:dyDescent="0.3">
      <c r="B192" s="40">
        <f t="shared" si="23"/>
        <v>178</v>
      </c>
      <c r="C192" s="41"/>
      <c r="D192" s="41"/>
      <c r="E192" s="42"/>
      <c r="F192" s="43"/>
      <c r="G192" s="43"/>
      <c r="H192" s="42"/>
      <c r="I192" s="42"/>
      <c r="J192" s="42"/>
      <c r="K192" s="42"/>
      <c r="L192" s="117" t="e">
        <f>VLOOKUP(K192,Sayfa1!F$3:G$15,2,FALSE)</f>
        <v>#N/A</v>
      </c>
      <c r="M192" s="47"/>
      <c r="N192" s="48"/>
      <c r="O192" s="44">
        <f>IF(AND(F192&lt;F$2,G192=""),(NETWORKDAYS.INTL(F$2,G$2,1)-U192),IF(AND(F192&lt;F$2,G192&lt;=G$2),(NETWORKDAYS.INTL(F$2,G192,1)-U192),IF(AND(F192&gt;=F$2,G192=""),((NETWORKDAYS.INTL(F192,G$2,1))-U192),IF(AND(F192&gt;=F$2,G192&lt;=G$2),NETWORKDAYS.INTL(F192,G192,1),hata))))</f>
        <v>22</v>
      </c>
      <c r="P192" s="44">
        <f t="shared" si="24"/>
        <v>0</v>
      </c>
      <c r="Q192" s="49"/>
      <c r="R192" s="45">
        <f t="shared" si="25"/>
        <v>0</v>
      </c>
      <c r="S192" s="45">
        <f t="shared" si="26"/>
        <v>0</v>
      </c>
      <c r="T192" s="127">
        <f>IF(AND(F192&lt;F$2,G192=""),(G$2-F$2+1)-(NETWORKDAYS.INTL(F$2,G$2,1)),IF(AND(F192&lt;F$2,G192&lt;=G$2),(G192-F$2)-(NETWORKDAYS.INTL(F$2,G192,1)),IF(AND(F192&gt;=F$2,G192=""),(G$2-F192)-(NETWORKDAYS.INTL(F192,G$2,1)),IF(AND(F192&gt;=F$2,G192&lt;=G$2),(G192-F192)-NETWORKDAYS.INTL(F192,G192,1),hata))))</f>
        <v>8</v>
      </c>
      <c r="U192" s="46">
        <f t="shared" si="27"/>
        <v>1</v>
      </c>
      <c r="V192" s="50"/>
      <c r="W192" s="51"/>
      <c r="X192" s="51"/>
      <c r="Y192" s="51"/>
      <c r="Z192" s="51"/>
      <c r="AA192" s="51"/>
      <c r="AB192" s="51"/>
      <c r="AC192" s="51"/>
      <c r="AD192" s="52"/>
      <c r="AE192" s="52"/>
      <c r="AF192" s="53"/>
      <c r="AG192" s="54"/>
      <c r="AH192" s="128"/>
      <c r="AI192" s="44">
        <f>IF(H192="TAM ZAMANLI",(IF(AND(F192&lt;F$2,G192=""),G$2-F$2+1,IF(AND(F192&lt;F$2,G192&lt;=G$2),G192-F$2+1,IF(AND(F192&gt;=F$2,G192=""),G$2-F192+1,IF(AND(F192&gt;=F$2,G192&lt;=G$2),G192-F192+1,hata))))*F$7)-(F$7*SUM(S192:AF192)+AG192+AH192),0)</f>
        <v>0</v>
      </c>
      <c r="AJ192" s="119">
        <f>IF(AND(F192&lt;F$2,G192=""),(G$2-F$2+1)-(NETWORKDAYS.INTL(F$2,G$2,1)),IF(AND(F192&lt;F$2,G192&lt;=G$2),(G192-F$2+1)-(NETWORKDAYS.INTL(F$2,G192,1)),IF(AND(F192&gt;=F$2,G192=""),(G$2-F192+1)-(NETWORKDAYS.INTL(F192,G$2,1)),IF(AND(F192&gt;=F$2,G192&lt;=G$2),(G192-F192+1)-NETWORKDAYS.INTL(F192,G192,1),hata))))</f>
        <v>8</v>
      </c>
      <c r="AK192" s="55">
        <f t="shared" si="28"/>
        <v>31</v>
      </c>
      <c r="AL192" s="55">
        <f t="shared" si="29"/>
        <v>31</v>
      </c>
      <c r="AM192" s="55">
        <f t="shared" si="30"/>
        <v>0</v>
      </c>
      <c r="AN192" s="56">
        <f t="shared" si="31"/>
        <v>0</v>
      </c>
      <c r="AO192" s="169" t="e">
        <f>IF(AND(H192="TAM ZAMANLI",AN192&gt;0),1,IF(AND(H192="KISMİ ZAMANLI",AN192&gt;0),(S192+AG192/F$7)/30,hata))</f>
        <v>#NAME?</v>
      </c>
      <c r="AP192" s="181"/>
      <c r="AQ192" s="172">
        <f t="shared" si="32"/>
        <v>0</v>
      </c>
      <c r="AR192" s="176"/>
      <c r="AS192" s="176"/>
      <c r="AT192" s="176"/>
    </row>
    <row r="193" spans="2:46" ht="15.75" thickBot="1" x14ac:dyDescent="0.3">
      <c r="B193" s="40">
        <f t="shared" ref="B193:B250" si="33">B192+1</f>
        <v>179</v>
      </c>
      <c r="C193" s="41"/>
      <c r="D193" s="41"/>
      <c r="E193" s="42"/>
      <c r="F193" s="43"/>
      <c r="G193" s="43"/>
      <c r="H193" s="42"/>
      <c r="I193" s="42"/>
      <c r="J193" s="42"/>
      <c r="K193" s="42"/>
      <c r="L193" s="117" t="e">
        <f>VLOOKUP(K193,Sayfa1!F$3:G$15,2,FALSE)</f>
        <v>#N/A</v>
      </c>
      <c r="M193" s="47"/>
      <c r="N193" s="48"/>
      <c r="O193" s="44">
        <f>IF(AND(F193&lt;F$2,G193=""),(NETWORKDAYS.INTL(F$2,G$2,1)-U193),IF(AND(F193&lt;F$2,G193&lt;=G$2),(NETWORKDAYS.INTL(F$2,G193,1)-U193),IF(AND(F193&gt;=F$2,G193=""),((NETWORKDAYS.INTL(F193,G$2,1))-U193),IF(AND(F193&gt;=F$2,G193&lt;=G$2),NETWORKDAYS.INTL(F193,G193,1),hata))))</f>
        <v>22</v>
      </c>
      <c r="P193" s="44">
        <f t="shared" ref="P193:P250" si="34">IF((O193-(SUM(V193:AF193)+AG193/F$7)+(AJ193-T193))*F$7&gt;(M193+N193),(M193+N193),(O193-(SUM(V193:AF193)+AG193/F$7)+(AJ193-T193))*F$7)</f>
        <v>0</v>
      </c>
      <c r="Q193" s="49"/>
      <c r="R193" s="45">
        <f t="shared" ref="R193:R250" si="35">IF((M193+N193)&gt;P193,(M193+N193)-(P193+Q193),0)</f>
        <v>0</v>
      </c>
      <c r="S193" s="45">
        <f t="shared" ref="S193:S250" si="36">(P193+Q193)/F$7</f>
        <v>0</v>
      </c>
      <c r="T193" s="127">
        <f>IF(AND(F193&lt;F$2,G193=""),(G$2-F$2+1)-(NETWORKDAYS.INTL(F$2,G$2,1)),IF(AND(F193&lt;F$2,G193&lt;=G$2),(G193-F$2)-(NETWORKDAYS.INTL(F$2,G193,1)),IF(AND(F193&gt;=F$2,G193=""),(G$2-F193)-(NETWORKDAYS.INTL(F193,G$2,1)),IF(AND(F193&gt;=F$2,G193&lt;=G$2),(G193-F193)-NETWORKDAYS.INTL(F193,G193,1),hata))))</f>
        <v>8</v>
      </c>
      <c r="U193" s="46">
        <f t="shared" ref="U193:U250" si="37">F$5</f>
        <v>1</v>
      </c>
      <c r="V193" s="50"/>
      <c r="W193" s="51"/>
      <c r="X193" s="51"/>
      <c r="Y193" s="51"/>
      <c r="Z193" s="51"/>
      <c r="AA193" s="51"/>
      <c r="AB193" s="51"/>
      <c r="AC193" s="51"/>
      <c r="AD193" s="52"/>
      <c r="AE193" s="52"/>
      <c r="AF193" s="53"/>
      <c r="AG193" s="54"/>
      <c r="AH193" s="128"/>
      <c r="AI193" s="44">
        <f>IF(H193="TAM ZAMANLI",(IF(AND(F193&lt;F$2,G193=""),G$2-F$2+1,IF(AND(F193&lt;F$2,G193&lt;=G$2),G193-F$2+1,IF(AND(F193&gt;=F$2,G193=""),G$2-F193+1,IF(AND(F193&gt;=F$2,G193&lt;=G$2),G193-F193+1,hata))))*F$7)-(F$7*SUM(S193:AF193)+AG193+AH193),0)</f>
        <v>0</v>
      </c>
      <c r="AJ193" s="119">
        <f>IF(AND(F193&lt;F$2,G193=""),(G$2-F$2+1)-(NETWORKDAYS.INTL(F$2,G$2,1)),IF(AND(F193&lt;F$2,G193&lt;=G$2),(G193-F$2+1)-(NETWORKDAYS.INTL(F$2,G193,1)),IF(AND(F193&gt;=F$2,G193=""),(G$2-F193+1)-(NETWORKDAYS.INTL(F193,G$2,1)),IF(AND(F193&gt;=F$2,G193&lt;=G$2),(G193-F193+1)-NETWORKDAYS.INTL(F193,G193,1),hata))))</f>
        <v>8</v>
      </c>
      <c r="AK193" s="55">
        <f t="shared" si="28"/>
        <v>31</v>
      </c>
      <c r="AL193" s="55">
        <f t="shared" si="29"/>
        <v>31</v>
      </c>
      <c r="AM193" s="55">
        <f t="shared" si="30"/>
        <v>0</v>
      </c>
      <c r="AN193" s="56">
        <f t="shared" si="31"/>
        <v>0</v>
      </c>
      <c r="AO193" s="169" t="e">
        <f>IF(AND(H193="TAM ZAMANLI",AN193&gt;0),1,IF(AND(H193="KISMİ ZAMANLI",AN193&gt;0),(S193+AG193/F$7)/30,hata))</f>
        <v>#NAME?</v>
      </c>
      <c r="AP193" s="181"/>
      <c r="AQ193" s="172">
        <f t="shared" si="32"/>
        <v>0</v>
      </c>
      <c r="AR193" s="176"/>
      <c r="AS193" s="176"/>
      <c r="AT193" s="176"/>
    </row>
    <row r="194" spans="2:46" ht="15.75" thickBot="1" x14ac:dyDescent="0.3">
      <c r="B194" s="40">
        <f t="shared" si="33"/>
        <v>180</v>
      </c>
      <c r="C194" s="41"/>
      <c r="D194" s="41"/>
      <c r="E194" s="42"/>
      <c r="F194" s="43"/>
      <c r="G194" s="43"/>
      <c r="H194" s="42"/>
      <c r="I194" s="42"/>
      <c r="J194" s="42"/>
      <c r="K194" s="42"/>
      <c r="L194" s="117" t="e">
        <f>VLOOKUP(K194,Sayfa1!F$3:G$15,2,FALSE)</f>
        <v>#N/A</v>
      </c>
      <c r="M194" s="47"/>
      <c r="N194" s="48"/>
      <c r="O194" s="44">
        <f>IF(AND(F194&lt;F$2,G194=""),(NETWORKDAYS.INTL(F$2,G$2,1)-U194),IF(AND(F194&lt;F$2,G194&lt;=G$2),(NETWORKDAYS.INTL(F$2,G194,1)-U194),IF(AND(F194&gt;=F$2,G194=""),((NETWORKDAYS.INTL(F194,G$2,1))-U194),IF(AND(F194&gt;=F$2,G194&lt;=G$2),NETWORKDAYS.INTL(F194,G194,1),hata))))</f>
        <v>22</v>
      </c>
      <c r="P194" s="44">
        <f t="shared" si="34"/>
        <v>0</v>
      </c>
      <c r="Q194" s="49"/>
      <c r="R194" s="45">
        <f t="shared" si="35"/>
        <v>0</v>
      </c>
      <c r="S194" s="45">
        <f t="shared" si="36"/>
        <v>0</v>
      </c>
      <c r="T194" s="127">
        <f>IF(AND(F194&lt;F$2,G194=""),(G$2-F$2+1)-(NETWORKDAYS.INTL(F$2,G$2,1)),IF(AND(F194&lt;F$2,G194&lt;=G$2),(G194-F$2)-(NETWORKDAYS.INTL(F$2,G194,1)),IF(AND(F194&gt;=F$2,G194=""),(G$2-F194)-(NETWORKDAYS.INTL(F194,G$2,1)),IF(AND(F194&gt;=F$2,G194&lt;=G$2),(G194-F194)-NETWORKDAYS.INTL(F194,G194,1),hata))))</f>
        <v>8</v>
      </c>
      <c r="U194" s="46">
        <f t="shared" si="37"/>
        <v>1</v>
      </c>
      <c r="V194" s="50"/>
      <c r="W194" s="51"/>
      <c r="X194" s="51"/>
      <c r="Y194" s="51"/>
      <c r="Z194" s="51"/>
      <c r="AA194" s="51"/>
      <c r="AB194" s="51"/>
      <c r="AC194" s="51"/>
      <c r="AD194" s="52"/>
      <c r="AE194" s="52"/>
      <c r="AF194" s="53"/>
      <c r="AG194" s="54"/>
      <c r="AH194" s="128"/>
      <c r="AI194" s="44">
        <f>IF(H194="TAM ZAMANLI",(IF(AND(F194&lt;F$2,G194=""),G$2-F$2+1,IF(AND(F194&lt;F$2,G194&lt;=G$2),G194-F$2+1,IF(AND(F194&gt;=F$2,G194=""),G$2-F194+1,IF(AND(F194&gt;=F$2,G194&lt;=G$2),G194-F194+1,hata))))*F$7)-(F$7*SUM(S194:AF194)+AG194+AH194),0)</f>
        <v>0</v>
      </c>
      <c r="AJ194" s="119">
        <f>IF(AND(F194&lt;F$2,G194=""),(G$2-F$2+1)-(NETWORKDAYS.INTL(F$2,G$2,1)),IF(AND(F194&lt;F$2,G194&lt;=G$2),(G194-F$2+1)-(NETWORKDAYS.INTL(F$2,G194,1)),IF(AND(F194&gt;=F$2,G194=""),(G$2-F194+1)-(NETWORKDAYS.INTL(F194,G$2,1)),IF(AND(F194&gt;=F$2,G194&lt;=G$2),(G194-F194+1)-NETWORKDAYS.INTL(F194,G194,1),hata))))</f>
        <v>8</v>
      </c>
      <c r="AK194" s="55">
        <f t="shared" si="28"/>
        <v>31</v>
      </c>
      <c r="AL194" s="55">
        <f t="shared" si="29"/>
        <v>31</v>
      </c>
      <c r="AM194" s="55">
        <f t="shared" si="30"/>
        <v>0</v>
      </c>
      <c r="AN194" s="56">
        <f t="shared" si="31"/>
        <v>0</v>
      </c>
      <c r="AO194" s="169" t="e">
        <f>IF(AND(H194="TAM ZAMANLI",AN194&gt;0),1,IF(AND(H194="KISMİ ZAMANLI",AN194&gt;0),(S194+AG194/F$7)/30,hata))</f>
        <v>#NAME?</v>
      </c>
      <c r="AP194" s="181"/>
      <c r="AQ194" s="172">
        <f t="shared" si="32"/>
        <v>0</v>
      </c>
      <c r="AR194" s="176"/>
      <c r="AS194" s="176"/>
      <c r="AT194" s="176"/>
    </row>
    <row r="195" spans="2:46" ht="15.75" thickBot="1" x14ac:dyDescent="0.3">
      <c r="B195" s="40">
        <f t="shared" si="33"/>
        <v>181</v>
      </c>
      <c r="C195" s="41"/>
      <c r="D195" s="41"/>
      <c r="E195" s="42"/>
      <c r="F195" s="43"/>
      <c r="G195" s="43"/>
      <c r="H195" s="42"/>
      <c r="I195" s="42"/>
      <c r="J195" s="42"/>
      <c r="K195" s="42"/>
      <c r="L195" s="117" t="e">
        <f>VLOOKUP(K195,Sayfa1!F$3:G$15,2,FALSE)</f>
        <v>#N/A</v>
      </c>
      <c r="M195" s="47"/>
      <c r="N195" s="48"/>
      <c r="O195" s="44">
        <f>IF(AND(F195&lt;F$2,G195=""),(NETWORKDAYS.INTL(F$2,G$2,1)-U195),IF(AND(F195&lt;F$2,G195&lt;=G$2),(NETWORKDAYS.INTL(F$2,G195,1)-U195),IF(AND(F195&gt;=F$2,G195=""),((NETWORKDAYS.INTL(F195,G$2,1))-U195),IF(AND(F195&gt;=F$2,G195&lt;=G$2),NETWORKDAYS.INTL(F195,G195,1),hata))))</f>
        <v>22</v>
      </c>
      <c r="P195" s="44">
        <f t="shared" si="34"/>
        <v>0</v>
      </c>
      <c r="Q195" s="49"/>
      <c r="R195" s="45">
        <f t="shared" si="35"/>
        <v>0</v>
      </c>
      <c r="S195" s="45">
        <f t="shared" si="36"/>
        <v>0</v>
      </c>
      <c r="T195" s="127">
        <f>IF(AND(F195&lt;F$2,G195=""),(G$2-F$2+1)-(NETWORKDAYS.INTL(F$2,G$2,1)),IF(AND(F195&lt;F$2,G195&lt;=G$2),(G195-F$2)-(NETWORKDAYS.INTL(F$2,G195,1)),IF(AND(F195&gt;=F$2,G195=""),(G$2-F195)-(NETWORKDAYS.INTL(F195,G$2,1)),IF(AND(F195&gt;=F$2,G195&lt;=G$2),(G195-F195)-NETWORKDAYS.INTL(F195,G195,1),hata))))</f>
        <v>8</v>
      </c>
      <c r="U195" s="46">
        <f t="shared" si="37"/>
        <v>1</v>
      </c>
      <c r="V195" s="50"/>
      <c r="W195" s="51"/>
      <c r="X195" s="51"/>
      <c r="Y195" s="51"/>
      <c r="Z195" s="51"/>
      <c r="AA195" s="51"/>
      <c r="AB195" s="51"/>
      <c r="AC195" s="51"/>
      <c r="AD195" s="52"/>
      <c r="AE195" s="52"/>
      <c r="AF195" s="53"/>
      <c r="AG195" s="54"/>
      <c r="AH195" s="128"/>
      <c r="AI195" s="44">
        <f>IF(H195="TAM ZAMANLI",(IF(AND(F195&lt;F$2,G195=""),G$2-F$2+1,IF(AND(F195&lt;F$2,G195&lt;=G$2),G195-F$2+1,IF(AND(F195&gt;=F$2,G195=""),G$2-F195+1,IF(AND(F195&gt;=F$2,G195&lt;=G$2),G195-F195+1,hata))))*F$7)-(F$7*SUM(S195:AF195)+AG195+AH195),0)</f>
        <v>0</v>
      </c>
      <c r="AJ195" s="119">
        <f>IF(AND(F195&lt;F$2,G195=""),(G$2-F$2+1)-(NETWORKDAYS.INTL(F$2,G$2,1)),IF(AND(F195&lt;F$2,G195&lt;=G$2),(G195-F$2+1)-(NETWORKDAYS.INTL(F$2,G195,1)),IF(AND(F195&gt;=F$2,G195=""),(G$2-F195+1)-(NETWORKDAYS.INTL(F195,G$2,1)),IF(AND(F195&gt;=F$2,G195&lt;=G$2),(G195-F195+1)-NETWORKDAYS.INTL(F195,G195,1),hata))))</f>
        <v>8</v>
      </c>
      <c r="AK195" s="55">
        <f t="shared" ref="AK195:AK249" si="38">F$3</f>
        <v>31</v>
      </c>
      <c r="AL195" s="55">
        <f t="shared" ref="AL195:AL249" si="39">_xlfn.DAYS(IF(G195="",G$2,G195),IF(F195&lt;F$2,F$2,F195))+1</f>
        <v>31</v>
      </c>
      <c r="AM195" s="55">
        <f t="shared" ref="AM195:AM249" si="40">IF((M195+N195+V195+AG195+AH195/F$7)=0,0,(SUM(S195:AF195)+(AG195+AH195+AI195)/F$7))</f>
        <v>0</v>
      </c>
      <c r="AN195" s="56">
        <f t="shared" ref="AN195:AN249" si="41">IF((M195+N195+V195+AG195+AH195/F$7)=0,0,IF(H195="TAM ZAMANLI",(IF(((_xlfn.DAYS(IF(G195="",G$2,G195),IF(F195&lt;F$2,F$2,F195)))+1)=F$3,IF(F$3&lt;30,F$3,30),((_xlfn.DAYS(IF(G195="",G$2,G195),IF(F195&lt;F$2,F$2,F195))))+1)-SUM(W195:AF195)),(S195+AG195+AH195/F$7)/30*(30-(F$4+F$5+SUM(V195:AF195)))))</f>
        <v>0</v>
      </c>
      <c r="AO195" s="169" t="e">
        <f>IF(AND(H195="TAM ZAMANLI",AN195&gt;0),1,IF(AND(H195="KISMİ ZAMANLI",AN195&gt;0),(S195+AG195/F$7)/30,hata))</f>
        <v>#NAME?</v>
      </c>
      <c r="AP195" s="181"/>
      <c r="AQ195" s="172">
        <f t="shared" si="32"/>
        <v>0</v>
      </c>
      <c r="AR195" s="176"/>
      <c r="AS195" s="176"/>
      <c r="AT195" s="176"/>
    </row>
    <row r="196" spans="2:46" ht="15.75" thickBot="1" x14ac:dyDescent="0.3">
      <c r="B196" s="40">
        <f t="shared" si="33"/>
        <v>182</v>
      </c>
      <c r="C196" s="41"/>
      <c r="D196" s="41"/>
      <c r="E196" s="42"/>
      <c r="F196" s="43"/>
      <c r="G196" s="43"/>
      <c r="H196" s="42"/>
      <c r="I196" s="42"/>
      <c r="J196" s="42"/>
      <c r="K196" s="42"/>
      <c r="L196" s="117" t="e">
        <f>VLOOKUP(K196,Sayfa1!F$3:G$15,2,FALSE)</f>
        <v>#N/A</v>
      </c>
      <c r="M196" s="47"/>
      <c r="N196" s="48"/>
      <c r="O196" s="44">
        <f>IF(AND(F196&lt;F$2,G196=""),(NETWORKDAYS.INTL(F$2,G$2,1)-U196),IF(AND(F196&lt;F$2,G196&lt;=G$2),(NETWORKDAYS.INTL(F$2,G196,1)-U196),IF(AND(F196&gt;=F$2,G196=""),((NETWORKDAYS.INTL(F196,G$2,1))-U196),IF(AND(F196&gt;=F$2,G196&lt;=G$2),NETWORKDAYS.INTL(F196,G196,1),hata))))</f>
        <v>22</v>
      </c>
      <c r="P196" s="44">
        <f t="shared" si="34"/>
        <v>0</v>
      </c>
      <c r="Q196" s="49"/>
      <c r="R196" s="45">
        <f t="shared" si="35"/>
        <v>0</v>
      </c>
      <c r="S196" s="45">
        <f t="shared" si="36"/>
        <v>0</v>
      </c>
      <c r="T196" s="127">
        <f>IF(AND(F196&lt;F$2,G196=""),(G$2-F$2+1)-(NETWORKDAYS.INTL(F$2,G$2,1)),IF(AND(F196&lt;F$2,G196&lt;=G$2),(G196-F$2)-(NETWORKDAYS.INTL(F$2,G196,1)),IF(AND(F196&gt;=F$2,G196=""),(G$2-F196)-(NETWORKDAYS.INTL(F196,G$2,1)),IF(AND(F196&gt;=F$2,G196&lt;=G$2),(G196-F196)-NETWORKDAYS.INTL(F196,G196,1),hata))))</f>
        <v>8</v>
      </c>
      <c r="U196" s="46">
        <f t="shared" si="37"/>
        <v>1</v>
      </c>
      <c r="V196" s="50"/>
      <c r="W196" s="51"/>
      <c r="X196" s="51"/>
      <c r="Y196" s="51"/>
      <c r="Z196" s="51"/>
      <c r="AA196" s="51"/>
      <c r="AB196" s="51"/>
      <c r="AC196" s="51"/>
      <c r="AD196" s="52"/>
      <c r="AE196" s="52"/>
      <c r="AF196" s="53"/>
      <c r="AG196" s="54"/>
      <c r="AH196" s="128"/>
      <c r="AI196" s="44">
        <f>IF(H196="TAM ZAMANLI",(IF(AND(F196&lt;F$2,G196=""),G$2-F$2+1,IF(AND(F196&lt;F$2,G196&lt;=G$2),G196-F$2+1,IF(AND(F196&gt;=F$2,G196=""),G$2-F196+1,IF(AND(F196&gt;=F$2,G196&lt;=G$2),G196-F196+1,hata))))*F$7)-(F$7*SUM(S196:AF196)+AG196+AH196),0)</f>
        <v>0</v>
      </c>
      <c r="AJ196" s="119">
        <f>IF(AND(F196&lt;F$2,G196=""),(G$2-F$2+1)-(NETWORKDAYS.INTL(F$2,G$2,1)),IF(AND(F196&lt;F$2,G196&lt;=G$2),(G196-F$2+1)-(NETWORKDAYS.INTL(F$2,G196,1)),IF(AND(F196&gt;=F$2,G196=""),(G$2-F196+1)-(NETWORKDAYS.INTL(F196,G$2,1)),IF(AND(F196&gt;=F$2,G196&lt;=G$2),(G196-F196+1)-NETWORKDAYS.INTL(F196,G196,1),hata))))</f>
        <v>8</v>
      </c>
      <c r="AK196" s="55">
        <f t="shared" si="38"/>
        <v>31</v>
      </c>
      <c r="AL196" s="55">
        <f t="shared" si="39"/>
        <v>31</v>
      </c>
      <c r="AM196" s="55">
        <f t="shared" si="40"/>
        <v>0</v>
      </c>
      <c r="AN196" s="56">
        <f t="shared" si="41"/>
        <v>0</v>
      </c>
      <c r="AO196" s="169" t="e">
        <f>IF(AND(H196="TAM ZAMANLI",AN196&gt;0),1,IF(AND(H196="KISMİ ZAMANLI",AN196&gt;0),(S196+AG196/F$7)/30,hata))</f>
        <v>#NAME?</v>
      </c>
      <c r="AP196" s="181"/>
      <c r="AQ196" s="172">
        <f t="shared" si="32"/>
        <v>0</v>
      </c>
      <c r="AR196" s="176"/>
      <c r="AS196" s="176"/>
      <c r="AT196" s="176"/>
    </row>
    <row r="197" spans="2:46" ht="15.75" thickBot="1" x14ac:dyDescent="0.3">
      <c r="B197" s="40">
        <f t="shared" si="33"/>
        <v>183</v>
      </c>
      <c r="C197" s="41"/>
      <c r="D197" s="41"/>
      <c r="E197" s="42"/>
      <c r="F197" s="43"/>
      <c r="G197" s="43"/>
      <c r="H197" s="42"/>
      <c r="I197" s="42"/>
      <c r="J197" s="42"/>
      <c r="K197" s="42"/>
      <c r="L197" s="117" t="e">
        <f>VLOOKUP(K197,Sayfa1!F$3:G$15,2,FALSE)</f>
        <v>#N/A</v>
      </c>
      <c r="M197" s="47"/>
      <c r="N197" s="48"/>
      <c r="O197" s="44">
        <f>IF(AND(F197&lt;F$2,G197=""),(NETWORKDAYS.INTL(F$2,G$2,1)-U197),IF(AND(F197&lt;F$2,G197&lt;=G$2),(NETWORKDAYS.INTL(F$2,G197,1)-U197),IF(AND(F197&gt;=F$2,G197=""),((NETWORKDAYS.INTL(F197,G$2,1))-U197),IF(AND(F197&gt;=F$2,G197&lt;=G$2),NETWORKDAYS.INTL(F197,G197,1),hata))))</f>
        <v>22</v>
      </c>
      <c r="P197" s="44">
        <f t="shared" si="34"/>
        <v>0</v>
      </c>
      <c r="Q197" s="49"/>
      <c r="R197" s="45">
        <f t="shared" si="35"/>
        <v>0</v>
      </c>
      <c r="S197" s="45">
        <f t="shared" si="36"/>
        <v>0</v>
      </c>
      <c r="T197" s="127">
        <f>IF(AND(F197&lt;F$2,G197=""),(G$2-F$2+1)-(NETWORKDAYS.INTL(F$2,G$2,1)),IF(AND(F197&lt;F$2,G197&lt;=G$2),(G197-F$2)-(NETWORKDAYS.INTL(F$2,G197,1)),IF(AND(F197&gt;=F$2,G197=""),(G$2-F197)-(NETWORKDAYS.INTL(F197,G$2,1)),IF(AND(F197&gt;=F$2,G197&lt;=G$2),(G197-F197)-NETWORKDAYS.INTL(F197,G197,1),hata))))</f>
        <v>8</v>
      </c>
      <c r="U197" s="46">
        <f t="shared" si="37"/>
        <v>1</v>
      </c>
      <c r="V197" s="50"/>
      <c r="W197" s="51"/>
      <c r="X197" s="51"/>
      <c r="Y197" s="51"/>
      <c r="Z197" s="51"/>
      <c r="AA197" s="51"/>
      <c r="AB197" s="51"/>
      <c r="AC197" s="51"/>
      <c r="AD197" s="52"/>
      <c r="AE197" s="52"/>
      <c r="AF197" s="53"/>
      <c r="AG197" s="54"/>
      <c r="AH197" s="128"/>
      <c r="AI197" s="44">
        <f>IF(H197="TAM ZAMANLI",(IF(AND(F197&lt;F$2,G197=""),G$2-F$2+1,IF(AND(F197&lt;F$2,G197&lt;=G$2),G197-F$2+1,IF(AND(F197&gt;=F$2,G197=""),G$2-F197+1,IF(AND(F197&gt;=F$2,G197&lt;=G$2),G197-F197+1,hata))))*F$7)-(F$7*SUM(S197:AF197)+AG197+AH197),0)</f>
        <v>0</v>
      </c>
      <c r="AJ197" s="119">
        <f>IF(AND(F197&lt;F$2,G197=""),(G$2-F$2+1)-(NETWORKDAYS.INTL(F$2,G$2,1)),IF(AND(F197&lt;F$2,G197&lt;=G$2),(G197-F$2+1)-(NETWORKDAYS.INTL(F$2,G197,1)),IF(AND(F197&gt;=F$2,G197=""),(G$2-F197+1)-(NETWORKDAYS.INTL(F197,G$2,1)),IF(AND(F197&gt;=F$2,G197&lt;=G$2),(G197-F197+1)-NETWORKDAYS.INTL(F197,G197,1),hata))))</f>
        <v>8</v>
      </c>
      <c r="AK197" s="55">
        <f t="shared" si="38"/>
        <v>31</v>
      </c>
      <c r="AL197" s="55">
        <f t="shared" si="39"/>
        <v>31</v>
      </c>
      <c r="AM197" s="55">
        <f t="shared" si="40"/>
        <v>0</v>
      </c>
      <c r="AN197" s="56">
        <f t="shared" si="41"/>
        <v>0</v>
      </c>
      <c r="AO197" s="169" t="e">
        <f>IF(AND(H197="TAM ZAMANLI",AN197&gt;0),1,IF(AND(H197="KISMİ ZAMANLI",AN197&gt;0),(S197+AG197/F$7)/30,hata))</f>
        <v>#NAME?</v>
      </c>
      <c r="AP197" s="181"/>
      <c r="AQ197" s="172">
        <f t="shared" ref="AQ197:AQ250" si="42">ROUNDDOWN(AN197-(R197/$F$7),0)</f>
        <v>0</v>
      </c>
      <c r="AR197" s="176"/>
      <c r="AS197" s="176"/>
      <c r="AT197" s="176"/>
    </row>
    <row r="198" spans="2:46" ht="15.75" thickBot="1" x14ac:dyDescent="0.3">
      <c r="B198" s="40">
        <f t="shared" si="33"/>
        <v>184</v>
      </c>
      <c r="C198" s="41"/>
      <c r="D198" s="41"/>
      <c r="E198" s="42"/>
      <c r="F198" s="43"/>
      <c r="G198" s="43"/>
      <c r="H198" s="42"/>
      <c r="I198" s="42"/>
      <c r="J198" s="42"/>
      <c r="K198" s="42"/>
      <c r="L198" s="117" t="e">
        <f>VLOOKUP(K198,Sayfa1!F$3:G$15,2,FALSE)</f>
        <v>#N/A</v>
      </c>
      <c r="M198" s="47"/>
      <c r="N198" s="48"/>
      <c r="O198" s="44">
        <f>IF(AND(F198&lt;F$2,G198=""),(NETWORKDAYS.INTL(F$2,G$2,1)-U198),IF(AND(F198&lt;F$2,G198&lt;=G$2),(NETWORKDAYS.INTL(F$2,G198,1)-U198),IF(AND(F198&gt;=F$2,G198=""),((NETWORKDAYS.INTL(F198,G$2,1))-U198),IF(AND(F198&gt;=F$2,G198&lt;=G$2),NETWORKDAYS.INTL(F198,G198,1),hata))))</f>
        <v>22</v>
      </c>
      <c r="P198" s="44">
        <f t="shared" si="34"/>
        <v>0</v>
      </c>
      <c r="Q198" s="49"/>
      <c r="R198" s="45">
        <f t="shared" si="35"/>
        <v>0</v>
      </c>
      <c r="S198" s="45">
        <f t="shared" si="36"/>
        <v>0</v>
      </c>
      <c r="T198" s="127">
        <f>IF(AND(F198&lt;F$2,G198=""),(G$2-F$2+1)-(NETWORKDAYS.INTL(F$2,G$2,1)),IF(AND(F198&lt;F$2,G198&lt;=G$2),(G198-F$2)-(NETWORKDAYS.INTL(F$2,G198,1)),IF(AND(F198&gt;=F$2,G198=""),(G$2-F198)-(NETWORKDAYS.INTL(F198,G$2,1)),IF(AND(F198&gt;=F$2,G198&lt;=G$2),(G198-F198)-NETWORKDAYS.INTL(F198,G198,1),hata))))</f>
        <v>8</v>
      </c>
      <c r="U198" s="46">
        <f t="shared" si="37"/>
        <v>1</v>
      </c>
      <c r="V198" s="50"/>
      <c r="W198" s="51"/>
      <c r="X198" s="51"/>
      <c r="Y198" s="51"/>
      <c r="Z198" s="51"/>
      <c r="AA198" s="51"/>
      <c r="AB198" s="51"/>
      <c r="AC198" s="51"/>
      <c r="AD198" s="52"/>
      <c r="AE198" s="52"/>
      <c r="AF198" s="53"/>
      <c r="AG198" s="54"/>
      <c r="AH198" s="128"/>
      <c r="AI198" s="44">
        <f>IF(H198="TAM ZAMANLI",(IF(AND(F198&lt;F$2,G198=""),G$2-F$2+1,IF(AND(F198&lt;F$2,G198&lt;=G$2),G198-F$2+1,IF(AND(F198&gt;=F$2,G198=""),G$2-F198+1,IF(AND(F198&gt;=F$2,G198&lt;=G$2),G198-F198+1,hata))))*F$7)-(F$7*SUM(S198:AF198)+AG198+AH198),0)</f>
        <v>0</v>
      </c>
      <c r="AJ198" s="119">
        <f>IF(AND(F198&lt;F$2,G198=""),(G$2-F$2+1)-(NETWORKDAYS.INTL(F$2,G$2,1)),IF(AND(F198&lt;F$2,G198&lt;=G$2),(G198-F$2+1)-(NETWORKDAYS.INTL(F$2,G198,1)),IF(AND(F198&gt;=F$2,G198=""),(G$2-F198+1)-(NETWORKDAYS.INTL(F198,G$2,1)),IF(AND(F198&gt;=F$2,G198&lt;=G$2),(G198-F198+1)-NETWORKDAYS.INTL(F198,G198,1),hata))))</f>
        <v>8</v>
      </c>
      <c r="AK198" s="55">
        <f t="shared" si="38"/>
        <v>31</v>
      </c>
      <c r="AL198" s="55">
        <f t="shared" si="39"/>
        <v>31</v>
      </c>
      <c r="AM198" s="55">
        <f t="shared" si="40"/>
        <v>0</v>
      </c>
      <c r="AN198" s="56">
        <f t="shared" si="41"/>
        <v>0</v>
      </c>
      <c r="AO198" s="169" t="e">
        <f>IF(AND(H198="TAM ZAMANLI",AN198&gt;0),1,IF(AND(H198="KISMİ ZAMANLI",AN198&gt;0),(S198+AG198/F$7)/30,hata))</f>
        <v>#NAME?</v>
      </c>
      <c r="AP198" s="181"/>
      <c r="AQ198" s="172">
        <f t="shared" si="42"/>
        <v>0</v>
      </c>
      <c r="AR198" s="176"/>
      <c r="AS198" s="176"/>
      <c r="AT198" s="176"/>
    </row>
    <row r="199" spans="2:46" ht="15.75" thickBot="1" x14ac:dyDescent="0.3">
      <c r="B199" s="40">
        <f t="shared" si="33"/>
        <v>185</v>
      </c>
      <c r="C199" s="41"/>
      <c r="D199" s="41"/>
      <c r="E199" s="42"/>
      <c r="F199" s="43"/>
      <c r="G199" s="43"/>
      <c r="H199" s="42"/>
      <c r="I199" s="42"/>
      <c r="J199" s="42"/>
      <c r="K199" s="42"/>
      <c r="L199" s="117" t="e">
        <f>VLOOKUP(K199,Sayfa1!F$3:G$15,2,FALSE)</f>
        <v>#N/A</v>
      </c>
      <c r="M199" s="47"/>
      <c r="N199" s="48"/>
      <c r="O199" s="44">
        <f>IF(AND(F199&lt;F$2,G199=""),(NETWORKDAYS.INTL(F$2,G$2,1)-U199),IF(AND(F199&lt;F$2,G199&lt;=G$2),(NETWORKDAYS.INTL(F$2,G199,1)-U199),IF(AND(F199&gt;=F$2,G199=""),((NETWORKDAYS.INTL(F199,G$2,1))-U199),IF(AND(F199&gt;=F$2,G199&lt;=G$2),NETWORKDAYS.INTL(F199,G199,1),hata))))</f>
        <v>22</v>
      </c>
      <c r="P199" s="44">
        <f t="shared" si="34"/>
        <v>0</v>
      </c>
      <c r="Q199" s="49"/>
      <c r="R199" s="45">
        <f t="shared" si="35"/>
        <v>0</v>
      </c>
      <c r="S199" s="45">
        <f t="shared" si="36"/>
        <v>0</v>
      </c>
      <c r="T199" s="127">
        <f>IF(AND(F199&lt;F$2,G199=""),(G$2-F$2+1)-(NETWORKDAYS.INTL(F$2,G$2,1)),IF(AND(F199&lt;F$2,G199&lt;=G$2),(G199-F$2)-(NETWORKDAYS.INTL(F$2,G199,1)),IF(AND(F199&gt;=F$2,G199=""),(G$2-F199)-(NETWORKDAYS.INTL(F199,G$2,1)),IF(AND(F199&gt;=F$2,G199&lt;=G$2),(G199-F199)-NETWORKDAYS.INTL(F199,G199,1),hata))))</f>
        <v>8</v>
      </c>
      <c r="U199" s="46">
        <f t="shared" si="37"/>
        <v>1</v>
      </c>
      <c r="V199" s="50"/>
      <c r="W199" s="51"/>
      <c r="X199" s="51"/>
      <c r="Y199" s="51"/>
      <c r="Z199" s="51"/>
      <c r="AA199" s="51"/>
      <c r="AB199" s="51"/>
      <c r="AC199" s="51"/>
      <c r="AD199" s="52"/>
      <c r="AE199" s="52"/>
      <c r="AF199" s="53"/>
      <c r="AG199" s="54"/>
      <c r="AH199" s="128"/>
      <c r="AI199" s="44">
        <f>IF(H199="TAM ZAMANLI",(IF(AND(F199&lt;F$2,G199=""),G$2-F$2+1,IF(AND(F199&lt;F$2,G199&lt;=G$2),G199-F$2+1,IF(AND(F199&gt;=F$2,G199=""),G$2-F199+1,IF(AND(F199&gt;=F$2,G199&lt;=G$2),G199-F199+1,hata))))*F$7)-(F$7*SUM(S199:AF199)+AG199+AH199),0)</f>
        <v>0</v>
      </c>
      <c r="AJ199" s="119">
        <f>IF(AND(F199&lt;F$2,G199=""),(G$2-F$2+1)-(NETWORKDAYS.INTL(F$2,G$2,1)),IF(AND(F199&lt;F$2,G199&lt;=G$2),(G199-F$2+1)-(NETWORKDAYS.INTL(F$2,G199,1)),IF(AND(F199&gt;=F$2,G199=""),(G$2-F199+1)-(NETWORKDAYS.INTL(F199,G$2,1)),IF(AND(F199&gt;=F$2,G199&lt;=G$2),(G199-F199+1)-NETWORKDAYS.INTL(F199,G199,1),hata))))</f>
        <v>8</v>
      </c>
      <c r="AK199" s="55">
        <f t="shared" si="38"/>
        <v>31</v>
      </c>
      <c r="AL199" s="55">
        <f t="shared" si="39"/>
        <v>31</v>
      </c>
      <c r="AM199" s="55">
        <f t="shared" si="40"/>
        <v>0</v>
      </c>
      <c r="AN199" s="56">
        <f t="shared" si="41"/>
        <v>0</v>
      </c>
      <c r="AO199" s="169" t="e">
        <f>IF(AND(H199="TAM ZAMANLI",AN199&gt;0),1,IF(AND(H199="KISMİ ZAMANLI",AN199&gt;0),(S199+AG199/F$7)/30,hata))</f>
        <v>#NAME?</v>
      </c>
      <c r="AP199" s="181"/>
      <c r="AQ199" s="172">
        <f t="shared" si="42"/>
        <v>0</v>
      </c>
      <c r="AR199" s="176"/>
      <c r="AS199" s="176"/>
      <c r="AT199" s="176"/>
    </row>
    <row r="200" spans="2:46" ht="15.75" thickBot="1" x14ac:dyDescent="0.3">
      <c r="B200" s="40">
        <f t="shared" si="33"/>
        <v>186</v>
      </c>
      <c r="C200" s="41"/>
      <c r="D200" s="41"/>
      <c r="E200" s="42"/>
      <c r="F200" s="43"/>
      <c r="G200" s="43"/>
      <c r="H200" s="42"/>
      <c r="I200" s="42"/>
      <c r="J200" s="42"/>
      <c r="K200" s="42"/>
      <c r="L200" s="117" t="e">
        <f>VLOOKUP(K200,Sayfa1!F$3:G$15,2,FALSE)</f>
        <v>#N/A</v>
      </c>
      <c r="M200" s="47"/>
      <c r="N200" s="48"/>
      <c r="O200" s="44">
        <f>IF(AND(F200&lt;F$2,G200=""),(NETWORKDAYS.INTL(F$2,G$2,1)-U200),IF(AND(F200&lt;F$2,G200&lt;=G$2),(NETWORKDAYS.INTL(F$2,G200,1)-U200),IF(AND(F200&gt;=F$2,G200=""),((NETWORKDAYS.INTL(F200,G$2,1))-U200),IF(AND(F200&gt;=F$2,G200&lt;=G$2),NETWORKDAYS.INTL(F200,G200,1),hata))))</f>
        <v>22</v>
      </c>
      <c r="P200" s="44">
        <f t="shared" si="34"/>
        <v>0</v>
      </c>
      <c r="Q200" s="49"/>
      <c r="R200" s="45">
        <f t="shared" si="35"/>
        <v>0</v>
      </c>
      <c r="S200" s="45">
        <f t="shared" si="36"/>
        <v>0</v>
      </c>
      <c r="T200" s="127">
        <f>IF(AND(F200&lt;F$2,G200=""),(G$2-F$2+1)-(NETWORKDAYS.INTL(F$2,G$2,1)),IF(AND(F200&lt;F$2,G200&lt;=G$2),(G200-F$2)-(NETWORKDAYS.INTL(F$2,G200,1)),IF(AND(F200&gt;=F$2,G200=""),(G$2-F200)-(NETWORKDAYS.INTL(F200,G$2,1)),IF(AND(F200&gt;=F$2,G200&lt;=G$2),(G200-F200)-NETWORKDAYS.INTL(F200,G200,1),hata))))</f>
        <v>8</v>
      </c>
      <c r="U200" s="46">
        <f t="shared" si="37"/>
        <v>1</v>
      </c>
      <c r="V200" s="50"/>
      <c r="W200" s="51"/>
      <c r="X200" s="51"/>
      <c r="Y200" s="51"/>
      <c r="Z200" s="51"/>
      <c r="AA200" s="51"/>
      <c r="AB200" s="51"/>
      <c r="AC200" s="51"/>
      <c r="AD200" s="52"/>
      <c r="AE200" s="52"/>
      <c r="AF200" s="53"/>
      <c r="AG200" s="54"/>
      <c r="AH200" s="128"/>
      <c r="AI200" s="44">
        <f>IF(H200="TAM ZAMANLI",(IF(AND(F200&lt;F$2,G200=""),G$2-F$2+1,IF(AND(F200&lt;F$2,G200&lt;=G$2),G200-F$2+1,IF(AND(F200&gt;=F$2,G200=""),G$2-F200+1,IF(AND(F200&gt;=F$2,G200&lt;=G$2),G200-F200+1,hata))))*F$7)-(F$7*SUM(S200:AF200)+AG200+AH200),0)</f>
        <v>0</v>
      </c>
      <c r="AJ200" s="119">
        <f>IF(AND(F200&lt;F$2,G200=""),(G$2-F$2+1)-(NETWORKDAYS.INTL(F$2,G$2,1)),IF(AND(F200&lt;F$2,G200&lt;=G$2),(G200-F$2+1)-(NETWORKDAYS.INTL(F$2,G200,1)),IF(AND(F200&gt;=F$2,G200=""),(G$2-F200+1)-(NETWORKDAYS.INTL(F200,G$2,1)),IF(AND(F200&gt;=F$2,G200&lt;=G$2),(G200-F200+1)-NETWORKDAYS.INTL(F200,G200,1),hata))))</f>
        <v>8</v>
      </c>
      <c r="AK200" s="55">
        <f t="shared" si="38"/>
        <v>31</v>
      </c>
      <c r="AL200" s="55">
        <f t="shared" si="39"/>
        <v>31</v>
      </c>
      <c r="AM200" s="55">
        <f t="shared" si="40"/>
        <v>0</v>
      </c>
      <c r="AN200" s="56">
        <f t="shared" si="41"/>
        <v>0</v>
      </c>
      <c r="AO200" s="169" t="e">
        <f>IF(AND(H200="TAM ZAMANLI",AN200&gt;0),1,IF(AND(H200="KISMİ ZAMANLI",AN200&gt;0),(S200+AG200/F$7)/30,hata))</f>
        <v>#NAME?</v>
      </c>
      <c r="AP200" s="181"/>
      <c r="AQ200" s="172">
        <f t="shared" si="42"/>
        <v>0</v>
      </c>
      <c r="AR200" s="176"/>
      <c r="AS200" s="176"/>
      <c r="AT200" s="176"/>
    </row>
    <row r="201" spans="2:46" ht="15.75" thickBot="1" x14ac:dyDescent="0.3">
      <c r="B201" s="40">
        <f t="shared" si="33"/>
        <v>187</v>
      </c>
      <c r="C201" s="41"/>
      <c r="D201" s="41"/>
      <c r="E201" s="42"/>
      <c r="F201" s="43"/>
      <c r="G201" s="43"/>
      <c r="H201" s="42"/>
      <c r="I201" s="42"/>
      <c r="J201" s="42"/>
      <c r="K201" s="42"/>
      <c r="L201" s="117" t="e">
        <f>VLOOKUP(K201,Sayfa1!F$3:G$15,2,FALSE)</f>
        <v>#N/A</v>
      </c>
      <c r="M201" s="47"/>
      <c r="N201" s="48"/>
      <c r="O201" s="44">
        <f>IF(AND(F201&lt;F$2,G201=""),(NETWORKDAYS.INTL(F$2,G$2,1)-U201),IF(AND(F201&lt;F$2,G201&lt;=G$2),(NETWORKDAYS.INTL(F$2,G201,1)-U201),IF(AND(F201&gt;=F$2,G201=""),((NETWORKDAYS.INTL(F201,G$2,1))-U201),IF(AND(F201&gt;=F$2,G201&lt;=G$2),NETWORKDAYS.INTL(F201,G201,1),hata))))</f>
        <v>22</v>
      </c>
      <c r="P201" s="44">
        <f t="shared" si="34"/>
        <v>0</v>
      </c>
      <c r="Q201" s="49"/>
      <c r="R201" s="45">
        <f t="shared" si="35"/>
        <v>0</v>
      </c>
      <c r="S201" s="45">
        <f t="shared" si="36"/>
        <v>0</v>
      </c>
      <c r="T201" s="127">
        <f>IF(AND(F201&lt;F$2,G201=""),(G$2-F$2+1)-(NETWORKDAYS.INTL(F$2,G$2,1)),IF(AND(F201&lt;F$2,G201&lt;=G$2),(G201-F$2)-(NETWORKDAYS.INTL(F$2,G201,1)),IF(AND(F201&gt;=F$2,G201=""),(G$2-F201)-(NETWORKDAYS.INTL(F201,G$2,1)),IF(AND(F201&gt;=F$2,G201&lt;=G$2),(G201-F201)-NETWORKDAYS.INTL(F201,G201,1),hata))))</f>
        <v>8</v>
      </c>
      <c r="U201" s="46">
        <f t="shared" si="37"/>
        <v>1</v>
      </c>
      <c r="V201" s="50"/>
      <c r="W201" s="51"/>
      <c r="X201" s="51"/>
      <c r="Y201" s="51"/>
      <c r="Z201" s="51"/>
      <c r="AA201" s="51"/>
      <c r="AB201" s="51"/>
      <c r="AC201" s="51"/>
      <c r="AD201" s="52"/>
      <c r="AE201" s="52"/>
      <c r="AF201" s="53"/>
      <c r="AG201" s="54"/>
      <c r="AH201" s="128"/>
      <c r="AI201" s="44">
        <f>IF(H201="TAM ZAMANLI",(IF(AND(F201&lt;F$2,G201=""),G$2-F$2+1,IF(AND(F201&lt;F$2,G201&lt;=G$2),G201-F$2+1,IF(AND(F201&gt;=F$2,G201=""),G$2-F201+1,IF(AND(F201&gt;=F$2,G201&lt;=G$2),G201-F201+1,hata))))*F$7)-(F$7*SUM(S201:AF201)+AG201+AH201),0)</f>
        <v>0</v>
      </c>
      <c r="AJ201" s="119">
        <f>IF(AND(F201&lt;F$2,G201=""),(G$2-F$2+1)-(NETWORKDAYS.INTL(F$2,G$2,1)),IF(AND(F201&lt;F$2,G201&lt;=G$2),(G201-F$2+1)-(NETWORKDAYS.INTL(F$2,G201,1)),IF(AND(F201&gt;=F$2,G201=""),(G$2-F201+1)-(NETWORKDAYS.INTL(F201,G$2,1)),IF(AND(F201&gt;=F$2,G201&lt;=G$2),(G201-F201+1)-NETWORKDAYS.INTL(F201,G201,1),hata))))</f>
        <v>8</v>
      </c>
      <c r="AK201" s="55">
        <f t="shared" si="38"/>
        <v>31</v>
      </c>
      <c r="AL201" s="55">
        <f t="shared" si="39"/>
        <v>31</v>
      </c>
      <c r="AM201" s="55">
        <f t="shared" si="40"/>
        <v>0</v>
      </c>
      <c r="AN201" s="56">
        <f t="shared" si="41"/>
        <v>0</v>
      </c>
      <c r="AO201" s="169" t="e">
        <f>IF(AND(H201="TAM ZAMANLI",AN201&gt;0),1,IF(AND(H201="KISMİ ZAMANLI",AN201&gt;0),(S201+AG201/F$7)/30,hata))</f>
        <v>#NAME?</v>
      </c>
      <c r="AP201" s="181"/>
      <c r="AQ201" s="172">
        <f t="shared" si="42"/>
        <v>0</v>
      </c>
      <c r="AR201" s="176"/>
      <c r="AS201" s="176"/>
      <c r="AT201" s="176"/>
    </row>
    <row r="202" spans="2:46" ht="15.75" thickBot="1" x14ac:dyDescent="0.3">
      <c r="B202" s="40">
        <f t="shared" si="33"/>
        <v>188</v>
      </c>
      <c r="C202" s="41"/>
      <c r="D202" s="41"/>
      <c r="E202" s="42"/>
      <c r="F202" s="43"/>
      <c r="G202" s="43"/>
      <c r="H202" s="42"/>
      <c r="I202" s="42"/>
      <c r="J202" s="42"/>
      <c r="K202" s="42"/>
      <c r="L202" s="117" t="e">
        <f>VLOOKUP(K202,Sayfa1!F$3:G$15,2,FALSE)</f>
        <v>#N/A</v>
      </c>
      <c r="M202" s="47"/>
      <c r="N202" s="48"/>
      <c r="O202" s="44">
        <f>IF(AND(F202&lt;F$2,G202=""),(NETWORKDAYS.INTL(F$2,G$2,1)-U202),IF(AND(F202&lt;F$2,G202&lt;=G$2),(NETWORKDAYS.INTL(F$2,G202,1)-U202),IF(AND(F202&gt;=F$2,G202=""),((NETWORKDAYS.INTL(F202,G$2,1))-U202),IF(AND(F202&gt;=F$2,G202&lt;=G$2),NETWORKDAYS.INTL(F202,G202,1),hata))))</f>
        <v>22</v>
      </c>
      <c r="P202" s="44">
        <f t="shared" si="34"/>
        <v>0</v>
      </c>
      <c r="Q202" s="49"/>
      <c r="R202" s="45">
        <f t="shared" si="35"/>
        <v>0</v>
      </c>
      <c r="S202" s="45">
        <f t="shared" si="36"/>
        <v>0</v>
      </c>
      <c r="T202" s="127">
        <f>IF(AND(F202&lt;F$2,G202=""),(G$2-F$2+1)-(NETWORKDAYS.INTL(F$2,G$2,1)),IF(AND(F202&lt;F$2,G202&lt;=G$2),(G202-F$2)-(NETWORKDAYS.INTL(F$2,G202,1)),IF(AND(F202&gt;=F$2,G202=""),(G$2-F202)-(NETWORKDAYS.INTL(F202,G$2,1)),IF(AND(F202&gt;=F$2,G202&lt;=G$2),(G202-F202)-NETWORKDAYS.INTL(F202,G202,1),hata))))</f>
        <v>8</v>
      </c>
      <c r="U202" s="46">
        <f t="shared" si="37"/>
        <v>1</v>
      </c>
      <c r="V202" s="50"/>
      <c r="W202" s="51"/>
      <c r="X202" s="51"/>
      <c r="Y202" s="51"/>
      <c r="Z202" s="51"/>
      <c r="AA202" s="51"/>
      <c r="AB202" s="51"/>
      <c r="AC202" s="51"/>
      <c r="AD202" s="52"/>
      <c r="AE202" s="52"/>
      <c r="AF202" s="53"/>
      <c r="AG202" s="54"/>
      <c r="AH202" s="128"/>
      <c r="AI202" s="44">
        <f>IF(H202="TAM ZAMANLI",(IF(AND(F202&lt;F$2,G202=""),G$2-F$2+1,IF(AND(F202&lt;F$2,G202&lt;=G$2),G202-F$2+1,IF(AND(F202&gt;=F$2,G202=""),G$2-F202+1,IF(AND(F202&gt;=F$2,G202&lt;=G$2),G202-F202+1,hata))))*F$7)-(F$7*SUM(S202:AF202)+AG202+AH202),0)</f>
        <v>0</v>
      </c>
      <c r="AJ202" s="119">
        <f>IF(AND(F202&lt;F$2,G202=""),(G$2-F$2+1)-(NETWORKDAYS.INTL(F$2,G$2,1)),IF(AND(F202&lt;F$2,G202&lt;=G$2),(G202-F$2+1)-(NETWORKDAYS.INTL(F$2,G202,1)),IF(AND(F202&gt;=F$2,G202=""),(G$2-F202+1)-(NETWORKDAYS.INTL(F202,G$2,1)),IF(AND(F202&gt;=F$2,G202&lt;=G$2),(G202-F202+1)-NETWORKDAYS.INTL(F202,G202,1),hata))))</f>
        <v>8</v>
      </c>
      <c r="AK202" s="55">
        <f t="shared" si="38"/>
        <v>31</v>
      </c>
      <c r="AL202" s="55">
        <f t="shared" si="39"/>
        <v>31</v>
      </c>
      <c r="AM202" s="55">
        <f t="shared" si="40"/>
        <v>0</v>
      </c>
      <c r="AN202" s="56">
        <f t="shared" si="41"/>
        <v>0</v>
      </c>
      <c r="AO202" s="169" t="e">
        <f>IF(AND(H202="TAM ZAMANLI",AN202&gt;0),1,IF(AND(H202="KISMİ ZAMANLI",AN202&gt;0),(S202+AG202/F$7)/30,hata))</f>
        <v>#NAME?</v>
      </c>
      <c r="AP202" s="181"/>
      <c r="AQ202" s="172">
        <f t="shared" si="42"/>
        <v>0</v>
      </c>
      <c r="AR202" s="176"/>
      <c r="AS202" s="176"/>
      <c r="AT202" s="176"/>
    </row>
    <row r="203" spans="2:46" ht="15.75" thickBot="1" x14ac:dyDescent="0.3">
      <c r="B203" s="40">
        <f t="shared" si="33"/>
        <v>189</v>
      </c>
      <c r="C203" s="41"/>
      <c r="D203" s="41"/>
      <c r="E203" s="42"/>
      <c r="F203" s="43"/>
      <c r="G203" s="43"/>
      <c r="H203" s="42"/>
      <c r="I203" s="42"/>
      <c r="J203" s="42"/>
      <c r="K203" s="42"/>
      <c r="L203" s="117" t="e">
        <f>VLOOKUP(K203,Sayfa1!F$3:G$15,2,FALSE)</f>
        <v>#N/A</v>
      </c>
      <c r="M203" s="47"/>
      <c r="N203" s="48"/>
      <c r="O203" s="44">
        <f>IF(AND(F203&lt;F$2,G203=""),(NETWORKDAYS.INTL(F$2,G$2,1)-U203),IF(AND(F203&lt;F$2,G203&lt;=G$2),(NETWORKDAYS.INTL(F$2,G203,1)-U203),IF(AND(F203&gt;=F$2,G203=""),((NETWORKDAYS.INTL(F203,G$2,1))-U203),IF(AND(F203&gt;=F$2,G203&lt;=G$2),NETWORKDAYS.INTL(F203,G203,1),hata))))</f>
        <v>22</v>
      </c>
      <c r="P203" s="44">
        <f t="shared" si="34"/>
        <v>0</v>
      </c>
      <c r="Q203" s="49"/>
      <c r="R203" s="45">
        <f t="shared" si="35"/>
        <v>0</v>
      </c>
      <c r="S203" s="45">
        <f t="shared" si="36"/>
        <v>0</v>
      </c>
      <c r="T203" s="127">
        <f>IF(AND(F203&lt;F$2,G203=""),(G$2-F$2+1)-(NETWORKDAYS.INTL(F$2,G$2,1)),IF(AND(F203&lt;F$2,G203&lt;=G$2),(G203-F$2)-(NETWORKDAYS.INTL(F$2,G203,1)),IF(AND(F203&gt;=F$2,G203=""),(G$2-F203)-(NETWORKDAYS.INTL(F203,G$2,1)),IF(AND(F203&gt;=F$2,G203&lt;=G$2),(G203-F203)-NETWORKDAYS.INTL(F203,G203,1),hata))))</f>
        <v>8</v>
      </c>
      <c r="U203" s="46">
        <f t="shared" si="37"/>
        <v>1</v>
      </c>
      <c r="V203" s="50"/>
      <c r="W203" s="51"/>
      <c r="X203" s="51"/>
      <c r="Y203" s="51"/>
      <c r="Z203" s="51"/>
      <c r="AA203" s="51"/>
      <c r="AB203" s="51"/>
      <c r="AC203" s="51"/>
      <c r="AD203" s="52"/>
      <c r="AE203" s="52"/>
      <c r="AF203" s="53"/>
      <c r="AG203" s="54"/>
      <c r="AH203" s="128"/>
      <c r="AI203" s="44">
        <f>IF(H203="TAM ZAMANLI",(IF(AND(F203&lt;F$2,G203=""),G$2-F$2+1,IF(AND(F203&lt;F$2,G203&lt;=G$2),G203-F$2+1,IF(AND(F203&gt;=F$2,G203=""),G$2-F203+1,IF(AND(F203&gt;=F$2,G203&lt;=G$2),G203-F203+1,hata))))*F$7)-(F$7*SUM(S203:AF203)+AG203+AH203),0)</f>
        <v>0</v>
      </c>
      <c r="AJ203" s="119">
        <f>IF(AND(F203&lt;F$2,G203=""),(G$2-F$2+1)-(NETWORKDAYS.INTL(F$2,G$2,1)),IF(AND(F203&lt;F$2,G203&lt;=G$2),(G203-F$2+1)-(NETWORKDAYS.INTL(F$2,G203,1)),IF(AND(F203&gt;=F$2,G203=""),(G$2-F203+1)-(NETWORKDAYS.INTL(F203,G$2,1)),IF(AND(F203&gt;=F$2,G203&lt;=G$2),(G203-F203+1)-NETWORKDAYS.INTL(F203,G203,1),hata))))</f>
        <v>8</v>
      </c>
      <c r="AK203" s="55">
        <f t="shared" si="38"/>
        <v>31</v>
      </c>
      <c r="AL203" s="55">
        <f t="shared" si="39"/>
        <v>31</v>
      </c>
      <c r="AM203" s="55">
        <f t="shared" si="40"/>
        <v>0</v>
      </c>
      <c r="AN203" s="56">
        <f t="shared" si="41"/>
        <v>0</v>
      </c>
      <c r="AO203" s="169" t="e">
        <f>IF(AND(H203="TAM ZAMANLI",AN203&gt;0),1,IF(AND(H203="KISMİ ZAMANLI",AN203&gt;0),(S203+AG203/F$7)/30,hata))</f>
        <v>#NAME?</v>
      </c>
      <c r="AP203" s="181"/>
      <c r="AQ203" s="172">
        <f t="shared" si="42"/>
        <v>0</v>
      </c>
      <c r="AR203" s="176"/>
      <c r="AS203" s="176"/>
      <c r="AT203" s="176"/>
    </row>
    <row r="204" spans="2:46" ht="15.75" thickBot="1" x14ac:dyDescent="0.3">
      <c r="B204" s="40">
        <f t="shared" si="33"/>
        <v>190</v>
      </c>
      <c r="C204" s="41"/>
      <c r="D204" s="41"/>
      <c r="E204" s="42"/>
      <c r="F204" s="43"/>
      <c r="G204" s="43"/>
      <c r="H204" s="42"/>
      <c r="I204" s="42"/>
      <c r="J204" s="42"/>
      <c r="K204" s="42"/>
      <c r="L204" s="117" t="e">
        <f>VLOOKUP(K204,Sayfa1!F$3:G$15,2,FALSE)</f>
        <v>#N/A</v>
      </c>
      <c r="M204" s="47"/>
      <c r="N204" s="48"/>
      <c r="O204" s="44">
        <f>IF(AND(F204&lt;F$2,G204=""),(NETWORKDAYS.INTL(F$2,G$2,1)-U204),IF(AND(F204&lt;F$2,G204&lt;=G$2),(NETWORKDAYS.INTL(F$2,G204,1)-U204),IF(AND(F204&gt;=F$2,G204=""),((NETWORKDAYS.INTL(F204,G$2,1))-U204),IF(AND(F204&gt;=F$2,G204&lt;=G$2),NETWORKDAYS.INTL(F204,G204,1),hata))))</f>
        <v>22</v>
      </c>
      <c r="P204" s="44">
        <f t="shared" si="34"/>
        <v>0</v>
      </c>
      <c r="Q204" s="49"/>
      <c r="R204" s="45">
        <f t="shared" si="35"/>
        <v>0</v>
      </c>
      <c r="S204" s="45">
        <f t="shared" si="36"/>
        <v>0</v>
      </c>
      <c r="T204" s="127">
        <f>IF(AND(F204&lt;F$2,G204=""),(G$2-F$2+1)-(NETWORKDAYS.INTL(F$2,G$2,1)),IF(AND(F204&lt;F$2,G204&lt;=G$2),(G204-F$2)-(NETWORKDAYS.INTL(F$2,G204,1)),IF(AND(F204&gt;=F$2,G204=""),(G$2-F204)-(NETWORKDAYS.INTL(F204,G$2,1)),IF(AND(F204&gt;=F$2,G204&lt;=G$2),(G204-F204)-NETWORKDAYS.INTL(F204,G204,1),hata))))</f>
        <v>8</v>
      </c>
      <c r="U204" s="46">
        <f t="shared" si="37"/>
        <v>1</v>
      </c>
      <c r="V204" s="50"/>
      <c r="W204" s="51"/>
      <c r="X204" s="51"/>
      <c r="Y204" s="51"/>
      <c r="Z204" s="51"/>
      <c r="AA204" s="51"/>
      <c r="AB204" s="51"/>
      <c r="AC204" s="51"/>
      <c r="AD204" s="52"/>
      <c r="AE204" s="52"/>
      <c r="AF204" s="53"/>
      <c r="AG204" s="54"/>
      <c r="AH204" s="128"/>
      <c r="AI204" s="44">
        <f>IF(H204="TAM ZAMANLI",(IF(AND(F204&lt;F$2,G204=""),G$2-F$2+1,IF(AND(F204&lt;F$2,G204&lt;=G$2),G204-F$2+1,IF(AND(F204&gt;=F$2,G204=""),G$2-F204+1,IF(AND(F204&gt;=F$2,G204&lt;=G$2),G204-F204+1,hata))))*F$7)-(F$7*SUM(S204:AF204)+AG204+AH204),0)</f>
        <v>0</v>
      </c>
      <c r="AJ204" s="119">
        <f>IF(AND(F204&lt;F$2,G204=""),(G$2-F$2+1)-(NETWORKDAYS.INTL(F$2,G$2,1)),IF(AND(F204&lt;F$2,G204&lt;=G$2),(G204-F$2+1)-(NETWORKDAYS.INTL(F$2,G204,1)),IF(AND(F204&gt;=F$2,G204=""),(G$2-F204+1)-(NETWORKDAYS.INTL(F204,G$2,1)),IF(AND(F204&gt;=F$2,G204&lt;=G$2),(G204-F204+1)-NETWORKDAYS.INTL(F204,G204,1),hata))))</f>
        <v>8</v>
      </c>
      <c r="AK204" s="55">
        <f t="shared" si="38"/>
        <v>31</v>
      </c>
      <c r="AL204" s="55">
        <f t="shared" si="39"/>
        <v>31</v>
      </c>
      <c r="AM204" s="55">
        <f t="shared" si="40"/>
        <v>0</v>
      </c>
      <c r="AN204" s="56">
        <f t="shared" si="41"/>
        <v>0</v>
      </c>
      <c r="AO204" s="169" t="e">
        <f>IF(AND(H204="TAM ZAMANLI",AN204&gt;0),1,IF(AND(H204="KISMİ ZAMANLI",AN204&gt;0),(S204+AG204/F$7)/30,hata))</f>
        <v>#NAME?</v>
      </c>
      <c r="AP204" s="181"/>
      <c r="AQ204" s="172">
        <f t="shared" si="42"/>
        <v>0</v>
      </c>
      <c r="AR204" s="176"/>
      <c r="AS204" s="176"/>
      <c r="AT204" s="176"/>
    </row>
    <row r="205" spans="2:46" ht="15.75" thickBot="1" x14ac:dyDescent="0.3">
      <c r="B205" s="40">
        <f t="shared" si="33"/>
        <v>191</v>
      </c>
      <c r="C205" s="41"/>
      <c r="D205" s="41"/>
      <c r="E205" s="42"/>
      <c r="F205" s="43"/>
      <c r="G205" s="43"/>
      <c r="H205" s="42"/>
      <c r="I205" s="42"/>
      <c r="J205" s="42"/>
      <c r="K205" s="42"/>
      <c r="L205" s="117" t="e">
        <f>VLOOKUP(K205,Sayfa1!F$3:G$15,2,FALSE)</f>
        <v>#N/A</v>
      </c>
      <c r="M205" s="47"/>
      <c r="N205" s="48"/>
      <c r="O205" s="44">
        <f>IF(AND(F205&lt;F$2,G205=""),(NETWORKDAYS.INTL(F$2,G$2,1)-U205),IF(AND(F205&lt;F$2,G205&lt;=G$2),(NETWORKDAYS.INTL(F$2,G205,1)-U205),IF(AND(F205&gt;=F$2,G205=""),((NETWORKDAYS.INTL(F205,G$2,1))-U205),IF(AND(F205&gt;=F$2,G205&lt;=G$2),NETWORKDAYS.INTL(F205,G205,1),hata))))</f>
        <v>22</v>
      </c>
      <c r="P205" s="44">
        <f t="shared" si="34"/>
        <v>0</v>
      </c>
      <c r="Q205" s="49"/>
      <c r="R205" s="45">
        <f t="shared" si="35"/>
        <v>0</v>
      </c>
      <c r="S205" s="45">
        <f t="shared" si="36"/>
        <v>0</v>
      </c>
      <c r="T205" s="127">
        <f>IF(AND(F205&lt;F$2,G205=""),(G$2-F$2+1)-(NETWORKDAYS.INTL(F$2,G$2,1)),IF(AND(F205&lt;F$2,G205&lt;=G$2),(G205-F$2)-(NETWORKDAYS.INTL(F$2,G205,1)),IF(AND(F205&gt;=F$2,G205=""),(G$2-F205)-(NETWORKDAYS.INTL(F205,G$2,1)),IF(AND(F205&gt;=F$2,G205&lt;=G$2),(G205-F205)-NETWORKDAYS.INTL(F205,G205,1),hata))))</f>
        <v>8</v>
      </c>
      <c r="U205" s="46">
        <f t="shared" si="37"/>
        <v>1</v>
      </c>
      <c r="V205" s="50"/>
      <c r="W205" s="51"/>
      <c r="X205" s="51"/>
      <c r="Y205" s="51"/>
      <c r="Z205" s="51"/>
      <c r="AA205" s="51"/>
      <c r="AB205" s="51"/>
      <c r="AC205" s="51"/>
      <c r="AD205" s="52"/>
      <c r="AE205" s="52"/>
      <c r="AF205" s="53"/>
      <c r="AG205" s="54"/>
      <c r="AH205" s="128"/>
      <c r="AI205" s="44">
        <f>IF(H205="TAM ZAMANLI",(IF(AND(F205&lt;F$2,G205=""),G$2-F$2+1,IF(AND(F205&lt;F$2,G205&lt;=G$2),G205-F$2+1,IF(AND(F205&gt;=F$2,G205=""),G$2-F205+1,IF(AND(F205&gt;=F$2,G205&lt;=G$2),G205-F205+1,hata))))*F$7)-(F$7*SUM(S205:AF205)+AG205+AH205),0)</f>
        <v>0</v>
      </c>
      <c r="AJ205" s="119">
        <f>IF(AND(F205&lt;F$2,G205=""),(G$2-F$2+1)-(NETWORKDAYS.INTL(F$2,G$2,1)),IF(AND(F205&lt;F$2,G205&lt;=G$2),(G205-F$2+1)-(NETWORKDAYS.INTL(F$2,G205,1)),IF(AND(F205&gt;=F$2,G205=""),(G$2-F205+1)-(NETWORKDAYS.INTL(F205,G$2,1)),IF(AND(F205&gt;=F$2,G205&lt;=G$2),(G205-F205+1)-NETWORKDAYS.INTL(F205,G205,1),hata))))</f>
        <v>8</v>
      </c>
      <c r="AK205" s="55">
        <f t="shared" si="38"/>
        <v>31</v>
      </c>
      <c r="AL205" s="55">
        <f t="shared" si="39"/>
        <v>31</v>
      </c>
      <c r="AM205" s="55">
        <f t="shared" si="40"/>
        <v>0</v>
      </c>
      <c r="AN205" s="56">
        <f t="shared" si="41"/>
        <v>0</v>
      </c>
      <c r="AO205" s="169" t="e">
        <f>IF(AND(H205="TAM ZAMANLI",AN205&gt;0),1,IF(AND(H205="KISMİ ZAMANLI",AN205&gt;0),(S205+AG205/F$7)/30,hata))</f>
        <v>#NAME?</v>
      </c>
      <c r="AP205" s="181"/>
      <c r="AQ205" s="172">
        <f t="shared" si="42"/>
        <v>0</v>
      </c>
      <c r="AR205" s="176"/>
      <c r="AS205" s="176"/>
      <c r="AT205" s="176"/>
    </row>
    <row r="206" spans="2:46" ht="15.75" thickBot="1" x14ac:dyDescent="0.3">
      <c r="B206" s="40">
        <f t="shared" si="33"/>
        <v>192</v>
      </c>
      <c r="C206" s="41"/>
      <c r="D206" s="41"/>
      <c r="E206" s="42"/>
      <c r="F206" s="43"/>
      <c r="G206" s="43"/>
      <c r="H206" s="42"/>
      <c r="I206" s="42"/>
      <c r="J206" s="42"/>
      <c r="K206" s="42"/>
      <c r="L206" s="117" t="e">
        <f>VLOOKUP(K206,Sayfa1!F$3:G$15,2,FALSE)</f>
        <v>#N/A</v>
      </c>
      <c r="M206" s="47"/>
      <c r="N206" s="48"/>
      <c r="O206" s="44">
        <f>IF(AND(F206&lt;F$2,G206=""),(NETWORKDAYS.INTL(F$2,G$2,1)-U206),IF(AND(F206&lt;F$2,G206&lt;=G$2),(NETWORKDAYS.INTL(F$2,G206,1)-U206),IF(AND(F206&gt;=F$2,G206=""),((NETWORKDAYS.INTL(F206,G$2,1))-U206),IF(AND(F206&gt;=F$2,G206&lt;=G$2),NETWORKDAYS.INTL(F206,G206,1),hata))))</f>
        <v>22</v>
      </c>
      <c r="P206" s="44">
        <f t="shared" si="34"/>
        <v>0</v>
      </c>
      <c r="Q206" s="49"/>
      <c r="R206" s="45">
        <f t="shared" si="35"/>
        <v>0</v>
      </c>
      <c r="S206" s="45">
        <f t="shared" si="36"/>
        <v>0</v>
      </c>
      <c r="T206" s="127">
        <f>IF(AND(F206&lt;F$2,G206=""),(G$2-F$2+1)-(NETWORKDAYS.INTL(F$2,G$2,1)),IF(AND(F206&lt;F$2,G206&lt;=G$2),(G206-F$2)-(NETWORKDAYS.INTL(F$2,G206,1)),IF(AND(F206&gt;=F$2,G206=""),(G$2-F206)-(NETWORKDAYS.INTL(F206,G$2,1)),IF(AND(F206&gt;=F$2,G206&lt;=G$2),(G206-F206)-NETWORKDAYS.INTL(F206,G206,1),hata))))</f>
        <v>8</v>
      </c>
      <c r="U206" s="46">
        <f t="shared" si="37"/>
        <v>1</v>
      </c>
      <c r="V206" s="50"/>
      <c r="W206" s="51"/>
      <c r="X206" s="51"/>
      <c r="Y206" s="51"/>
      <c r="Z206" s="51"/>
      <c r="AA206" s="51"/>
      <c r="AB206" s="51"/>
      <c r="AC206" s="51"/>
      <c r="AD206" s="52"/>
      <c r="AE206" s="52"/>
      <c r="AF206" s="53"/>
      <c r="AG206" s="54"/>
      <c r="AH206" s="128"/>
      <c r="AI206" s="44">
        <f>IF(H206="TAM ZAMANLI",(IF(AND(F206&lt;F$2,G206=""),G$2-F$2+1,IF(AND(F206&lt;F$2,G206&lt;=G$2),G206-F$2+1,IF(AND(F206&gt;=F$2,G206=""),G$2-F206+1,IF(AND(F206&gt;=F$2,G206&lt;=G$2),G206-F206+1,hata))))*F$7)-(F$7*SUM(S206:AF206)+AG206+AH206),0)</f>
        <v>0</v>
      </c>
      <c r="AJ206" s="119">
        <f>IF(AND(F206&lt;F$2,G206=""),(G$2-F$2+1)-(NETWORKDAYS.INTL(F$2,G$2,1)),IF(AND(F206&lt;F$2,G206&lt;=G$2),(G206-F$2+1)-(NETWORKDAYS.INTL(F$2,G206,1)),IF(AND(F206&gt;=F$2,G206=""),(G$2-F206+1)-(NETWORKDAYS.INTL(F206,G$2,1)),IF(AND(F206&gt;=F$2,G206&lt;=G$2),(G206-F206+1)-NETWORKDAYS.INTL(F206,G206,1),hata))))</f>
        <v>8</v>
      </c>
      <c r="AK206" s="55">
        <f t="shared" si="38"/>
        <v>31</v>
      </c>
      <c r="AL206" s="55">
        <f t="shared" si="39"/>
        <v>31</v>
      </c>
      <c r="AM206" s="55">
        <f t="shared" si="40"/>
        <v>0</v>
      </c>
      <c r="AN206" s="56">
        <f t="shared" si="41"/>
        <v>0</v>
      </c>
      <c r="AO206" s="169" t="e">
        <f>IF(AND(H206="TAM ZAMANLI",AN206&gt;0),1,IF(AND(H206="KISMİ ZAMANLI",AN206&gt;0),(S206+AG206/F$7)/30,hata))</f>
        <v>#NAME?</v>
      </c>
      <c r="AP206" s="181"/>
      <c r="AQ206" s="172">
        <f t="shared" si="42"/>
        <v>0</v>
      </c>
      <c r="AR206" s="176"/>
      <c r="AS206" s="176"/>
      <c r="AT206" s="176"/>
    </row>
    <row r="207" spans="2:46" ht="15.75" thickBot="1" x14ac:dyDescent="0.3">
      <c r="B207" s="40">
        <f t="shared" si="33"/>
        <v>193</v>
      </c>
      <c r="C207" s="41"/>
      <c r="D207" s="41"/>
      <c r="E207" s="42"/>
      <c r="F207" s="43"/>
      <c r="G207" s="43"/>
      <c r="H207" s="42"/>
      <c r="I207" s="42"/>
      <c r="J207" s="42"/>
      <c r="K207" s="42"/>
      <c r="L207" s="117" t="e">
        <f>VLOOKUP(K207,Sayfa1!F$3:G$15,2,FALSE)</f>
        <v>#N/A</v>
      </c>
      <c r="M207" s="47"/>
      <c r="N207" s="48"/>
      <c r="O207" s="44">
        <f>IF(AND(F207&lt;F$2,G207=""),(NETWORKDAYS.INTL(F$2,G$2,1)-U207),IF(AND(F207&lt;F$2,G207&lt;=G$2),(NETWORKDAYS.INTL(F$2,G207,1)-U207),IF(AND(F207&gt;=F$2,G207=""),((NETWORKDAYS.INTL(F207,G$2,1))-U207),IF(AND(F207&gt;=F$2,G207&lt;=G$2),NETWORKDAYS.INTL(F207,G207,1),hata))))</f>
        <v>22</v>
      </c>
      <c r="P207" s="44">
        <f t="shared" si="34"/>
        <v>0</v>
      </c>
      <c r="Q207" s="49"/>
      <c r="R207" s="45">
        <f t="shared" si="35"/>
        <v>0</v>
      </c>
      <c r="S207" s="45">
        <f t="shared" si="36"/>
        <v>0</v>
      </c>
      <c r="T207" s="127">
        <f>IF(AND(F207&lt;F$2,G207=""),(G$2-F$2+1)-(NETWORKDAYS.INTL(F$2,G$2,1)),IF(AND(F207&lt;F$2,G207&lt;=G$2),(G207-F$2)-(NETWORKDAYS.INTL(F$2,G207,1)),IF(AND(F207&gt;=F$2,G207=""),(G$2-F207)-(NETWORKDAYS.INTL(F207,G$2,1)),IF(AND(F207&gt;=F$2,G207&lt;=G$2),(G207-F207)-NETWORKDAYS.INTL(F207,G207,1),hata))))</f>
        <v>8</v>
      </c>
      <c r="U207" s="46">
        <f t="shared" si="37"/>
        <v>1</v>
      </c>
      <c r="V207" s="50"/>
      <c r="W207" s="51"/>
      <c r="X207" s="51"/>
      <c r="Y207" s="51"/>
      <c r="Z207" s="51"/>
      <c r="AA207" s="51"/>
      <c r="AB207" s="51"/>
      <c r="AC207" s="51"/>
      <c r="AD207" s="52"/>
      <c r="AE207" s="52"/>
      <c r="AF207" s="53"/>
      <c r="AG207" s="54"/>
      <c r="AH207" s="128"/>
      <c r="AI207" s="44">
        <f>IF(H207="TAM ZAMANLI",(IF(AND(F207&lt;F$2,G207=""),G$2-F$2+1,IF(AND(F207&lt;F$2,G207&lt;=G$2),G207-F$2+1,IF(AND(F207&gt;=F$2,G207=""),G$2-F207+1,IF(AND(F207&gt;=F$2,G207&lt;=G$2),G207-F207+1,hata))))*F$7)-(F$7*SUM(S207:AF207)+AG207+AH207),0)</f>
        <v>0</v>
      </c>
      <c r="AJ207" s="119">
        <f>IF(AND(F207&lt;F$2,G207=""),(G$2-F$2+1)-(NETWORKDAYS.INTL(F$2,G$2,1)),IF(AND(F207&lt;F$2,G207&lt;=G$2),(G207-F$2+1)-(NETWORKDAYS.INTL(F$2,G207,1)),IF(AND(F207&gt;=F$2,G207=""),(G$2-F207+1)-(NETWORKDAYS.INTL(F207,G$2,1)),IF(AND(F207&gt;=F$2,G207&lt;=G$2),(G207-F207+1)-NETWORKDAYS.INTL(F207,G207,1),hata))))</f>
        <v>8</v>
      </c>
      <c r="AK207" s="55">
        <f t="shared" si="38"/>
        <v>31</v>
      </c>
      <c r="AL207" s="55">
        <f t="shared" si="39"/>
        <v>31</v>
      </c>
      <c r="AM207" s="55">
        <f t="shared" si="40"/>
        <v>0</v>
      </c>
      <c r="AN207" s="56">
        <f t="shared" si="41"/>
        <v>0</v>
      </c>
      <c r="AO207" s="169" t="e">
        <f>IF(AND(H207="TAM ZAMANLI",AN207&gt;0),1,IF(AND(H207="KISMİ ZAMANLI",AN207&gt;0),(S207+AG207/F$7)/30,hata))</f>
        <v>#NAME?</v>
      </c>
      <c r="AP207" s="181"/>
      <c r="AQ207" s="172">
        <f t="shared" si="42"/>
        <v>0</v>
      </c>
      <c r="AR207" s="176"/>
      <c r="AS207" s="176"/>
      <c r="AT207" s="176"/>
    </row>
    <row r="208" spans="2:46" ht="15.75" thickBot="1" x14ac:dyDescent="0.3">
      <c r="B208" s="40">
        <f t="shared" si="33"/>
        <v>194</v>
      </c>
      <c r="C208" s="41"/>
      <c r="D208" s="41"/>
      <c r="E208" s="42"/>
      <c r="F208" s="43"/>
      <c r="G208" s="43"/>
      <c r="H208" s="42"/>
      <c r="I208" s="42"/>
      <c r="J208" s="42"/>
      <c r="K208" s="42"/>
      <c r="L208" s="117" t="e">
        <f>VLOOKUP(K208,Sayfa1!F$3:G$15,2,FALSE)</f>
        <v>#N/A</v>
      </c>
      <c r="M208" s="47"/>
      <c r="N208" s="48"/>
      <c r="O208" s="44">
        <f>IF(AND(F208&lt;F$2,G208=""),(NETWORKDAYS.INTL(F$2,G$2,1)-U208),IF(AND(F208&lt;F$2,G208&lt;=G$2),(NETWORKDAYS.INTL(F$2,G208,1)-U208),IF(AND(F208&gt;=F$2,G208=""),((NETWORKDAYS.INTL(F208,G$2,1))-U208),IF(AND(F208&gt;=F$2,G208&lt;=G$2),NETWORKDAYS.INTL(F208,G208,1),hata))))</f>
        <v>22</v>
      </c>
      <c r="P208" s="44">
        <f t="shared" si="34"/>
        <v>0</v>
      </c>
      <c r="Q208" s="49"/>
      <c r="R208" s="45">
        <f t="shared" si="35"/>
        <v>0</v>
      </c>
      <c r="S208" s="45">
        <f t="shared" si="36"/>
        <v>0</v>
      </c>
      <c r="T208" s="127">
        <f>IF(AND(F208&lt;F$2,G208=""),(G$2-F$2+1)-(NETWORKDAYS.INTL(F$2,G$2,1)),IF(AND(F208&lt;F$2,G208&lt;=G$2),(G208-F$2)-(NETWORKDAYS.INTL(F$2,G208,1)),IF(AND(F208&gt;=F$2,G208=""),(G$2-F208)-(NETWORKDAYS.INTL(F208,G$2,1)),IF(AND(F208&gt;=F$2,G208&lt;=G$2),(G208-F208)-NETWORKDAYS.INTL(F208,G208,1),hata))))</f>
        <v>8</v>
      </c>
      <c r="U208" s="46">
        <f t="shared" si="37"/>
        <v>1</v>
      </c>
      <c r="V208" s="50"/>
      <c r="W208" s="51"/>
      <c r="X208" s="51"/>
      <c r="Y208" s="51"/>
      <c r="Z208" s="51"/>
      <c r="AA208" s="51"/>
      <c r="AB208" s="51"/>
      <c r="AC208" s="51"/>
      <c r="AD208" s="52"/>
      <c r="AE208" s="52"/>
      <c r="AF208" s="53"/>
      <c r="AG208" s="54"/>
      <c r="AH208" s="128"/>
      <c r="AI208" s="44">
        <f>IF(H208="TAM ZAMANLI",(IF(AND(F208&lt;F$2,G208=""),G$2-F$2+1,IF(AND(F208&lt;F$2,G208&lt;=G$2),G208-F$2+1,IF(AND(F208&gt;=F$2,G208=""),G$2-F208+1,IF(AND(F208&gt;=F$2,G208&lt;=G$2),G208-F208+1,hata))))*F$7)-(F$7*SUM(S208:AF208)+AG208+AH208),0)</f>
        <v>0</v>
      </c>
      <c r="AJ208" s="119">
        <f>IF(AND(F208&lt;F$2,G208=""),(G$2-F$2+1)-(NETWORKDAYS.INTL(F$2,G$2,1)),IF(AND(F208&lt;F$2,G208&lt;=G$2),(G208-F$2+1)-(NETWORKDAYS.INTL(F$2,G208,1)),IF(AND(F208&gt;=F$2,G208=""),(G$2-F208+1)-(NETWORKDAYS.INTL(F208,G$2,1)),IF(AND(F208&gt;=F$2,G208&lt;=G$2),(G208-F208+1)-NETWORKDAYS.INTL(F208,G208,1),hata))))</f>
        <v>8</v>
      </c>
      <c r="AK208" s="55">
        <f t="shared" si="38"/>
        <v>31</v>
      </c>
      <c r="AL208" s="55">
        <f t="shared" si="39"/>
        <v>31</v>
      </c>
      <c r="AM208" s="55">
        <f t="shared" si="40"/>
        <v>0</v>
      </c>
      <c r="AN208" s="56">
        <f t="shared" si="41"/>
        <v>0</v>
      </c>
      <c r="AO208" s="169" t="e">
        <f>IF(AND(H208="TAM ZAMANLI",AN208&gt;0),1,IF(AND(H208="KISMİ ZAMANLI",AN208&gt;0),(S208+AG208/F$7)/30,hata))</f>
        <v>#NAME?</v>
      </c>
      <c r="AP208" s="181"/>
      <c r="AQ208" s="172">
        <f t="shared" si="42"/>
        <v>0</v>
      </c>
      <c r="AR208" s="176"/>
      <c r="AS208" s="176"/>
      <c r="AT208" s="176"/>
    </row>
    <row r="209" spans="2:46" ht="15.75" thickBot="1" x14ac:dyDescent="0.3">
      <c r="B209" s="40">
        <f t="shared" si="33"/>
        <v>195</v>
      </c>
      <c r="C209" s="41"/>
      <c r="D209" s="41"/>
      <c r="E209" s="42"/>
      <c r="F209" s="43"/>
      <c r="G209" s="43"/>
      <c r="H209" s="42"/>
      <c r="I209" s="42"/>
      <c r="J209" s="42"/>
      <c r="K209" s="42"/>
      <c r="L209" s="117" t="e">
        <f>VLOOKUP(K209,Sayfa1!F$3:G$15,2,FALSE)</f>
        <v>#N/A</v>
      </c>
      <c r="M209" s="47"/>
      <c r="N209" s="48"/>
      <c r="O209" s="44">
        <f>IF(AND(F209&lt;F$2,G209=""),(NETWORKDAYS.INTL(F$2,G$2,1)-U209),IF(AND(F209&lt;F$2,G209&lt;=G$2),(NETWORKDAYS.INTL(F$2,G209,1)-U209),IF(AND(F209&gt;=F$2,G209=""),((NETWORKDAYS.INTL(F209,G$2,1))-U209),IF(AND(F209&gt;=F$2,G209&lt;=G$2),NETWORKDAYS.INTL(F209,G209,1),hata))))</f>
        <v>22</v>
      </c>
      <c r="P209" s="44">
        <f t="shared" si="34"/>
        <v>0</v>
      </c>
      <c r="Q209" s="49"/>
      <c r="R209" s="45">
        <f t="shared" si="35"/>
        <v>0</v>
      </c>
      <c r="S209" s="45">
        <f t="shared" si="36"/>
        <v>0</v>
      </c>
      <c r="T209" s="127">
        <f>IF(AND(F209&lt;F$2,G209=""),(G$2-F$2+1)-(NETWORKDAYS.INTL(F$2,G$2,1)),IF(AND(F209&lt;F$2,G209&lt;=G$2),(G209-F$2)-(NETWORKDAYS.INTL(F$2,G209,1)),IF(AND(F209&gt;=F$2,G209=""),(G$2-F209)-(NETWORKDAYS.INTL(F209,G$2,1)),IF(AND(F209&gt;=F$2,G209&lt;=G$2),(G209-F209)-NETWORKDAYS.INTL(F209,G209,1),hata))))</f>
        <v>8</v>
      </c>
      <c r="U209" s="46">
        <f t="shared" si="37"/>
        <v>1</v>
      </c>
      <c r="V209" s="50"/>
      <c r="W209" s="51"/>
      <c r="X209" s="51"/>
      <c r="Y209" s="51"/>
      <c r="Z209" s="51"/>
      <c r="AA209" s="51"/>
      <c r="AB209" s="51"/>
      <c r="AC209" s="51"/>
      <c r="AD209" s="52"/>
      <c r="AE209" s="52"/>
      <c r="AF209" s="53"/>
      <c r="AG209" s="54"/>
      <c r="AH209" s="128"/>
      <c r="AI209" s="44">
        <f>IF(H209="TAM ZAMANLI",(IF(AND(F209&lt;F$2,G209=""),G$2-F$2+1,IF(AND(F209&lt;F$2,G209&lt;=G$2),G209-F$2+1,IF(AND(F209&gt;=F$2,G209=""),G$2-F209+1,IF(AND(F209&gt;=F$2,G209&lt;=G$2),G209-F209+1,hata))))*F$7)-(F$7*SUM(S209:AF209)+AG209+AH209),0)</f>
        <v>0</v>
      </c>
      <c r="AJ209" s="119">
        <f>IF(AND(F209&lt;F$2,G209=""),(G$2-F$2+1)-(NETWORKDAYS.INTL(F$2,G$2,1)),IF(AND(F209&lt;F$2,G209&lt;=G$2),(G209-F$2+1)-(NETWORKDAYS.INTL(F$2,G209,1)),IF(AND(F209&gt;=F$2,G209=""),(G$2-F209+1)-(NETWORKDAYS.INTL(F209,G$2,1)),IF(AND(F209&gt;=F$2,G209&lt;=G$2),(G209-F209+1)-NETWORKDAYS.INTL(F209,G209,1),hata))))</f>
        <v>8</v>
      </c>
      <c r="AK209" s="55">
        <f t="shared" si="38"/>
        <v>31</v>
      </c>
      <c r="AL209" s="55">
        <f t="shared" si="39"/>
        <v>31</v>
      </c>
      <c r="AM209" s="55">
        <f t="shared" si="40"/>
        <v>0</v>
      </c>
      <c r="AN209" s="56">
        <f t="shared" si="41"/>
        <v>0</v>
      </c>
      <c r="AO209" s="169" t="e">
        <f>IF(AND(H209="TAM ZAMANLI",AN209&gt;0),1,IF(AND(H209="KISMİ ZAMANLI",AN209&gt;0),(S209+AG209/F$7)/30,hata))</f>
        <v>#NAME?</v>
      </c>
      <c r="AP209" s="181"/>
      <c r="AQ209" s="172">
        <f t="shared" si="42"/>
        <v>0</v>
      </c>
      <c r="AR209" s="176"/>
      <c r="AS209" s="176"/>
      <c r="AT209" s="176"/>
    </row>
    <row r="210" spans="2:46" ht="15.75" thickBot="1" x14ac:dyDescent="0.3">
      <c r="B210" s="40">
        <f t="shared" si="33"/>
        <v>196</v>
      </c>
      <c r="C210" s="41"/>
      <c r="D210" s="41"/>
      <c r="E210" s="42"/>
      <c r="F210" s="43"/>
      <c r="G210" s="43"/>
      <c r="H210" s="42"/>
      <c r="I210" s="42"/>
      <c r="J210" s="42"/>
      <c r="K210" s="42"/>
      <c r="L210" s="117" t="e">
        <f>VLOOKUP(K210,Sayfa1!F$3:G$15,2,FALSE)</f>
        <v>#N/A</v>
      </c>
      <c r="M210" s="47"/>
      <c r="N210" s="48"/>
      <c r="O210" s="44">
        <f>IF(AND(F210&lt;F$2,G210=""),(NETWORKDAYS.INTL(F$2,G$2,1)-U210),IF(AND(F210&lt;F$2,G210&lt;=G$2),(NETWORKDAYS.INTL(F$2,G210,1)-U210),IF(AND(F210&gt;=F$2,G210=""),((NETWORKDAYS.INTL(F210,G$2,1))-U210),IF(AND(F210&gt;=F$2,G210&lt;=G$2),NETWORKDAYS.INTL(F210,G210,1),hata))))</f>
        <v>22</v>
      </c>
      <c r="P210" s="44">
        <f t="shared" si="34"/>
        <v>0</v>
      </c>
      <c r="Q210" s="49"/>
      <c r="R210" s="45">
        <f t="shared" si="35"/>
        <v>0</v>
      </c>
      <c r="S210" s="45">
        <f t="shared" si="36"/>
        <v>0</v>
      </c>
      <c r="T210" s="127">
        <f>IF(AND(F210&lt;F$2,G210=""),(G$2-F$2+1)-(NETWORKDAYS.INTL(F$2,G$2,1)),IF(AND(F210&lt;F$2,G210&lt;=G$2),(G210-F$2)-(NETWORKDAYS.INTL(F$2,G210,1)),IF(AND(F210&gt;=F$2,G210=""),(G$2-F210)-(NETWORKDAYS.INTL(F210,G$2,1)),IF(AND(F210&gt;=F$2,G210&lt;=G$2),(G210-F210)-NETWORKDAYS.INTL(F210,G210,1),hata))))</f>
        <v>8</v>
      </c>
      <c r="U210" s="46">
        <f t="shared" si="37"/>
        <v>1</v>
      </c>
      <c r="V210" s="50"/>
      <c r="W210" s="51"/>
      <c r="X210" s="51"/>
      <c r="Y210" s="51"/>
      <c r="Z210" s="51"/>
      <c r="AA210" s="51"/>
      <c r="AB210" s="51"/>
      <c r="AC210" s="51"/>
      <c r="AD210" s="52"/>
      <c r="AE210" s="52"/>
      <c r="AF210" s="53"/>
      <c r="AG210" s="54"/>
      <c r="AH210" s="128"/>
      <c r="AI210" s="44">
        <f>IF(H210="TAM ZAMANLI",(IF(AND(F210&lt;F$2,G210=""),G$2-F$2+1,IF(AND(F210&lt;F$2,G210&lt;=G$2),G210-F$2+1,IF(AND(F210&gt;=F$2,G210=""),G$2-F210+1,IF(AND(F210&gt;=F$2,G210&lt;=G$2),G210-F210+1,hata))))*F$7)-(F$7*SUM(S210:AF210)+AG210+AH210),0)</f>
        <v>0</v>
      </c>
      <c r="AJ210" s="119">
        <f>IF(AND(F210&lt;F$2,G210=""),(G$2-F$2+1)-(NETWORKDAYS.INTL(F$2,G$2,1)),IF(AND(F210&lt;F$2,G210&lt;=G$2),(G210-F$2+1)-(NETWORKDAYS.INTL(F$2,G210,1)),IF(AND(F210&gt;=F$2,G210=""),(G$2-F210+1)-(NETWORKDAYS.INTL(F210,G$2,1)),IF(AND(F210&gt;=F$2,G210&lt;=G$2),(G210-F210+1)-NETWORKDAYS.INTL(F210,G210,1),hata))))</f>
        <v>8</v>
      </c>
      <c r="AK210" s="55">
        <f t="shared" si="38"/>
        <v>31</v>
      </c>
      <c r="AL210" s="55">
        <f t="shared" si="39"/>
        <v>31</v>
      </c>
      <c r="AM210" s="55">
        <f t="shared" si="40"/>
        <v>0</v>
      </c>
      <c r="AN210" s="56">
        <f t="shared" si="41"/>
        <v>0</v>
      </c>
      <c r="AO210" s="169" t="e">
        <f>IF(AND(H210="TAM ZAMANLI",AN210&gt;0),1,IF(AND(H210="KISMİ ZAMANLI",AN210&gt;0),(S210+AG210/F$7)/30,hata))</f>
        <v>#NAME?</v>
      </c>
      <c r="AP210" s="181"/>
      <c r="AQ210" s="172">
        <f t="shared" si="42"/>
        <v>0</v>
      </c>
      <c r="AR210" s="176"/>
      <c r="AS210" s="176"/>
      <c r="AT210" s="176"/>
    </row>
    <row r="211" spans="2:46" ht="15.75" thickBot="1" x14ac:dyDescent="0.3">
      <c r="B211" s="40">
        <f t="shared" si="33"/>
        <v>197</v>
      </c>
      <c r="C211" s="41"/>
      <c r="D211" s="41"/>
      <c r="E211" s="42"/>
      <c r="F211" s="43"/>
      <c r="G211" s="43"/>
      <c r="H211" s="42"/>
      <c r="I211" s="42"/>
      <c r="J211" s="42"/>
      <c r="K211" s="42"/>
      <c r="L211" s="117" t="e">
        <f>VLOOKUP(K211,Sayfa1!F$3:G$15,2,FALSE)</f>
        <v>#N/A</v>
      </c>
      <c r="M211" s="47"/>
      <c r="N211" s="48"/>
      <c r="O211" s="44">
        <f>IF(AND(F211&lt;F$2,G211=""),(NETWORKDAYS.INTL(F$2,G$2,1)-U211),IF(AND(F211&lt;F$2,G211&lt;=G$2),(NETWORKDAYS.INTL(F$2,G211,1)-U211),IF(AND(F211&gt;=F$2,G211=""),((NETWORKDAYS.INTL(F211,G$2,1))-U211),IF(AND(F211&gt;=F$2,G211&lt;=G$2),NETWORKDAYS.INTL(F211,G211,1),hata))))</f>
        <v>22</v>
      </c>
      <c r="P211" s="44">
        <f t="shared" si="34"/>
        <v>0</v>
      </c>
      <c r="Q211" s="49"/>
      <c r="R211" s="45">
        <f t="shared" si="35"/>
        <v>0</v>
      </c>
      <c r="S211" s="45">
        <f t="shared" si="36"/>
        <v>0</v>
      </c>
      <c r="T211" s="127">
        <f>IF(AND(F211&lt;F$2,G211=""),(G$2-F$2+1)-(NETWORKDAYS.INTL(F$2,G$2,1)),IF(AND(F211&lt;F$2,G211&lt;=G$2),(G211-F$2)-(NETWORKDAYS.INTL(F$2,G211,1)),IF(AND(F211&gt;=F$2,G211=""),(G$2-F211)-(NETWORKDAYS.INTL(F211,G$2,1)),IF(AND(F211&gt;=F$2,G211&lt;=G$2),(G211-F211)-NETWORKDAYS.INTL(F211,G211,1),hata))))</f>
        <v>8</v>
      </c>
      <c r="U211" s="46">
        <f t="shared" si="37"/>
        <v>1</v>
      </c>
      <c r="V211" s="50"/>
      <c r="W211" s="51"/>
      <c r="X211" s="51"/>
      <c r="Y211" s="51"/>
      <c r="Z211" s="51"/>
      <c r="AA211" s="51"/>
      <c r="AB211" s="51"/>
      <c r="AC211" s="51"/>
      <c r="AD211" s="52"/>
      <c r="AE211" s="52"/>
      <c r="AF211" s="53"/>
      <c r="AG211" s="54"/>
      <c r="AH211" s="128"/>
      <c r="AI211" s="44">
        <f>IF(H211="TAM ZAMANLI",(IF(AND(F211&lt;F$2,G211=""),G$2-F$2+1,IF(AND(F211&lt;F$2,G211&lt;=G$2),G211-F$2+1,IF(AND(F211&gt;=F$2,G211=""),G$2-F211+1,IF(AND(F211&gt;=F$2,G211&lt;=G$2),G211-F211+1,hata))))*F$7)-(F$7*SUM(S211:AF211)+AG211+AH211),0)</f>
        <v>0</v>
      </c>
      <c r="AJ211" s="119">
        <f>IF(AND(F211&lt;F$2,G211=""),(G$2-F$2+1)-(NETWORKDAYS.INTL(F$2,G$2,1)),IF(AND(F211&lt;F$2,G211&lt;=G$2),(G211-F$2+1)-(NETWORKDAYS.INTL(F$2,G211,1)),IF(AND(F211&gt;=F$2,G211=""),(G$2-F211+1)-(NETWORKDAYS.INTL(F211,G$2,1)),IF(AND(F211&gt;=F$2,G211&lt;=G$2),(G211-F211+1)-NETWORKDAYS.INTL(F211,G211,1),hata))))</f>
        <v>8</v>
      </c>
      <c r="AK211" s="55">
        <f t="shared" si="38"/>
        <v>31</v>
      </c>
      <c r="AL211" s="55">
        <f t="shared" si="39"/>
        <v>31</v>
      </c>
      <c r="AM211" s="55">
        <f t="shared" si="40"/>
        <v>0</v>
      </c>
      <c r="AN211" s="56">
        <f t="shared" si="41"/>
        <v>0</v>
      </c>
      <c r="AO211" s="169" t="e">
        <f>IF(AND(H211="TAM ZAMANLI",AN211&gt;0),1,IF(AND(H211="KISMİ ZAMANLI",AN211&gt;0),(S211+AG211/F$7)/30,hata))</f>
        <v>#NAME?</v>
      </c>
      <c r="AP211" s="181"/>
      <c r="AQ211" s="172">
        <f t="shared" si="42"/>
        <v>0</v>
      </c>
      <c r="AR211" s="176"/>
      <c r="AS211" s="176"/>
      <c r="AT211" s="176"/>
    </row>
    <row r="212" spans="2:46" ht="15.75" thickBot="1" x14ac:dyDescent="0.3">
      <c r="B212" s="40">
        <f t="shared" si="33"/>
        <v>198</v>
      </c>
      <c r="C212" s="41"/>
      <c r="D212" s="41"/>
      <c r="E212" s="42"/>
      <c r="F212" s="43"/>
      <c r="G212" s="43"/>
      <c r="H212" s="42"/>
      <c r="I212" s="42"/>
      <c r="J212" s="42"/>
      <c r="K212" s="42"/>
      <c r="L212" s="117" t="e">
        <f>VLOOKUP(K212,Sayfa1!F$3:G$15,2,FALSE)</f>
        <v>#N/A</v>
      </c>
      <c r="M212" s="47"/>
      <c r="N212" s="48"/>
      <c r="O212" s="44">
        <f>IF(AND(F212&lt;F$2,G212=""),(NETWORKDAYS.INTL(F$2,G$2,1)-U212),IF(AND(F212&lt;F$2,G212&lt;=G$2),(NETWORKDAYS.INTL(F$2,G212,1)-U212),IF(AND(F212&gt;=F$2,G212=""),((NETWORKDAYS.INTL(F212,G$2,1))-U212),IF(AND(F212&gt;=F$2,G212&lt;=G$2),NETWORKDAYS.INTL(F212,G212,1),hata))))</f>
        <v>22</v>
      </c>
      <c r="P212" s="44">
        <f t="shared" si="34"/>
        <v>0</v>
      </c>
      <c r="Q212" s="49"/>
      <c r="R212" s="45">
        <f t="shared" si="35"/>
        <v>0</v>
      </c>
      <c r="S212" s="45">
        <f t="shared" si="36"/>
        <v>0</v>
      </c>
      <c r="T212" s="127">
        <f>IF(AND(F212&lt;F$2,G212=""),(G$2-F$2+1)-(NETWORKDAYS.INTL(F$2,G$2,1)),IF(AND(F212&lt;F$2,G212&lt;=G$2),(G212-F$2)-(NETWORKDAYS.INTL(F$2,G212,1)),IF(AND(F212&gt;=F$2,G212=""),(G$2-F212)-(NETWORKDAYS.INTL(F212,G$2,1)),IF(AND(F212&gt;=F$2,G212&lt;=G$2),(G212-F212)-NETWORKDAYS.INTL(F212,G212,1),hata))))</f>
        <v>8</v>
      </c>
      <c r="U212" s="46">
        <f t="shared" si="37"/>
        <v>1</v>
      </c>
      <c r="V212" s="50"/>
      <c r="W212" s="51"/>
      <c r="X212" s="51"/>
      <c r="Y212" s="51"/>
      <c r="Z212" s="51"/>
      <c r="AA212" s="51"/>
      <c r="AB212" s="51"/>
      <c r="AC212" s="51"/>
      <c r="AD212" s="52"/>
      <c r="AE212" s="52"/>
      <c r="AF212" s="53"/>
      <c r="AG212" s="54"/>
      <c r="AH212" s="128"/>
      <c r="AI212" s="44">
        <f>IF(H212="TAM ZAMANLI",(IF(AND(F212&lt;F$2,G212=""),G$2-F$2+1,IF(AND(F212&lt;F$2,G212&lt;=G$2),G212-F$2+1,IF(AND(F212&gt;=F$2,G212=""),G$2-F212+1,IF(AND(F212&gt;=F$2,G212&lt;=G$2),G212-F212+1,hata))))*F$7)-(F$7*SUM(S212:AF212)+AG212+AH212),0)</f>
        <v>0</v>
      </c>
      <c r="AJ212" s="119">
        <f>IF(AND(F212&lt;F$2,G212=""),(G$2-F$2+1)-(NETWORKDAYS.INTL(F$2,G$2,1)),IF(AND(F212&lt;F$2,G212&lt;=G$2),(G212-F$2+1)-(NETWORKDAYS.INTL(F$2,G212,1)),IF(AND(F212&gt;=F$2,G212=""),(G$2-F212+1)-(NETWORKDAYS.INTL(F212,G$2,1)),IF(AND(F212&gt;=F$2,G212&lt;=G$2),(G212-F212+1)-NETWORKDAYS.INTL(F212,G212,1),hata))))</f>
        <v>8</v>
      </c>
      <c r="AK212" s="55">
        <f t="shared" si="38"/>
        <v>31</v>
      </c>
      <c r="AL212" s="55">
        <f t="shared" si="39"/>
        <v>31</v>
      </c>
      <c r="AM212" s="55">
        <f t="shared" si="40"/>
        <v>0</v>
      </c>
      <c r="AN212" s="56">
        <f t="shared" si="41"/>
        <v>0</v>
      </c>
      <c r="AO212" s="169" t="e">
        <f>IF(AND(H212="TAM ZAMANLI",AN212&gt;0),1,IF(AND(H212="KISMİ ZAMANLI",AN212&gt;0),(S212+AG212/F$7)/30,hata))</f>
        <v>#NAME?</v>
      </c>
      <c r="AP212" s="181"/>
      <c r="AQ212" s="172">
        <f t="shared" si="42"/>
        <v>0</v>
      </c>
      <c r="AR212" s="176"/>
      <c r="AS212" s="176"/>
      <c r="AT212" s="176"/>
    </row>
    <row r="213" spans="2:46" ht="15.75" thickBot="1" x14ac:dyDescent="0.3">
      <c r="B213" s="40">
        <f t="shared" si="33"/>
        <v>199</v>
      </c>
      <c r="C213" s="41"/>
      <c r="D213" s="41"/>
      <c r="E213" s="42"/>
      <c r="F213" s="43"/>
      <c r="G213" s="43"/>
      <c r="H213" s="42"/>
      <c r="I213" s="42"/>
      <c r="J213" s="42"/>
      <c r="K213" s="42"/>
      <c r="L213" s="117" t="e">
        <f>VLOOKUP(K213,Sayfa1!F$3:G$15,2,FALSE)</f>
        <v>#N/A</v>
      </c>
      <c r="M213" s="47"/>
      <c r="N213" s="48"/>
      <c r="O213" s="44">
        <f>IF(AND(F213&lt;F$2,G213=""),(NETWORKDAYS.INTL(F$2,G$2,1)-U213),IF(AND(F213&lt;F$2,G213&lt;=G$2),(NETWORKDAYS.INTL(F$2,G213,1)-U213),IF(AND(F213&gt;=F$2,G213=""),((NETWORKDAYS.INTL(F213,G$2,1))-U213),IF(AND(F213&gt;=F$2,G213&lt;=G$2),NETWORKDAYS.INTL(F213,G213,1),hata))))</f>
        <v>22</v>
      </c>
      <c r="P213" s="44">
        <f t="shared" si="34"/>
        <v>0</v>
      </c>
      <c r="Q213" s="49"/>
      <c r="R213" s="45">
        <f t="shared" si="35"/>
        <v>0</v>
      </c>
      <c r="S213" s="45">
        <f t="shared" si="36"/>
        <v>0</v>
      </c>
      <c r="T213" s="127">
        <f>IF(AND(F213&lt;F$2,G213=""),(G$2-F$2+1)-(NETWORKDAYS.INTL(F$2,G$2,1)),IF(AND(F213&lt;F$2,G213&lt;=G$2),(G213-F$2)-(NETWORKDAYS.INTL(F$2,G213,1)),IF(AND(F213&gt;=F$2,G213=""),(G$2-F213)-(NETWORKDAYS.INTL(F213,G$2,1)),IF(AND(F213&gt;=F$2,G213&lt;=G$2),(G213-F213)-NETWORKDAYS.INTL(F213,G213,1),hata))))</f>
        <v>8</v>
      </c>
      <c r="U213" s="46">
        <f t="shared" si="37"/>
        <v>1</v>
      </c>
      <c r="V213" s="50"/>
      <c r="W213" s="51"/>
      <c r="X213" s="51"/>
      <c r="Y213" s="51"/>
      <c r="Z213" s="51"/>
      <c r="AA213" s="51"/>
      <c r="AB213" s="51"/>
      <c r="AC213" s="51"/>
      <c r="AD213" s="52"/>
      <c r="AE213" s="52"/>
      <c r="AF213" s="53"/>
      <c r="AG213" s="54"/>
      <c r="AH213" s="128"/>
      <c r="AI213" s="44">
        <f>IF(H213="TAM ZAMANLI",(IF(AND(F213&lt;F$2,G213=""),G$2-F$2+1,IF(AND(F213&lt;F$2,G213&lt;=G$2),G213-F$2+1,IF(AND(F213&gt;=F$2,G213=""),G$2-F213+1,IF(AND(F213&gt;=F$2,G213&lt;=G$2),G213-F213+1,hata))))*F$7)-(F$7*SUM(S213:AF213)+AG213+AH213),0)</f>
        <v>0</v>
      </c>
      <c r="AJ213" s="119">
        <f>IF(AND(F213&lt;F$2,G213=""),(G$2-F$2+1)-(NETWORKDAYS.INTL(F$2,G$2,1)),IF(AND(F213&lt;F$2,G213&lt;=G$2),(G213-F$2+1)-(NETWORKDAYS.INTL(F$2,G213,1)),IF(AND(F213&gt;=F$2,G213=""),(G$2-F213+1)-(NETWORKDAYS.INTL(F213,G$2,1)),IF(AND(F213&gt;=F$2,G213&lt;=G$2),(G213-F213+1)-NETWORKDAYS.INTL(F213,G213,1),hata))))</f>
        <v>8</v>
      </c>
      <c r="AK213" s="55">
        <f t="shared" si="38"/>
        <v>31</v>
      </c>
      <c r="AL213" s="55">
        <f t="shared" si="39"/>
        <v>31</v>
      </c>
      <c r="AM213" s="55">
        <f t="shared" si="40"/>
        <v>0</v>
      </c>
      <c r="AN213" s="56">
        <f t="shared" si="41"/>
        <v>0</v>
      </c>
      <c r="AO213" s="169" t="e">
        <f>IF(AND(H213="TAM ZAMANLI",AN213&gt;0),1,IF(AND(H213="KISMİ ZAMANLI",AN213&gt;0),(S213+AG213/F$7)/30,hata))</f>
        <v>#NAME?</v>
      </c>
      <c r="AP213" s="181"/>
      <c r="AQ213" s="172">
        <f t="shared" si="42"/>
        <v>0</v>
      </c>
      <c r="AR213" s="176"/>
      <c r="AS213" s="176"/>
      <c r="AT213" s="176"/>
    </row>
    <row r="214" spans="2:46" ht="15.75" thickBot="1" x14ac:dyDescent="0.3">
      <c r="B214" s="40">
        <f t="shared" si="33"/>
        <v>200</v>
      </c>
      <c r="C214" s="41"/>
      <c r="D214" s="41"/>
      <c r="E214" s="42"/>
      <c r="F214" s="43"/>
      <c r="G214" s="43"/>
      <c r="H214" s="42"/>
      <c r="I214" s="42"/>
      <c r="J214" s="42"/>
      <c r="K214" s="42"/>
      <c r="L214" s="117" t="e">
        <f>VLOOKUP(K214,Sayfa1!F$3:G$15,2,FALSE)</f>
        <v>#N/A</v>
      </c>
      <c r="M214" s="47"/>
      <c r="N214" s="48"/>
      <c r="O214" s="44">
        <f>IF(AND(F214&lt;F$2,G214=""),(NETWORKDAYS.INTL(F$2,G$2,1)-U214),IF(AND(F214&lt;F$2,G214&lt;=G$2),(NETWORKDAYS.INTL(F$2,G214,1)-U214),IF(AND(F214&gt;=F$2,G214=""),((NETWORKDAYS.INTL(F214,G$2,1))-U214),IF(AND(F214&gt;=F$2,G214&lt;=G$2),NETWORKDAYS.INTL(F214,G214,1),hata))))</f>
        <v>22</v>
      </c>
      <c r="P214" s="44">
        <f t="shared" si="34"/>
        <v>0</v>
      </c>
      <c r="Q214" s="49"/>
      <c r="R214" s="45">
        <f t="shared" si="35"/>
        <v>0</v>
      </c>
      <c r="S214" s="45">
        <f t="shared" si="36"/>
        <v>0</v>
      </c>
      <c r="T214" s="127">
        <f>IF(AND(F214&lt;F$2,G214=""),(G$2-F$2+1)-(NETWORKDAYS.INTL(F$2,G$2,1)),IF(AND(F214&lt;F$2,G214&lt;=G$2),(G214-F$2)-(NETWORKDAYS.INTL(F$2,G214,1)),IF(AND(F214&gt;=F$2,G214=""),(G$2-F214)-(NETWORKDAYS.INTL(F214,G$2,1)),IF(AND(F214&gt;=F$2,G214&lt;=G$2),(G214-F214)-NETWORKDAYS.INTL(F214,G214,1),hata))))</f>
        <v>8</v>
      </c>
      <c r="U214" s="46">
        <f t="shared" si="37"/>
        <v>1</v>
      </c>
      <c r="V214" s="50"/>
      <c r="W214" s="51"/>
      <c r="X214" s="51"/>
      <c r="Y214" s="51"/>
      <c r="Z214" s="51"/>
      <c r="AA214" s="51"/>
      <c r="AB214" s="51"/>
      <c r="AC214" s="51"/>
      <c r="AD214" s="52"/>
      <c r="AE214" s="52"/>
      <c r="AF214" s="53"/>
      <c r="AG214" s="54"/>
      <c r="AH214" s="128"/>
      <c r="AI214" s="44">
        <f>IF(H214="TAM ZAMANLI",(IF(AND(F214&lt;F$2,G214=""),G$2-F$2+1,IF(AND(F214&lt;F$2,G214&lt;=G$2),G214-F$2+1,IF(AND(F214&gt;=F$2,G214=""),G$2-F214+1,IF(AND(F214&gt;=F$2,G214&lt;=G$2),G214-F214+1,hata))))*F$7)-(F$7*SUM(S214:AF214)+AG214+AH214),0)</f>
        <v>0</v>
      </c>
      <c r="AJ214" s="119">
        <f>IF(AND(F214&lt;F$2,G214=""),(G$2-F$2+1)-(NETWORKDAYS.INTL(F$2,G$2,1)),IF(AND(F214&lt;F$2,G214&lt;=G$2),(G214-F$2+1)-(NETWORKDAYS.INTL(F$2,G214,1)),IF(AND(F214&gt;=F$2,G214=""),(G$2-F214+1)-(NETWORKDAYS.INTL(F214,G$2,1)),IF(AND(F214&gt;=F$2,G214&lt;=G$2),(G214-F214+1)-NETWORKDAYS.INTL(F214,G214,1),hata))))</f>
        <v>8</v>
      </c>
      <c r="AK214" s="55">
        <f t="shared" si="38"/>
        <v>31</v>
      </c>
      <c r="AL214" s="55">
        <f t="shared" si="39"/>
        <v>31</v>
      </c>
      <c r="AM214" s="55">
        <f t="shared" si="40"/>
        <v>0</v>
      </c>
      <c r="AN214" s="56">
        <f t="shared" si="41"/>
        <v>0</v>
      </c>
      <c r="AO214" s="169" t="e">
        <f>IF(AND(H214="TAM ZAMANLI",AN214&gt;0),1,IF(AND(H214="KISMİ ZAMANLI",AN214&gt;0),(S214+AG214/F$7)/30,hata))</f>
        <v>#NAME?</v>
      </c>
      <c r="AP214" s="181"/>
      <c r="AQ214" s="172">
        <f t="shared" si="42"/>
        <v>0</v>
      </c>
      <c r="AR214" s="176"/>
      <c r="AS214" s="176"/>
      <c r="AT214" s="176"/>
    </row>
    <row r="215" spans="2:46" ht="15.75" thickBot="1" x14ac:dyDescent="0.3">
      <c r="B215" s="40">
        <f t="shared" si="33"/>
        <v>201</v>
      </c>
      <c r="C215" s="41"/>
      <c r="D215" s="41"/>
      <c r="E215" s="42"/>
      <c r="F215" s="43"/>
      <c r="G215" s="43"/>
      <c r="H215" s="42"/>
      <c r="I215" s="42"/>
      <c r="J215" s="42"/>
      <c r="K215" s="42"/>
      <c r="L215" s="117" t="e">
        <f>VLOOKUP(K215,Sayfa1!F$3:G$15,2,FALSE)</f>
        <v>#N/A</v>
      </c>
      <c r="M215" s="47"/>
      <c r="N215" s="48"/>
      <c r="O215" s="44">
        <f>IF(AND(F215&lt;F$2,G215=""),(NETWORKDAYS.INTL(F$2,G$2,1)-U215),IF(AND(F215&lt;F$2,G215&lt;=G$2),(NETWORKDAYS.INTL(F$2,G215,1)-U215),IF(AND(F215&gt;=F$2,G215=""),((NETWORKDAYS.INTL(F215,G$2,1))-U215),IF(AND(F215&gt;=F$2,G215&lt;=G$2),NETWORKDAYS.INTL(F215,G215,1),hata))))</f>
        <v>22</v>
      </c>
      <c r="P215" s="44">
        <f t="shared" si="34"/>
        <v>0</v>
      </c>
      <c r="Q215" s="49"/>
      <c r="R215" s="45">
        <f t="shared" si="35"/>
        <v>0</v>
      </c>
      <c r="S215" s="45">
        <f t="shared" si="36"/>
        <v>0</v>
      </c>
      <c r="T215" s="127">
        <f>IF(AND(F215&lt;F$2,G215=""),(G$2-F$2+1)-(NETWORKDAYS.INTL(F$2,G$2,1)),IF(AND(F215&lt;F$2,G215&lt;=G$2),(G215-F$2)-(NETWORKDAYS.INTL(F$2,G215,1)),IF(AND(F215&gt;=F$2,G215=""),(G$2-F215)-(NETWORKDAYS.INTL(F215,G$2,1)),IF(AND(F215&gt;=F$2,G215&lt;=G$2),(G215-F215)-NETWORKDAYS.INTL(F215,G215,1),hata))))</f>
        <v>8</v>
      </c>
      <c r="U215" s="46">
        <f t="shared" si="37"/>
        <v>1</v>
      </c>
      <c r="V215" s="50"/>
      <c r="W215" s="51"/>
      <c r="X215" s="51"/>
      <c r="Y215" s="51"/>
      <c r="Z215" s="51"/>
      <c r="AA215" s="51"/>
      <c r="AB215" s="51"/>
      <c r="AC215" s="51"/>
      <c r="AD215" s="52"/>
      <c r="AE215" s="52"/>
      <c r="AF215" s="53"/>
      <c r="AG215" s="54"/>
      <c r="AH215" s="128"/>
      <c r="AI215" s="44">
        <f>IF(H215="TAM ZAMANLI",(IF(AND(F215&lt;F$2,G215=""),G$2-F$2+1,IF(AND(F215&lt;F$2,G215&lt;=G$2),G215-F$2+1,IF(AND(F215&gt;=F$2,G215=""),G$2-F215+1,IF(AND(F215&gt;=F$2,G215&lt;=G$2),G215-F215+1,hata))))*F$7)-(F$7*SUM(S215:AF215)+AG215+AH215),0)</f>
        <v>0</v>
      </c>
      <c r="AJ215" s="119">
        <f>IF(AND(F215&lt;F$2,G215=""),(G$2-F$2+1)-(NETWORKDAYS.INTL(F$2,G$2,1)),IF(AND(F215&lt;F$2,G215&lt;=G$2),(G215-F$2+1)-(NETWORKDAYS.INTL(F$2,G215,1)),IF(AND(F215&gt;=F$2,G215=""),(G$2-F215+1)-(NETWORKDAYS.INTL(F215,G$2,1)),IF(AND(F215&gt;=F$2,G215&lt;=G$2),(G215-F215+1)-NETWORKDAYS.INTL(F215,G215,1),hata))))</f>
        <v>8</v>
      </c>
      <c r="AK215" s="55">
        <f t="shared" si="38"/>
        <v>31</v>
      </c>
      <c r="AL215" s="55">
        <f t="shared" si="39"/>
        <v>31</v>
      </c>
      <c r="AM215" s="55">
        <f t="shared" si="40"/>
        <v>0</v>
      </c>
      <c r="AN215" s="56">
        <f t="shared" si="41"/>
        <v>0</v>
      </c>
      <c r="AO215" s="169" t="e">
        <f>IF(AND(H215="TAM ZAMANLI",AN215&gt;0),1,IF(AND(H215="KISMİ ZAMANLI",AN215&gt;0),(S215+AG215/F$7)/30,hata))</f>
        <v>#NAME?</v>
      </c>
      <c r="AP215" s="181"/>
      <c r="AQ215" s="172">
        <f t="shared" si="42"/>
        <v>0</v>
      </c>
      <c r="AR215" s="176"/>
      <c r="AS215" s="176"/>
      <c r="AT215" s="176"/>
    </row>
    <row r="216" spans="2:46" ht="15.75" thickBot="1" x14ac:dyDescent="0.3">
      <c r="B216" s="40">
        <f t="shared" si="33"/>
        <v>202</v>
      </c>
      <c r="C216" s="41"/>
      <c r="D216" s="41"/>
      <c r="E216" s="42"/>
      <c r="F216" s="43"/>
      <c r="G216" s="43"/>
      <c r="H216" s="42"/>
      <c r="I216" s="42"/>
      <c r="J216" s="42"/>
      <c r="K216" s="42"/>
      <c r="L216" s="117" t="e">
        <f>VLOOKUP(K216,Sayfa1!F$3:G$15,2,FALSE)</f>
        <v>#N/A</v>
      </c>
      <c r="M216" s="47"/>
      <c r="N216" s="48"/>
      <c r="O216" s="44">
        <f>IF(AND(F216&lt;F$2,G216=""),(NETWORKDAYS.INTL(F$2,G$2,1)-U216),IF(AND(F216&lt;F$2,G216&lt;=G$2),(NETWORKDAYS.INTL(F$2,G216,1)-U216),IF(AND(F216&gt;=F$2,G216=""),((NETWORKDAYS.INTL(F216,G$2,1))-U216),IF(AND(F216&gt;=F$2,G216&lt;=G$2),NETWORKDAYS.INTL(F216,G216,1),hata))))</f>
        <v>22</v>
      </c>
      <c r="P216" s="44">
        <f t="shared" si="34"/>
        <v>0</v>
      </c>
      <c r="Q216" s="49"/>
      <c r="R216" s="45">
        <f t="shared" si="35"/>
        <v>0</v>
      </c>
      <c r="S216" s="45">
        <f t="shared" si="36"/>
        <v>0</v>
      </c>
      <c r="T216" s="127">
        <f>IF(AND(F216&lt;F$2,G216=""),(G$2-F$2+1)-(NETWORKDAYS.INTL(F$2,G$2,1)),IF(AND(F216&lt;F$2,G216&lt;=G$2),(G216-F$2)-(NETWORKDAYS.INTL(F$2,G216,1)),IF(AND(F216&gt;=F$2,G216=""),(G$2-F216)-(NETWORKDAYS.INTL(F216,G$2,1)),IF(AND(F216&gt;=F$2,G216&lt;=G$2),(G216-F216)-NETWORKDAYS.INTL(F216,G216,1),hata))))</f>
        <v>8</v>
      </c>
      <c r="U216" s="46">
        <f t="shared" si="37"/>
        <v>1</v>
      </c>
      <c r="V216" s="50"/>
      <c r="W216" s="51"/>
      <c r="X216" s="51"/>
      <c r="Y216" s="51"/>
      <c r="Z216" s="51"/>
      <c r="AA216" s="51"/>
      <c r="AB216" s="51"/>
      <c r="AC216" s="51"/>
      <c r="AD216" s="52"/>
      <c r="AE216" s="52"/>
      <c r="AF216" s="53"/>
      <c r="AG216" s="54"/>
      <c r="AH216" s="128"/>
      <c r="AI216" s="44">
        <f>IF(H216="TAM ZAMANLI",(IF(AND(F216&lt;F$2,G216=""),G$2-F$2+1,IF(AND(F216&lt;F$2,G216&lt;=G$2),G216-F$2+1,IF(AND(F216&gt;=F$2,G216=""),G$2-F216+1,IF(AND(F216&gt;=F$2,G216&lt;=G$2),G216-F216+1,hata))))*F$7)-(F$7*SUM(S216:AF216)+AG216+AH216),0)</f>
        <v>0</v>
      </c>
      <c r="AJ216" s="119">
        <f>IF(AND(F216&lt;F$2,G216=""),(G$2-F$2+1)-(NETWORKDAYS.INTL(F$2,G$2,1)),IF(AND(F216&lt;F$2,G216&lt;=G$2),(G216-F$2+1)-(NETWORKDAYS.INTL(F$2,G216,1)),IF(AND(F216&gt;=F$2,G216=""),(G$2-F216+1)-(NETWORKDAYS.INTL(F216,G$2,1)),IF(AND(F216&gt;=F$2,G216&lt;=G$2),(G216-F216+1)-NETWORKDAYS.INTL(F216,G216,1),hata))))</f>
        <v>8</v>
      </c>
      <c r="AK216" s="55">
        <f t="shared" si="38"/>
        <v>31</v>
      </c>
      <c r="AL216" s="55">
        <f t="shared" si="39"/>
        <v>31</v>
      </c>
      <c r="AM216" s="55">
        <f t="shared" si="40"/>
        <v>0</v>
      </c>
      <c r="AN216" s="56">
        <f t="shared" si="41"/>
        <v>0</v>
      </c>
      <c r="AO216" s="169" t="e">
        <f>IF(AND(H216="TAM ZAMANLI",AN216&gt;0),1,IF(AND(H216="KISMİ ZAMANLI",AN216&gt;0),(S216+AG216/F$7)/30,hata))</f>
        <v>#NAME?</v>
      </c>
      <c r="AP216" s="181"/>
      <c r="AQ216" s="172">
        <f t="shared" si="42"/>
        <v>0</v>
      </c>
      <c r="AR216" s="176"/>
      <c r="AS216" s="176"/>
      <c r="AT216" s="176"/>
    </row>
    <row r="217" spans="2:46" ht="15.75" thickBot="1" x14ac:dyDescent="0.3">
      <c r="B217" s="40">
        <f t="shared" si="33"/>
        <v>203</v>
      </c>
      <c r="C217" s="41"/>
      <c r="D217" s="41"/>
      <c r="E217" s="42"/>
      <c r="F217" s="43"/>
      <c r="G217" s="43"/>
      <c r="H217" s="42"/>
      <c r="I217" s="42"/>
      <c r="J217" s="42"/>
      <c r="K217" s="42"/>
      <c r="L217" s="117" t="e">
        <f>VLOOKUP(K217,Sayfa1!F$3:G$15,2,FALSE)</f>
        <v>#N/A</v>
      </c>
      <c r="M217" s="47"/>
      <c r="N217" s="48"/>
      <c r="O217" s="44">
        <f>IF(AND(F217&lt;F$2,G217=""),(NETWORKDAYS.INTL(F$2,G$2,1)-U217),IF(AND(F217&lt;F$2,G217&lt;=G$2),(NETWORKDAYS.INTL(F$2,G217,1)-U217),IF(AND(F217&gt;=F$2,G217=""),((NETWORKDAYS.INTL(F217,G$2,1))-U217),IF(AND(F217&gt;=F$2,G217&lt;=G$2),NETWORKDAYS.INTL(F217,G217,1),hata))))</f>
        <v>22</v>
      </c>
      <c r="P217" s="44">
        <f t="shared" si="34"/>
        <v>0</v>
      </c>
      <c r="Q217" s="49"/>
      <c r="R217" s="45">
        <f t="shared" si="35"/>
        <v>0</v>
      </c>
      <c r="S217" s="45">
        <f t="shared" si="36"/>
        <v>0</v>
      </c>
      <c r="T217" s="127">
        <f>IF(AND(F217&lt;F$2,G217=""),(G$2-F$2+1)-(NETWORKDAYS.INTL(F$2,G$2,1)),IF(AND(F217&lt;F$2,G217&lt;=G$2),(G217-F$2)-(NETWORKDAYS.INTL(F$2,G217,1)),IF(AND(F217&gt;=F$2,G217=""),(G$2-F217)-(NETWORKDAYS.INTL(F217,G$2,1)),IF(AND(F217&gt;=F$2,G217&lt;=G$2),(G217-F217)-NETWORKDAYS.INTL(F217,G217,1),hata))))</f>
        <v>8</v>
      </c>
      <c r="U217" s="46">
        <f t="shared" si="37"/>
        <v>1</v>
      </c>
      <c r="V217" s="50"/>
      <c r="W217" s="51"/>
      <c r="X217" s="51"/>
      <c r="Y217" s="51"/>
      <c r="Z217" s="51"/>
      <c r="AA217" s="51"/>
      <c r="AB217" s="51"/>
      <c r="AC217" s="51"/>
      <c r="AD217" s="52"/>
      <c r="AE217" s="52"/>
      <c r="AF217" s="53"/>
      <c r="AG217" s="54"/>
      <c r="AH217" s="128"/>
      <c r="AI217" s="44">
        <f>IF(H217="TAM ZAMANLI",(IF(AND(F217&lt;F$2,G217=""),G$2-F$2+1,IF(AND(F217&lt;F$2,G217&lt;=G$2),G217-F$2+1,IF(AND(F217&gt;=F$2,G217=""),G$2-F217+1,IF(AND(F217&gt;=F$2,G217&lt;=G$2),G217-F217+1,hata))))*F$7)-(F$7*SUM(S217:AF217)+AG217+AH217),0)</f>
        <v>0</v>
      </c>
      <c r="AJ217" s="119">
        <f>IF(AND(F217&lt;F$2,G217=""),(G$2-F$2+1)-(NETWORKDAYS.INTL(F$2,G$2,1)),IF(AND(F217&lt;F$2,G217&lt;=G$2),(G217-F$2+1)-(NETWORKDAYS.INTL(F$2,G217,1)),IF(AND(F217&gt;=F$2,G217=""),(G$2-F217+1)-(NETWORKDAYS.INTL(F217,G$2,1)),IF(AND(F217&gt;=F$2,G217&lt;=G$2),(G217-F217+1)-NETWORKDAYS.INTL(F217,G217,1),hata))))</f>
        <v>8</v>
      </c>
      <c r="AK217" s="55">
        <f t="shared" si="38"/>
        <v>31</v>
      </c>
      <c r="AL217" s="55">
        <f t="shared" si="39"/>
        <v>31</v>
      </c>
      <c r="AM217" s="55">
        <f t="shared" si="40"/>
        <v>0</v>
      </c>
      <c r="AN217" s="56">
        <f t="shared" si="41"/>
        <v>0</v>
      </c>
      <c r="AO217" s="169" t="e">
        <f>IF(AND(H217="TAM ZAMANLI",AN217&gt;0),1,IF(AND(H217="KISMİ ZAMANLI",AN217&gt;0),(S217+AG217/F$7)/30,hata))</f>
        <v>#NAME?</v>
      </c>
      <c r="AP217" s="181"/>
      <c r="AQ217" s="172">
        <f t="shared" si="42"/>
        <v>0</v>
      </c>
      <c r="AR217" s="176"/>
      <c r="AS217" s="176"/>
      <c r="AT217" s="176"/>
    </row>
    <row r="218" spans="2:46" ht="15.75" thickBot="1" x14ac:dyDescent="0.3">
      <c r="B218" s="40">
        <f t="shared" si="33"/>
        <v>204</v>
      </c>
      <c r="C218" s="41"/>
      <c r="D218" s="41"/>
      <c r="E218" s="42"/>
      <c r="F218" s="43"/>
      <c r="G218" s="43"/>
      <c r="H218" s="42"/>
      <c r="I218" s="42"/>
      <c r="J218" s="42"/>
      <c r="K218" s="42"/>
      <c r="L218" s="117" t="e">
        <f>VLOOKUP(K218,Sayfa1!F$3:G$15,2,FALSE)</f>
        <v>#N/A</v>
      </c>
      <c r="M218" s="47"/>
      <c r="N218" s="48"/>
      <c r="O218" s="44">
        <f>IF(AND(F218&lt;F$2,G218=""),(NETWORKDAYS.INTL(F$2,G$2,1)-U218),IF(AND(F218&lt;F$2,G218&lt;=G$2),(NETWORKDAYS.INTL(F$2,G218,1)-U218),IF(AND(F218&gt;=F$2,G218=""),((NETWORKDAYS.INTL(F218,G$2,1))-U218),IF(AND(F218&gt;=F$2,G218&lt;=G$2),NETWORKDAYS.INTL(F218,G218,1),hata))))</f>
        <v>22</v>
      </c>
      <c r="P218" s="44">
        <f t="shared" si="34"/>
        <v>0</v>
      </c>
      <c r="Q218" s="49"/>
      <c r="R218" s="45">
        <f t="shared" si="35"/>
        <v>0</v>
      </c>
      <c r="S218" s="45">
        <f t="shared" si="36"/>
        <v>0</v>
      </c>
      <c r="T218" s="127">
        <f>IF(AND(F218&lt;F$2,G218=""),(G$2-F$2+1)-(NETWORKDAYS.INTL(F$2,G$2,1)),IF(AND(F218&lt;F$2,G218&lt;=G$2),(G218-F$2)-(NETWORKDAYS.INTL(F$2,G218,1)),IF(AND(F218&gt;=F$2,G218=""),(G$2-F218)-(NETWORKDAYS.INTL(F218,G$2,1)),IF(AND(F218&gt;=F$2,G218&lt;=G$2),(G218-F218)-NETWORKDAYS.INTL(F218,G218,1),hata))))</f>
        <v>8</v>
      </c>
      <c r="U218" s="46">
        <f t="shared" si="37"/>
        <v>1</v>
      </c>
      <c r="V218" s="50"/>
      <c r="W218" s="51"/>
      <c r="X218" s="51"/>
      <c r="Y218" s="51"/>
      <c r="Z218" s="51"/>
      <c r="AA218" s="51"/>
      <c r="AB218" s="51"/>
      <c r="AC218" s="51"/>
      <c r="AD218" s="52"/>
      <c r="AE218" s="52"/>
      <c r="AF218" s="53"/>
      <c r="AG218" s="54"/>
      <c r="AH218" s="128"/>
      <c r="AI218" s="44">
        <f>IF(H218="TAM ZAMANLI",(IF(AND(F218&lt;F$2,G218=""),G$2-F$2+1,IF(AND(F218&lt;F$2,G218&lt;=G$2),G218-F$2+1,IF(AND(F218&gt;=F$2,G218=""),G$2-F218+1,IF(AND(F218&gt;=F$2,G218&lt;=G$2),G218-F218+1,hata))))*F$7)-(F$7*SUM(S218:AF218)+AG218+AH218),0)</f>
        <v>0</v>
      </c>
      <c r="AJ218" s="119">
        <f>IF(AND(F218&lt;F$2,G218=""),(G$2-F$2+1)-(NETWORKDAYS.INTL(F$2,G$2,1)),IF(AND(F218&lt;F$2,G218&lt;=G$2),(G218-F$2+1)-(NETWORKDAYS.INTL(F$2,G218,1)),IF(AND(F218&gt;=F$2,G218=""),(G$2-F218+1)-(NETWORKDAYS.INTL(F218,G$2,1)),IF(AND(F218&gt;=F$2,G218&lt;=G$2),(G218-F218+1)-NETWORKDAYS.INTL(F218,G218,1),hata))))</f>
        <v>8</v>
      </c>
      <c r="AK218" s="55">
        <f t="shared" si="38"/>
        <v>31</v>
      </c>
      <c r="AL218" s="55">
        <f t="shared" si="39"/>
        <v>31</v>
      </c>
      <c r="AM218" s="55">
        <f t="shared" si="40"/>
        <v>0</v>
      </c>
      <c r="AN218" s="56">
        <f t="shared" si="41"/>
        <v>0</v>
      </c>
      <c r="AO218" s="169" t="e">
        <f>IF(AND(H218="TAM ZAMANLI",AN218&gt;0),1,IF(AND(H218="KISMİ ZAMANLI",AN218&gt;0),(S218+AG218/F$7)/30,hata))</f>
        <v>#NAME?</v>
      </c>
      <c r="AP218" s="181"/>
      <c r="AQ218" s="172">
        <f t="shared" si="42"/>
        <v>0</v>
      </c>
      <c r="AR218" s="176"/>
      <c r="AS218" s="176"/>
      <c r="AT218" s="176"/>
    </row>
    <row r="219" spans="2:46" ht="15.75" thickBot="1" x14ac:dyDescent="0.3">
      <c r="B219" s="40">
        <f t="shared" si="33"/>
        <v>205</v>
      </c>
      <c r="C219" s="41"/>
      <c r="D219" s="41"/>
      <c r="E219" s="42"/>
      <c r="F219" s="43"/>
      <c r="G219" s="43"/>
      <c r="H219" s="42"/>
      <c r="I219" s="42"/>
      <c r="J219" s="42"/>
      <c r="K219" s="42"/>
      <c r="L219" s="117" t="e">
        <f>VLOOKUP(K219,Sayfa1!F$3:G$15,2,FALSE)</f>
        <v>#N/A</v>
      </c>
      <c r="M219" s="47"/>
      <c r="N219" s="48"/>
      <c r="O219" s="44">
        <f>IF(AND(F219&lt;F$2,G219=""),(NETWORKDAYS.INTL(F$2,G$2,1)-U219),IF(AND(F219&lt;F$2,G219&lt;=G$2),(NETWORKDAYS.INTL(F$2,G219,1)-U219),IF(AND(F219&gt;=F$2,G219=""),((NETWORKDAYS.INTL(F219,G$2,1))-U219),IF(AND(F219&gt;=F$2,G219&lt;=G$2),NETWORKDAYS.INTL(F219,G219,1),hata))))</f>
        <v>22</v>
      </c>
      <c r="P219" s="44">
        <f t="shared" si="34"/>
        <v>0</v>
      </c>
      <c r="Q219" s="49"/>
      <c r="R219" s="45">
        <f t="shared" si="35"/>
        <v>0</v>
      </c>
      <c r="S219" s="45">
        <f t="shared" si="36"/>
        <v>0</v>
      </c>
      <c r="T219" s="127">
        <f>IF(AND(F219&lt;F$2,G219=""),(G$2-F$2+1)-(NETWORKDAYS.INTL(F$2,G$2,1)),IF(AND(F219&lt;F$2,G219&lt;=G$2),(G219-F$2)-(NETWORKDAYS.INTL(F$2,G219,1)),IF(AND(F219&gt;=F$2,G219=""),(G$2-F219)-(NETWORKDAYS.INTL(F219,G$2,1)),IF(AND(F219&gt;=F$2,G219&lt;=G$2),(G219-F219)-NETWORKDAYS.INTL(F219,G219,1),hata))))</f>
        <v>8</v>
      </c>
      <c r="U219" s="46">
        <f t="shared" si="37"/>
        <v>1</v>
      </c>
      <c r="V219" s="50"/>
      <c r="W219" s="51"/>
      <c r="X219" s="51"/>
      <c r="Y219" s="51"/>
      <c r="Z219" s="51"/>
      <c r="AA219" s="51"/>
      <c r="AB219" s="51"/>
      <c r="AC219" s="51"/>
      <c r="AD219" s="52"/>
      <c r="AE219" s="52"/>
      <c r="AF219" s="53"/>
      <c r="AG219" s="54"/>
      <c r="AH219" s="128"/>
      <c r="AI219" s="44">
        <f>IF(H219="TAM ZAMANLI",(IF(AND(F219&lt;F$2,G219=""),G$2-F$2+1,IF(AND(F219&lt;F$2,G219&lt;=G$2),G219-F$2+1,IF(AND(F219&gt;=F$2,G219=""),G$2-F219+1,IF(AND(F219&gt;=F$2,G219&lt;=G$2),G219-F219+1,hata))))*F$7)-(F$7*SUM(S219:AF219)+AG219+AH219),0)</f>
        <v>0</v>
      </c>
      <c r="AJ219" s="119">
        <f>IF(AND(F219&lt;F$2,G219=""),(G$2-F$2+1)-(NETWORKDAYS.INTL(F$2,G$2,1)),IF(AND(F219&lt;F$2,G219&lt;=G$2),(G219-F$2+1)-(NETWORKDAYS.INTL(F$2,G219,1)),IF(AND(F219&gt;=F$2,G219=""),(G$2-F219+1)-(NETWORKDAYS.INTL(F219,G$2,1)),IF(AND(F219&gt;=F$2,G219&lt;=G$2),(G219-F219+1)-NETWORKDAYS.INTL(F219,G219,1),hata))))</f>
        <v>8</v>
      </c>
      <c r="AK219" s="55">
        <f t="shared" si="38"/>
        <v>31</v>
      </c>
      <c r="AL219" s="55">
        <f t="shared" si="39"/>
        <v>31</v>
      </c>
      <c r="AM219" s="55">
        <f t="shared" si="40"/>
        <v>0</v>
      </c>
      <c r="AN219" s="56">
        <f t="shared" si="41"/>
        <v>0</v>
      </c>
      <c r="AO219" s="169" t="e">
        <f>IF(AND(H219="TAM ZAMANLI",AN219&gt;0),1,IF(AND(H219="KISMİ ZAMANLI",AN219&gt;0),(S219+AG219/F$7)/30,hata))</f>
        <v>#NAME?</v>
      </c>
      <c r="AP219" s="181"/>
      <c r="AQ219" s="172">
        <f t="shared" si="42"/>
        <v>0</v>
      </c>
      <c r="AR219" s="176"/>
      <c r="AS219" s="176"/>
      <c r="AT219" s="176"/>
    </row>
    <row r="220" spans="2:46" ht="15.75" thickBot="1" x14ac:dyDescent="0.3">
      <c r="B220" s="40">
        <f t="shared" si="33"/>
        <v>206</v>
      </c>
      <c r="C220" s="41"/>
      <c r="D220" s="41"/>
      <c r="E220" s="42"/>
      <c r="F220" s="43"/>
      <c r="G220" s="43"/>
      <c r="H220" s="42"/>
      <c r="I220" s="42"/>
      <c r="J220" s="42"/>
      <c r="K220" s="42"/>
      <c r="L220" s="117" t="e">
        <f>VLOOKUP(K220,Sayfa1!F$3:G$15,2,FALSE)</f>
        <v>#N/A</v>
      </c>
      <c r="M220" s="47"/>
      <c r="N220" s="48"/>
      <c r="O220" s="44">
        <f>IF(AND(F220&lt;F$2,G220=""),(NETWORKDAYS.INTL(F$2,G$2,1)-U220),IF(AND(F220&lt;F$2,G220&lt;=G$2),(NETWORKDAYS.INTL(F$2,G220,1)-U220),IF(AND(F220&gt;=F$2,G220=""),((NETWORKDAYS.INTL(F220,G$2,1))-U220),IF(AND(F220&gt;=F$2,G220&lt;=G$2),NETWORKDAYS.INTL(F220,G220,1),hata))))</f>
        <v>22</v>
      </c>
      <c r="P220" s="44">
        <f t="shared" si="34"/>
        <v>0</v>
      </c>
      <c r="Q220" s="49"/>
      <c r="R220" s="45">
        <f t="shared" si="35"/>
        <v>0</v>
      </c>
      <c r="S220" s="45">
        <f t="shared" si="36"/>
        <v>0</v>
      </c>
      <c r="T220" s="127">
        <f>IF(AND(F220&lt;F$2,G220=""),(G$2-F$2+1)-(NETWORKDAYS.INTL(F$2,G$2,1)),IF(AND(F220&lt;F$2,G220&lt;=G$2),(G220-F$2)-(NETWORKDAYS.INTL(F$2,G220,1)),IF(AND(F220&gt;=F$2,G220=""),(G$2-F220)-(NETWORKDAYS.INTL(F220,G$2,1)),IF(AND(F220&gt;=F$2,G220&lt;=G$2),(G220-F220)-NETWORKDAYS.INTL(F220,G220,1),hata))))</f>
        <v>8</v>
      </c>
      <c r="U220" s="46">
        <f t="shared" si="37"/>
        <v>1</v>
      </c>
      <c r="V220" s="50"/>
      <c r="W220" s="51"/>
      <c r="X220" s="51"/>
      <c r="Y220" s="51"/>
      <c r="Z220" s="51"/>
      <c r="AA220" s="51"/>
      <c r="AB220" s="51"/>
      <c r="AC220" s="51"/>
      <c r="AD220" s="52"/>
      <c r="AE220" s="52"/>
      <c r="AF220" s="53"/>
      <c r="AG220" s="54"/>
      <c r="AH220" s="128"/>
      <c r="AI220" s="44">
        <f>IF(H220="TAM ZAMANLI",(IF(AND(F220&lt;F$2,G220=""),G$2-F$2+1,IF(AND(F220&lt;F$2,G220&lt;=G$2),G220-F$2+1,IF(AND(F220&gt;=F$2,G220=""),G$2-F220+1,IF(AND(F220&gt;=F$2,G220&lt;=G$2),G220-F220+1,hata))))*F$7)-(F$7*SUM(S220:AF220)+AG220+AH220),0)</f>
        <v>0</v>
      </c>
      <c r="AJ220" s="119">
        <f>IF(AND(F220&lt;F$2,G220=""),(G$2-F$2+1)-(NETWORKDAYS.INTL(F$2,G$2,1)),IF(AND(F220&lt;F$2,G220&lt;=G$2),(G220-F$2+1)-(NETWORKDAYS.INTL(F$2,G220,1)),IF(AND(F220&gt;=F$2,G220=""),(G$2-F220+1)-(NETWORKDAYS.INTL(F220,G$2,1)),IF(AND(F220&gt;=F$2,G220&lt;=G$2),(G220-F220+1)-NETWORKDAYS.INTL(F220,G220,1),hata))))</f>
        <v>8</v>
      </c>
      <c r="AK220" s="55">
        <f t="shared" si="38"/>
        <v>31</v>
      </c>
      <c r="AL220" s="55">
        <f t="shared" si="39"/>
        <v>31</v>
      </c>
      <c r="AM220" s="55">
        <f t="shared" si="40"/>
        <v>0</v>
      </c>
      <c r="AN220" s="56">
        <f t="shared" si="41"/>
        <v>0</v>
      </c>
      <c r="AO220" s="169" t="e">
        <f>IF(AND(H220="TAM ZAMANLI",AN220&gt;0),1,IF(AND(H220="KISMİ ZAMANLI",AN220&gt;0),(S220+AG220/F$7)/30,hata))</f>
        <v>#NAME?</v>
      </c>
      <c r="AP220" s="181"/>
      <c r="AQ220" s="172">
        <f t="shared" si="42"/>
        <v>0</v>
      </c>
      <c r="AR220" s="176"/>
      <c r="AS220" s="176"/>
      <c r="AT220" s="176"/>
    </row>
    <row r="221" spans="2:46" ht="15.75" thickBot="1" x14ac:dyDescent="0.3">
      <c r="B221" s="40">
        <f t="shared" si="33"/>
        <v>207</v>
      </c>
      <c r="C221" s="41"/>
      <c r="D221" s="41"/>
      <c r="E221" s="42"/>
      <c r="F221" s="43"/>
      <c r="G221" s="43"/>
      <c r="H221" s="42"/>
      <c r="I221" s="42"/>
      <c r="J221" s="42"/>
      <c r="K221" s="42"/>
      <c r="L221" s="117" t="e">
        <f>VLOOKUP(K221,Sayfa1!F$3:G$15,2,FALSE)</f>
        <v>#N/A</v>
      </c>
      <c r="M221" s="47"/>
      <c r="N221" s="48"/>
      <c r="O221" s="44">
        <f>IF(AND(F221&lt;F$2,G221=""),(NETWORKDAYS.INTL(F$2,G$2,1)-U221),IF(AND(F221&lt;F$2,G221&lt;=G$2),(NETWORKDAYS.INTL(F$2,G221,1)-U221),IF(AND(F221&gt;=F$2,G221=""),((NETWORKDAYS.INTL(F221,G$2,1))-U221),IF(AND(F221&gt;=F$2,G221&lt;=G$2),NETWORKDAYS.INTL(F221,G221,1),hata))))</f>
        <v>22</v>
      </c>
      <c r="P221" s="44">
        <f t="shared" si="34"/>
        <v>0</v>
      </c>
      <c r="Q221" s="49"/>
      <c r="R221" s="45">
        <f t="shared" si="35"/>
        <v>0</v>
      </c>
      <c r="S221" s="45">
        <f t="shared" si="36"/>
        <v>0</v>
      </c>
      <c r="T221" s="127">
        <f>IF(AND(F221&lt;F$2,G221=""),(G$2-F$2+1)-(NETWORKDAYS.INTL(F$2,G$2,1)),IF(AND(F221&lt;F$2,G221&lt;=G$2),(G221-F$2)-(NETWORKDAYS.INTL(F$2,G221,1)),IF(AND(F221&gt;=F$2,G221=""),(G$2-F221)-(NETWORKDAYS.INTL(F221,G$2,1)),IF(AND(F221&gt;=F$2,G221&lt;=G$2),(G221-F221)-NETWORKDAYS.INTL(F221,G221,1),hata))))</f>
        <v>8</v>
      </c>
      <c r="U221" s="46">
        <f t="shared" si="37"/>
        <v>1</v>
      </c>
      <c r="V221" s="50"/>
      <c r="W221" s="51"/>
      <c r="X221" s="51"/>
      <c r="Y221" s="51"/>
      <c r="Z221" s="51"/>
      <c r="AA221" s="51"/>
      <c r="AB221" s="51"/>
      <c r="AC221" s="51"/>
      <c r="AD221" s="52"/>
      <c r="AE221" s="52"/>
      <c r="AF221" s="53"/>
      <c r="AG221" s="54"/>
      <c r="AH221" s="128"/>
      <c r="AI221" s="44">
        <f>IF(H221="TAM ZAMANLI",(IF(AND(F221&lt;F$2,G221=""),G$2-F$2+1,IF(AND(F221&lt;F$2,G221&lt;=G$2),G221-F$2+1,IF(AND(F221&gt;=F$2,G221=""),G$2-F221+1,IF(AND(F221&gt;=F$2,G221&lt;=G$2),G221-F221+1,hata))))*F$7)-(F$7*SUM(S221:AF221)+AG221+AH221),0)</f>
        <v>0</v>
      </c>
      <c r="AJ221" s="119">
        <f>IF(AND(F221&lt;F$2,G221=""),(G$2-F$2+1)-(NETWORKDAYS.INTL(F$2,G$2,1)),IF(AND(F221&lt;F$2,G221&lt;=G$2),(G221-F$2+1)-(NETWORKDAYS.INTL(F$2,G221,1)),IF(AND(F221&gt;=F$2,G221=""),(G$2-F221+1)-(NETWORKDAYS.INTL(F221,G$2,1)),IF(AND(F221&gt;=F$2,G221&lt;=G$2),(G221-F221+1)-NETWORKDAYS.INTL(F221,G221,1),hata))))</f>
        <v>8</v>
      </c>
      <c r="AK221" s="55">
        <f t="shared" si="38"/>
        <v>31</v>
      </c>
      <c r="AL221" s="55">
        <f t="shared" si="39"/>
        <v>31</v>
      </c>
      <c r="AM221" s="55">
        <f t="shared" si="40"/>
        <v>0</v>
      </c>
      <c r="AN221" s="56">
        <f t="shared" si="41"/>
        <v>0</v>
      </c>
      <c r="AO221" s="169" t="e">
        <f>IF(AND(H221="TAM ZAMANLI",AN221&gt;0),1,IF(AND(H221="KISMİ ZAMANLI",AN221&gt;0),(S221+AG221/F$7)/30,hata))</f>
        <v>#NAME?</v>
      </c>
      <c r="AP221" s="181"/>
      <c r="AQ221" s="172">
        <f t="shared" si="42"/>
        <v>0</v>
      </c>
      <c r="AR221" s="176"/>
      <c r="AS221" s="176"/>
      <c r="AT221" s="176"/>
    </row>
    <row r="222" spans="2:46" ht="15.75" thickBot="1" x14ac:dyDescent="0.3">
      <c r="B222" s="40">
        <f t="shared" si="33"/>
        <v>208</v>
      </c>
      <c r="C222" s="41"/>
      <c r="D222" s="41"/>
      <c r="E222" s="42"/>
      <c r="F222" s="43"/>
      <c r="G222" s="43"/>
      <c r="H222" s="42"/>
      <c r="I222" s="42"/>
      <c r="J222" s="42"/>
      <c r="K222" s="42"/>
      <c r="L222" s="117" t="e">
        <f>VLOOKUP(K222,Sayfa1!F$3:G$15,2,FALSE)</f>
        <v>#N/A</v>
      </c>
      <c r="M222" s="47"/>
      <c r="N222" s="48"/>
      <c r="O222" s="44">
        <f>IF(AND(F222&lt;F$2,G222=""),(NETWORKDAYS.INTL(F$2,G$2,1)-U222),IF(AND(F222&lt;F$2,G222&lt;=G$2),(NETWORKDAYS.INTL(F$2,G222,1)-U222),IF(AND(F222&gt;=F$2,G222=""),((NETWORKDAYS.INTL(F222,G$2,1))-U222),IF(AND(F222&gt;=F$2,G222&lt;=G$2),NETWORKDAYS.INTL(F222,G222,1),hata))))</f>
        <v>22</v>
      </c>
      <c r="P222" s="44">
        <f t="shared" si="34"/>
        <v>0</v>
      </c>
      <c r="Q222" s="49"/>
      <c r="R222" s="45">
        <f t="shared" si="35"/>
        <v>0</v>
      </c>
      <c r="S222" s="45">
        <f t="shared" si="36"/>
        <v>0</v>
      </c>
      <c r="T222" s="127">
        <f>IF(AND(F222&lt;F$2,G222=""),(G$2-F$2+1)-(NETWORKDAYS.INTL(F$2,G$2,1)),IF(AND(F222&lt;F$2,G222&lt;=G$2),(G222-F$2)-(NETWORKDAYS.INTL(F$2,G222,1)),IF(AND(F222&gt;=F$2,G222=""),(G$2-F222)-(NETWORKDAYS.INTL(F222,G$2,1)),IF(AND(F222&gt;=F$2,G222&lt;=G$2),(G222-F222)-NETWORKDAYS.INTL(F222,G222,1),hata))))</f>
        <v>8</v>
      </c>
      <c r="U222" s="46">
        <f t="shared" si="37"/>
        <v>1</v>
      </c>
      <c r="V222" s="50"/>
      <c r="W222" s="51"/>
      <c r="X222" s="51"/>
      <c r="Y222" s="51"/>
      <c r="Z222" s="51"/>
      <c r="AA222" s="51"/>
      <c r="AB222" s="51"/>
      <c r="AC222" s="51"/>
      <c r="AD222" s="52"/>
      <c r="AE222" s="52"/>
      <c r="AF222" s="53"/>
      <c r="AG222" s="54"/>
      <c r="AH222" s="128"/>
      <c r="AI222" s="44">
        <f>IF(H222="TAM ZAMANLI",(IF(AND(F222&lt;F$2,G222=""),G$2-F$2+1,IF(AND(F222&lt;F$2,G222&lt;=G$2),G222-F$2+1,IF(AND(F222&gt;=F$2,G222=""),G$2-F222+1,IF(AND(F222&gt;=F$2,G222&lt;=G$2),G222-F222+1,hata))))*F$7)-(F$7*SUM(S222:AF222)+AG222+AH222),0)</f>
        <v>0</v>
      </c>
      <c r="AJ222" s="119">
        <f>IF(AND(F222&lt;F$2,G222=""),(G$2-F$2+1)-(NETWORKDAYS.INTL(F$2,G$2,1)),IF(AND(F222&lt;F$2,G222&lt;=G$2),(G222-F$2+1)-(NETWORKDAYS.INTL(F$2,G222,1)),IF(AND(F222&gt;=F$2,G222=""),(G$2-F222+1)-(NETWORKDAYS.INTL(F222,G$2,1)),IF(AND(F222&gt;=F$2,G222&lt;=G$2),(G222-F222+1)-NETWORKDAYS.INTL(F222,G222,1),hata))))</f>
        <v>8</v>
      </c>
      <c r="AK222" s="55">
        <f t="shared" si="38"/>
        <v>31</v>
      </c>
      <c r="AL222" s="55">
        <f t="shared" si="39"/>
        <v>31</v>
      </c>
      <c r="AM222" s="55">
        <f t="shared" si="40"/>
        <v>0</v>
      </c>
      <c r="AN222" s="56">
        <f t="shared" si="41"/>
        <v>0</v>
      </c>
      <c r="AO222" s="169" t="e">
        <f>IF(AND(H222="TAM ZAMANLI",AN222&gt;0),1,IF(AND(H222="KISMİ ZAMANLI",AN222&gt;0),(S222+AG222/F$7)/30,hata))</f>
        <v>#NAME?</v>
      </c>
      <c r="AP222" s="181"/>
      <c r="AQ222" s="172">
        <f t="shared" si="42"/>
        <v>0</v>
      </c>
      <c r="AR222" s="176"/>
      <c r="AS222" s="176"/>
      <c r="AT222" s="176"/>
    </row>
    <row r="223" spans="2:46" ht="15.75" thickBot="1" x14ac:dyDescent="0.3">
      <c r="B223" s="40">
        <f t="shared" si="33"/>
        <v>209</v>
      </c>
      <c r="C223" s="41"/>
      <c r="D223" s="41"/>
      <c r="E223" s="42"/>
      <c r="F223" s="43"/>
      <c r="G223" s="43"/>
      <c r="H223" s="42"/>
      <c r="I223" s="42"/>
      <c r="J223" s="42"/>
      <c r="K223" s="42"/>
      <c r="L223" s="117" t="e">
        <f>VLOOKUP(K223,Sayfa1!F$3:G$15,2,FALSE)</f>
        <v>#N/A</v>
      </c>
      <c r="M223" s="47"/>
      <c r="N223" s="48"/>
      <c r="O223" s="44">
        <f>IF(AND(F223&lt;F$2,G223=""),(NETWORKDAYS.INTL(F$2,G$2,1)-U223),IF(AND(F223&lt;F$2,G223&lt;=G$2),(NETWORKDAYS.INTL(F$2,G223,1)-U223),IF(AND(F223&gt;=F$2,G223=""),((NETWORKDAYS.INTL(F223,G$2,1))-U223),IF(AND(F223&gt;=F$2,G223&lt;=G$2),NETWORKDAYS.INTL(F223,G223,1),hata))))</f>
        <v>22</v>
      </c>
      <c r="P223" s="44">
        <f t="shared" si="34"/>
        <v>0</v>
      </c>
      <c r="Q223" s="49"/>
      <c r="R223" s="45">
        <f t="shared" si="35"/>
        <v>0</v>
      </c>
      <c r="S223" s="45">
        <f t="shared" si="36"/>
        <v>0</v>
      </c>
      <c r="T223" s="127">
        <f>IF(AND(F223&lt;F$2,G223=""),(G$2-F$2+1)-(NETWORKDAYS.INTL(F$2,G$2,1)),IF(AND(F223&lt;F$2,G223&lt;=G$2),(G223-F$2)-(NETWORKDAYS.INTL(F$2,G223,1)),IF(AND(F223&gt;=F$2,G223=""),(G$2-F223)-(NETWORKDAYS.INTL(F223,G$2,1)),IF(AND(F223&gt;=F$2,G223&lt;=G$2),(G223-F223)-NETWORKDAYS.INTL(F223,G223,1),hata))))</f>
        <v>8</v>
      </c>
      <c r="U223" s="46">
        <f t="shared" si="37"/>
        <v>1</v>
      </c>
      <c r="V223" s="50"/>
      <c r="W223" s="51"/>
      <c r="X223" s="51"/>
      <c r="Y223" s="51"/>
      <c r="Z223" s="51"/>
      <c r="AA223" s="51"/>
      <c r="AB223" s="51"/>
      <c r="AC223" s="51"/>
      <c r="AD223" s="52"/>
      <c r="AE223" s="52"/>
      <c r="AF223" s="53"/>
      <c r="AG223" s="54"/>
      <c r="AH223" s="128"/>
      <c r="AI223" s="44">
        <f>IF(H223="TAM ZAMANLI",(IF(AND(F223&lt;F$2,G223=""),G$2-F$2+1,IF(AND(F223&lt;F$2,G223&lt;=G$2),G223-F$2+1,IF(AND(F223&gt;=F$2,G223=""),G$2-F223+1,IF(AND(F223&gt;=F$2,G223&lt;=G$2),G223-F223+1,hata))))*F$7)-(F$7*SUM(S223:AF223)+AG223+AH223),0)</f>
        <v>0</v>
      </c>
      <c r="AJ223" s="119">
        <f>IF(AND(F223&lt;F$2,G223=""),(G$2-F$2+1)-(NETWORKDAYS.INTL(F$2,G$2,1)),IF(AND(F223&lt;F$2,G223&lt;=G$2),(G223-F$2+1)-(NETWORKDAYS.INTL(F$2,G223,1)),IF(AND(F223&gt;=F$2,G223=""),(G$2-F223+1)-(NETWORKDAYS.INTL(F223,G$2,1)),IF(AND(F223&gt;=F$2,G223&lt;=G$2),(G223-F223+1)-NETWORKDAYS.INTL(F223,G223,1),hata))))</f>
        <v>8</v>
      </c>
      <c r="AK223" s="55">
        <f t="shared" si="38"/>
        <v>31</v>
      </c>
      <c r="AL223" s="55">
        <f t="shared" si="39"/>
        <v>31</v>
      </c>
      <c r="AM223" s="55">
        <f t="shared" si="40"/>
        <v>0</v>
      </c>
      <c r="AN223" s="56">
        <f t="shared" si="41"/>
        <v>0</v>
      </c>
      <c r="AO223" s="169" t="e">
        <f>IF(AND(H223="TAM ZAMANLI",AN223&gt;0),1,IF(AND(H223="KISMİ ZAMANLI",AN223&gt;0),(S223+AG223/F$7)/30,hata))</f>
        <v>#NAME?</v>
      </c>
      <c r="AP223" s="181"/>
      <c r="AQ223" s="172">
        <f t="shared" si="42"/>
        <v>0</v>
      </c>
      <c r="AR223" s="176"/>
      <c r="AS223" s="176"/>
      <c r="AT223" s="176"/>
    </row>
    <row r="224" spans="2:46" ht="15.75" thickBot="1" x14ac:dyDescent="0.3">
      <c r="B224" s="40">
        <f t="shared" si="33"/>
        <v>210</v>
      </c>
      <c r="C224" s="41"/>
      <c r="D224" s="41"/>
      <c r="E224" s="42"/>
      <c r="F224" s="43"/>
      <c r="G224" s="43"/>
      <c r="H224" s="42"/>
      <c r="I224" s="42"/>
      <c r="J224" s="42"/>
      <c r="K224" s="42"/>
      <c r="L224" s="117" t="e">
        <f>VLOOKUP(K224,Sayfa1!F$3:G$15,2,FALSE)</f>
        <v>#N/A</v>
      </c>
      <c r="M224" s="47"/>
      <c r="N224" s="48"/>
      <c r="O224" s="44">
        <f>IF(AND(F224&lt;F$2,G224=""),(NETWORKDAYS.INTL(F$2,G$2,1)-U224),IF(AND(F224&lt;F$2,G224&lt;=G$2),(NETWORKDAYS.INTL(F$2,G224,1)-U224),IF(AND(F224&gt;=F$2,G224=""),((NETWORKDAYS.INTL(F224,G$2,1))-U224),IF(AND(F224&gt;=F$2,G224&lt;=G$2),NETWORKDAYS.INTL(F224,G224,1),hata))))</f>
        <v>22</v>
      </c>
      <c r="P224" s="44">
        <f t="shared" si="34"/>
        <v>0</v>
      </c>
      <c r="Q224" s="49"/>
      <c r="R224" s="45">
        <f t="shared" si="35"/>
        <v>0</v>
      </c>
      <c r="S224" s="45">
        <f t="shared" si="36"/>
        <v>0</v>
      </c>
      <c r="T224" s="127">
        <f>IF(AND(F224&lt;F$2,G224=""),(G$2-F$2+1)-(NETWORKDAYS.INTL(F$2,G$2,1)),IF(AND(F224&lt;F$2,G224&lt;=G$2),(G224-F$2)-(NETWORKDAYS.INTL(F$2,G224,1)),IF(AND(F224&gt;=F$2,G224=""),(G$2-F224)-(NETWORKDAYS.INTL(F224,G$2,1)),IF(AND(F224&gt;=F$2,G224&lt;=G$2),(G224-F224)-NETWORKDAYS.INTL(F224,G224,1),hata))))</f>
        <v>8</v>
      </c>
      <c r="U224" s="46">
        <f t="shared" si="37"/>
        <v>1</v>
      </c>
      <c r="V224" s="50"/>
      <c r="W224" s="51"/>
      <c r="X224" s="51"/>
      <c r="Y224" s="51"/>
      <c r="Z224" s="51"/>
      <c r="AA224" s="51"/>
      <c r="AB224" s="51"/>
      <c r="AC224" s="51"/>
      <c r="AD224" s="52"/>
      <c r="AE224" s="52"/>
      <c r="AF224" s="53"/>
      <c r="AG224" s="54"/>
      <c r="AH224" s="128"/>
      <c r="AI224" s="44">
        <f>IF(H224="TAM ZAMANLI",(IF(AND(F224&lt;F$2,G224=""),G$2-F$2+1,IF(AND(F224&lt;F$2,G224&lt;=G$2),G224-F$2+1,IF(AND(F224&gt;=F$2,G224=""),G$2-F224+1,IF(AND(F224&gt;=F$2,G224&lt;=G$2),G224-F224+1,hata))))*F$7)-(F$7*SUM(S224:AF224)+AG224+AH224),0)</f>
        <v>0</v>
      </c>
      <c r="AJ224" s="119">
        <f>IF(AND(F224&lt;F$2,G224=""),(G$2-F$2+1)-(NETWORKDAYS.INTL(F$2,G$2,1)),IF(AND(F224&lt;F$2,G224&lt;=G$2),(G224-F$2+1)-(NETWORKDAYS.INTL(F$2,G224,1)),IF(AND(F224&gt;=F$2,G224=""),(G$2-F224+1)-(NETWORKDAYS.INTL(F224,G$2,1)),IF(AND(F224&gt;=F$2,G224&lt;=G$2),(G224-F224+1)-NETWORKDAYS.INTL(F224,G224,1),hata))))</f>
        <v>8</v>
      </c>
      <c r="AK224" s="55">
        <f t="shared" si="38"/>
        <v>31</v>
      </c>
      <c r="AL224" s="55">
        <f t="shared" si="39"/>
        <v>31</v>
      </c>
      <c r="AM224" s="55">
        <f t="shared" si="40"/>
        <v>0</v>
      </c>
      <c r="AN224" s="56">
        <f t="shared" si="41"/>
        <v>0</v>
      </c>
      <c r="AO224" s="169" t="e">
        <f>IF(AND(H224="TAM ZAMANLI",AN224&gt;0),1,IF(AND(H224="KISMİ ZAMANLI",AN224&gt;0),(S224+AG224/F$7)/30,hata))</f>
        <v>#NAME?</v>
      </c>
      <c r="AP224" s="181"/>
      <c r="AQ224" s="172">
        <f t="shared" si="42"/>
        <v>0</v>
      </c>
      <c r="AR224" s="176"/>
      <c r="AS224" s="176"/>
      <c r="AT224" s="176"/>
    </row>
    <row r="225" spans="2:46" ht="15.75" thickBot="1" x14ac:dyDescent="0.3">
      <c r="B225" s="40">
        <f t="shared" si="33"/>
        <v>211</v>
      </c>
      <c r="C225" s="41"/>
      <c r="D225" s="41"/>
      <c r="E225" s="42"/>
      <c r="F225" s="43"/>
      <c r="G225" s="43"/>
      <c r="H225" s="42"/>
      <c r="I225" s="42"/>
      <c r="J225" s="42"/>
      <c r="K225" s="42"/>
      <c r="L225" s="117" t="e">
        <f>VLOOKUP(K225,Sayfa1!F$3:G$15,2,FALSE)</f>
        <v>#N/A</v>
      </c>
      <c r="M225" s="47"/>
      <c r="N225" s="48"/>
      <c r="O225" s="44">
        <f>IF(AND(F225&lt;F$2,G225=""),(NETWORKDAYS.INTL(F$2,G$2,1)-U225),IF(AND(F225&lt;F$2,G225&lt;=G$2),(NETWORKDAYS.INTL(F$2,G225,1)-U225),IF(AND(F225&gt;=F$2,G225=""),((NETWORKDAYS.INTL(F225,G$2,1))-U225),IF(AND(F225&gt;=F$2,G225&lt;=G$2),NETWORKDAYS.INTL(F225,G225,1),hata))))</f>
        <v>22</v>
      </c>
      <c r="P225" s="44">
        <f t="shared" si="34"/>
        <v>0</v>
      </c>
      <c r="Q225" s="49"/>
      <c r="R225" s="45">
        <f t="shared" si="35"/>
        <v>0</v>
      </c>
      <c r="S225" s="45">
        <f t="shared" si="36"/>
        <v>0</v>
      </c>
      <c r="T225" s="127">
        <f>IF(AND(F225&lt;F$2,G225=""),(G$2-F$2+1)-(NETWORKDAYS.INTL(F$2,G$2,1)),IF(AND(F225&lt;F$2,G225&lt;=G$2),(G225-F$2)-(NETWORKDAYS.INTL(F$2,G225,1)),IF(AND(F225&gt;=F$2,G225=""),(G$2-F225)-(NETWORKDAYS.INTL(F225,G$2,1)),IF(AND(F225&gt;=F$2,G225&lt;=G$2),(G225-F225)-NETWORKDAYS.INTL(F225,G225,1),hata))))</f>
        <v>8</v>
      </c>
      <c r="U225" s="46">
        <f t="shared" si="37"/>
        <v>1</v>
      </c>
      <c r="V225" s="50"/>
      <c r="W225" s="51"/>
      <c r="X225" s="51"/>
      <c r="Y225" s="51"/>
      <c r="Z225" s="51"/>
      <c r="AA225" s="51"/>
      <c r="AB225" s="51"/>
      <c r="AC225" s="51"/>
      <c r="AD225" s="52"/>
      <c r="AE225" s="52"/>
      <c r="AF225" s="53"/>
      <c r="AG225" s="54"/>
      <c r="AH225" s="128"/>
      <c r="AI225" s="44">
        <f>IF(H225="TAM ZAMANLI",(IF(AND(F225&lt;F$2,G225=""),G$2-F$2+1,IF(AND(F225&lt;F$2,G225&lt;=G$2),G225-F$2+1,IF(AND(F225&gt;=F$2,G225=""),G$2-F225+1,IF(AND(F225&gt;=F$2,G225&lt;=G$2),G225-F225+1,hata))))*F$7)-(F$7*SUM(S225:AF225)+AG225+AH225),0)</f>
        <v>0</v>
      </c>
      <c r="AJ225" s="119">
        <f>IF(AND(F225&lt;F$2,G225=""),(G$2-F$2+1)-(NETWORKDAYS.INTL(F$2,G$2,1)),IF(AND(F225&lt;F$2,G225&lt;=G$2),(G225-F$2+1)-(NETWORKDAYS.INTL(F$2,G225,1)),IF(AND(F225&gt;=F$2,G225=""),(G$2-F225+1)-(NETWORKDAYS.INTL(F225,G$2,1)),IF(AND(F225&gt;=F$2,G225&lt;=G$2),(G225-F225+1)-NETWORKDAYS.INTL(F225,G225,1),hata))))</f>
        <v>8</v>
      </c>
      <c r="AK225" s="55">
        <f t="shared" si="38"/>
        <v>31</v>
      </c>
      <c r="AL225" s="55">
        <f t="shared" si="39"/>
        <v>31</v>
      </c>
      <c r="AM225" s="55">
        <f t="shared" si="40"/>
        <v>0</v>
      </c>
      <c r="AN225" s="56">
        <f t="shared" si="41"/>
        <v>0</v>
      </c>
      <c r="AO225" s="169" t="e">
        <f>IF(AND(H225="TAM ZAMANLI",AN225&gt;0),1,IF(AND(H225="KISMİ ZAMANLI",AN225&gt;0),(S225+AG225/F$7)/30,hata))</f>
        <v>#NAME?</v>
      </c>
      <c r="AP225" s="181"/>
      <c r="AQ225" s="172">
        <f t="shared" si="42"/>
        <v>0</v>
      </c>
      <c r="AR225" s="176"/>
      <c r="AS225" s="176"/>
      <c r="AT225" s="176"/>
    </row>
    <row r="226" spans="2:46" ht="15.75" thickBot="1" x14ac:dyDescent="0.3">
      <c r="B226" s="40">
        <f t="shared" si="33"/>
        <v>212</v>
      </c>
      <c r="C226" s="41"/>
      <c r="D226" s="41"/>
      <c r="E226" s="42"/>
      <c r="F226" s="43"/>
      <c r="G226" s="43"/>
      <c r="H226" s="42"/>
      <c r="I226" s="42"/>
      <c r="J226" s="42"/>
      <c r="K226" s="42"/>
      <c r="L226" s="117" t="e">
        <f>VLOOKUP(K226,Sayfa1!F$3:G$15,2,FALSE)</f>
        <v>#N/A</v>
      </c>
      <c r="M226" s="47"/>
      <c r="N226" s="48"/>
      <c r="O226" s="44">
        <f>IF(AND(F226&lt;F$2,G226=""),(NETWORKDAYS.INTL(F$2,G$2,1)-U226),IF(AND(F226&lt;F$2,G226&lt;=G$2),(NETWORKDAYS.INTL(F$2,G226,1)-U226),IF(AND(F226&gt;=F$2,G226=""),((NETWORKDAYS.INTL(F226,G$2,1))-U226),IF(AND(F226&gt;=F$2,G226&lt;=G$2),NETWORKDAYS.INTL(F226,G226,1),hata))))</f>
        <v>22</v>
      </c>
      <c r="P226" s="44">
        <f t="shared" si="34"/>
        <v>0</v>
      </c>
      <c r="Q226" s="49"/>
      <c r="R226" s="45">
        <f t="shared" si="35"/>
        <v>0</v>
      </c>
      <c r="S226" s="45">
        <f t="shared" si="36"/>
        <v>0</v>
      </c>
      <c r="T226" s="127">
        <f>IF(AND(F226&lt;F$2,G226=""),(G$2-F$2+1)-(NETWORKDAYS.INTL(F$2,G$2,1)),IF(AND(F226&lt;F$2,G226&lt;=G$2),(G226-F$2)-(NETWORKDAYS.INTL(F$2,G226,1)),IF(AND(F226&gt;=F$2,G226=""),(G$2-F226)-(NETWORKDAYS.INTL(F226,G$2,1)),IF(AND(F226&gt;=F$2,G226&lt;=G$2),(G226-F226)-NETWORKDAYS.INTL(F226,G226,1),hata))))</f>
        <v>8</v>
      </c>
      <c r="U226" s="46">
        <f t="shared" si="37"/>
        <v>1</v>
      </c>
      <c r="V226" s="50"/>
      <c r="W226" s="51"/>
      <c r="X226" s="51"/>
      <c r="Y226" s="51"/>
      <c r="Z226" s="51"/>
      <c r="AA226" s="51"/>
      <c r="AB226" s="51"/>
      <c r="AC226" s="51"/>
      <c r="AD226" s="52"/>
      <c r="AE226" s="52"/>
      <c r="AF226" s="53"/>
      <c r="AG226" s="54"/>
      <c r="AH226" s="128"/>
      <c r="AI226" s="44">
        <f>IF(H226="TAM ZAMANLI",(IF(AND(F226&lt;F$2,G226=""),G$2-F$2+1,IF(AND(F226&lt;F$2,G226&lt;=G$2),G226-F$2+1,IF(AND(F226&gt;=F$2,G226=""),G$2-F226+1,IF(AND(F226&gt;=F$2,G226&lt;=G$2),G226-F226+1,hata))))*F$7)-(F$7*SUM(S226:AF226)+AG226+AH226),0)</f>
        <v>0</v>
      </c>
      <c r="AJ226" s="119">
        <f>IF(AND(F226&lt;F$2,G226=""),(G$2-F$2+1)-(NETWORKDAYS.INTL(F$2,G$2,1)),IF(AND(F226&lt;F$2,G226&lt;=G$2),(G226-F$2+1)-(NETWORKDAYS.INTL(F$2,G226,1)),IF(AND(F226&gt;=F$2,G226=""),(G$2-F226+1)-(NETWORKDAYS.INTL(F226,G$2,1)),IF(AND(F226&gt;=F$2,G226&lt;=G$2),(G226-F226+1)-NETWORKDAYS.INTL(F226,G226,1),hata))))</f>
        <v>8</v>
      </c>
      <c r="AK226" s="55">
        <f t="shared" si="38"/>
        <v>31</v>
      </c>
      <c r="AL226" s="55">
        <f t="shared" si="39"/>
        <v>31</v>
      </c>
      <c r="AM226" s="55">
        <f t="shared" si="40"/>
        <v>0</v>
      </c>
      <c r="AN226" s="56">
        <f t="shared" si="41"/>
        <v>0</v>
      </c>
      <c r="AO226" s="169" t="e">
        <f>IF(AND(H226="TAM ZAMANLI",AN226&gt;0),1,IF(AND(H226="KISMİ ZAMANLI",AN226&gt;0),(S226+AG226/F$7)/30,hata))</f>
        <v>#NAME?</v>
      </c>
      <c r="AP226" s="181"/>
      <c r="AQ226" s="172">
        <f t="shared" si="42"/>
        <v>0</v>
      </c>
      <c r="AR226" s="176"/>
      <c r="AS226" s="176"/>
      <c r="AT226" s="176"/>
    </row>
    <row r="227" spans="2:46" ht="15.75" thickBot="1" x14ac:dyDescent="0.3">
      <c r="B227" s="40">
        <f t="shared" si="33"/>
        <v>213</v>
      </c>
      <c r="C227" s="41"/>
      <c r="D227" s="41"/>
      <c r="E227" s="42"/>
      <c r="F227" s="43"/>
      <c r="G227" s="43"/>
      <c r="H227" s="42"/>
      <c r="I227" s="42"/>
      <c r="J227" s="42"/>
      <c r="K227" s="42"/>
      <c r="L227" s="117" t="e">
        <f>VLOOKUP(K227,Sayfa1!F$3:G$15,2,FALSE)</f>
        <v>#N/A</v>
      </c>
      <c r="M227" s="47"/>
      <c r="N227" s="48"/>
      <c r="O227" s="44">
        <f>IF(AND(F227&lt;F$2,G227=""),(NETWORKDAYS.INTL(F$2,G$2,1)-U227),IF(AND(F227&lt;F$2,G227&lt;=G$2),(NETWORKDAYS.INTL(F$2,G227,1)-U227),IF(AND(F227&gt;=F$2,G227=""),((NETWORKDAYS.INTL(F227,G$2,1))-U227),IF(AND(F227&gt;=F$2,G227&lt;=G$2),NETWORKDAYS.INTL(F227,G227,1),hata))))</f>
        <v>22</v>
      </c>
      <c r="P227" s="44">
        <f t="shared" si="34"/>
        <v>0</v>
      </c>
      <c r="Q227" s="49"/>
      <c r="R227" s="45">
        <f t="shared" si="35"/>
        <v>0</v>
      </c>
      <c r="S227" s="45">
        <f t="shared" si="36"/>
        <v>0</v>
      </c>
      <c r="T227" s="127">
        <f>IF(AND(F227&lt;F$2,G227=""),(G$2-F$2+1)-(NETWORKDAYS.INTL(F$2,G$2,1)),IF(AND(F227&lt;F$2,G227&lt;=G$2),(G227-F$2)-(NETWORKDAYS.INTL(F$2,G227,1)),IF(AND(F227&gt;=F$2,G227=""),(G$2-F227)-(NETWORKDAYS.INTL(F227,G$2,1)),IF(AND(F227&gt;=F$2,G227&lt;=G$2),(G227-F227)-NETWORKDAYS.INTL(F227,G227,1),hata))))</f>
        <v>8</v>
      </c>
      <c r="U227" s="46">
        <f t="shared" si="37"/>
        <v>1</v>
      </c>
      <c r="V227" s="50"/>
      <c r="W227" s="51"/>
      <c r="X227" s="51"/>
      <c r="Y227" s="51"/>
      <c r="Z227" s="51"/>
      <c r="AA227" s="51"/>
      <c r="AB227" s="51"/>
      <c r="AC227" s="51"/>
      <c r="AD227" s="52"/>
      <c r="AE227" s="52"/>
      <c r="AF227" s="53"/>
      <c r="AG227" s="54"/>
      <c r="AH227" s="128"/>
      <c r="AI227" s="44">
        <f>IF(H227="TAM ZAMANLI",(IF(AND(F227&lt;F$2,G227=""),G$2-F$2+1,IF(AND(F227&lt;F$2,G227&lt;=G$2),G227-F$2+1,IF(AND(F227&gt;=F$2,G227=""),G$2-F227+1,IF(AND(F227&gt;=F$2,G227&lt;=G$2),G227-F227+1,hata))))*F$7)-(F$7*SUM(S227:AF227)+AG227+AH227),0)</f>
        <v>0</v>
      </c>
      <c r="AJ227" s="119">
        <f>IF(AND(F227&lt;F$2,G227=""),(G$2-F$2+1)-(NETWORKDAYS.INTL(F$2,G$2,1)),IF(AND(F227&lt;F$2,G227&lt;=G$2),(G227-F$2+1)-(NETWORKDAYS.INTL(F$2,G227,1)),IF(AND(F227&gt;=F$2,G227=""),(G$2-F227+1)-(NETWORKDAYS.INTL(F227,G$2,1)),IF(AND(F227&gt;=F$2,G227&lt;=G$2),(G227-F227+1)-NETWORKDAYS.INTL(F227,G227,1),hata))))</f>
        <v>8</v>
      </c>
      <c r="AK227" s="55">
        <f t="shared" si="38"/>
        <v>31</v>
      </c>
      <c r="AL227" s="55">
        <f t="shared" si="39"/>
        <v>31</v>
      </c>
      <c r="AM227" s="55">
        <f t="shared" si="40"/>
        <v>0</v>
      </c>
      <c r="AN227" s="56">
        <f t="shared" si="41"/>
        <v>0</v>
      </c>
      <c r="AO227" s="169" t="e">
        <f>IF(AND(H227="TAM ZAMANLI",AN227&gt;0),1,IF(AND(H227="KISMİ ZAMANLI",AN227&gt;0),(S227+AG227/F$7)/30,hata))</f>
        <v>#NAME?</v>
      </c>
      <c r="AP227" s="181"/>
      <c r="AQ227" s="172">
        <f t="shared" si="42"/>
        <v>0</v>
      </c>
      <c r="AR227" s="176"/>
      <c r="AS227" s="176"/>
      <c r="AT227" s="176"/>
    </row>
    <row r="228" spans="2:46" ht="15.75" thickBot="1" x14ac:dyDescent="0.3">
      <c r="B228" s="40">
        <f t="shared" si="33"/>
        <v>214</v>
      </c>
      <c r="C228" s="41"/>
      <c r="D228" s="41"/>
      <c r="E228" s="42"/>
      <c r="F228" s="43"/>
      <c r="G228" s="43"/>
      <c r="H228" s="42"/>
      <c r="I228" s="42"/>
      <c r="J228" s="42"/>
      <c r="K228" s="42"/>
      <c r="L228" s="117" t="e">
        <f>VLOOKUP(K228,Sayfa1!F$3:G$15,2,FALSE)</f>
        <v>#N/A</v>
      </c>
      <c r="M228" s="47"/>
      <c r="N228" s="48"/>
      <c r="O228" s="44">
        <f>IF(AND(F228&lt;F$2,G228=""),(NETWORKDAYS.INTL(F$2,G$2,1)-U228),IF(AND(F228&lt;F$2,G228&lt;=G$2),(NETWORKDAYS.INTL(F$2,G228,1)-U228),IF(AND(F228&gt;=F$2,G228=""),((NETWORKDAYS.INTL(F228,G$2,1))-U228),IF(AND(F228&gt;=F$2,G228&lt;=G$2),NETWORKDAYS.INTL(F228,G228,1),hata))))</f>
        <v>22</v>
      </c>
      <c r="P228" s="44">
        <f t="shared" si="34"/>
        <v>0</v>
      </c>
      <c r="Q228" s="49"/>
      <c r="R228" s="45">
        <f t="shared" si="35"/>
        <v>0</v>
      </c>
      <c r="S228" s="45">
        <f t="shared" si="36"/>
        <v>0</v>
      </c>
      <c r="T228" s="127">
        <f>IF(AND(F228&lt;F$2,G228=""),(G$2-F$2+1)-(NETWORKDAYS.INTL(F$2,G$2,1)),IF(AND(F228&lt;F$2,G228&lt;=G$2),(G228-F$2)-(NETWORKDAYS.INTL(F$2,G228,1)),IF(AND(F228&gt;=F$2,G228=""),(G$2-F228)-(NETWORKDAYS.INTL(F228,G$2,1)),IF(AND(F228&gt;=F$2,G228&lt;=G$2),(G228-F228)-NETWORKDAYS.INTL(F228,G228,1),hata))))</f>
        <v>8</v>
      </c>
      <c r="U228" s="46">
        <f t="shared" si="37"/>
        <v>1</v>
      </c>
      <c r="V228" s="50"/>
      <c r="W228" s="51"/>
      <c r="X228" s="51"/>
      <c r="Y228" s="51"/>
      <c r="Z228" s="51"/>
      <c r="AA228" s="51"/>
      <c r="AB228" s="51"/>
      <c r="AC228" s="51"/>
      <c r="AD228" s="52"/>
      <c r="AE228" s="52"/>
      <c r="AF228" s="53"/>
      <c r="AG228" s="54"/>
      <c r="AH228" s="128"/>
      <c r="AI228" s="44">
        <f>IF(H228="TAM ZAMANLI",(IF(AND(F228&lt;F$2,G228=""),G$2-F$2+1,IF(AND(F228&lt;F$2,G228&lt;=G$2),G228-F$2+1,IF(AND(F228&gt;=F$2,G228=""),G$2-F228+1,IF(AND(F228&gt;=F$2,G228&lt;=G$2),G228-F228+1,hata))))*F$7)-(F$7*SUM(S228:AF228)+AG228+AH228),0)</f>
        <v>0</v>
      </c>
      <c r="AJ228" s="119">
        <f>IF(AND(F228&lt;F$2,G228=""),(G$2-F$2+1)-(NETWORKDAYS.INTL(F$2,G$2,1)),IF(AND(F228&lt;F$2,G228&lt;=G$2),(G228-F$2+1)-(NETWORKDAYS.INTL(F$2,G228,1)),IF(AND(F228&gt;=F$2,G228=""),(G$2-F228+1)-(NETWORKDAYS.INTL(F228,G$2,1)),IF(AND(F228&gt;=F$2,G228&lt;=G$2),(G228-F228+1)-NETWORKDAYS.INTL(F228,G228,1),hata))))</f>
        <v>8</v>
      </c>
      <c r="AK228" s="55">
        <f t="shared" si="38"/>
        <v>31</v>
      </c>
      <c r="AL228" s="55">
        <f t="shared" si="39"/>
        <v>31</v>
      </c>
      <c r="AM228" s="55">
        <f t="shared" si="40"/>
        <v>0</v>
      </c>
      <c r="AN228" s="56">
        <f t="shared" si="41"/>
        <v>0</v>
      </c>
      <c r="AO228" s="169" t="e">
        <f>IF(AND(H228="TAM ZAMANLI",AN228&gt;0),1,IF(AND(H228="KISMİ ZAMANLI",AN228&gt;0),(S228+AG228/F$7)/30,hata))</f>
        <v>#NAME?</v>
      </c>
      <c r="AP228" s="181"/>
      <c r="AQ228" s="172">
        <f t="shared" si="42"/>
        <v>0</v>
      </c>
      <c r="AR228" s="176"/>
      <c r="AS228" s="176"/>
      <c r="AT228" s="176"/>
    </row>
    <row r="229" spans="2:46" ht="15.75" thickBot="1" x14ac:dyDescent="0.3">
      <c r="B229" s="40">
        <f t="shared" si="33"/>
        <v>215</v>
      </c>
      <c r="C229" s="41"/>
      <c r="D229" s="41"/>
      <c r="E229" s="42"/>
      <c r="F229" s="43"/>
      <c r="G229" s="43"/>
      <c r="H229" s="42"/>
      <c r="I229" s="42"/>
      <c r="J229" s="42"/>
      <c r="K229" s="42"/>
      <c r="L229" s="117" t="e">
        <f>VLOOKUP(K229,Sayfa1!F$3:G$15,2,FALSE)</f>
        <v>#N/A</v>
      </c>
      <c r="M229" s="47"/>
      <c r="N229" s="48"/>
      <c r="O229" s="44">
        <f>IF(AND(F229&lt;F$2,G229=""),(NETWORKDAYS.INTL(F$2,G$2,1)-U229),IF(AND(F229&lt;F$2,G229&lt;=G$2),(NETWORKDAYS.INTL(F$2,G229,1)-U229),IF(AND(F229&gt;=F$2,G229=""),((NETWORKDAYS.INTL(F229,G$2,1))-U229),IF(AND(F229&gt;=F$2,G229&lt;=G$2),NETWORKDAYS.INTL(F229,G229,1),hata))))</f>
        <v>22</v>
      </c>
      <c r="P229" s="44">
        <f t="shared" si="34"/>
        <v>0</v>
      </c>
      <c r="Q229" s="49"/>
      <c r="R229" s="45">
        <f t="shared" si="35"/>
        <v>0</v>
      </c>
      <c r="S229" s="45">
        <f t="shared" si="36"/>
        <v>0</v>
      </c>
      <c r="T229" s="127">
        <f>IF(AND(F229&lt;F$2,G229=""),(G$2-F$2+1)-(NETWORKDAYS.INTL(F$2,G$2,1)),IF(AND(F229&lt;F$2,G229&lt;=G$2),(G229-F$2)-(NETWORKDAYS.INTL(F$2,G229,1)),IF(AND(F229&gt;=F$2,G229=""),(G$2-F229)-(NETWORKDAYS.INTL(F229,G$2,1)),IF(AND(F229&gt;=F$2,G229&lt;=G$2),(G229-F229)-NETWORKDAYS.INTL(F229,G229,1),hata))))</f>
        <v>8</v>
      </c>
      <c r="U229" s="46">
        <f t="shared" si="37"/>
        <v>1</v>
      </c>
      <c r="V229" s="50"/>
      <c r="W229" s="51"/>
      <c r="X229" s="51"/>
      <c r="Y229" s="51"/>
      <c r="Z229" s="51"/>
      <c r="AA229" s="51"/>
      <c r="AB229" s="51"/>
      <c r="AC229" s="51"/>
      <c r="AD229" s="52"/>
      <c r="AE229" s="52"/>
      <c r="AF229" s="53"/>
      <c r="AG229" s="54"/>
      <c r="AH229" s="128"/>
      <c r="AI229" s="44">
        <f>IF(H229="TAM ZAMANLI",(IF(AND(F229&lt;F$2,G229=""),G$2-F$2+1,IF(AND(F229&lt;F$2,G229&lt;=G$2),G229-F$2+1,IF(AND(F229&gt;=F$2,G229=""),G$2-F229+1,IF(AND(F229&gt;=F$2,G229&lt;=G$2),G229-F229+1,hata))))*F$7)-(F$7*SUM(S229:AF229)+AG229+AH229),0)</f>
        <v>0</v>
      </c>
      <c r="AJ229" s="119">
        <f>IF(AND(F229&lt;F$2,G229=""),(G$2-F$2+1)-(NETWORKDAYS.INTL(F$2,G$2,1)),IF(AND(F229&lt;F$2,G229&lt;=G$2),(G229-F$2+1)-(NETWORKDAYS.INTL(F$2,G229,1)),IF(AND(F229&gt;=F$2,G229=""),(G$2-F229+1)-(NETWORKDAYS.INTL(F229,G$2,1)),IF(AND(F229&gt;=F$2,G229&lt;=G$2),(G229-F229+1)-NETWORKDAYS.INTL(F229,G229,1),hata))))</f>
        <v>8</v>
      </c>
      <c r="AK229" s="55">
        <f t="shared" si="38"/>
        <v>31</v>
      </c>
      <c r="AL229" s="55">
        <f t="shared" si="39"/>
        <v>31</v>
      </c>
      <c r="AM229" s="55">
        <f t="shared" si="40"/>
        <v>0</v>
      </c>
      <c r="AN229" s="56">
        <f t="shared" si="41"/>
        <v>0</v>
      </c>
      <c r="AO229" s="169" t="e">
        <f>IF(AND(H229="TAM ZAMANLI",AN229&gt;0),1,IF(AND(H229="KISMİ ZAMANLI",AN229&gt;0),(S229+AG229/F$7)/30,hata))</f>
        <v>#NAME?</v>
      </c>
      <c r="AP229" s="181"/>
      <c r="AQ229" s="172">
        <f t="shared" si="42"/>
        <v>0</v>
      </c>
      <c r="AR229" s="176"/>
      <c r="AS229" s="176"/>
      <c r="AT229" s="176"/>
    </row>
    <row r="230" spans="2:46" ht="15.75" thickBot="1" x14ac:dyDescent="0.3">
      <c r="B230" s="40">
        <f t="shared" si="33"/>
        <v>216</v>
      </c>
      <c r="C230" s="41"/>
      <c r="D230" s="41"/>
      <c r="E230" s="42"/>
      <c r="F230" s="43"/>
      <c r="G230" s="43"/>
      <c r="H230" s="42"/>
      <c r="I230" s="42"/>
      <c r="J230" s="42"/>
      <c r="K230" s="42"/>
      <c r="L230" s="117" t="e">
        <f>VLOOKUP(K230,Sayfa1!F$3:G$15,2,FALSE)</f>
        <v>#N/A</v>
      </c>
      <c r="M230" s="47"/>
      <c r="N230" s="48"/>
      <c r="O230" s="44">
        <f>IF(AND(F230&lt;F$2,G230=""),(NETWORKDAYS.INTL(F$2,G$2,1)-U230),IF(AND(F230&lt;F$2,G230&lt;=G$2),(NETWORKDAYS.INTL(F$2,G230,1)-U230),IF(AND(F230&gt;=F$2,G230=""),((NETWORKDAYS.INTL(F230,G$2,1))-U230),IF(AND(F230&gt;=F$2,G230&lt;=G$2),NETWORKDAYS.INTL(F230,G230,1),hata))))</f>
        <v>22</v>
      </c>
      <c r="P230" s="44">
        <f t="shared" si="34"/>
        <v>0</v>
      </c>
      <c r="Q230" s="49"/>
      <c r="R230" s="45">
        <f t="shared" si="35"/>
        <v>0</v>
      </c>
      <c r="S230" s="45">
        <f t="shared" si="36"/>
        <v>0</v>
      </c>
      <c r="T230" s="127">
        <f>IF(AND(F230&lt;F$2,G230=""),(G$2-F$2+1)-(NETWORKDAYS.INTL(F$2,G$2,1)),IF(AND(F230&lt;F$2,G230&lt;=G$2),(G230-F$2)-(NETWORKDAYS.INTL(F$2,G230,1)),IF(AND(F230&gt;=F$2,G230=""),(G$2-F230)-(NETWORKDAYS.INTL(F230,G$2,1)),IF(AND(F230&gt;=F$2,G230&lt;=G$2),(G230-F230)-NETWORKDAYS.INTL(F230,G230,1),hata))))</f>
        <v>8</v>
      </c>
      <c r="U230" s="46">
        <f t="shared" si="37"/>
        <v>1</v>
      </c>
      <c r="V230" s="50"/>
      <c r="W230" s="51"/>
      <c r="X230" s="51"/>
      <c r="Y230" s="51"/>
      <c r="Z230" s="51"/>
      <c r="AA230" s="51"/>
      <c r="AB230" s="51"/>
      <c r="AC230" s="51"/>
      <c r="AD230" s="52"/>
      <c r="AE230" s="52"/>
      <c r="AF230" s="53"/>
      <c r="AG230" s="54"/>
      <c r="AH230" s="128"/>
      <c r="AI230" s="44">
        <f>IF(H230="TAM ZAMANLI",(IF(AND(F230&lt;F$2,G230=""),G$2-F$2+1,IF(AND(F230&lt;F$2,G230&lt;=G$2),G230-F$2+1,IF(AND(F230&gt;=F$2,G230=""),G$2-F230+1,IF(AND(F230&gt;=F$2,G230&lt;=G$2),G230-F230+1,hata))))*F$7)-(F$7*SUM(S230:AF230)+AG230+AH230),0)</f>
        <v>0</v>
      </c>
      <c r="AJ230" s="119">
        <f>IF(AND(F230&lt;F$2,G230=""),(G$2-F$2+1)-(NETWORKDAYS.INTL(F$2,G$2,1)),IF(AND(F230&lt;F$2,G230&lt;=G$2),(G230-F$2+1)-(NETWORKDAYS.INTL(F$2,G230,1)),IF(AND(F230&gt;=F$2,G230=""),(G$2-F230+1)-(NETWORKDAYS.INTL(F230,G$2,1)),IF(AND(F230&gt;=F$2,G230&lt;=G$2),(G230-F230+1)-NETWORKDAYS.INTL(F230,G230,1),hata))))</f>
        <v>8</v>
      </c>
      <c r="AK230" s="55">
        <f t="shared" si="38"/>
        <v>31</v>
      </c>
      <c r="AL230" s="55">
        <f t="shared" si="39"/>
        <v>31</v>
      </c>
      <c r="AM230" s="55">
        <f t="shared" si="40"/>
        <v>0</v>
      </c>
      <c r="AN230" s="56">
        <f t="shared" si="41"/>
        <v>0</v>
      </c>
      <c r="AO230" s="169" t="e">
        <f>IF(AND(H230="TAM ZAMANLI",AN230&gt;0),1,IF(AND(H230="KISMİ ZAMANLI",AN230&gt;0),(S230+AG230/F$7)/30,hata))</f>
        <v>#NAME?</v>
      </c>
      <c r="AP230" s="181"/>
      <c r="AQ230" s="172">
        <f t="shared" si="42"/>
        <v>0</v>
      </c>
      <c r="AR230" s="176"/>
      <c r="AS230" s="176"/>
      <c r="AT230" s="176"/>
    </row>
    <row r="231" spans="2:46" ht="15.75" thickBot="1" x14ac:dyDescent="0.3">
      <c r="B231" s="40">
        <f t="shared" si="33"/>
        <v>217</v>
      </c>
      <c r="C231" s="41"/>
      <c r="D231" s="41"/>
      <c r="E231" s="42"/>
      <c r="F231" s="43"/>
      <c r="G231" s="43"/>
      <c r="H231" s="42"/>
      <c r="I231" s="42"/>
      <c r="J231" s="42"/>
      <c r="K231" s="42"/>
      <c r="L231" s="117" t="e">
        <f>VLOOKUP(K231,Sayfa1!F$3:G$15,2,FALSE)</f>
        <v>#N/A</v>
      </c>
      <c r="M231" s="47"/>
      <c r="N231" s="48"/>
      <c r="O231" s="44">
        <f>IF(AND(F231&lt;F$2,G231=""),(NETWORKDAYS.INTL(F$2,G$2,1)-U231),IF(AND(F231&lt;F$2,G231&lt;=G$2),(NETWORKDAYS.INTL(F$2,G231,1)-U231),IF(AND(F231&gt;=F$2,G231=""),((NETWORKDAYS.INTL(F231,G$2,1))-U231),IF(AND(F231&gt;=F$2,G231&lt;=G$2),NETWORKDAYS.INTL(F231,G231,1),hata))))</f>
        <v>22</v>
      </c>
      <c r="P231" s="44">
        <f t="shared" si="34"/>
        <v>0</v>
      </c>
      <c r="Q231" s="49"/>
      <c r="R231" s="45">
        <f t="shared" si="35"/>
        <v>0</v>
      </c>
      <c r="S231" s="45">
        <f t="shared" si="36"/>
        <v>0</v>
      </c>
      <c r="T231" s="127">
        <f>IF(AND(F231&lt;F$2,G231=""),(G$2-F$2+1)-(NETWORKDAYS.INTL(F$2,G$2,1)),IF(AND(F231&lt;F$2,G231&lt;=G$2),(G231-F$2)-(NETWORKDAYS.INTL(F$2,G231,1)),IF(AND(F231&gt;=F$2,G231=""),(G$2-F231)-(NETWORKDAYS.INTL(F231,G$2,1)),IF(AND(F231&gt;=F$2,G231&lt;=G$2),(G231-F231)-NETWORKDAYS.INTL(F231,G231,1),hata))))</f>
        <v>8</v>
      </c>
      <c r="U231" s="46">
        <f t="shared" si="37"/>
        <v>1</v>
      </c>
      <c r="V231" s="50"/>
      <c r="W231" s="51"/>
      <c r="X231" s="51"/>
      <c r="Y231" s="51"/>
      <c r="Z231" s="51"/>
      <c r="AA231" s="51"/>
      <c r="AB231" s="51"/>
      <c r="AC231" s="51"/>
      <c r="AD231" s="52"/>
      <c r="AE231" s="52"/>
      <c r="AF231" s="53"/>
      <c r="AG231" s="54"/>
      <c r="AH231" s="128"/>
      <c r="AI231" s="44">
        <f>IF(H231="TAM ZAMANLI",(IF(AND(F231&lt;F$2,G231=""),G$2-F$2+1,IF(AND(F231&lt;F$2,G231&lt;=G$2),G231-F$2+1,IF(AND(F231&gt;=F$2,G231=""),G$2-F231+1,IF(AND(F231&gt;=F$2,G231&lt;=G$2),G231-F231+1,hata))))*F$7)-(F$7*SUM(S231:AF231)+AG231+AH231),0)</f>
        <v>0</v>
      </c>
      <c r="AJ231" s="119">
        <f>IF(AND(F231&lt;F$2,G231=""),(G$2-F$2+1)-(NETWORKDAYS.INTL(F$2,G$2,1)),IF(AND(F231&lt;F$2,G231&lt;=G$2),(G231-F$2+1)-(NETWORKDAYS.INTL(F$2,G231,1)),IF(AND(F231&gt;=F$2,G231=""),(G$2-F231+1)-(NETWORKDAYS.INTL(F231,G$2,1)),IF(AND(F231&gt;=F$2,G231&lt;=G$2),(G231-F231+1)-NETWORKDAYS.INTL(F231,G231,1),hata))))</f>
        <v>8</v>
      </c>
      <c r="AK231" s="55">
        <f t="shared" si="38"/>
        <v>31</v>
      </c>
      <c r="AL231" s="55">
        <f t="shared" si="39"/>
        <v>31</v>
      </c>
      <c r="AM231" s="55">
        <f t="shared" si="40"/>
        <v>0</v>
      </c>
      <c r="AN231" s="56">
        <f t="shared" si="41"/>
        <v>0</v>
      </c>
      <c r="AO231" s="169" t="e">
        <f>IF(AND(H231="TAM ZAMANLI",AN231&gt;0),1,IF(AND(H231="KISMİ ZAMANLI",AN231&gt;0),(S231+AG231/F$7)/30,hata))</f>
        <v>#NAME?</v>
      </c>
      <c r="AP231" s="181"/>
      <c r="AQ231" s="172">
        <f t="shared" si="42"/>
        <v>0</v>
      </c>
      <c r="AR231" s="176"/>
      <c r="AS231" s="176"/>
      <c r="AT231" s="176"/>
    </row>
    <row r="232" spans="2:46" ht="15.75" thickBot="1" x14ac:dyDescent="0.3">
      <c r="B232" s="40">
        <f t="shared" si="33"/>
        <v>218</v>
      </c>
      <c r="C232" s="41"/>
      <c r="D232" s="41"/>
      <c r="E232" s="42"/>
      <c r="F232" s="43"/>
      <c r="G232" s="43"/>
      <c r="H232" s="42"/>
      <c r="I232" s="42"/>
      <c r="J232" s="42"/>
      <c r="K232" s="42"/>
      <c r="L232" s="117" t="e">
        <f>VLOOKUP(K232,Sayfa1!F$3:G$15,2,FALSE)</f>
        <v>#N/A</v>
      </c>
      <c r="M232" s="47"/>
      <c r="N232" s="48"/>
      <c r="O232" s="44">
        <f>IF(AND(F232&lt;F$2,G232=""),(NETWORKDAYS.INTL(F$2,G$2,1)-U232),IF(AND(F232&lt;F$2,G232&lt;=G$2),(NETWORKDAYS.INTL(F$2,G232,1)-U232),IF(AND(F232&gt;=F$2,G232=""),((NETWORKDAYS.INTL(F232,G$2,1))-U232),IF(AND(F232&gt;=F$2,G232&lt;=G$2),NETWORKDAYS.INTL(F232,G232,1),hata))))</f>
        <v>22</v>
      </c>
      <c r="P232" s="44">
        <f t="shared" si="34"/>
        <v>0</v>
      </c>
      <c r="Q232" s="49"/>
      <c r="R232" s="45">
        <f t="shared" si="35"/>
        <v>0</v>
      </c>
      <c r="S232" s="45">
        <f t="shared" si="36"/>
        <v>0</v>
      </c>
      <c r="T232" s="127">
        <f>IF(AND(F232&lt;F$2,G232=""),(G$2-F$2+1)-(NETWORKDAYS.INTL(F$2,G$2,1)),IF(AND(F232&lt;F$2,G232&lt;=G$2),(G232-F$2)-(NETWORKDAYS.INTL(F$2,G232,1)),IF(AND(F232&gt;=F$2,G232=""),(G$2-F232)-(NETWORKDAYS.INTL(F232,G$2,1)),IF(AND(F232&gt;=F$2,G232&lt;=G$2),(G232-F232)-NETWORKDAYS.INTL(F232,G232,1),hata))))</f>
        <v>8</v>
      </c>
      <c r="U232" s="46">
        <f t="shared" si="37"/>
        <v>1</v>
      </c>
      <c r="V232" s="50"/>
      <c r="W232" s="51"/>
      <c r="X232" s="51"/>
      <c r="Y232" s="51"/>
      <c r="Z232" s="51"/>
      <c r="AA232" s="51"/>
      <c r="AB232" s="51"/>
      <c r="AC232" s="51"/>
      <c r="AD232" s="52"/>
      <c r="AE232" s="52"/>
      <c r="AF232" s="53"/>
      <c r="AG232" s="54"/>
      <c r="AH232" s="128"/>
      <c r="AI232" s="44">
        <f>IF(H232="TAM ZAMANLI",(IF(AND(F232&lt;F$2,G232=""),G$2-F$2+1,IF(AND(F232&lt;F$2,G232&lt;=G$2),G232-F$2+1,IF(AND(F232&gt;=F$2,G232=""),G$2-F232+1,IF(AND(F232&gt;=F$2,G232&lt;=G$2),G232-F232+1,hata))))*F$7)-(F$7*SUM(S232:AF232)+AG232+AH232),0)</f>
        <v>0</v>
      </c>
      <c r="AJ232" s="119">
        <f>IF(AND(F232&lt;F$2,G232=""),(G$2-F$2+1)-(NETWORKDAYS.INTL(F$2,G$2,1)),IF(AND(F232&lt;F$2,G232&lt;=G$2),(G232-F$2+1)-(NETWORKDAYS.INTL(F$2,G232,1)),IF(AND(F232&gt;=F$2,G232=""),(G$2-F232+1)-(NETWORKDAYS.INTL(F232,G$2,1)),IF(AND(F232&gt;=F$2,G232&lt;=G$2),(G232-F232+1)-NETWORKDAYS.INTL(F232,G232,1),hata))))</f>
        <v>8</v>
      </c>
      <c r="AK232" s="55">
        <f t="shared" si="38"/>
        <v>31</v>
      </c>
      <c r="AL232" s="55">
        <f t="shared" si="39"/>
        <v>31</v>
      </c>
      <c r="AM232" s="55">
        <f t="shared" si="40"/>
        <v>0</v>
      </c>
      <c r="AN232" s="56">
        <f t="shared" si="41"/>
        <v>0</v>
      </c>
      <c r="AO232" s="169" t="e">
        <f>IF(AND(H232="TAM ZAMANLI",AN232&gt;0),1,IF(AND(H232="KISMİ ZAMANLI",AN232&gt;0),(S232+AG232/F$7)/30,hata))</f>
        <v>#NAME?</v>
      </c>
      <c r="AP232" s="181"/>
      <c r="AQ232" s="172">
        <f t="shared" si="42"/>
        <v>0</v>
      </c>
      <c r="AR232" s="176"/>
      <c r="AS232" s="176"/>
      <c r="AT232" s="176"/>
    </row>
    <row r="233" spans="2:46" ht="15.75" thickBot="1" x14ac:dyDescent="0.3">
      <c r="B233" s="40">
        <f t="shared" si="33"/>
        <v>219</v>
      </c>
      <c r="C233" s="41"/>
      <c r="D233" s="41"/>
      <c r="E233" s="42"/>
      <c r="F233" s="43"/>
      <c r="G233" s="43"/>
      <c r="H233" s="42"/>
      <c r="I233" s="42"/>
      <c r="J233" s="42"/>
      <c r="K233" s="42"/>
      <c r="L233" s="117" t="e">
        <f>VLOOKUP(K233,Sayfa1!F$3:G$15,2,FALSE)</f>
        <v>#N/A</v>
      </c>
      <c r="M233" s="47"/>
      <c r="N233" s="48"/>
      <c r="O233" s="44">
        <f>IF(AND(F233&lt;F$2,G233=""),(NETWORKDAYS.INTL(F$2,G$2,1)-U233),IF(AND(F233&lt;F$2,G233&lt;=G$2),(NETWORKDAYS.INTL(F$2,G233,1)-U233),IF(AND(F233&gt;=F$2,G233=""),((NETWORKDAYS.INTL(F233,G$2,1))-U233),IF(AND(F233&gt;=F$2,G233&lt;=G$2),NETWORKDAYS.INTL(F233,G233,1),hata))))</f>
        <v>22</v>
      </c>
      <c r="P233" s="44">
        <f t="shared" si="34"/>
        <v>0</v>
      </c>
      <c r="Q233" s="49"/>
      <c r="R233" s="45">
        <f t="shared" si="35"/>
        <v>0</v>
      </c>
      <c r="S233" s="45">
        <f t="shared" si="36"/>
        <v>0</v>
      </c>
      <c r="T233" s="127">
        <f>IF(AND(F233&lt;F$2,G233=""),(G$2-F$2+1)-(NETWORKDAYS.INTL(F$2,G$2,1)),IF(AND(F233&lt;F$2,G233&lt;=G$2),(G233-F$2)-(NETWORKDAYS.INTL(F$2,G233,1)),IF(AND(F233&gt;=F$2,G233=""),(G$2-F233)-(NETWORKDAYS.INTL(F233,G$2,1)),IF(AND(F233&gt;=F$2,G233&lt;=G$2),(G233-F233)-NETWORKDAYS.INTL(F233,G233,1),hata))))</f>
        <v>8</v>
      </c>
      <c r="U233" s="46">
        <f t="shared" si="37"/>
        <v>1</v>
      </c>
      <c r="V233" s="50"/>
      <c r="W233" s="51"/>
      <c r="X233" s="51"/>
      <c r="Y233" s="51"/>
      <c r="Z233" s="51"/>
      <c r="AA233" s="51"/>
      <c r="AB233" s="51"/>
      <c r="AC233" s="51"/>
      <c r="AD233" s="52"/>
      <c r="AE233" s="52"/>
      <c r="AF233" s="53"/>
      <c r="AG233" s="54"/>
      <c r="AH233" s="128"/>
      <c r="AI233" s="44">
        <f>IF(H233="TAM ZAMANLI",(IF(AND(F233&lt;F$2,G233=""),G$2-F$2+1,IF(AND(F233&lt;F$2,G233&lt;=G$2),G233-F$2+1,IF(AND(F233&gt;=F$2,G233=""),G$2-F233+1,IF(AND(F233&gt;=F$2,G233&lt;=G$2),G233-F233+1,hata))))*F$7)-(F$7*SUM(S233:AF233)+AG233+AH233),0)</f>
        <v>0</v>
      </c>
      <c r="AJ233" s="119">
        <f>IF(AND(F233&lt;F$2,G233=""),(G$2-F$2+1)-(NETWORKDAYS.INTL(F$2,G$2,1)),IF(AND(F233&lt;F$2,G233&lt;=G$2),(G233-F$2+1)-(NETWORKDAYS.INTL(F$2,G233,1)),IF(AND(F233&gt;=F$2,G233=""),(G$2-F233+1)-(NETWORKDAYS.INTL(F233,G$2,1)),IF(AND(F233&gt;=F$2,G233&lt;=G$2),(G233-F233+1)-NETWORKDAYS.INTL(F233,G233,1),hata))))</f>
        <v>8</v>
      </c>
      <c r="AK233" s="55">
        <f t="shared" si="38"/>
        <v>31</v>
      </c>
      <c r="AL233" s="55">
        <f t="shared" si="39"/>
        <v>31</v>
      </c>
      <c r="AM233" s="55">
        <f t="shared" si="40"/>
        <v>0</v>
      </c>
      <c r="AN233" s="56">
        <f t="shared" si="41"/>
        <v>0</v>
      </c>
      <c r="AO233" s="169" t="e">
        <f>IF(AND(H233="TAM ZAMANLI",AN233&gt;0),1,IF(AND(H233="KISMİ ZAMANLI",AN233&gt;0),(S233+AG233/F$7)/30,hata))</f>
        <v>#NAME?</v>
      </c>
      <c r="AP233" s="181"/>
      <c r="AQ233" s="172">
        <f t="shared" si="42"/>
        <v>0</v>
      </c>
      <c r="AR233" s="176"/>
      <c r="AS233" s="176"/>
      <c r="AT233" s="176"/>
    </row>
    <row r="234" spans="2:46" ht="15" customHeight="1" thickBot="1" x14ac:dyDescent="0.3">
      <c r="B234" s="40">
        <f t="shared" si="33"/>
        <v>220</v>
      </c>
      <c r="C234" s="41"/>
      <c r="D234" s="41"/>
      <c r="E234" s="42"/>
      <c r="F234" s="43"/>
      <c r="G234" s="43"/>
      <c r="H234" s="42"/>
      <c r="I234" s="42"/>
      <c r="J234" s="42"/>
      <c r="K234" s="42"/>
      <c r="L234" s="117" t="e">
        <f>VLOOKUP(K234,Sayfa1!F$3:G$15,2,FALSE)</f>
        <v>#N/A</v>
      </c>
      <c r="M234" s="47"/>
      <c r="N234" s="48"/>
      <c r="O234" s="44">
        <f>IF(AND(F234&lt;F$2,G234=""),(NETWORKDAYS.INTL(F$2,G$2,1)-U234),IF(AND(F234&lt;F$2,G234&lt;=G$2),(NETWORKDAYS.INTL(F$2,G234,1)-U234),IF(AND(F234&gt;=F$2,G234=""),((NETWORKDAYS.INTL(F234,G$2,1))-U234),IF(AND(F234&gt;=F$2,G234&lt;=G$2),NETWORKDAYS.INTL(F234,G234,1),hata))))</f>
        <v>22</v>
      </c>
      <c r="P234" s="44">
        <f t="shared" si="34"/>
        <v>0</v>
      </c>
      <c r="Q234" s="49"/>
      <c r="R234" s="45">
        <f t="shared" si="35"/>
        <v>0</v>
      </c>
      <c r="S234" s="45">
        <f t="shared" si="36"/>
        <v>0</v>
      </c>
      <c r="T234" s="127">
        <f>IF(AND(F234&lt;F$2,G234=""),(G$2-F$2+1)-(NETWORKDAYS.INTL(F$2,G$2,1)),IF(AND(F234&lt;F$2,G234&lt;=G$2),(G234-F$2)-(NETWORKDAYS.INTL(F$2,G234,1)),IF(AND(F234&gt;=F$2,G234=""),(G$2-F234)-(NETWORKDAYS.INTL(F234,G$2,1)),IF(AND(F234&gt;=F$2,G234&lt;=G$2),(G234-F234)-NETWORKDAYS.INTL(F234,G234,1),hata))))</f>
        <v>8</v>
      </c>
      <c r="U234" s="46">
        <f t="shared" si="37"/>
        <v>1</v>
      </c>
      <c r="V234" s="50"/>
      <c r="W234" s="51"/>
      <c r="X234" s="51"/>
      <c r="Y234" s="51"/>
      <c r="Z234" s="51"/>
      <c r="AA234" s="51"/>
      <c r="AB234" s="51"/>
      <c r="AC234" s="51"/>
      <c r="AD234" s="52"/>
      <c r="AE234" s="52"/>
      <c r="AF234" s="53"/>
      <c r="AG234" s="54"/>
      <c r="AH234" s="128"/>
      <c r="AI234" s="44">
        <f>IF(H234="TAM ZAMANLI",(IF(AND(F234&lt;F$2,G234=""),G$2-F$2+1,IF(AND(F234&lt;F$2,G234&lt;=G$2),G234-F$2+1,IF(AND(F234&gt;=F$2,G234=""),G$2-F234+1,IF(AND(F234&gt;=F$2,G234&lt;=G$2),G234-F234+1,hata))))*F$7)-(F$7*SUM(S234:AF234)+AG234+AH234),0)</f>
        <v>0</v>
      </c>
      <c r="AJ234" s="119">
        <f>IF(AND(F234&lt;F$2,G234=""),(G$2-F$2+1)-(NETWORKDAYS.INTL(F$2,G$2,1)),IF(AND(F234&lt;F$2,G234&lt;=G$2),(G234-F$2+1)-(NETWORKDAYS.INTL(F$2,G234,1)),IF(AND(F234&gt;=F$2,G234=""),(G$2-F234+1)-(NETWORKDAYS.INTL(F234,G$2,1)),IF(AND(F234&gt;=F$2,G234&lt;=G$2),(G234-F234+1)-NETWORKDAYS.INTL(F234,G234,1),hata))))</f>
        <v>8</v>
      </c>
      <c r="AK234" s="55">
        <f t="shared" si="38"/>
        <v>31</v>
      </c>
      <c r="AL234" s="55">
        <f t="shared" si="39"/>
        <v>31</v>
      </c>
      <c r="AM234" s="55">
        <f t="shared" si="40"/>
        <v>0</v>
      </c>
      <c r="AN234" s="56">
        <f t="shared" si="41"/>
        <v>0</v>
      </c>
      <c r="AO234" s="169" t="e">
        <f>IF(AND(H234="TAM ZAMANLI",AN234&gt;0),1,IF(AND(H234="KISMİ ZAMANLI",AN234&gt;0),(S234+AG234/F$7)/30,hata))</f>
        <v>#NAME?</v>
      </c>
      <c r="AP234" s="181"/>
      <c r="AQ234" s="172">
        <f t="shared" si="42"/>
        <v>0</v>
      </c>
      <c r="AR234" s="176"/>
      <c r="AS234" s="176"/>
      <c r="AT234" s="176"/>
    </row>
    <row r="235" spans="2:46" ht="15.75" thickBot="1" x14ac:dyDescent="0.3">
      <c r="B235" s="40">
        <f t="shared" si="33"/>
        <v>221</v>
      </c>
      <c r="C235" s="41"/>
      <c r="D235" s="41"/>
      <c r="E235" s="42"/>
      <c r="F235" s="43"/>
      <c r="G235" s="43"/>
      <c r="H235" s="42"/>
      <c r="I235" s="42"/>
      <c r="J235" s="42"/>
      <c r="K235" s="42"/>
      <c r="L235" s="117" t="e">
        <f>VLOOKUP(K235,Sayfa1!F$3:G$15,2,FALSE)</f>
        <v>#N/A</v>
      </c>
      <c r="M235" s="47"/>
      <c r="N235" s="48"/>
      <c r="O235" s="44">
        <f>IF(AND(F235&lt;F$2,G235=""),(NETWORKDAYS.INTL(F$2,G$2,1)-U235),IF(AND(F235&lt;F$2,G235&lt;=G$2),(NETWORKDAYS.INTL(F$2,G235,1)-U235),IF(AND(F235&gt;=F$2,G235=""),((NETWORKDAYS.INTL(F235,G$2,1))-U235),IF(AND(F235&gt;=F$2,G235&lt;=G$2),NETWORKDAYS.INTL(F235,G235,1),hata))))</f>
        <v>22</v>
      </c>
      <c r="P235" s="44">
        <f t="shared" si="34"/>
        <v>0</v>
      </c>
      <c r="Q235" s="49"/>
      <c r="R235" s="45">
        <f t="shared" si="35"/>
        <v>0</v>
      </c>
      <c r="S235" s="45">
        <f t="shared" si="36"/>
        <v>0</v>
      </c>
      <c r="T235" s="127">
        <f>IF(AND(F235&lt;F$2,G235=""),(G$2-F$2+1)-(NETWORKDAYS.INTL(F$2,G$2,1)),IF(AND(F235&lt;F$2,G235&lt;=G$2),(G235-F$2)-(NETWORKDAYS.INTL(F$2,G235,1)),IF(AND(F235&gt;=F$2,G235=""),(G$2-F235)-(NETWORKDAYS.INTL(F235,G$2,1)),IF(AND(F235&gt;=F$2,G235&lt;=G$2),(G235-F235)-NETWORKDAYS.INTL(F235,G235,1),hata))))</f>
        <v>8</v>
      </c>
      <c r="U235" s="46">
        <f t="shared" si="37"/>
        <v>1</v>
      </c>
      <c r="V235" s="50"/>
      <c r="W235" s="51"/>
      <c r="X235" s="51"/>
      <c r="Y235" s="51"/>
      <c r="Z235" s="51"/>
      <c r="AA235" s="51"/>
      <c r="AB235" s="51"/>
      <c r="AC235" s="51"/>
      <c r="AD235" s="52"/>
      <c r="AE235" s="52"/>
      <c r="AF235" s="53"/>
      <c r="AG235" s="54"/>
      <c r="AH235" s="128"/>
      <c r="AI235" s="44">
        <f>IF(H235="TAM ZAMANLI",(IF(AND(F235&lt;F$2,G235=""),G$2-F$2+1,IF(AND(F235&lt;F$2,G235&lt;=G$2),G235-F$2+1,IF(AND(F235&gt;=F$2,G235=""),G$2-F235+1,IF(AND(F235&gt;=F$2,G235&lt;=G$2),G235-F235+1,hata))))*F$7)-(F$7*SUM(S235:AF235)+AG235+AH235),0)</f>
        <v>0</v>
      </c>
      <c r="AJ235" s="119">
        <f>IF(AND(F235&lt;F$2,G235=""),(G$2-F$2+1)-(NETWORKDAYS.INTL(F$2,G$2,1)),IF(AND(F235&lt;F$2,G235&lt;=G$2),(G235-F$2+1)-(NETWORKDAYS.INTL(F$2,G235,1)),IF(AND(F235&gt;=F$2,G235=""),(G$2-F235+1)-(NETWORKDAYS.INTL(F235,G$2,1)),IF(AND(F235&gt;=F$2,G235&lt;=G$2),(G235-F235+1)-NETWORKDAYS.INTL(F235,G235,1),hata))))</f>
        <v>8</v>
      </c>
      <c r="AK235" s="55">
        <f t="shared" si="38"/>
        <v>31</v>
      </c>
      <c r="AL235" s="55">
        <f t="shared" si="39"/>
        <v>31</v>
      </c>
      <c r="AM235" s="55">
        <f t="shared" si="40"/>
        <v>0</v>
      </c>
      <c r="AN235" s="56">
        <f t="shared" si="41"/>
        <v>0</v>
      </c>
      <c r="AO235" s="169" t="e">
        <f>IF(AND(H235="TAM ZAMANLI",AN235&gt;0),1,IF(AND(H235="KISMİ ZAMANLI",AN235&gt;0),(S235+AG235/F$7)/30,hata))</f>
        <v>#NAME?</v>
      </c>
      <c r="AP235" s="181"/>
      <c r="AQ235" s="172">
        <f t="shared" si="42"/>
        <v>0</v>
      </c>
      <c r="AR235" s="176"/>
      <c r="AS235" s="176"/>
      <c r="AT235" s="176"/>
    </row>
    <row r="236" spans="2:46" ht="15.75" thickBot="1" x14ac:dyDescent="0.3">
      <c r="B236" s="40">
        <f t="shared" si="33"/>
        <v>222</v>
      </c>
      <c r="C236" s="41"/>
      <c r="D236" s="41"/>
      <c r="E236" s="42"/>
      <c r="F236" s="43"/>
      <c r="G236" s="43"/>
      <c r="H236" s="42"/>
      <c r="I236" s="42"/>
      <c r="J236" s="42"/>
      <c r="K236" s="42"/>
      <c r="L236" s="117" t="e">
        <f>VLOOKUP(K236,Sayfa1!F$3:G$15,2,FALSE)</f>
        <v>#N/A</v>
      </c>
      <c r="M236" s="47"/>
      <c r="N236" s="48"/>
      <c r="O236" s="44">
        <f>IF(AND(F236&lt;F$2,G236=""),(NETWORKDAYS.INTL(F$2,G$2,1)-U236),IF(AND(F236&lt;F$2,G236&lt;=G$2),(NETWORKDAYS.INTL(F$2,G236,1)-U236),IF(AND(F236&gt;=F$2,G236=""),((NETWORKDAYS.INTL(F236,G$2,1))-U236),IF(AND(F236&gt;=F$2,G236&lt;=G$2),NETWORKDAYS.INTL(F236,G236,1),hata))))</f>
        <v>22</v>
      </c>
      <c r="P236" s="44">
        <f t="shared" si="34"/>
        <v>0</v>
      </c>
      <c r="Q236" s="49"/>
      <c r="R236" s="45">
        <f t="shared" si="35"/>
        <v>0</v>
      </c>
      <c r="S236" s="45">
        <f t="shared" si="36"/>
        <v>0</v>
      </c>
      <c r="T236" s="127">
        <f>IF(AND(F236&lt;F$2,G236=""),(G$2-F$2+1)-(NETWORKDAYS.INTL(F$2,G$2,1)),IF(AND(F236&lt;F$2,G236&lt;=G$2),(G236-F$2)-(NETWORKDAYS.INTL(F$2,G236,1)),IF(AND(F236&gt;=F$2,G236=""),(G$2-F236)-(NETWORKDAYS.INTL(F236,G$2,1)),IF(AND(F236&gt;=F$2,G236&lt;=G$2),(G236-F236)-NETWORKDAYS.INTL(F236,G236,1),hata))))</f>
        <v>8</v>
      </c>
      <c r="U236" s="46">
        <f t="shared" si="37"/>
        <v>1</v>
      </c>
      <c r="V236" s="50"/>
      <c r="W236" s="51"/>
      <c r="X236" s="51"/>
      <c r="Y236" s="51"/>
      <c r="Z236" s="51"/>
      <c r="AA236" s="51"/>
      <c r="AB236" s="51"/>
      <c r="AC236" s="51"/>
      <c r="AD236" s="52"/>
      <c r="AE236" s="52"/>
      <c r="AF236" s="53"/>
      <c r="AG236" s="54"/>
      <c r="AH236" s="128"/>
      <c r="AI236" s="44">
        <f>IF(H236="TAM ZAMANLI",(IF(AND(F236&lt;F$2,G236=""),G$2-F$2+1,IF(AND(F236&lt;F$2,G236&lt;=G$2),G236-F$2+1,IF(AND(F236&gt;=F$2,G236=""),G$2-F236+1,IF(AND(F236&gt;=F$2,G236&lt;=G$2),G236-F236+1,hata))))*F$7)-(F$7*SUM(S236:AF236)+AG236+AH236),0)</f>
        <v>0</v>
      </c>
      <c r="AJ236" s="119">
        <f>IF(AND(F236&lt;F$2,G236=""),(G$2-F$2+1)-(NETWORKDAYS.INTL(F$2,G$2,1)),IF(AND(F236&lt;F$2,G236&lt;=G$2),(G236-F$2+1)-(NETWORKDAYS.INTL(F$2,G236,1)),IF(AND(F236&gt;=F$2,G236=""),(G$2-F236+1)-(NETWORKDAYS.INTL(F236,G$2,1)),IF(AND(F236&gt;=F$2,G236&lt;=G$2),(G236-F236+1)-NETWORKDAYS.INTL(F236,G236,1),hata))))</f>
        <v>8</v>
      </c>
      <c r="AK236" s="55">
        <f t="shared" si="38"/>
        <v>31</v>
      </c>
      <c r="AL236" s="55">
        <f t="shared" si="39"/>
        <v>31</v>
      </c>
      <c r="AM236" s="55">
        <f t="shared" si="40"/>
        <v>0</v>
      </c>
      <c r="AN236" s="56">
        <f t="shared" si="41"/>
        <v>0</v>
      </c>
      <c r="AO236" s="169" t="e">
        <f>IF(AND(H236="TAM ZAMANLI",AN236&gt;0),1,IF(AND(H236="KISMİ ZAMANLI",AN236&gt;0),(S236+AG236/F$7)/30,hata))</f>
        <v>#NAME?</v>
      </c>
      <c r="AP236" s="181"/>
      <c r="AQ236" s="172">
        <f t="shared" si="42"/>
        <v>0</v>
      </c>
      <c r="AR236" s="176"/>
      <c r="AS236" s="176"/>
      <c r="AT236" s="176"/>
    </row>
    <row r="237" spans="2:46" ht="15.75" thickBot="1" x14ac:dyDescent="0.3">
      <c r="B237" s="40">
        <f t="shared" si="33"/>
        <v>223</v>
      </c>
      <c r="C237" s="41"/>
      <c r="D237" s="41"/>
      <c r="E237" s="42"/>
      <c r="F237" s="43"/>
      <c r="G237" s="43"/>
      <c r="H237" s="42"/>
      <c r="I237" s="42"/>
      <c r="J237" s="42"/>
      <c r="K237" s="42"/>
      <c r="L237" s="117" t="e">
        <f>VLOOKUP(K237,Sayfa1!F$3:G$15,2,FALSE)</f>
        <v>#N/A</v>
      </c>
      <c r="M237" s="47"/>
      <c r="N237" s="48"/>
      <c r="O237" s="44">
        <f>IF(AND(F237&lt;F$2,G237=""),(NETWORKDAYS.INTL(F$2,G$2,1)-U237),IF(AND(F237&lt;F$2,G237&lt;=G$2),(NETWORKDAYS.INTL(F$2,G237,1)-U237),IF(AND(F237&gt;=F$2,G237=""),((NETWORKDAYS.INTL(F237,G$2,1))-U237),IF(AND(F237&gt;=F$2,G237&lt;=G$2),NETWORKDAYS.INTL(F237,G237,1),hata))))</f>
        <v>22</v>
      </c>
      <c r="P237" s="44">
        <f t="shared" si="34"/>
        <v>0</v>
      </c>
      <c r="Q237" s="49"/>
      <c r="R237" s="45">
        <f t="shared" si="35"/>
        <v>0</v>
      </c>
      <c r="S237" s="45">
        <f t="shared" si="36"/>
        <v>0</v>
      </c>
      <c r="T237" s="127">
        <f>IF(AND(F237&lt;F$2,G237=""),(G$2-F$2+1)-(NETWORKDAYS.INTL(F$2,G$2,1)),IF(AND(F237&lt;F$2,G237&lt;=G$2),(G237-F$2)-(NETWORKDAYS.INTL(F$2,G237,1)),IF(AND(F237&gt;=F$2,G237=""),(G$2-F237)-(NETWORKDAYS.INTL(F237,G$2,1)),IF(AND(F237&gt;=F$2,G237&lt;=G$2),(G237-F237)-NETWORKDAYS.INTL(F237,G237,1),hata))))</f>
        <v>8</v>
      </c>
      <c r="U237" s="46">
        <f t="shared" si="37"/>
        <v>1</v>
      </c>
      <c r="V237" s="50"/>
      <c r="W237" s="51"/>
      <c r="X237" s="51"/>
      <c r="Y237" s="51"/>
      <c r="Z237" s="51"/>
      <c r="AA237" s="51"/>
      <c r="AB237" s="51"/>
      <c r="AC237" s="51"/>
      <c r="AD237" s="52"/>
      <c r="AE237" s="52"/>
      <c r="AF237" s="53"/>
      <c r="AG237" s="54"/>
      <c r="AH237" s="128"/>
      <c r="AI237" s="44">
        <f>IF(H237="TAM ZAMANLI",(IF(AND(F237&lt;F$2,G237=""),G$2-F$2+1,IF(AND(F237&lt;F$2,G237&lt;=G$2),G237-F$2+1,IF(AND(F237&gt;=F$2,G237=""),G$2-F237+1,IF(AND(F237&gt;=F$2,G237&lt;=G$2),G237-F237+1,hata))))*F$7)-(F$7*SUM(S237:AF237)+AG237+AH237),0)</f>
        <v>0</v>
      </c>
      <c r="AJ237" s="119">
        <f>IF(AND(F237&lt;F$2,G237=""),(G$2-F$2+1)-(NETWORKDAYS.INTL(F$2,G$2,1)),IF(AND(F237&lt;F$2,G237&lt;=G$2),(G237-F$2+1)-(NETWORKDAYS.INTL(F$2,G237,1)),IF(AND(F237&gt;=F$2,G237=""),(G$2-F237+1)-(NETWORKDAYS.INTL(F237,G$2,1)),IF(AND(F237&gt;=F$2,G237&lt;=G$2),(G237-F237+1)-NETWORKDAYS.INTL(F237,G237,1),hata))))</f>
        <v>8</v>
      </c>
      <c r="AK237" s="55">
        <f t="shared" si="38"/>
        <v>31</v>
      </c>
      <c r="AL237" s="55">
        <f t="shared" si="39"/>
        <v>31</v>
      </c>
      <c r="AM237" s="55">
        <f t="shared" si="40"/>
        <v>0</v>
      </c>
      <c r="AN237" s="56">
        <f t="shared" si="41"/>
        <v>0</v>
      </c>
      <c r="AO237" s="169" t="e">
        <f>IF(AND(H237="TAM ZAMANLI",AN237&gt;0),1,IF(AND(H237="KISMİ ZAMANLI",AN237&gt;0),(S237+AG237/F$7)/30,hata))</f>
        <v>#NAME?</v>
      </c>
      <c r="AP237" s="181"/>
      <c r="AQ237" s="172">
        <f t="shared" si="42"/>
        <v>0</v>
      </c>
      <c r="AR237" s="176"/>
      <c r="AS237" s="176"/>
      <c r="AT237" s="176"/>
    </row>
    <row r="238" spans="2:46" ht="15.75" thickBot="1" x14ac:dyDescent="0.3">
      <c r="B238" s="40">
        <f t="shared" si="33"/>
        <v>224</v>
      </c>
      <c r="C238" s="41"/>
      <c r="D238" s="41"/>
      <c r="E238" s="42"/>
      <c r="F238" s="43"/>
      <c r="G238" s="43"/>
      <c r="H238" s="42"/>
      <c r="I238" s="42"/>
      <c r="J238" s="42"/>
      <c r="K238" s="42"/>
      <c r="L238" s="117" t="e">
        <f>VLOOKUP(K238,Sayfa1!F$3:G$15,2,FALSE)</f>
        <v>#N/A</v>
      </c>
      <c r="M238" s="47"/>
      <c r="N238" s="48"/>
      <c r="O238" s="44">
        <f>IF(AND(F238&lt;F$2,G238=""),(NETWORKDAYS.INTL(F$2,G$2,1)-U238),IF(AND(F238&lt;F$2,G238&lt;=G$2),(NETWORKDAYS.INTL(F$2,G238,1)-U238),IF(AND(F238&gt;=F$2,G238=""),((NETWORKDAYS.INTL(F238,G$2,1))-U238),IF(AND(F238&gt;=F$2,G238&lt;=G$2),NETWORKDAYS.INTL(F238,G238,1),hata))))</f>
        <v>22</v>
      </c>
      <c r="P238" s="44">
        <f t="shared" si="34"/>
        <v>0</v>
      </c>
      <c r="Q238" s="49"/>
      <c r="R238" s="45">
        <f t="shared" si="35"/>
        <v>0</v>
      </c>
      <c r="S238" s="45">
        <f t="shared" si="36"/>
        <v>0</v>
      </c>
      <c r="T238" s="127">
        <f>IF(AND(F238&lt;F$2,G238=""),(G$2-F$2+1)-(NETWORKDAYS.INTL(F$2,G$2,1)),IF(AND(F238&lt;F$2,G238&lt;=G$2),(G238-F$2)-(NETWORKDAYS.INTL(F$2,G238,1)),IF(AND(F238&gt;=F$2,G238=""),(G$2-F238)-(NETWORKDAYS.INTL(F238,G$2,1)),IF(AND(F238&gt;=F$2,G238&lt;=G$2),(G238-F238)-NETWORKDAYS.INTL(F238,G238,1),hata))))</f>
        <v>8</v>
      </c>
      <c r="U238" s="46">
        <f t="shared" si="37"/>
        <v>1</v>
      </c>
      <c r="V238" s="50"/>
      <c r="W238" s="51"/>
      <c r="X238" s="51"/>
      <c r="Y238" s="51"/>
      <c r="Z238" s="51"/>
      <c r="AA238" s="51"/>
      <c r="AB238" s="51"/>
      <c r="AC238" s="51"/>
      <c r="AD238" s="52"/>
      <c r="AE238" s="52"/>
      <c r="AF238" s="53"/>
      <c r="AG238" s="54"/>
      <c r="AH238" s="128"/>
      <c r="AI238" s="44">
        <f>IF(H238="TAM ZAMANLI",(IF(AND(F238&lt;F$2,G238=""),G$2-F$2+1,IF(AND(F238&lt;F$2,G238&lt;=G$2),G238-F$2+1,IF(AND(F238&gt;=F$2,G238=""),G$2-F238+1,IF(AND(F238&gt;=F$2,G238&lt;=G$2),G238-F238+1,hata))))*F$7)-(F$7*SUM(S238:AF238)+AG238+AH238),0)</f>
        <v>0</v>
      </c>
      <c r="AJ238" s="119">
        <f>IF(AND(F238&lt;F$2,G238=""),(G$2-F$2+1)-(NETWORKDAYS.INTL(F$2,G$2,1)),IF(AND(F238&lt;F$2,G238&lt;=G$2),(G238-F$2+1)-(NETWORKDAYS.INTL(F$2,G238,1)),IF(AND(F238&gt;=F$2,G238=""),(G$2-F238+1)-(NETWORKDAYS.INTL(F238,G$2,1)),IF(AND(F238&gt;=F$2,G238&lt;=G$2),(G238-F238+1)-NETWORKDAYS.INTL(F238,G238,1),hata))))</f>
        <v>8</v>
      </c>
      <c r="AK238" s="55">
        <f t="shared" si="38"/>
        <v>31</v>
      </c>
      <c r="AL238" s="55">
        <f t="shared" si="39"/>
        <v>31</v>
      </c>
      <c r="AM238" s="55">
        <f t="shared" si="40"/>
        <v>0</v>
      </c>
      <c r="AN238" s="56">
        <f t="shared" si="41"/>
        <v>0</v>
      </c>
      <c r="AO238" s="169" t="e">
        <f>IF(AND(H238="TAM ZAMANLI",AN238&gt;0),1,IF(AND(H238="KISMİ ZAMANLI",AN238&gt;0),(S238+AG238/F$7)/30,hata))</f>
        <v>#NAME?</v>
      </c>
      <c r="AP238" s="181"/>
      <c r="AQ238" s="172">
        <f t="shared" si="42"/>
        <v>0</v>
      </c>
      <c r="AR238" s="176"/>
      <c r="AS238" s="176"/>
      <c r="AT238" s="176"/>
    </row>
    <row r="239" spans="2:46" ht="15.75" thickBot="1" x14ac:dyDescent="0.3">
      <c r="B239" s="40">
        <f t="shared" si="33"/>
        <v>225</v>
      </c>
      <c r="C239" s="41"/>
      <c r="D239" s="41"/>
      <c r="E239" s="42"/>
      <c r="F239" s="43"/>
      <c r="G239" s="43"/>
      <c r="H239" s="42"/>
      <c r="I239" s="42"/>
      <c r="J239" s="42"/>
      <c r="K239" s="42"/>
      <c r="L239" s="117" t="e">
        <f>VLOOKUP(K239,Sayfa1!F$3:G$15,2,FALSE)</f>
        <v>#N/A</v>
      </c>
      <c r="M239" s="47"/>
      <c r="N239" s="48"/>
      <c r="O239" s="44">
        <f>IF(AND(F239&lt;F$2,G239=""),(NETWORKDAYS.INTL(F$2,G$2,1)-U239),IF(AND(F239&lt;F$2,G239&lt;=G$2),(NETWORKDAYS.INTL(F$2,G239,1)-U239),IF(AND(F239&gt;=F$2,G239=""),((NETWORKDAYS.INTL(F239,G$2,1))-U239),IF(AND(F239&gt;=F$2,G239&lt;=G$2),NETWORKDAYS.INTL(F239,G239,1),hata))))</f>
        <v>22</v>
      </c>
      <c r="P239" s="44">
        <f t="shared" si="34"/>
        <v>0</v>
      </c>
      <c r="Q239" s="49"/>
      <c r="R239" s="45">
        <f t="shared" si="35"/>
        <v>0</v>
      </c>
      <c r="S239" s="45">
        <f t="shared" si="36"/>
        <v>0</v>
      </c>
      <c r="T239" s="127">
        <f>IF(AND(F239&lt;F$2,G239=""),(G$2-F$2+1)-(NETWORKDAYS.INTL(F$2,G$2,1)),IF(AND(F239&lt;F$2,G239&lt;=G$2),(G239-F$2)-(NETWORKDAYS.INTL(F$2,G239,1)),IF(AND(F239&gt;=F$2,G239=""),(G$2-F239)-(NETWORKDAYS.INTL(F239,G$2,1)),IF(AND(F239&gt;=F$2,G239&lt;=G$2),(G239-F239)-NETWORKDAYS.INTL(F239,G239,1),hata))))</f>
        <v>8</v>
      </c>
      <c r="U239" s="46">
        <f t="shared" si="37"/>
        <v>1</v>
      </c>
      <c r="V239" s="50"/>
      <c r="W239" s="51"/>
      <c r="X239" s="51"/>
      <c r="Y239" s="51"/>
      <c r="Z239" s="51"/>
      <c r="AA239" s="51"/>
      <c r="AB239" s="51"/>
      <c r="AC239" s="51"/>
      <c r="AD239" s="52"/>
      <c r="AE239" s="52"/>
      <c r="AF239" s="53"/>
      <c r="AG239" s="54"/>
      <c r="AH239" s="128"/>
      <c r="AI239" s="44">
        <f>IF(H239="TAM ZAMANLI",(IF(AND(F239&lt;F$2,G239=""),G$2-F$2+1,IF(AND(F239&lt;F$2,G239&lt;=G$2),G239-F$2+1,IF(AND(F239&gt;=F$2,G239=""),G$2-F239+1,IF(AND(F239&gt;=F$2,G239&lt;=G$2),G239-F239+1,hata))))*F$7)-(F$7*SUM(S239:AF239)+AG239+AH239),0)</f>
        <v>0</v>
      </c>
      <c r="AJ239" s="119">
        <f>IF(AND(F239&lt;F$2,G239=""),(G$2-F$2+1)-(NETWORKDAYS.INTL(F$2,G$2,1)),IF(AND(F239&lt;F$2,G239&lt;=G$2),(G239-F$2+1)-(NETWORKDAYS.INTL(F$2,G239,1)),IF(AND(F239&gt;=F$2,G239=""),(G$2-F239+1)-(NETWORKDAYS.INTL(F239,G$2,1)),IF(AND(F239&gt;=F$2,G239&lt;=G$2),(G239-F239+1)-NETWORKDAYS.INTL(F239,G239,1),hata))))</f>
        <v>8</v>
      </c>
      <c r="AK239" s="55">
        <f t="shared" si="38"/>
        <v>31</v>
      </c>
      <c r="AL239" s="55">
        <f t="shared" si="39"/>
        <v>31</v>
      </c>
      <c r="AM239" s="55">
        <f t="shared" si="40"/>
        <v>0</v>
      </c>
      <c r="AN239" s="56">
        <f t="shared" si="41"/>
        <v>0</v>
      </c>
      <c r="AO239" s="169" t="e">
        <f>IF(AND(H239="TAM ZAMANLI",AN239&gt;0),1,IF(AND(H239="KISMİ ZAMANLI",AN239&gt;0),(S239+AG239/F$7)/30,hata))</f>
        <v>#NAME?</v>
      </c>
      <c r="AP239" s="181"/>
      <c r="AQ239" s="172">
        <f t="shared" si="42"/>
        <v>0</v>
      </c>
      <c r="AR239" s="176"/>
      <c r="AS239" s="176"/>
      <c r="AT239" s="176"/>
    </row>
    <row r="240" spans="2:46" ht="15.75" thickBot="1" x14ac:dyDescent="0.3">
      <c r="B240" s="40">
        <f t="shared" si="33"/>
        <v>226</v>
      </c>
      <c r="C240" s="41"/>
      <c r="D240" s="41"/>
      <c r="E240" s="42"/>
      <c r="F240" s="43"/>
      <c r="G240" s="43"/>
      <c r="H240" s="42"/>
      <c r="I240" s="42"/>
      <c r="J240" s="42"/>
      <c r="K240" s="42"/>
      <c r="L240" s="117" t="e">
        <f>VLOOKUP(K240,Sayfa1!F$3:G$15,2,FALSE)</f>
        <v>#N/A</v>
      </c>
      <c r="M240" s="47"/>
      <c r="N240" s="48"/>
      <c r="O240" s="44">
        <f>IF(AND(F240&lt;F$2,G240=""),(NETWORKDAYS.INTL(F$2,G$2,1)-U240),IF(AND(F240&lt;F$2,G240&lt;=G$2),(NETWORKDAYS.INTL(F$2,G240,1)-U240),IF(AND(F240&gt;=F$2,G240=""),((NETWORKDAYS.INTL(F240,G$2,1))-U240),IF(AND(F240&gt;=F$2,G240&lt;=G$2),NETWORKDAYS.INTL(F240,G240,1),hata))))</f>
        <v>22</v>
      </c>
      <c r="P240" s="44">
        <f t="shared" si="34"/>
        <v>0</v>
      </c>
      <c r="Q240" s="49"/>
      <c r="R240" s="45">
        <f t="shared" si="35"/>
        <v>0</v>
      </c>
      <c r="S240" s="45">
        <f t="shared" si="36"/>
        <v>0</v>
      </c>
      <c r="T240" s="127">
        <f>IF(AND(F240&lt;F$2,G240=""),(G$2-F$2+1)-(NETWORKDAYS.INTL(F$2,G$2,1)),IF(AND(F240&lt;F$2,G240&lt;=G$2),(G240-F$2)-(NETWORKDAYS.INTL(F$2,G240,1)),IF(AND(F240&gt;=F$2,G240=""),(G$2-F240)-(NETWORKDAYS.INTL(F240,G$2,1)),IF(AND(F240&gt;=F$2,G240&lt;=G$2),(G240-F240)-NETWORKDAYS.INTL(F240,G240,1),hata))))</f>
        <v>8</v>
      </c>
      <c r="U240" s="46">
        <f t="shared" si="37"/>
        <v>1</v>
      </c>
      <c r="V240" s="50"/>
      <c r="W240" s="51"/>
      <c r="X240" s="51"/>
      <c r="Y240" s="51"/>
      <c r="Z240" s="51"/>
      <c r="AA240" s="51"/>
      <c r="AB240" s="51"/>
      <c r="AC240" s="51"/>
      <c r="AD240" s="52"/>
      <c r="AE240" s="52"/>
      <c r="AF240" s="53"/>
      <c r="AG240" s="54"/>
      <c r="AH240" s="128"/>
      <c r="AI240" s="44">
        <f>IF(H240="TAM ZAMANLI",(IF(AND(F240&lt;F$2,G240=""),G$2-F$2+1,IF(AND(F240&lt;F$2,G240&lt;=G$2),G240-F$2+1,IF(AND(F240&gt;=F$2,G240=""),G$2-F240+1,IF(AND(F240&gt;=F$2,G240&lt;=G$2),G240-F240+1,hata))))*F$7)-(F$7*SUM(S240:AF240)+AG240+AH240),0)</f>
        <v>0</v>
      </c>
      <c r="AJ240" s="119">
        <f>IF(AND(F240&lt;F$2,G240=""),(G$2-F$2+1)-(NETWORKDAYS.INTL(F$2,G$2,1)),IF(AND(F240&lt;F$2,G240&lt;=G$2),(G240-F$2+1)-(NETWORKDAYS.INTL(F$2,G240,1)),IF(AND(F240&gt;=F$2,G240=""),(G$2-F240+1)-(NETWORKDAYS.INTL(F240,G$2,1)),IF(AND(F240&gt;=F$2,G240&lt;=G$2),(G240-F240+1)-NETWORKDAYS.INTL(F240,G240,1),hata))))</f>
        <v>8</v>
      </c>
      <c r="AK240" s="55">
        <f t="shared" si="38"/>
        <v>31</v>
      </c>
      <c r="AL240" s="55">
        <f t="shared" si="39"/>
        <v>31</v>
      </c>
      <c r="AM240" s="55">
        <f t="shared" si="40"/>
        <v>0</v>
      </c>
      <c r="AN240" s="56">
        <f t="shared" si="41"/>
        <v>0</v>
      </c>
      <c r="AO240" s="169" t="e">
        <f>IF(AND(H240="TAM ZAMANLI",AN240&gt;0),1,IF(AND(H240="KISMİ ZAMANLI",AN240&gt;0),(S240+AG240/F$7)/30,hata))</f>
        <v>#NAME?</v>
      </c>
      <c r="AP240" s="181"/>
      <c r="AQ240" s="172">
        <f t="shared" si="42"/>
        <v>0</v>
      </c>
      <c r="AR240" s="176"/>
      <c r="AS240" s="176"/>
      <c r="AT240" s="176"/>
    </row>
    <row r="241" spans="2:46" ht="15.75" thickBot="1" x14ac:dyDescent="0.3">
      <c r="B241" s="40">
        <f t="shared" si="33"/>
        <v>227</v>
      </c>
      <c r="C241" s="41"/>
      <c r="D241" s="41"/>
      <c r="E241" s="42"/>
      <c r="F241" s="43"/>
      <c r="G241" s="43"/>
      <c r="H241" s="42"/>
      <c r="I241" s="42"/>
      <c r="J241" s="42"/>
      <c r="K241" s="42"/>
      <c r="L241" s="117" t="e">
        <f>VLOOKUP(K241,Sayfa1!F$3:G$15,2,FALSE)</f>
        <v>#N/A</v>
      </c>
      <c r="M241" s="47"/>
      <c r="N241" s="48"/>
      <c r="O241" s="44">
        <f>IF(AND(F241&lt;F$2,G241=""),(NETWORKDAYS.INTL(F$2,G$2,1)-U241),IF(AND(F241&lt;F$2,G241&lt;=G$2),(NETWORKDAYS.INTL(F$2,G241,1)-U241),IF(AND(F241&gt;=F$2,G241=""),((NETWORKDAYS.INTL(F241,G$2,1))-U241),IF(AND(F241&gt;=F$2,G241&lt;=G$2),NETWORKDAYS.INTL(F241,G241,1),hata))))</f>
        <v>22</v>
      </c>
      <c r="P241" s="44">
        <f t="shared" si="34"/>
        <v>0</v>
      </c>
      <c r="Q241" s="49"/>
      <c r="R241" s="45">
        <f t="shared" si="35"/>
        <v>0</v>
      </c>
      <c r="S241" s="45">
        <f t="shared" si="36"/>
        <v>0</v>
      </c>
      <c r="T241" s="127">
        <f>IF(AND(F241&lt;F$2,G241=""),(G$2-F$2+1)-(NETWORKDAYS.INTL(F$2,G$2,1)),IF(AND(F241&lt;F$2,G241&lt;=G$2),(G241-F$2)-(NETWORKDAYS.INTL(F$2,G241,1)),IF(AND(F241&gt;=F$2,G241=""),(G$2-F241)-(NETWORKDAYS.INTL(F241,G$2,1)),IF(AND(F241&gt;=F$2,G241&lt;=G$2),(G241-F241)-NETWORKDAYS.INTL(F241,G241,1),hata))))</f>
        <v>8</v>
      </c>
      <c r="U241" s="46">
        <f t="shared" si="37"/>
        <v>1</v>
      </c>
      <c r="V241" s="50"/>
      <c r="W241" s="51"/>
      <c r="X241" s="51"/>
      <c r="Y241" s="51"/>
      <c r="Z241" s="51"/>
      <c r="AA241" s="51"/>
      <c r="AB241" s="51"/>
      <c r="AC241" s="51"/>
      <c r="AD241" s="52"/>
      <c r="AE241" s="52"/>
      <c r="AF241" s="53"/>
      <c r="AG241" s="54"/>
      <c r="AH241" s="128"/>
      <c r="AI241" s="44">
        <f>IF(H241="TAM ZAMANLI",(IF(AND(F241&lt;F$2,G241=""),G$2-F$2+1,IF(AND(F241&lt;F$2,G241&lt;=G$2),G241-F$2+1,IF(AND(F241&gt;=F$2,G241=""),G$2-F241+1,IF(AND(F241&gt;=F$2,G241&lt;=G$2),G241-F241+1,hata))))*F$7)-(F$7*SUM(S241:AF241)+AG241+AH241),0)</f>
        <v>0</v>
      </c>
      <c r="AJ241" s="119">
        <f>IF(AND(F241&lt;F$2,G241=""),(G$2-F$2+1)-(NETWORKDAYS.INTL(F$2,G$2,1)),IF(AND(F241&lt;F$2,G241&lt;=G$2),(G241-F$2+1)-(NETWORKDAYS.INTL(F$2,G241,1)),IF(AND(F241&gt;=F$2,G241=""),(G$2-F241+1)-(NETWORKDAYS.INTL(F241,G$2,1)),IF(AND(F241&gt;=F$2,G241&lt;=G$2),(G241-F241+1)-NETWORKDAYS.INTL(F241,G241,1),hata))))</f>
        <v>8</v>
      </c>
      <c r="AK241" s="55">
        <f t="shared" si="38"/>
        <v>31</v>
      </c>
      <c r="AL241" s="55">
        <f t="shared" si="39"/>
        <v>31</v>
      </c>
      <c r="AM241" s="55">
        <f t="shared" si="40"/>
        <v>0</v>
      </c>
      <c r="AN241" s="56">
        <f t="shared" si="41"/>
        <v>0</v>
      </c>
      <c r="AO241" s="169" t="e">
        <f>IF(AND(H241="TAM ZAMANLI",AN241&gt;0),1,IF(AND(H241="KISMİ ZAMANLI",AN241&gt;0),(S241+AG241/F$7)/30,hata))</f>
        <v>#NAME?</v>
      </c>
      <c r="AP241" s="181"/>
      <c r="AQ241" s="172">
        <f t="shared" si="42"/>
        <v>0</v>
      </c>
      <c r="AR241" s="176"/>
      <c r="AS241" s="176"/>
      <c r="AT241" s="176"/>
    </row>
    <row r="242" spans="2:46" ht="15.75" thickBot="1" x14ac:dyDescent="0.3">
      <c r="B242" s="40">
        <f t="shared" si="33"/>
        <v>228</v>
      </c>
      <c r="C242" s="41"/>
      <c r="D242" s="41"/>
      <c r="E242" s="42"/>
      <c r="F242" s="43"/>
      <c r="G242" s="43"/>
      <c r="H242" s="42"/>
      <c r="I242" s="42"/>
      <c r="J242" s="42"/>
      <c r="K242" s="42"/>
      <c r="L242" s="117" t="e">
        <f>VLOOKUP(K242,Sayfa1!F$3:G$15,2,FALSE)</f>
        <v>#N/A</v>
      </c>
      <c r="M242" s="47"/>
      <c r="N242" s="48"/>
      <c r="O242" s="44">
        <f>IF(AND(F242&lt;F$2,G242=""),(NETWORKDAYS.INTL(F$2,G$2,1)-U242),IF(AND(F242&lt;F$2,G242&lt;=G$2),(NETWORKDAYS.INTL(F$2,G242,1)-U242),IF(AND(F242&gt;=F$2,G242=""),((NETWORKDAYS.INTL(F242,G$2,1))-U242),IF(AND(F242&gt;=F$2,G242&lt;=G$2),NETWORKDAYS.INTL(F242,G242,1),hata))))</f>
        <v>22</v>
      </c>
      <c r="P242" s="44">
        <f t="shared" si="34"/>
        <v>0</v>
      </c>
      <c r="Q242" s="49"/>
      <c r="R242" s="45">
        <f t="shared" si="35"/>
        <v>0</v>
      </c>
      <c r="S242" s="45">
        <f t="shared" si="36"/>
        <v>0</v>
      </c>
      <c r="T242" s="127">
        <f>IF(AND(F242&lt;F$2,G242=""),(G$2-F$2+1)-(NETWORKDAYS.INTL(F$2,G$2,1)),IF(AND(F242&lt;F$2,G242&lt;=G$2),(G242-F$2)-(NETWORKDAYS.INTL(F$2,G242,1)),IF(AND(F242&gt;=F$2,G242=""),(G$2-F242)-(NETWORKDAYS.INTL(F242,G$2,1)),IF(AND(F242&gt;=F$2,G242&lt;=G$2),(G242-F242)-NETWORKDAYS.INTL(F242,G242,1),hata))))</f>
        <v>8</v>
      </c>
      <c r="U242" s="46">
        <f t="shared" si="37"/>
        <v>1</v>
      </c>
      <c r="V242" s="50"/>
      <c r="W242" s="51"/>
      <c r="X242" s="51"/>
      <c r="Y242" s="51"/>
      <c r="Z242" s="51"/>
      <c r="AA242" s="51"/>
      <c r="AB242" s="51"/>
      <c r="AC242" s="51"/>
      <c r="AD242" s="52"/>
      <c r="AE242" s="52"/>
      <c r="AF242" s="53"/>
      <c r="AG242" s="54"/>
      <c r="AH242" s="128"/>
      <c r="AI242" s="44">
        <f>IF(H242="TAM ZAMANLI",(IF(AND(F242&lt;F$2,G242=""),G$2-F$2+1,IF(AND(F242&lt;F$2,G242&lt;=G$2),G242-F$2+1,IF(AND(F242&gt;=F$2,G242=""),G$2-F242+1,IF(AND(F242&gt;=F$2,G242&lt;=G$2),G242-F242+1,hata))))*F$7)-(F$7*SUM(S242:AF242)+AG242+AH242),0)</f>
        <v>0</v>
      </c>
      <c r="AJ242" s="119">
        <f>IF(AND(F242&lt;F$2,G242=""),(G$2-F$2+1)-(NETWORKDAYS.INTL(F$2,G$2,1)),IF(AND(F242&lt;F$2,G242&lt;=G$2),(G242-F$2+1)-(NETWORKDAYS.INTL(F$2,G242,1)),IF(AND(F242&gt;=F$2,G242=""),(G$2-F242+1)-(NETWORKDAYS.INTL(F242,G$2,1)),IF(AND(F242&gt;=F$2,G242&lt;=G$2),(G242-F242+1)-NETWORKDAYS.INTL(F242,G242,1),hata))))</f>
        <v>8</v>
      </c>
      <c r="AK242" s="55">
        <f t="shared" si="38"/>
        <v>31</v>
      </c>
      <c r="AL242" s="55">
        <f t="shared" si="39"/>
        <v>31</v>
      </c>
      <c r="AM242" s="55">
        <f t="shared" si="40"/>
        <v>0</v>
      </c>
      <c r="AN242" s="56">
        <f t="shared" si="41"/>
        <v>0</v>
      </c>
      <c r="AO242" s="169" t="e">
        <f>IF(AND(H242="TAM ZAMANLI",AN242&gt;0),1,IF(AND(H242="KISMİ ZAMANLI",AN242&gt;0),(S242+AG242/F$7)/30,hata))</f>
        <v>#NAME?</v>
      </c>
      <c r="AP242" s="181"/>
      <c r="AQ242" s="172">
        <f t="shared" si="42"/>
        <v>0</v>
      </c>
      <c r="AR242" s="176"/>
      <c r="AS242" s="176"/>
      <c r="AT242" s="176"/>
    </row>
    <row r="243" spans="2:46" ht="15.75" thickBot="1" x14ac:dyDescent="0.3">
      <c r="B243" s="40">
        <f t="shared" si="33"/>
        <v>229</v>
      </c>
      <c r="C243" s="41"/>
      <c r="D243" s="41"/>
      <c r="E243" s="42"/>
      <c r="F243" s="43"/>
      <c r="G243" s="43"/>
      <c r="H243" s="42"/>
      <c r="I243" s="42"/>
      <c r="J243" s="42"/>
      <c r="K243" s="42"/>
      <c r="L243" s="117" t="e">
        <f>VLOOKUP(K243,Sayfa1!F$3:G$15,2,FALSE)</f>
        <v>#N/A</v>
      </c>
      <c r="M243" s="47"/>
      <c r="N243" s="48"/>
      <c r="O243" s="44">
        <f>IF(AND(F243&lt;F$2,G243=""),(NETWORKDAYS.INTL(F$2,G$2,1)-U243),IF(AND(F243&lt;F$2,G243&lt;=G$2),(NETWORKDAYS.INTL(F$2,G243,1)-U243),IF(AND(F243&gt;=F$2,G243=""),((NETWORKDAYS.INTL(F243,G$2,1))-U243),IF(AND(F243&gt;=F$2,G243&lt;=G$2),NETWORKDAYS.INTL(F243,G243,1),hata))))</f>
        <v>22</v>
      </c>
      <c r="P243" s="44">
        <f t="shared" si="34"/>
        <v>0</v>
      </c>
      <c r="Q243" s="49"/>
      <c r="R243" s="45">
        <f t="shared" si="35"/>
        <v>0</v>
      </c>
      <c r="S243" s="45">
        <f t="shared" si="36"/>
        <v>0</v>
      </c>
      <c r="T243" s="127">
        <f>IF(AND(F243&lt;F$2,G243=""),(G$2-F$2+1)-(NETWORKDAYS.INTL(F$2,G$2,1)),IF(AND(F243&lt;F$2,G243&lt;=G$2),(G243-F$2)-(NETWORKDAYS.INTL(F$2,G243,1)),IF(AND(F243&gt;=F$2,G243=""),(G$2-F243)-(NETWORKDAYS.INTL(F243,G$2,1)),IF(AND(F243&gt;=F$2,G243&lt;=G$2),(G243-F243)-NETWORKDAYS.INTL(F243,G243,1),hata))))</f>
        <v>8</v>
      </c>
      <c r="U243" s="46">
        <f t="shared" si="37"/>
        <v>1</v>
      </c>
      <c r="V243" s="50"/>
      <c r="W243" s="51"/>
      <c r="X243" s="51"/>
      <c r="Y243" s="51"/>
      <c r="Z243" s="51"/>
      <c r="AA243" s="51"/>
      <c r="AB243" s="51"/>
      <c r="AC243" s="51"/>
      <c r="AD243" s="52"/>
      <c r="AE243" s="52"/>
      <c r="AF243" s="53"/>
      <c r="AG243" s="54"/>
      <c r="AH243" s="128"/>
      <c r="AI243" s="44">
        <f>IF(H243="TAM ZAMANLI",(IF(AND(F243&lt;F$2,G243=""),G$2-F$2+1,IF(AND(F243&lt;F$2,G243&lt;=G$2),G243-F$2+1,IF(AND(F243&gt;=F$2,G243=""),G$2-F243+1,IF(AND(F243&gt;=F$2,G243&lt;=G$2),G243-F243+1,hata))))*F$7)-(F$7*SUM(S243:AF243)+AG243+AH243),0)</f>
        <v>0</v>
      </c>
      <c r="AJ243" s="119">
        <f>IF(AND(F243&lt;F$2,G243=""),(G$2-F$2+1)-(NETWORKDAYS.INTL(F$2,G$2,1)),IF(AND(F243&lt;F$2,G243&lt;=G$2),(G243-F$2+1)-(NETWORKDAYS.INTL(F$2,G243,1)),IF(AND(F243&gt;=F$2,G243=""),(G$2-F243+1)-(NETWORKDAYS.INTL(F243,G$2,1)),IF(AND(F243&gt;=F$2,G243&lt;=G$2),(G243-F243+1)-NETWORKDAYS.INTL(F243,G243,1),hata))))</f>
        <v>8</v>
      </c>
      <c r="AK243" s="55">
        <f t="shared" si="38"/>
        <v>31</v>
      </c>
      <c r="AL243" s="55">
        <f t="shared" si="39"/>
        <v>31</v>
      </c>
      <c r="AM243" s="55">
        <f t="shared" si="40"/>
        <v>0</v>
      </c>
      <c r="AN243" s="56">
        <f t="shared" si="41"/>
        <v>0</v>
      </c>
      <c r="AO243" s="169" t="e">
        <f>IF(AND(H243="TAM ZAMANLI",AN243&gt;0),1,IF(AND(H243="KISMİ ZAMANLI",AN243&gt;0),(S243+AG243/F$7)/30,hata))</f>
        <v>#NAME?</v>
      </c>
      <c r="AP243" s="181"/>
      <c r="AQ243" s="172">
        <f t="shared" si="42"/>
        <v>0</v>
      </c>
      <c r="AR243" s="176"/>
      <c r="AS243" s="176"/>
      <c r="AT243" s="176"/>
    </row>
    <row r="244" spans="2:46" ht="15.75" thickBot="1" x14ac:dyDescent="0.3">
      <c r="B244" s="40">
        <f t="shared" si="33"/>
        <v>230</v>
      </c>
      <c r="C244" s="41"/>
      <c r="D244" s="41"/>
      <c r="E244" s="42"/>
      <c r="F244" s="43"/>
      <c r="G244" s="43"/>
      <c r="H244" s="42"/>
      <c r="I244" s="42"/>
      <c r="J244" s="42"/>
      <c r="K244" s="42"/>
      <c r="L244" s="117" t="e">
        <f>VLOOKUP(K244,Sayfa1!F$3:G$15,2,FALSE)</f>
        <v>#N/A</v>
      </c>
      <c r="M244" s="47"/>
      <c r="N244" s="48"/>
      <c r="O244" s="44">
        <f>IF(AND(F244&lt;F$2,G244=""),(NETWORKDAYS.INTL(F$2,G$2,1)-U244),IF(AND(F244&lt;F$2,G244&lt;=G$2),(NETWORKDAYS.INTL(F$2,G244,1)-U244),IF(AND(F244&gt;=F$2,G244=""),((NETWORKDAYS.INTL(F244,G$2,1))-U244),IF(AND(F244&gt;=F$2,G244&lt;=G$2),NETWORKDAYS.INTL(F244,G244,1),hata))))</f>
        <v>22</v>
      </c>
      <c r="P244" s="44">
        <f t="shared" si="34"/>
        <v>0</v>
      </c>
      <c r="Q244" s="49"/>
      <c r="R244" s="45">
        <f t="shared" si="35"/>
        <v>0</v>
      </c>
      <c r="S244" s="45">
        <f t="shared" si="36"/>
        <v>0</v>
      </c>
      <c r="T244" s="127">
        <f>IF(AND(F244&lt;F$2,G244=""),(G$2-F$2+1)-(NETWORKDAYS.INTL(F$2,G$2,1)),IF(AND(F244&lt;F$2,G244&lt;=G$2),(G244-F$2)-(NETWORKDAYS.INTL(F$2,G244,1)),IF(AND(F244&gt;=F$2,G244=""),(G$2-F244)-(NETWORKDAYS.INTL(F244,G$2,1)),IF(AND(F244&gt;=F$2,G244&lt;=G$2),(G244-F244)-NETWORKDAYS.INTL(F244,G244,1),hata))))</f>
        <v>8</v>
      </c>
      <c r="U244" s="46">
        <f t="shared" si="37"/>
        <v>1</v>
      </c>
      <c r="V244" s="50"/>
      <c r="W244" s="51"/>
      <c r="X244" s="51"/>
      <c r="Y244" s="51"/>
      <c r="Z244" s="51"/>
      <c r="AA244" s="51"/>
      <c r="AB244" s="51"/>
      <c r="AC244" s="51"/>
      <c r="AD244" s="52"/>
      <c r="AE244" s="52"/>
      <c r="AF244" s="53"/>
      <c r="AG244" s="54"/>
      <c r="AH244" s="128"/>
      <c r="AI244" s="44">
        <f>IF(H244="TAM ZAMANLI",(IF(AND(F244&lt;F$2,G244=""),G$2-F$2+1,IF(AND(F244&lt;F$2,G244&lt;=G$2),G244-F$2+1,IF(AND(F244&gt;=F$2,G244=""),G$2-F244+1,IF(AND(F244&gt;=F$2,G244&lt;=G$2),G244-F244+1,hata))))*F$7)-(F$7*SUM(S244:AF244)+AG244+AH244),0)</f>
        <v>0</v>
      </c>
      <c r="AJ244" s="119">
        <f>IF(AND(F244&lt;F$2,G244=""),(G$2-F$2+1)-(NETWORKDAYS.INTL(F$2,G$2,1)),IF(AND(F244&lt;F$2,G244&lt;=G$2),(G244-F$2+1)-(NETWORKDAYS.INTL(F$2,G244,1)),IF(AND(F244&gt;=F$2,G244=""),(G$2-F244+1)-(NETWORKDAYS.INTL(F244,G$2,1)),IF(AND(F244&gt;=F$2,G244&lt;=G$2),(G244-F244+1)-NETWORKDAYS.INTL(F244,G244,1),hata))))</f>
        <v>8</v>
      </c>
      <c r="AK244" s="55">
        <f t="shared" si="38"/>
        <v>31</v>
      </c>
      <c r="AL244" s="55">
        <f t="shared" si="39"/>
        <v>31</v>
      </c>
      <c r="AM244" s="55">
        <f t="shared" si="40"/>
        <v>0</v>
      </c>
      <c r="AN244" s="56">
        <f t="shared" si="41"/>
        <v>0</v>
      </c>
      <c r="AO244" s="169" t="e">
        <f>IF(AND(H244="TAM ZAMANLI",AN244&gt;0),1,IF(AND(H244="KISMİ ZAMANLI",AN244&gt;0),(S244+AG244/F$7)/30,hata))</f>
        <v>#NAME?</v>
      </c>
      <c r="AP244" s="181"/>
      <c r="AQ244" s="172">
        <f t="shared" si="42"/>
        <v>0</v>
      </c>
      <c r="AR244" s="176"/>
      <c r="AS244" s="176"/>
      <c r="AT244" s="176"/>
    </row>
    <row r="245" spans="2:46" ht="15.75" thickBot="1" x14ac:dyDescent="0.3">
      <c r="B245" s="40">
        <f t="shared" si="33"/>
        <v>231</v>
      </c>
      <c r="C245" s="41"/>
      <c r="D245" s="41"/>
      <c r="E245" s="42"/>
      <c r="F245" s="43"/>
      <c r="G245" s="43"/>
      <c r="H245" s="42"/>
      <c r="I245" s="42"/>
      <c r="J245" s="42"/>
      <c r="K245" s="42"/>
      <c r="L245" s="117" t="e">
        <f>VLOOKUP(K245,Sayfa1!F$3:G$15,2,FALSE)</f>
        <v>#N/A</v>
      </c>
      <c r="M245" s="47"/>
      <c r="N245" s="48"/>
      <c r="O245" s="44">
        <f>IF(AND(F245&lt;F$2,G245=""),(NETWORKDAYS.INTL(F$2,G$2,1)-U245),IF(AND(F245&lt;F$2,G245&lt;=G$2),(NETWORKDAYS.INTL(F$2,G245,1)-U245),IF(AND(F245&gt;=F$2,G245=""),((NETWORKDAYS.INTL(F245,G$2,1))-U245),IF(AND(F245&gt;=F$2,G245&lt;=G$2),NETWORKDAYS.INTL(F245,G245,1),hata))))</f>
        <v>22</v>
      </c>
      <c r="P245" s="44">
        <f t="shared" si="34"/>
        <v>0</v>
      </c>
      <c r="Q245" s="49"/>
      <c r="R245" s="45">
        <f t="shared" si="35"/>
        <v>0</v>
      </c>
      <c r="S245" s="45">
        <f t="shared" si="36"/>
        <v>0</v>
      </c>
      <c r="T245" s="127">
        <f>IF(AND(F245&lt;F$2,G245=""),(G$2-F$2+1)-(NETWORKDAYS.INTL(F$2,G$2,1)),IF(AND(F245&lt;F$2,G245&lt;=G$2),(G245-F$2)-(NETWORKDAYS.INTL(F$2,G245,1)),IF(AND(F245&gt;=F$2,G245=""),(G$2-F245)-(NETWORKDAYS.INTL(F245,G$2,1)),IF(AND(F245&gt;=F$2,G245&lt;=G$2),(G245-F245)-NETWORKDAYS.INTL(F245,G245,1),hata))))</f>
        <v>8</v>
      </c>
      <c r="U245" s="46">
        <f t="shared" si="37"/>
        <v>1</v>
      </c>
      <c r="V245" s="50"/>
      <c r="W245" s="51"/>
      <c r="X245" s="51"/>
      <c r="Y245" s="51"/>
      <c r="Z245" s="51"/>
      <c r="AA245" s="51"/>
      <c r="AB245" s="51"/>
      <c r="AC245" s="51"/>
      <c r="AD245" s="52"/>
      <c r="AE245" s="52"/>
      <c r="AF245" s="53"/>
      <c r="AG245" s="54"/>
      <c r="AH245" s="128"/>
      <c r="AI245" s="44">
        <f>IF(H245="TAM ZAMANLI",(IF(AND(F245&lt;F$2,G245=""),G$2-F$2+1,IF(AND(F245&lt;F$2,G245&lt;=G$2),G245-F$2+1,IF(AND(F245&gt;=F$2,G245=""),G$2-F245+1,IF(AND(F245&gt;=F$2,G245&lt;=G$2),G245-F245+1,hata))))*F$7)-(F$7*SUM(S245:AF245)+AG245+AH245),0)</f>
        <v>0</v>
      </c>
      <c r="AJ245" s="119">
        <f>IF(AND(F245&lt;F$2,G245=""),(G$2-F$2+1)-(NETWORKDAYS.INTL(F$2,G$2,1)),IF(AND(F245&lt;F$2,G245&lt;=G$2),(G245-F$2+1)-(NETWORKDAYS.INTL(F$2,G245,1)),IF(AND(F245&gt;=F$2,G245=""),(G$2-F245+1)-(NETWORKDAYS.INTL(F245,G$2,1)),IF(AND(F245&gt;=F$2,G245&lt;=G$2),(G245-F245+1)-NETWORKDAYS.INTL(F245,G245,1),hata))))</f>
        <v>8</v>
      </c>
      <c r="AK245" s="55">
        <f t="shared" si="38"/>
        <v>31</v>
      </c>
      <c r="AL245" s="55">
        <f t="shared" si="39"/>
        <v>31</v>
      </c>
      <c r="AM245" s="55">
        <f t="shared" si="40"/>
        <v>0</v>
      </c>
      <c r="AN245" s="56">
        <f t="shared" si="41"/>
        <v>0</v>
      </c>
      <c r="AO245" s="169" t="e">
        <f>IF(AND(H245="TAM ZAMANLI",AN245&gt;0),1,IF(AND(H245="KISMİ ZAMANLI",AN245&gt;0),(S245+AG245/F$7)/30,hata))</f>
        <v>#NAME?</v>
      </c>
      <c r="AP245" s="181"/>
      <c r="AQ245" s="172">
        <f t="shared" si="42"/>
        <v>0</v>
      </c>
      <c r="AR245" s="176"/>
      <c r="AS245" s="176"/>
      <c r="AT245" s="176"/>
    </row>
    <row r="246" spans="2:46" ht="15.75" thickBot="1" x14ac:dyDescent="0.3">
      <c r="B246" s="40">
        <f t="shared" si="33"/>
        <v>232</v>
      </c>
      <c r="C246" s="41"/>
      <c r="D246" s="41"/>
      <c r="E246" s="42"/>
      <c r="F246" s="43"/>
      <c r="G246" s="43"/>
      <c r="H246" s="42"/>
      <c r="I246" s="42"/>
      <c r="J246" s="42"/>
      <c r="K246" s="42"/>
      <c r="L246" s="117" t="e">
        <f>VLOOKUP(K246,Sayfa1!F$3:G$15,2,FALSE)</f>
        <v>#N/A</v>
      </c>
      <c r="M246" s="47"/>
      <c r="N246" s="48"/>
      <c r="O246" s="44">
        <f>IF(AND(F246&lt;F$2,G246=""),(NETWORKDAYS.INTL(F$2,G$2,1)-U246),IF(AND(F246&lt;F$2,G246&lt;=G$2),(NETWORKDAYS.INTL(F$2,G246,1)-U246),IF(AND(F246&gt;=F$2,G246=""),((NETWORKDAYS.INTL(F246,G$2,1))-U246),IF(AND(F246&gt;=F$2,G246&lt;=G$2),NETWORKDAYS.INTL(F246,G246,1),hata))))</f>
        <v>22</v>
      </c>
      <c r="P246" s="44">
        <f t="shared" si="34"/>
        <v>0</v>
      </c>
      <c r="Q246" s="49"/>
      <c r="R246" s="45">
        <f t="shared" si="35"/>
        <v>0</v>
      </c>
      <c r="S246" s="45">
        <f t="shared" si="36"/>
        <v>0</v>
      </c>
      <c r="T246" s="127">
        <f>IF(AND(F246&lt;F$2,G246=""),(G$2-F$2+1)-(NETWORKDAYS.INTL(F$2,G$2,1)),IF(AND(F246&lt;F$2,G246&lt;=G$2),(G246-F$2)-(NETWORKDAYS.INTL(F$2,G246,1)),IF(AND(F246&gt;=F$2,G246=""),(G$2-F246)-(NETWORKDAYS.INTL(F246,G$2,1)),IF(AND(F246&gt;=F$2,G246&lt;=G$2),(G246-F246)-NETWORKDAYS.INTL(F246,G246,1),hata))))</f>
        <v>8</v>
      </c>
      <c r="U246" s="46">
        <f t="shared" si="37"/>
        <v>1</v>
      </c>
      <c r="V246" s="50"/>
      <c r="W246" s="51"/>
      <c r="X246" s="51"/>
      <c r="Y246" s="51"/>
      <c r="Z246" s="51"/>
      <c r="AA246" s="51"/>
      <c r="AB246" s="51"/>
      <c r="AC246" s="51"/>
      <c r="AD246" s="52"/>
      <c r="AE246" s="52"/>
      <c r="AF246" s="53"/>
      <c r="AG246" s="54"/>
      <c r="AH246" s="128"/>
      <c r="AI246" s="44">
        <f>IF(H246="TAM ZAMANLI",(IF(AND(F246&lt;F$2,G246=""),G$2-F$2+1,IF(AND(F246&lt;F$2,G246&lt;=G$2),G246-F$2+1,IF(AND(F246&gt;=F$2,G246=""),G$2-F246+1,IF(AND(F246&gt;=F$2,G246&lt;=G$2),G246-F246+1,hata))))*F$7)-(F$7*SUM(S246:AF246)+AG246+AH246),0)</f>
        <v>0</v>
      </c>
      <c r="AJ246" s="119">
        <f>IF(AND(F246&lt;F$2,G246=""),(G$2-F$2+1)-(NETWORKDAYS.INTL(F$2,G$2,1)),IF(AND(F246&lt;F$2,G246&lt;=G$2),(G246-F$2+1)-(NETWORKDAYS.INTL(F$2,G246,1)),IF(AND(F246&gt;=F$2,G246=""),(G$2-F246+1)-(NETWORKDAYS.INTL(F246,G$2,1)),IF(AND(F246&gt;=F$2,G246&lt;=G$2),(G246-F246+1)-NETWORKDAYS.INTL(F246,G246,1),hata))))</f>
        <v>8</v>
      </c>
      <c r="AK246" s="55">
        <f t="shared" si="38"/>
        <v>31</v>
      </c>
      <c r="AL246" s="55">
        <f t="shared" si="39"/>
        <v>31</v>
      </c>
      <c r="AM246" s="55">
        <f t="shared" si="40"/>
        <v>0</v>
      </c>
      <c r="AN246" s="56">
        <f t="shared" si="41"/>
        <v>0</v>
      </c>
      <c r="AO246" s="169" t="e">
        <f>IF(AND(H246="TAM ZAMANLI",AN246&gt;0),1,IF(AND(H246="KISMİ ZAMANLI",AN246&gt;0),(S246+AG246/F$7)/30,hata))</f>
        <v>#NAME?</v>
      </c>
      <c r="AP246" s="181"/>
      <c r="AQ246" s="172">
        <f t="shared" si="42"/>
        <v>0</v>
      </c>
      <c r="AR246" s="176"/>
      <c r="AS246" s="176"/>
      <c r="AT246" s="176"/>
    </row>
    <row r="247" spans="2:46" ht="15.75" thickBot="1" x14ac:dyDescent="0.3">
      <c r="B247" s="40">
        <f t="shared" si="33"/>
        <v>233</v>
      </c>
      <c r="C247" s="41"/>
      <c r="D247" s="41"/>
      <c r="E247" s="42"/>
      <c r="F247" s="43"/>
      <c r="G247" s="43"/>
      <c r="H247" s="42"/>
      <c r="I247" s="42"/>
      <c r="J247" s="42"/>
      <c r="K247" s="42"/>
      <c r="L247" s="117" t="e">
        <f>VLOOKUP(K247,Sayfa1!F$3:G$15,2,FALSE)</f>
        <v>#N/A</v>
      </c>
      <c r="M247" s="47"/>
      <c r="N247" s="48"/>
      <c r="O247" s="44">
        <f>IF(AND(F247&lt;F$2,G247=""),(NETWORKDAYS.INTL(F$2,G$2,1)-U247),IF(AND(F247&lt;F$2,G247&lt;=G$2),(NETWORKDAYS.INTL(F$2,G247,1)-U247),IF(AND(F247&gt;=F$2,G247=""),((NETWORKDAYS.INTL(F247,G$2,1))-U247),IF(AND(F247&gt;=F$2,G247&lt;=G$2),NETWORKDAYS.INTL(F247,G247,1),hata))))</f>
        <v>22</v>
      </c>
      <c r="P247" s="44">
        <f t="shared" si="34"/>
        <v>0</v>
      </c>
      <c r="Q247" s="49"/>
      <c r="R247" s="45">
        <f t="shared" si="35"/>
        <v>0</v>
      </c>
      <c r="S247" s="45">
        <f t="shared" si="36"/>
        <v>0</v>
      </c>
      <c r="T247" s="127">
        <f>IF(AND(F247&lt;F$2,G247=""),(G$2-F$2+1)-(NETWORKDAYS.INTL(F$2,G$2,1)),IF(AND(F247&lt;F$2,G247&lt;=G$2),(G247-F$2)-(NETWORKDAYS.INTL(F$2,G247,1)),IF(AND(F247&gt;=F$2,G247=""),(G$2-F247)-(NETWORKDAYS.INTL(F247,G$2,1)),IF(AND(F247&gt;=F$2,G247&lt;=G$2),(G247-F247)-NETWORKDAYS.INTL(F247,G247,1),hata))))</f>
        <v>8</v>
      </c>
      <c r="U247" s="46">
        <f t="shared" si="37"/>
        <v>1</v>
      </c>
      <c r="V247" s="50"/>
      <c r="W247" s="51"/>
      <c r="X247" s="51"/>
      <c r="Y247" s="51"/>
      <c r="Z247" s="51"/>
      <c r="AA247" s="51"/>
      <c r="AB247" s="51"/>
      <c r="AC247" s="51"/>
      <c r="AD247" s="52"/>
      <c r="AE247" s="52"/>
      <c r="AF247" s="53"/>
      <c r="AG247" s="54"/>
      <c r="AH247" s="128"/>
      <c r="AI247" s="44">
        <f>IF(H247="TAM ZAMANLI",(IF(AND(F247&lt;F$2,G247=""),G$2-F$2+1,IF(AND(F247&lt;F$2,G247&lt;=G$2),G247-F$2+1,IF(AND(F247&gt;=F$2,G247=""),G$2-F247+1,IF(AND(F247&gt;=F$2,G247&lt;=G$2),G247-F247+1,hata))))*F$7)-(F$7*SUM(S247:AF247)+AG247+AH247),0)</f>
        <v>0</v>
      </c>
      <c r="AJ247" s="119">
        <f>IF(AND(F247&lt;F$2,G247=""),(G$2-F$2+1)-(NETWORKDAYS.INTL(F$2,G$2,1)),IF(AND(F247&lt;F$2,G247&lt;=G$2),(G247-F$2+1)-(NETWORKDAYS.INTL(F$2,G247,1)),IF(AND(F247&gt;=F$2,G247=""),(G$2-F247+1)-(NETWORKDAYS.INTL(F247,G$2,1)),IF(AND(F247&gt;=F$2,G247&lt;=G$2),(G247-F247+1)-NETWORKDAYS.INTL(F247,G247,1),hata))))</f>
        <v>8</v>
      </c>
      <c r="AK247" s="55">
        <f t="shared" si="38"/>
        <v>31</v>
      </c>
      <c r="AL247" s="55">
        <f t="shared" si="39"/>
        <v>31</v>
      </c>
      <c r="AM247" s="55">
        <f t="shared" si="40"/>
        <v>0</v>
      </c>
      <c r="AN247" s="56">
        <f t="shared" si="41"/>
        <v>0</v>
      </c>
      <c r="AO247" s="169" t="e">
        <f>IF(AND(H247="TAM ZAMANLI",AN247&gt;0),1,IF(AND(H247="KISMİ ZAMANLI",AN247&gt;0),(S247+AG247/F$7)/30,hata))</f>
        <v>#NAME?</v>
      </c>
      <c r="AP247" s="181"/>
      <c r="AQ247" s="172">
        <f t="shared" si="42"/>
        <v>0</v>
      </c>
      <c r="AR247" s="176"/>
      <c r="AS247" s="176"/>
      <c r="AT247" s="176"/>
    </row>
    <row r="248" spans="2:46" ht="15.75" thickBot="1" x14ac:dyDescent="0.3">
      <c r="B248" s="40">
        <f t="shared" si="33"/>
        <v>234</v>
      </c>
      <c r="C248" s="41"/>
      <c r="D248" s="41"/>
      <c r="E248" s="42"/>
      <c r="F248" s="43"/>
      <c r="G248" s="43"/>
      <c r="H248" s="42"/>
      <c r="I248" s="42"/>
      <c r="J248" s="42"/>
      <c r="K248" s="42"/>
      <c r="L248" s="117" t="e">
        <f>VLOOKUP(K248,Sayfa1!F$3:G$15,2,FALSE)</f>
        <v>#N/A</v>
      </c>
      <c r="M248" s="47"/>
      <c r="N248" s="48"/>
      <c r="O248" s="44">
        <f>IF(AND(F248&lt;F$2,G248=""),(NETWORKDAYS.INTL(F$2,G$2,1)-U248),IF(AND(F248&lt;F$2,G248&lt;=G$2),(NETWORKDAYS.INTL(F$2,G248,1)-U248),IF(AND(F248&gt;=F$2,G248=""),((NETWORKDAYS.INTL(F248,G$2,1))-U248),IF(AND(F248&gt;=F$2,G248&lt;=G$2),NETWORKDAYS.INTL(F248,G248,1),hata))))</f>
        <v>22</v>
      </c>
      <c r="P248" s="44">
        <f t="shared" si="34"/>
        <v>0</v>
      </c>
      <c r="Q248" s="49"/>
      <c r="R248" s="45">
        <f t="shared" si="35"/>
        <v>0</v>
      </c>
      <c r="S248" s="45">
        <f t="shared" si="36"/>
        <v>0</v>
      </c>
      <c r="T248" s="127">
        <f>IF(AND(F248&lt;F$2,G248=""),(G$2-F$2+1)-(NETWORKDAYS.INTL(F$2,G$2,1)),IF(AND(F248&lt;F$2,G248&lt;=G$2),(G248-F$2)-(NETWORKDAYS.INTL(F$2,G248,1)),IF(AND(F248&gt;=F$2,G248=""),(G$2-F248)-(NETWORKDAYS.INTL(F248,G$2,1)),IF(AND(F248&gt;=F$2,G248&lt;=G$2),(G248-F248)-NETWORKDAYS.INTL(F248,G248,1),hata))))</f>
        <v>8</v>
      </c>
      <c r="U248" s="46">
        <f t="shared" si="37"/>
        <v>1</v>
      </c>
      <c r="V248" s="50"/>
      <c r="W248" s="51"/>
      <c r="X248" s="51"/>
      <c r="Y248" s="51"/>
      <c r="Z248" s="51"/>
      <c r="AA248" s="51"/>
      <c r="AB248" s="51"/>
      <c r="AC248" s="51"/>
      <c r="AD248" s="52"/>
      <c r="AE248" s="52"/>
      <c r="AF248" s="53"/>
      <c r="AG248" s="54"/>
      <c r="AH248" s="128"/>
      <c r="AI248" s="44">
        <f>IF(H248="TAM ZAMANLI",(IF(AND(F248&lt;F$2,G248=""),G$2-F$2+1,IF(AND(F248&lt;F$2,G248&lt;=G$2),G248-F$2+1,IF(AND(F248&gt;=F$2,G248=""),G$2-F248+1,IF(AND(F248&gt;=F$2,G248&lt;=G$2),G248-F248+1,hata))))*F$7)-(F$7*SUM(S248:AF248)+AG248+AH248),0)</f>
        <v>0</v>
      </c>
      <c r="AJ248" s="119">
        <f>IF(AND(F248&lt;F$2,G248=""),(G$2-F$2+1)-(NETWORKDAYS.INTL(F$2,G$2,1)),IF(AND(F248&lt;F$2,G248&lt;=G$2),(G248-F$2+1)-(NETWORKDAYS.INTL(F$2,G248,1)),IF(AND(F248&gt;=F$2,G248=""),(G$2-F248+1)-(NETWORKDAYS.INTL(F248,G$2,1)),IF(AND(F248&gt;=F$2,G248&lt;=G$2),(G248-F248+1)-NETWORKDAYS.INTL(F248,G248,1),hata))))</f>
        <v>8</v>
      </c>
      <c r="AK248" s="55">
        <f t="shared" si="38"/>
        <v>31</v>
      </c>
      <c r="AL248" s="55">
        <f t="shared" si="39"/>
        <v>31</v>
      </c>
      <c r="AM248" s="55">
        <f t="shared" si="40"/>
        <v>0</v>
      </c>
      <c r="AN248" s="56">
        <f t="shared" si="41"/>
        <v>0</v>
      </c>
      <c r="AO248" s="169" t="e">
        <f>IF(AND(H248="TAM ZAMANLI",AN248&gt;0),1,IF(AND(H248="KISMİ ZAMANLI",AN248&gt;0),(S248+AG248/F$7)/30,hata))</f>
        <v>#NAME?</v>
      </c>
      <c r="AP248" s="181"/>
      <c r="AQ248" s="172">
        <f t="shared" si="42"/>
        <v>0</v>
      </c>
      <c r="AR248" s="176"/>
      <c r="AS248" s="176"/>
      <c r="AT248" s="176"/>
    </row>
    <row r="249" spans="2:46" ht="15.75" thickBot="1" x14ac:dyDescent="0.3">
      <c r="B249" s="40">
        <f t="shared" si="33"/>
        <v>235</v>
      </c>
      <c r="C249" s="41"/>
      <c r="D249" s="41"/>
      <c r="E249" s="42"/>
      <c r="F249" s="43"/>
      <c r="G249" s="43"/>
      <c r="H249" s="42"/>
      <c r="I249" s="42"/>
      <c r="J249" s="42"/>
      <c r="K249" s="42"/>
      <c r="L249" s="117" t="e">
        <f>VLOOKUP(K249,Sayfa1!F$3:G$15,2,FALSE)</f>
        <v>#N/A</v>
      </c>
      <c r="M249" s="47"/>
      <c r="N249" s="48"/>
      <c r="O249" s="44">
        <f>IF(AND(F249&lt;F$2,G249=""),(NETWORKDAYS.INTL(F$2,G$2,1)-U249),IF(AND(F249&lt;F$2,G249&lt;=G$2),(NETWORKDAYS.INTL(F$2,G249,1)-U249),IF(AND(F249&gt;=F$2,G249=""),((NETWORKDAYS.INTL(F249,G$2,1))-U249),IF(AND(F249&gt;=F$2,G249&lt;=G$2),NETWORKDAYS.INTL(F249,G249,1),hata))))</f>
        <v>22</v>
      </c>
      <c r="P249" s="44">
        <f t="shared" si="34"/>
        <v>0</v>
      </c>
      <c r="Q249" s="49"/>
      <c r="R249" s="45">
        <f t="shared" si="35"/>
        <v>0</v>
      </c>
      <c r="S249" s="45">
        <f t="shared" si="36"/>
        <v>0</v>
      </c>
      <c r="T249" s="127">
        <f>IF(AND(F249&lt;F$2,G249=""),(G$2-F$2+1)-(NETWORKDAYS.INTL(F$2,G$2,1)),IF(AND(F249&lt;F$2,G249&lt;=G$2),(G249-F$2)-(NETWORKDAYS.INTL(F$2,G249,1)),IF(AND(F249&gt;=F$2,G249=""),(G$2-F249)-(NETWORKDAYS.INTL(F249,G$2,1)),IF(AND(F249&gt;=F$2,G249&lt;=G$2),(G249-F249)-NETWORKDAYS.INTL(F249,G249,1),hata))))</f>
        <v>8</v>
      </c>
      <c r="U249" s="46">
        <f t="shared" si="37"/>
        <v>1</v>
      </c>
      <c r="V249" s="50"/>
      <c r="W249" s="51"/>
      <c r="X249" s="51"/>
      <c r="Y249" s="51"/>
      <c r="Z249" s="51"/>
      <c r="AA249" s="51"/>
      <c r="AB249" s="51"/>
      <c r="AC249" s="51"/>
      <c r="AD249" s="52"/>
      <c r="AE249" s="52"/>
      <c r="AF249" s="53"/>
      <c r="AG249" s="54"/>
      <c r="AH249" s="128"/>
      <c r="AI249" s="44">
        <f>IF(H249="TAM ZAMANLI",(IF(AND(F249&lt;F$2,G249=""),G$2-F$2+1,IF(AND(F249&lt;F$2,G249&lt;=G$2),G249-F$2+1,IF(AND(F249&gt;=F$2,G249=""),G$2-F249+1,IF(AND(F249&gt;=F$2,G249&lt;=G$2),G249-F249+1,hata))))*F$7)-(F$7*SUM(S249:AF249)+AG249+AH249),0)</f>
        <v>0</v>
      </c>
      <c r="AJ249" s="119">
        <f>IF(AND(F249&lt;F$2,G249=""),(G$2-F$2+1)-(NETWORKDAYS.INTL(F$2,G$2,1)),IF(AND(F249&lt;F$2,G249&lt;=G$2),(G249-F$2+1)-(NETWORKDAYS.INTL(F$2,G249,1)),IF(AND(F249&gt;=F$2,G249=""),(G$2-F249+1)-(NETWORKDAYS.INTL(F249,G$2,1)),IF(AND(F249&gt;=F$2,G249&lt;=G$2),(G249-F249+1)-NETWORKDAYS.INTL(F249,G249,1),hata))))</f>
        <v>8</v>
      </c>
      <c r="AK249" s="55">
        <f t="shared" si="38"/>
        <v>31</v>
      </c>
      <c r="AL249" s="55">
        <f t="shared" si="39"/>
        <v>31</v>
      </c>
      <c r="AM249" s="55">
        <f t="shared" si="40"/>
        <v>0</v>
      </c>
      <c r="AN249" s="56">
        <f t="shared" si="41"/>
        <v>0</v>
      </c>
      <c r="AO249" s="169" t="e">
        <f>IF(AND(H249="TAM ZAMANLI",AN249&gt;0),1,IF(AND(H249="KISMİ ZAMANLI",AN249&gt;0),(S249+AG249/F$7)/30,hata))</f>
        <v>#NAME?</v>
      </c>
      <c r="AP249" s="181"/>
      <c r="AQ249" s="172">
        <f t="shared" si="42"/>
        <v>0</v>
      </c>
      <c r="AR249" s="176"/>
      <c r="AS249" s="176"/>
      <c r="AT249" s="176"/>
    </row>
    <row r="250" spans="2:46" ht="15.75" thickBot="1" x14ac:dyDescent="0.3">
      <c r="B250" s="40">
        <f t="shared" si="33"/>
        <v>236</v>
      </c>
      <c r="C250" s="57"/>
      <c r="D250" s="57"/>
      <c r="E250" s="58"/>
      <c r="F250" s="59"/>
      <c r="G250" s="59"/>
      <c r="H250" s="58"/>
      <c r="I250" s="58"/>
      <c r="J250" s="58"/>
      <c r="K250" s="58"/>
      <c r="L250" s="118" t="e">
        <f>VLOOKUP(K250,Sayfa1!F$3:G$15,2,FALSE)</f>
        <v>#N/A</v>
      </c>
      <c r="M250" s="60"/>
      <c r="N250" s="61"/>
      <c r="O250" s="62">
        <f>IF(AND(F250&lt;F$2,G250=""),(NETWORKDAYS.INTL(F$2,G$2,1)-U250),IF(AND(F250&lt;F$2,G250&lt;=G$2),(NETWORKDAYS.INTL(F$2,G250,1)-U250),IF(AND(F250&gt;=F$2,G250=""),((NETWORKDAYS.INTL(F250,G$2,1))-U250),IF(AND(F250&gt;=F$2,G250&lt;=G$2),NETWORKDAYS.INTL(F250,G250,1),hata))))</f>
        <v>22</v>
      </c>
      <c r="P250" s="62">
        <f t="shared" si="34"/>
        <v>0</v>
      </c>
      <c r="Q250" s="63"/>
      <c r="R250" s="64">
        <f t="shared" si="35"/>
        <v>0</v>
      </c>
      <c r="S250" s="64">
        <f t="shared" si="36"/>
        <v>0</v>
      </c>
      <c r="T250" s="127">
        <f>IF(AND(F250&lt;F$2,G250=""),(G$2-F$2+1)-(NETWORKDAYS.INTL(F$2,G$2,1)),IF(AND(F250&lt;F$2,G250&lt;=G$2),(G250-F$2)-(NETWORKDAYS.INTL(F$2,G250,1)),IF(AND(F250&gt;=F$2,G250=""),(G$2-F250)-(NETWORKDAYS.INTL(F250,G$2,1)),IF(AND(F250&gt;=F$2,G250&lt;=G$2),(G250-F250)-NETWORKDAYS.INTL(F250,G250,1),hata))))</f>
        <v>8</v>
      </c>
      <c r="U250" s="65">
        <f t="shared" si="37"/>
        <v>1</v>
      </c>
      <c r="V250" s="66"/>
      <c r="W250" s="67"/>
      <c r="X250" s="67"/>
      <c r="Y250" s="67"/>
      <c r="Z250" s="67"/>
      <c r="AA250" s="67"/>
      <c r="AB250" s="67"/>
      <c r="AC250" s="67"/>
      <c r="AD250" s="68"/>
      <c r="AE250" s="68"/>
      <c r="AF250" s="69"/>
      <c r="AG250" s="70"/>
      <c r="AH250" s="129"/>
      <c r="AI250" s="44">
        <f>IF(H250="TAM ZAMANLI",(IF(AND(F250&lt;F$2,G250=""),G$2-F$2+1,IF(AND(F250&lt;F$2,G250&lt;=G$2),G250-F$2+1,IF(AND(F250&gt;=F$2,G250=""),G$2-F250+1,IF(AND(F250&gt;=F$2,G250&lt;=G$2),G250-F250+1,hata))))*F$7)-(F$7*SUM(S250:AF250)+AG250+AH250),0)</f>
        <v>0</v>
      </c>
      <c r="AJ250" s="120">
        <f>IF(AND(F250&lt;F$2,G250=""),(G$2-F$2+1)-(NETWORKDAYS.INTL(F$2,G$2,1)),IF(AND(F250&lt;F$2,G250&lt;=G$2),(G250-F$2+1)-(NETWORKDAYS.INTL(F$2,G250,1)),IF(AND(F250&gt;=F$2,G250=""),(G$2-F250+1)-(NETWORKDAYS.INTL(F250,G$2,1)),IF(AND(F250&gt;=F$2,G250&lt;=G$2),(G250-F250+1)-NETWORKDAYS.INTL(F250,G250,1),hata))))</f>
        <v>8</v>
      </c>
      <c r="AK250" s="71">
        <f t="shared" ref="AK250" si="43">F$3</f>
        <v>31</v>
      </c>
      <c r="AL250" s="71">
        <f t="shared" ref="AL250" si="44">_xlfn.DAYS(IF(G250="",G$2,G250),IF(F250&lt;F$2,F$2,F250))+1</f>
        <v>31</v>
      </c>
      <c r="AM250" s="71">
        <f t="shared" ref="AM250" si="45">IF((M250+N250+V250+AG250+AH250/F$7)=0,0,(SUM(S250:AF250)+(AG250+AH250+AI250)/F$7))</f>
        <v>0</v>
      </c>
      <c r="AN250" s="72">
        <f t="shared" ref="AN250" si="46">IF((M250+N250+V250+AG250+AH250/F$7)=0,0,IF(H250="TAM ZAMANLI",(IF(((_xlfn.DAYS(IF(G250="",G$2,G250),IF(F250&lt;F$2,F$2,F250)))+1)=F$3,IF(F$3&lt;30,F$3,30),((_xlfn.DAYS(IF(G250="",G$2,G250),IF(F250&lt;F$2,F$2,F250))))+1)-SUM(W250:AF250)),(S250+AG250+AH250/F$7)/30*(30-(F$4+F$5+SUM(V250:AF250)))))</f>
        <v>0</v>
      </c>
      <c r="AO250" s="170" t="e">
        <f>IF(AND(H250="TAM ZAMANLI",AN250&gt;0),1,IF(AND(H250="KISMİ ZAMANLI",AN250&gt;0),(S250+AG250/F$7)/30,hata))</f>
        <v>#NAME?</v>
      </c>
      <c r="AP250" s="182"/>
      <c r="AQ250" s="172">
        <f t="shared" si="42"/>
        <v>0</v>
      </c>
      <c r="AR250" s="176"/>
      <c r="AS250" s="176"/>
      <c r="AT250" s="176"/>
    </row>
    <row r="251" spans="2:46" x14ac:dyDescent="0.25">
      <c r="B251" s="73"/>
      <c r="C251" s="73"/>
      <c r="D251" s="73"/>
      <c r="E251" s="74"/>
      <c r="F251" s="74"/>
      <c r="G251" s="74"/>
      <c r="H251" s="75"/>
      <c r="I251" s="75"/>
      <c r="J251" s="75"/>
      <c r="K251" s="75"/>
      <c r="L251" s="75"/>
      <c r="M251" s="73"/>
      <c r="N251" s="73"/>
      <c r="O251" s="73"/>
      <c r="P251" s="73"/>
      <c r="Q251" s="73"/>
      <c r="R251" s="73"/>
      <c r="S251" s="75"/>
      <c r="T251" s="75"/>
      <c r="U251" s="75"/>
      <c r="V251" s="75"/>
      <c r="W251" s="75"/>
      <c r="X251" s="75"/>
      <c r="Y251" s="75"/>
      <c r="Z251" s="75"/>
      <c r="AA251" s="75"/>
      <c r="AB251" s="75"/>
      <c r="AC251" s="75"/>
      <c r="AD251" s="75"/>
      <c r="AE251" s="75"/>
      <c r="AF251" s="75"/>
      <c r="AG251" s="76"/>
      <c r="AH251" s="76"/>
      <c r="AI251" s="75"/>
      <c r="AJ251" s="75"/>
      <c r="AK251" s="75"/>
      <c r="AL251" s="75"/>
      <c r="AM251" s="75"/>
      <c r="AN251" s="75"/>
      <c r="AO251" s="76"/>
      <c r="AP251" s="75"/>
      <c r="AR251" s="176"/>
      <c r="AS251" s="176"/>
      <c r="AT251" s="176"/>
    </row>
    <row r="252" spans="2:46" ht="15.75" thickBot="1" x14ac:dyDescent="0.3">
      <c r="B252" s="73"/>
      <c r="C252" s="73"/>
      <c r="D252" s="73"/>
      <c r="E252" s="74"/>
      <c r="F252" s="74"/>
      <c r="G252" s="74"/>
      <c r="H252" s="75"/>
      <c r="I252" s="75"/>
      <c r="J252" s="75"/>
      <c r="K252" s="75"/>
      <c r="L252" s="75"/>
      <c r="M252" s="73"/>
      <c r="N252" s="73"/>
      <c r="O252" s="73"/>
      <c r="P252" s="73"/>
      <c r="Q252" s="73"/>
      <c r="R252" s="73"/>
      <c r="S252" s="75"/>
      <c r="T252" s="75"/>
      <c r="U252" s="75"/>
      <c r="V252" s="75"/>
      <c r="W252" s="75"/>
      <c r="X252" s="75"/>
      <c r="Y252" s="75"/>
      <c r="Z252" s="75"/>
      <c r="AA252" s="75"/>
      <c r="AB252" s="75"/>
      <c r="AC252" s="75"/>
      <c r="AD252" s="75"/>
      <c r="AE252" s="75"/>
      <c r="AF252" s="75"/>
      <c r="AG252" s="75"/>
      <c r="AH252" s="75"/>
      <c r="AI252" s="75"/>
      <c r="AJ252" s="75"/>
      <c r="AK252" s="75"/>
      <c r="AL252" s="75"/>
      <c r="AM252" s="75"/>
      <c r="AN252" s="75"/>
      <c r="AO252" s="76"/>
      <c r="AP252" s="75"/>
      <c r="AR252" s="176"/>
      <c r="AS252" s="176"/>
      <c r="AT252" s="176"/>
    </row>
    <row r="253" spans="2:46" x14ac:dyDescent="0.25">
      <c r="B253" s="73"/>
      <c r="C253" s="73"/>
      <c r="D253" s="77"/>
      <c r="E253" s="78"/>
      <c r="F253" s="78"/>
      <c r="G253" s="78"/>
      <c r="H253" s="79"/>
      <c r="I253" s="79"/>
      <c r="J253" s="78"/>
      <c r="K253" s="80"/>
      <c r="L253" s="75"/>
      <c r="M253" s="76"/>
      <c r="N253" s="76"/>
      <c r="O253" s="75"/>
      <c r="P253" s="75"/>
      <c r="Q253" s="75"/>
      <c r="R253" s="75"/>
      <c r="S253" s="75"/>
      <c r="T253" s="75"/>
      <c r="U253" s="75"/>
      <c r="V253" s="75"/>
      <c r="W253" s="75"/>
      <c r="X253" s="75"/>
      <c r="Y253" s="75"/>
      <c r="Z253" s="75"/>
      <c r="AA253" s="75"/>
      <c r="AB253" s="75"/>
      <c r="AC253" s="75"/>
      <c r="AD253" s="75"/>
      <c r="AE253" s="75"/>
      <c r="AF253" s="75"/>
      <c r="AG253" s="75"/>
      <c r="AH253" s="75"/>
      <c r="AI253" s="75"/>
      <c r="AJ253" s="75"/>
      <c r="AK253" s="75"/>
      <c r="AL253" s="75"/>
      <c r="AM253" s="75"/>
      <c r="AN253" s="75"/>
      <c r="AO253" s="76"/>
      <c r="AP253" s="75"/>
    </row>
    <row r="254" spans="2:46" ht="15.75" thickBot="1" x14ac:dyDescent="0.3">
      <c r="B254" s="73"/>
      <c r="C254" s="73"/>
      <c r="D254" s="81"/>
      <c r="E254" s="82"/>
      <c r="F254" s="82"/>
      <c r="G254" s="82"/>
      <c r="H254" s="83"/>
      <c r="I254" s="83"/>
      <c r="J254" s="84"/>
      <c r="K254" s="8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c r="AK254" s="75"/>
      <c r="AL254" s="75"/>
      <c r="AM254" s="75"/>
      <c r="AN254" s="75"/>
      <c r="AO254" s="76"/>
      <c r="AP254" s="75"/>
    </row>
    <row r="255" spans="2:46" x14ac:dyDescent="0.25">
      <c r="B255" s="73"/>
      <c r="C255" s="73"/>
      <c r="D255" s="77" t="s">
        <v>4</v>
      </c>
      <c r="E255" s="78"/>
      <c r="F255" s="78"/>
      <c r="G255" s="78"/>
      <c r="H255" s="79"/>
      <c r="I255" s="79"/>
      <c r="J255" s="86"/>
      <c r="K255" s="87"/>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c r="AK255" s="75"/>
      <c r="AL255" s="75"/>
      <c r="AM255" s="75"/>
      <c r="AN255" s="75"/>
      <c r="AO255" s="76"/>
      <c r="AP255" s="75"/>
    </row>
    <row r="256" spans="2:46" ht="15.75" thickBot="1" x14ac:dyDescent="0.3">
      <c r="B256" s="73"/>
      <c r="C256" s="73"/>
      <c r="D256" s="88" t="s">
        <v>3</v>
      </c>
      <c r="E256" s="89"/>
      <c r="F256" s="89"/>
      <c r="G256" s="89"/>
      <c r="H256" s="90"/>
      <c r="I256" s="90"/>
      <c r="J256" s="91"/>
      <c r="K256" s="92"/>
      <c r="L256" s="75"/>
      <c r="M256" s="75"/>
      <c r="N256" s="75"/>
      <c r="O256" s="75"/>
      <c r="P256" s="75"/>
      <c r="Q256" s="75"/>
      <c r="R256" s="75"/>
      <c r="S256" s="75"/>
      <c r="T256" s="75"/>
      <c r="U256" s="75"/>
      <c r="V256" s="75"/>
      <c r="W256" s="75"/>
      <c r="X256" s="75"/>
      <c r="Y256" s="75"/>
      <c r="Z256" s="75"/>
      <c r="AA256" s="75"/>
      <c r="AB256" s="75"/>
      <c r="AC256" s="75"/>
      <c r="AD256" s="75"/>
      <c r="AE256" s="75"/>
      <c r="AF256" s="75"/>
      <c r="AG256" s="76"/>
      <c r="AH256" s="76"/>
      <c r="AI256" s="76"/>
      <c r="AJ256" s="75"/>
      <c r="AK256" s="75"/>
      <c r="AL256" s="75"/>
      <c r="AM256" s="75"/>
      <c r="AN256" s="75"/>
      <c r="AO256" s="76"/>
      <c r="AP256" s="75"/>
    </row>
    <row r="257" spans="2:42" x14ac:dyDescent="0.25">
      <c r="B257" s="73"/>
      <c r="C257" s="73"/>
      <c r="D257" s="77"/>
      <c r="E257" s="78"/>
      <c r="F257" s="78"/>
      <c r="G257" s="78"/>
      <c r="H257" s="79"/>
      <c r="I257" s="79"/>
      <c r="J257" s="86"/>
      <c r="K257" s="87"/>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c r="AK257" s="75"/>
      <c r="AL257" s="75"/>
      <c r="AM257" s="75"/>
      <c r="AN257" s="75"/>
      <c r="AO257" s="76"/>
      <c r="AP257" s="75"/>
    </row>
    <row r="258" spans="2:42" x14ac:dyDescent="0.25">
      <c r="B258" s="73"/>
      <c r="C258" s="73"/>
      <c r="D258" s="93" t="s">
        <v>5</v>
      </c>
      <c r="E258" s="94"/>
      <c r="F258" s="94"/>
      <c r="G258" s="94"/>
      <c r="H258" s="95"/>
      <c r="I258" s="95"/>
      <c r="J258" s="96"/>
      <c r="K258" s="97"/>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c r="AK258" s="75"/>
      <c r="AL258" s="75"/>
      <c r="AM258" s="75"/>
      <c r="AN258" s="75"/>
      <c r="AO258" s="76"/>
      <c r="AP258" s="75"/>
    </row>
    <row r="259" spans="2:42" x14ac:dyDescent="0.25">
      <c r="B259" s="73"/>
      <c r="C259" s="73"/>
      <c r="D259" s="93"/>
      <c r="E259" s="94"/>
      <c r="F259" s="94"/>
      <c r="G259" s="94"/>
      <c r="H259" s="95"/>
      <c r="I259" s="95"/>
      <c r="J259" s="96"/>
      <c r="K259" s="97"/>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c r="AK259" s="75"/>
      <c r="AL259" s="75"/>
      <c r="AM259" s="75"/>
      <c r="AN259" s="75"/>
      <c r="AO259" s="76"/>
      <c r="AP259" s="75"/>
    </row>
    <row r="260" spans="2:42" x14ac:dyDescent="0.25">
      <c r="B260" s="73"/>
      <c r="C260" s="73"/>
      <c r="D260" s="81" t="s">
        <v>6</v>
      </c>
      <c r="E260" s="82"/>
      <c r="F260" s="82"/>
      <c r="G260" s="82"/>
      <c r="H260" s="83"/>
      <c r="I260" s="83"/>
      <c r="J260" s="84"/>
      <c r="K260" s="97"/>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c r="AK260" s="75"/>
      <c r="AL260" s="75"/>
      <c r="AM260" s="75"/>
      <c r="AN260" s="75"/>
      <c r="AO260" s="76"/>
      <c r="AP260" s="75"/>
    </row>
    <row r="261" spans="2:42" x14ac:dyDescent="0.25">
      <c r="B261" s="73"/>
      <c r="C261" s="73"/>
      <c r="D261" s="81" t="s">
        <v>8</v>
      </c>
      <c r="E261" s="82"/>
      <c r="F261" s="82"/>
      <c r="G261" s="82"/>
      <c r="H261" s="83"/>
      <c r="I261" s="83"/>
      <c r="J261" s="84"/>
      <c r="K261" s="97"/>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c r="AK261" s="75"/>
      <c r="AL261" s="75"/>
      <c r="AM261" s="75"/>
      <c r="AN261" s="75"/>
      <c r="AO261" s="76"/>
      <c r="AP261" s="75"/>
    </row>
    <row r="262" spans="2:42" x14ac:dyDescent="0.25">
      <c r="B262" s="73"/>
      <c r="C262" s="73"/>
      <c r="D262" s="81"/>
      <c r="E262" s="82"/>
      <c r="F262" s="82"/>
      <c r="G262" s="82"/>
      <c r="H262" s="83"/>
      <c r="I262" s="83"/>
      <c r="J262" s="84"/>
      <c r="K262" s="97"/>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c r="AK262" s="75"/>
      <c r="AL262" s="75"/>
      <c r="AM262" s="75"/>
      <c r="AN262" s="75"/>
      <c r="AO262" s="76"/>
      <c r="AP262" s="75"/>
    </row>
    <row r="263" spans="2:42" x14ac:dyDescent="0.25">
      <c r="B263" s="73"/>
      <c r="C263" s="73"/>
      <c r="D263" s="81" t="s">
        <v>7</v>
      </c>
      <c r="E263" s="82"/>
      <c r="F263" s="82"/>
      <c r="G263" s="82"/>
      <c r="H263" s="83"/>
      <c r="I263" s="83"/>
      <c r="J263" s="84"/>
      <c r="K263" s="97"/>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c r="AK263" s="75"/>
      <c r="AL263" s="75"/>
      <c r="AM263" s="75"/>
      <c r="AN263" s="75"/>
      <c r="AO263" s="76"/>
      <c r="AP263" s="75"/>
    </row>
    <row r="264" spans="2:42" x14ac:dyDescent="0.25">
      <c r="B264" s="73"/>
      <c r="C264" s="73"/>
      <c r="D264" s="81" t="s">
        <v>9</v>
      </c>
      <c r="E264" s="82"/>
      <c r="F264" s="82"/>
      <c r="G264" s="82"/>
      <c r="H264" s="83"/>
      <c r="I264" s="83"/>
      <c r="J264" s="84"/>
      <c r="K264" s="97"/>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c r="AK264" s="75"/>
      <c r="AL264" s="75"/>
      <c r="AM264" s="75"/>
      <c r="AN264" s="75"/>
      <c r="AO264" s="76"/>
      <c r="AP264" s="75"/>
    </row>
    <row r="265" spans="2:42" x14ac:dyDescent="0.25">
      <c r="B265" s="73"/>
      <c r="C265" s="73"/>
      <c r="D265" s="81"/>
      <c r="E265" s="82"/>
      <c r="F265" s="82"/>
      <c r="G265" s="82"/>
      <c r="H265" s="83"/>
      <c r="I265" s="83"/>
      <c r="J265" s="84"/>
      <c r="K265" s="97"/>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c r="AK265" s="75"/>
      <c r="AL265" s="75"/>
      <c r="AM265" s="75"/>
      <c r="AN265" s="75"/>
      <c r="AO265" s="76"/>
      <c r="AP265" s="75"/>
    </row>
    <row r="266" spans="2:42" x14ac:dyDescent="0.25">
      <c r="B266" s="73"/>
      <c r="C266" s="73"/>
      <c r="D266" s="81" t="s">
        <v>10</v>
      </c>
      <c r="E266" s="82"/>
      <c r="F266" s="82"/>
      <c r="G266" s="82"/>
      <c r="H266" s="83"/>
      <c r="I266" s="83"/>
      <c r="J266" s="84"/>
      <c r="K266" s="97"/>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c r="AK266" s="75"/>
      <c r="AL266" s="75"/>
      <c r="AM266" s="75"/>
      <c r="AN266" s="75"/>
      <c r="AO266" s="76"/>
      <c r="AP266" s="75"/>
    </row>
    <row r="267" spans="2:42" x14ac:dyDescent="0.25">
      <c r="B267" s="73"/>
      <c r="C267" s="73"/>
      <c r="D267" s="81"/>
      <c r="E267" s="82"/>
      <c r="F267" s="82"/>
      <c r="G267" s="82"/>
      <c r="H267" s="83"/>
      <c r="I267" s="83"/>
      <c r="J267" s="84"/>
      <c r="K267" s="97"/>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c r="AK267" s="75"/>
      <c r="AL267" s="75"/>
      <c r="AM267" s="75"/>
      <c r="AN267" s="75"/>
      <c r="AO267" s="76"/>
      <c r="AP267" s="75"/>
    </row>
    <row r="268" spans="2:42" x14ac:dyDescent="0.25">
      <c r="B268" s="73"/>
      <c r="C268" s="73"/>
      <c r="D268" s="81" t="s">
        <v>11</v>
      </c>
      <c r="E268" s="82"/>
      <c r="F268" s="82"/>
      <c r="G268" s="82"/>
      <c r="H268" s="83"/>
      <c r="I268" s="83"/>
      <c r="J268" s="83"/>
      <c r="K268" s="97"/>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c r="AK268" s="75"/>
      <c r="AL268" s="75"/>
      <c r="AM268" s="75"/>
      <c r="AN268" s="75"/>
      <c r="AO268" s="76"/>
      <c r="AP268" s="75"/>
    </row>
    <row r="269" spans="2:42" x14ac:dyDescent="0.25">
      <c r="B269" s="73"/>
      <c r="C269" s="73"/>
      <c r="D269" s="81"/>
      <c r="E269" s="82"/>
      <c r="F269" s="82"/>
      <c r="G269" s="82"/>
      <c r="H269" s="83"/>
      <c r="I269" s="83"/>
      <c r="J269" s="84"/>
      <c r="K269" s="97"/>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6"/>
      <c r="AP269" s="75"/>
    </row>
    <row r="270" spans="2:42" x14ac:dyDescent="0.25">
      <c r="B270" s="73"/>
      <c r="C270" s="73"/>
      <c r="D270" s="81"/>
      <c r="E270" s="82"/>
      <c r="F270" s="82"/>
      <c r="G270" s="82"/>
      <c r="H270" s="83"/>
      <c r="I270" s="83"/>
      <c r="J270" s="84"/>
      <c r="K270" s="97"/>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c r="AK270" s="75"/>
      <c r="AL270" s="75"/>
      <c r="AM270" s="75"/>
      <c r="AN270" s="75"/>
      <c r="AO270" s="76"/>
      <c r="AP270" s="75"/>
    </row>
    <row r="271" spans="2:42" ht="15.75" thickBot="1" x14ac:dyDescent="0.3">
      <c r="B271" s="73"/>
      <c r="C271" s="73"/>
      <c r="D271" s="88"/>
      <c r="E271" s="89"/>
      <c r="F271" s="89"/>
      <c r="G271" s="89"/>
      <c r="H271" s="90"/>
      <c r="I271" s="90"/>
      <c r="J271" s="91"/>
      <c r="K271" s="92"/>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c r="AK271" s="75"/>
      <c r="AL271" s="75"/>
      <c r="AM271" s="75"/>
      <c r="AN271" s="75"/>
      <c r="AO271" s="76"/>
      <c r="AP271" s="75"/>
    </row>
    <row r="272" spans="2:42" ht="15.75" thickBot="1" x14ac:dyDescent="0.3">
      <c r="B272" s="73"/>
      <c r="C272" s="73"/>
      <c r="D272" s="75"/>
      <c r="E272" s="75"/>
      <c r="F272" s="75"/>
      <c r="G272" s="75"/>
      <c r="H272" s="73"/>
      <c r="I272" s="73"/>
      <c r="J272" s="98"/>
      <c r="K272" s="99"/>
      <c r="L272" s="100"/>
      <c r="M272" s="75"/>
      <c r="N272" s="75"/>
      <c r="O272" s="75"/>
      <c r="P272" s="75"/>
      <c r="Q272" s="75"/>
      <c r="R272" s="75"/>
      <c r="S272" s="98"/>
      <c r="T272" s="101"/>
      <c r="U272" s="101"/>
      <c r="V272" s="75"/>
      <c r="W272" s="75"/>
      <c r="X272" s="75"/>
      <c r="Y272" s="75"/>
      <c r="Z272" s="75"/>
      <c r="AA272" s="75"/>
      <c r="AB272" s="75"/>
      <c r="AC272" s="75"/>
      <c r="AD272" s="75"/>
      <c r="AE272" s="75"/>
      <c r="AF272" s="75"/>
      <c r="AG272" s="75"/>
      <c r="AH272" s="75"/>
      <c r="AI272" s="75"/>
      <c r="AJ272" s="101"/>
      <c r="AK272" s="75"/>
      <c r="AL272" s="75"/>
      <c r="AM272" s="75"/>
      <c r="AN272" s="75"/>
      <c r="AO272" s="76"/>
      <c r="AP272" s="75"/>
    </row>
    <row r="273" spans="2:42" x14ac:dyDescent="0.25">
      <c r="B273" s="73"/>
      <c r="C273" s="73"/>
      <c r="D273" s="102" t="s">
        <v>16</v>
      </c>
      <c r="E273" s="103"/>
      <c r="F273" s="104"/>
      <c r="G273" s="75"/>
      <c r="H273" s="73"/>
      <c r="I273" s="73"/>
      <c r="J273" s="98"/>
      <c r="K273" s="99"/>
      <c r="L273" s="100"/>
      <c r="M273" s="75"/>
      <c r="N273" s="75"/>
      <c r="O273" s="75"/>
      <c r="P273" s="75"/>
      <c r="Q273" s="75"/>
      <c r="R273" s="75"/>
      <c r="S273" s="98"/>
      <c r="T273" s="101"/>
      <c r="U273" s="101"/>
      <c r="V273" s="75"/>
      <c r="W273" s="75"/>
      <c r="X273" s="75"/>
      <c r="Y273" s="75"/>
      <c r="Z273" s="75"/>
      <c r="AA273" s="75"/>
      <c r="AB273" s="75"/>
      <c r="AC273" s="75"/>
      <c r="AD273" s="75"/>
      <c r="AE273" s="75"/>
      <c r="AF273" s="75"/>
      <c r="AG273" s="75"/>
      <c r="AH273" s="75"/>
      <c r="AI273" s="75"/>
      <c r="AJ273" s="101"/>
      <c r="AK273" s="75"/>
      <c r="AL273" s="75"/>
      <c r="AM273" s="75"/>
      <c r="AN273" s="75"/>
      <c r="AO273" s="76"/>
      <c r="AP273" s="75"/>
    </row>
    <row r="274" spans="2:42" x14ac:dyDescent="0.25">
      <c r="B274" s="73"/>
      <c r="C274" s="73"/>
      <c r="D274" s="105"/>
      <c r="E274" s="106" t="s">
        <v>17</v>
      </c>
      <c r="F274" s="107">
        <v>0.95</v>
      </c>
      <c r="G274" s="75"/>
      <c r="H274" s="73"/>
      <c r="I274" s="73"/>
      <c r="J274" s="98"/>
      <c r="K274" s="99"/>
      <c r="L274" s="100"/>
      <c r="M274" s="75"/>
      <c r="N274" s="75"/>
      <c r="O274" s="75"/>
      <c r="P274" s="75"/>
      <c r="Q274" s="75"/>
      <c r="R274" s="75"/>
      <c r="S274" s="98"/>
      <c r="T274" s="101"/>
      <c r="U274" s="101"/>
      <c r="V274" s="75"/>
      <c r="W274" s="75"/>
      <c r="X274" s="75"/>
      <c r="Y274" s="75"/>
      <c r="Z274" s="75"/>
      <c r="AA274" s="75"/>
      <c r="AB274" s="75"/>
      <c r="AC274" s="75"/>
      <c r="AD274" s="75"/>
      <c r="AE274" s="75"/>
      <c r="AF274" s="75"/>
      <c r="AG274" s="75"/>
      <c r="AH274" s="75"/>
      <c r="AI274" s="75"/>
      <c r="AJ274" s="101"/>
      <c r="AK274" s="75"/>
      <c r="AL274" s="75"/>
      <c r="AM274" s="75"/>
      <c r="AN274" s="75"/>
      <c r="AO274" s="76"/>
      <c r="AP274" s="75"/>
    </row>
    <row r="275" spans="2:42" x14ac:dyDescent="0.25">
      <c r="B275" s="73"/>
      <c r="C275" s="73"/>
      <c r="D275" s="105"/>
      <c r="E275" s="106" t="s">
        <v>18</v>
      </c>
      <c r="F275" s="107">
        <v>0.95</v>
      </c>
      <c r="G275" s="75"/>
      <c r="H275" s="73"/>
      <c r="I275" s="73"/>
      <c r="J275" s="98"/>
      <c r="K275" s="99"/>
      <c r="L275" s="100"/>
      <c r="M275" s="75"/>
      <c r="N275" s="75"/>
      <c r="O275" s="75"/>
      <c r="P275" s="75"/>
      <c r="Q275" s="75"/>
      <c r="R275" s="75"/>
      <c r="S275" s="98"/>
      <c r="T275" s="101"/>
      <c r="U275" s="101"/>
      <c r="V275" s="75"/>
      <c r="W275" s="75"/>
      <c r="X275" s="75"/>
      <c r="Y275" s="75"/>
      <c r="Z275" s="75"/>
      <c r="AA275" s="75"/>
      <c r="AB275" s="75"/>
      <c r="AC275" s="75"/>
      <c r="AD275" s="75"/>
      <c r="AE275" s="75"/>
      <c r="AF275" s="75"/>
      <c r="AG275" s="75"/>
      <c r="AH275" s="75"/>
      <c r="AI275" s="75"/>
      <c r="AJ275" s="101"/>
      <c r="AK275" s="75"/>
      <c r="AL275" s="75"/>
      <c r="AM275" s="75"/>
      <c r="AN275" s="75"/>
      <c r="AO275" s="76"/>
      <c r="AP275" s="75"/>
    </row>
    <row r="276" spans="2:42" x14ac:dyDescent="0.25">
      <c r="B276" s="73"/>
      <c r="C276" s="73"/>
      <c r="D276" s="105"/>
      <c r="E276" s="106"/>
      <c r="F276" s="107"/>
      <c r="G276" s="75"/>
      <c r="H276" s="73"/>
      <c r="I276" s="73"/>
      <c r="J276" s="98"/>
      <c r="K276" s="99"/>
      <c r="L276" s="100"/>
      <c r="M276" s="75"/>
      <c r="N276" s="75"/>
      <c r="O276" s="75"/>
      <c r="P276" s="75"/>
      <c r="Q276" s="75"/>
      <c r="R276" s="75"/>
      <c r="S276" s="98"/>
      <c r="T276" s="101"/>
      <c r="U276" s="101"/>
      <c r="V276" s="75"/>
      <c r="W276" s="75"/>
      <c r="X276" s="75"/>
      <c r="Y276" s="75"/>
      <c r="Z276" s="75"/>
      <c r="AA276" s="75"/>
      <c r="AB276" s="75"/>
      <c r="AC276" s="75"/>
      <c r="AD276" s="75"/>
      <c r="AE276" s="75"/>
      <c r="AF276" s="75"/>
      <c r="AG276" s="75"/>
      <c r="AH276" s="75"/>
      <c r="AI276" s="75"/>
      <c r="AJ276" s="101"/>
      <c r="AK276" s="75"/>
      <c r="AL276" s="75"/>
      <c r="AM276" s="75"/>
      <c r="AN276" s="75"/>
      <c r="AO276" s="76"/>
      <c r="AP276" s="75"/>
    </row>
    <row r="277" spans="2:42" x14ac:dyDescent="0.25">
      <c r="B277" s="73"/>
      <c r="C277" s="73"/>
      <c r="D277" s="105"/>
      <c r="E277" s="106" t="s">
        <v>19</v>
      </c>
      <c r="F277" s="107">
        <v>0.9</v>
      </c>
      <c r="G277" s="75"/>
      <c r="H277" s="73"/>
      <c r="I277" s="73"/>
      <c r="J277" s="98"/>
      <c r="K277" s="99"/>
      <c r="L277" s="100"/>
      <c r="M277" s="75"/>
      <c r="N277" s="75"/>
      <c r="O277" s="75"/>
      <c r="P277" s="75"/>
      <c r="Q277" s="75"/>
      <c r="R277" s="75"/>
      <c r="S277" s="98"/>
      <c r="T277" s="101"/>
      <c r="U277" s="101"/>
      <c r="V277" s="75"/>
      <c r="W277" s="75"/>
      <c r="X277" s="75"/>
      <c r="Y277" s="75"/>
      <c r="Z277" s="75"/>
      <c r="AA277" s="75"/>
      <c r="AB277" s="75"/>
      <c r="AC277" s="75"/>
      <c r="AD277" s="75"/>
      <c r="AE277" s="75"/>
      <c r="AF277" s="75"/>
      <c r="AG277" s="75"/>
      <c r="AH277" s="75"/>
      <c r="AI277" s="75"/>
      <c r="AJ277" s="101"/>
      <c r="AK277" s="75"/>
      <c r="AL277" s="75"/>
      <c r="AM277" s="75"/>
      <c r="AN277" s="75"/>
      <c r="AO277" s="76"/>
      <c r="AP277" s="75"/>
    </row>
    <row r="278" spans="2:42" x14ac:dyDescent="0.25">
      <c r="B278" s="73"/>
      <c r="C278" s="73"/>
      <c r="D278" s="105"/>
      <c r="E278" s="106" t="s">
        <v>20</v>
      </c>
      <c r="F278" s="107">
        <v>0.9</v>
      </c>
      <c r="G278" s="75"/>
      <c r="H278" s="73"/>
      <c r="I278" s="73"/>
      <c r="J278" s="98"/>
      <c r="K278" s="99"/>
      <c r="L278" s="100"/>
      <c r="M278" s="75"/>
      <c r="N278" s="75"/>
      <c r="O278" s="75"/>
      <c r="P278" s="75"/>
      <c r="Q278" s="75"/>
      <c r="R278" s="75"/>
      <c r="S278" s="98"/>
      <c r="T278" s="101"/>
      <c r="U278" s="101"/>
      <c r="V278" s="75"/>
      <c r="W278" s="75"/>
      <c r="X278" s="75"/>
      <c r="Y278" s="75"/>
      <c r="Z278" s="75"/>
      <c r="AA278" s="75"/>
      <c r="AB278" s="75"/>
      <c r="AC278" s="75"/>
      <c r="AD278" s="75"/>
      <c r="AE278" s="75"/>
      <c r="AF278" s="75"/>
      <c r="AG278" s="75"/>
      <c r="AH278" s="75"/>
      <c r="AI278" s="75"/>
      <c r="AJ278" s="101"/>
      <c r="AK278" s="75"/>
      <c r="AL278" s="75"/>
      <c r="AM278" s="75"/>
      <c r="AN278" s="75"/>
      <c r="AO278" s="76"/>
      <c r="AP278" s="75"/>
    </row>
    <row r="279" spans="2:42" x14ac:dyDescent="0.25">
      <c r="B279" s="73"/>
      <c r="C279" s="73"/>
      <c r="D279" s="105"/>
      <c r="E279" s="106"/>
      <c r="F279" s="107"/>
      <c r="G279" s="75"/>
      <c r="H279" s="73"/>
      <c r="I279" s="73"/>
      <c r="J279" s="75"/>
      <c r="K279" s="75"/>
      <c r="L279" s="75"/>
      <c r="M279" s="75"/>
      <c r="N279" s="75"/>
      <c r="O279" s="75"/>
      <c r="P279" s="75"/>
      <c r="Q279" s="75"/>
      <c r="R279" s="75"/>
      <c r="S279" s="98"/>
      <c r="T279" s="101"/>
      <c r="U279" s="101"/>
      <c r="V279" s="75"/>
      <c r="W279" s="75"/>
      <c r="X279" s="75"/>
      <c r="Y279" s="75"/>
      <c r="Z279" s="75"/>
      <c r="AA279" s="75"/>
      <c r="AB279" s="75"/>
      <c r="AC279" s="75"/>
      <c r="AD279" s="75"/>
      <c r="AE279" s="75"/>
      <c r="AF279" s="75"/>
      <c r="AG279" s="75"/>
      <c r="AH279" s="75"/>
      <c r="AI279" s="75"/>
      <c r="AJ279" s="101"/>
      <c r="AK279" s="75"/>
      <c r="AL279" s="75"/>
      <c r="AM279" s="75"/>
      <c r="AN279" s="75"/>
      <c r="AO279" s="76"/>
      <c r="AP279" s="75"/>
    </row>
    <row r="280" spans="2:42" ht="15.75" thickBot="1" x14ac:dyDescent="0.3">
      <c r="B280" s="73"/>
      <c r="C280" s="73"/>
      <c r="D280" s="108"/>
      <c r="E280" s="109" t="s">
        <v>21</v>
      </c>
      <c r="F280" s="110">
        <v>0.8</v>
      </c>
      <c r="G280" s="75"/>
      <c r="H280" s="73"/>
      <c r="I280" s="73"/>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c r="AK280" s="75"/>
      <c r="AL280" s="75"/>
      <c r="AM280" s="75"/>
      <c r="AN280" s="75"/>
      <c r="AO280" s="76"/>
      <c r="AP280" s="75"/>
    </row>
    <row r="281" spans="2:42" x14ac:dyDescent="0.25">
      <c r="B281" s="73"/>
      <c r="C281" s="73"/>
      <c r="D281" s="105"/>
      <c r="E281" s="106" t="s">
        <v>20</v>
      </c>
      <c r="F281" s="107">
        <v>0.9</v>
      </c>
      <c r="G281" s="75"/>
      <c r="H281" s="73"/>
      <c r="I281" s="73"/>
      <c r="J281" s="98"/>
      <c r="K281" s="99"/>
      <c r="L281" s="100"/>
      <c r="M281" s="75"/>
      <c r="N281" s="75"/>
      <c r="O281" s="75"/>
      <c r="P281" s="75"/>
      <c r="Q281" s="75"/>
      <c r="R281" s="75"/>
      <c r="S281" s="98"/>
      <c r="T281" s="101"/>
      <c r="U281" s="101"/>
      <c r="V281" s="75"/>
      <c r="W281" s="75"/>
      <c r="X281" s="75"/>
      <c r="Y281" s="75"/>
      <c r="Z281" s="75"/>
      <c r="AA281" s="75"/>
      <c r="AB281" s="75"/>
      <c r="AC281" s="75"/>
      <c r="AD281" s="75"/>
      <c r="AE281" s="75"/>
      <c r="AF281" s="75"/>
      <c r="AG281" s="75"/>
      <c r="AH281" s="75"/>
      <c r="AI281" s="75"/>
      <c r="AJ281" s="101"/>
      <c r="AK281" s="75"/>
      <c r="AL281" s="75"/>
      <c r="AM281" s="75"/>
      <c r="AN281" s="75"/>
      <c r="AO281" s="76"/>
      <c r="AP281" s="75"/>
    </row>
    <row r="282" spans="2:42" x14ac:dyDescent="0.25">
      <c r="B282" s="73"/>
      <c r="C282" s="73"/>
      <c r="D282" s="105"/>
      <c r="E282" s="106"/>
      <c r="F282" s="107"/>
      <c r="G282" s="75"/>
      <c r="H282" s="73"/>
      <c r="I282" s="73"/>
      <c r="J282" s="75"/>
      <c r="K282" s="75"/>
      <c r="L282" s="75"/>
      <c r="M282" s="75"/>
      <c r="N282" s="75"/>
      <c r="O282" s="75"/>
      <c r="P282" s="75"/>
      <c r="Q282" s="75"/>
      <c r="R282" s="75"/>
      <c r="S282" s="98"/>
      <c r="T282" s="101"/>
      <c r="U282" s="101"/>
      <c r="V282" s="75"/>
      <c r="W282" s="75"/>
      <c r="X282" s="75"/>
      <c r="Y282" s="75"/>
      <c r="Z282" s="75"/>
      <c r="AA282" s="75"/>
      <c r="AB282" s="75"/>
      <c r="AC282" s="75"/>
      <c r="AD282" s="75"/>
      <c r="AE282" s="75"/>
      <c r="AF282" s="75"/>
      <c r="AG282" s="75"/>
      <c r="AH282" s="75"/>
      <c r="AI282" s="75"/>
      <c r="AJ282" s="101"/>
      <c r="AK282" s="75"/>
      <c r="AL282" s="75"/>
      <c r="AM282" s="75"/>
      <c r="AN282" s="75"/>
      <c r="AO282" s="76"/>
      <c r="AP282" s="75"/>
    </row>
    <row r="283" spans="2:42" ht="15.75" thickBot="1" x14ac:dyDescent="0.3">
      <c r="B283" s="73"/>
      <c r="C283" s="73"/>
      <c r="D283" s="108"/>
      <c r="E283" s="109" t="s">
        <v>21</v>
      </c>
      <c r="F283" s="110">
        <v>0.8</v>
      </c>
      <c r="G283" s="75"/>
      <c r="H283" s="73"/>
      <c r="I283" s="73"/>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c r="AK283" s="75"/>
      <c r="AL283" s="75"/>
      <c r="AM283" s="75"/>
      <c r="AN283" s="75"/>
      <c r="AO283" s="76"/>
      <c r="AP283" s="75"/>
    </row>
    <row r="284" spans="2:42" x14ac:dyDescent="0.25">
      <c r="B284" s="73"/>
      <c r="C284" s="73"/>
      <c r="D284" s="73"/>
      <c r="E284" s="111"/>
      <c r="F284" s="111"/>
      <c r="G284" s="111"/>
      <c r="H284" s="75"/>
      <c r="I284" s="75"/>
      <c r="J284" s="75"/>
      <c r="K284" s="75"/>
      <c r="L284" s="75"/>
    </row>
    <row r="285" spans="2:42" x14ac:dyDescent="0.25">
      <c r="B285" s="73"/>
      <c r="C285" s="73"/>
      <c r="D285" s="73"/>
      <c r="E285" s="111"/>
      <c r="F285" s="111"/>
      <c r="G285" s="111"/>
      <c r="H285" s="75"/>
      <c r="I285" s="75"/>
      <c r="J285" s="75"/>
      <c r="K285" s="75"/>
      <c r="L285" s="75"/>
    </row>
    <row r="286" spans="2:42" x14ac:dyDescent="0.25">
      <c r="B286" s="73"/>
      <c r="C286" s="73"/>
      <c r="D286" s="73"/>
      <c r="E286" s="111"/>
      <c r="F286" s="111"/>
      <c r="G286" s="111"/>
      <c r="H286" s="75"/>
      <c r="I286" s="75"/>
      <c r="J286" s="75"/>
      <c r="K286" s="75"/>
      <c r="L286" s="75"/>
    </row>
    <row r="287" spans="2:42" x14ac:dyDescent="0.25">
      <c r="B287" s="73"/>
      <c r="C287" s="73"/>
      <c r="D287" s="73"/>
      <c r="E287" s="111"/>
      <c r="F287" s="111"/>
      <c r="G287" s="111"/>
      <c r="H287" s="75"/>
      <c r="I287" s="75"/>
      <c r="J287" s="75"/>
      <c r="K287" s="75"/>
      <c r="L287" s="75"/>
    </row>
    <row r="288" spans="2:42" x14ac:dyDescent="0.25">
      <c r="B288" s="73"/>
      <c r="C288" s="73"/>
      <c r="D288" s="73"/>
      <c r="E288" s="111"/>
      <c r="F288" s="111"/>
      <c r="G288" s="111"/>
      <c r="H288" s="75"/>
      <c r="I288" s="75"/>
      <c r="J288" s="75"/>
      <c r="K288" s="75"/>
      <c r="L288" s="75"/>
    </row>
    <row r="289" spans="2:12" x14ac:dyDescent="0.25">
      <c r="B289" s="73"/>
      <c r="C289" s="73"/>
      <c r="D289" s="73"/>
      <c r="E289" s="111"/>
      <c r="F289" s="111"/>
      <c r="G289" s="111"/>
      <c r="H289" s="75"/>
      <c r="I289" s="75"/>
      <c r="J289" s="75"/>
      <c r="K289" s="75"/>
      <c r="L289" s="75"/>
    </row>
    <row r="290" spans="2:12" x14ac:dyDescent="0.25">
      <c r="B290" s="73"/>
      <c r="C290" s="73"/>
      <c r="D290" s="73"/>
      <c r="E290" s="111"/>
      <c r="F290" s="111"/>
      <c r="G290" s="111"/>
      <c r="H290" s="75"/>
      <c r="I290" s="75"/>
      <c r="J290" s="75"/>
      <c r="K290" s="75"/>
      <c r="L290" s="75"/>
    </row>
    <row r="291" spans="2:12" x14ac:dyDescent="0.25">
      <c r="B291" s="73"/>
      <c r="C291" s="73"/>
      <c r="D291" s="73"/>
      <c r="E291" s="111"/>
      <c r="F291" s="111"/>
      <c r="G291" s="111"/>
      <c r="H291" s="75"/>
      <c r="I291" s="75"/>
      <c r="J291" s="75"/>
      <c r="K291" s="75"/>
      <c r="L291" s="75"/>
    </row>
    <row r="292" spans="2:12" x14ac:dyDescent="0.25">
      <c r="B292" s="73"/>
      <c r="C292" s="73"/>
      <c r="D292" s="73"/>
      <c r="E292" s="111"/>
      <c r="F292" s="111"/>
      <c r="G292" s="111"/>
      <c r="H292" s="75"/>
      <c r="I292" s="75"/>
      <c r="J292" s="75"/>
      <c r="K292" s="75"/>
      <c r="L292" s="75"/>
    </row>
    <row r="293" spans="2:12" x14ac:dyDescent="0.25">
      <c r="B293" s="73"/>
      <c r="C293" s="73"/>
      <c r="D293" s="73"/>
      <c r="E293" s="111"/>
      <c r="F293" s="111"/>
      <c r="G293" s="111"/>
      <c r="H293" s="75"/>
      <c r="I293" s="75"/>
      <c r="J293" s="75"/>
      <c r="K293" s="75"/>
      <c r="L293" s="75"/>
    </row>
    <row r="294" spans="2:12" x14ac:dyDescent="0.25">
      <c r="B294" s="73"/>
      <c r="C294" s="73"/>
      <c r="D294" s="73"/>
      <c r="E294" s="111"/>
      <c r="F294" s="111"/>
      <c r="G294" s="111"/>
      <c r="H294" s="75"/>
      <c r="I294" s="75"/>
      <c r="J294" s="75"/>
      <c r="K294" s="75"/>
      <c r="L294" s="75"/>
    </row>
    <row r="295" spans="2:12" x14ac:dyDescent="0.25">
      <c r="B295" s="73"/>
      <c r="C295" s="73"/>
      <c r="D295" s="73"/>
      <c r="E295" s="111"/>
      <c r="F295" s="111"/>
      <c r="G295" s="111"/>
      <c r="H295" s="75"/>
      <c r="I295" s="75"/>
      <c r="J295" s="75"/>
      <c r="K295" s="75"/>
      <c r="L295" s="75"/>
    </row>
    <row r="296" spans="2:12" x14ac:dyDescent="0.25">
      <c r="B296" s="73"/>
      <c r="C296" s="73"/>
      <c r="D296" s="73"/>
      <c r="E296" s="111"/>
      <c r="F296" s="111"/>
      <c r="G296" s="111"/>
      <c r="H296" s="75"/>
      <c r="I296" s="75"/>
      <c r="J296" s="75"/>
      <c r="K296" s="75"/>
      <c r="L296" s="75"/>
    </row>
    <row r="297" spans="2:12" x14ac:dyDescent="0.25">
      <c r="B297" s="73"/>
      <c r="C297" s="73"/>
      <c r="D297" s="73"/>
      <c r="E297" s="111"/>
      <c r="F297" s="111"/>
      <c r="G297" s="111"/>
      <c r="H297" s="75"/>
      <c r="I297" s="75"/>
      <c r="J297" s="75"/>
      <c r="K297" s="75"/>
      <c r="L297" s="75"/>
    </row>
    <row r="298" spans="2:12" x14ac:dyDescent="0.25">
      <c r="B298" s="73"/>
      <c r="C298" s="73"/>
      <c r="D298" s="73"/>
      <c r="E298" s="111"/>
      <c r="F298" s="111"/>
      <c r="G298" s="111"/>
      <c r="H298" s="75"/>
      <c r="I298" s="75"/>
      <c r="J298" s="75"/>
      <c r="K298" s="75"/>
      <c r="L298" s="75"/>
    </row>
    <row r="299" spans="2:12" x14ac:dyDescent="0.25">
      <c r="B299" s="73"/>
      <c r="C299" s="73"/>
      <c r="D299" s="73"/>
      <c r="E299" s="111"/>
      <c r="F299" s="111"/>
      <c r="G299" s="111"/>
      <c r="H299" s="75"/>
      <c r="I299" s="75"/>
      <c r="J299" s="75"/>
      <c r="K299" s="75"/>
      <c r="L299" s="75"/>
    </row>
    <row r="300" spans="2:12" x14ac:dyDescent="0.25">
      <c r="B300" s="73"/>
      <c r="C300" s="73"/>
      <c r="D300" s="73"/>
      <c r="E300" s="111"/>
      <c r="F300" s="111"/>
      <c r="G300" s="111"/>
      <c r="H300" s="75"/>
      <c r="I300" s="75"/>
      <c r="J300" s="75"/>
      <c r="K300" s="75"/>
      <c r="L300" s="75"/>
    </row>
    <row r="301" spans="2:12" x14ac:dyDescent="0.25">
      <c r="B301" s="73"/>
      <c r="C301" s="73"/>
      <c r="D301" s="73"/>
      <c r="E301" s="111"/>
      <c r="F301" s="111"/>
      <c r="G301" s="111"/>
      <c r="H301" s="75"/>
      <c r="I301" s="75"/>
      <c r="J301" s="75"/>
      <c r="K301" s="75"/>
      <c r="L301" s="75"/>
    </row>
    <row r="302" spans="2:12" x14ac:dyDescent="0.25">
      <c r="B302" s="73"/>
      <c r="C302" s="73"/>
      <c r="D302" s="73"/>
      <c r="E302" s="111"/>
      <c r="F302" s="111"/>
      <c r="G302" s="111"/>
      <c r="H302" s="75"/>
      <c r="I302" s="75"/>
      <c r="J302" s="75"/>
      <c r="K302" s="75"/>
      <c r="L302" s="75"/>
    </row>
    <row r="303" spans="2:12" x14ac:dyDescent="0.25">
      <c r="B303" s="73"/>
      <c r="C303" s="73"/>
      <c r="D303" s="73"/>
      <c r="E303" s="111"/>
      <c r="F303" s="111"/>
      <c r="G303" s="111"/>
      <c r="H303" s="75"/>
      <c r="I303" s="75"/>
      <c r="J303" s="75"/>
      <c r="K303" s="75"/>
      <c r="L303" s="75"/>
    </row>
    <row r="304" spans="2:12" x14ac:dyDescent="0.25">
      <c r="B304" s="73"/>
      <c r="C304" s="73"/>
      <c r="D304" s="73"/>
      <c r="E304" s="111"/>
      <c r="F304" s="111"/>
      <c r="G304" s="111"/>
      <c r="H304" s="75"/>
      <c r="I304" s="75"/>
      <c r="J304" s="75"/>
      <c r="K304" s="75"/>
      <c r="L304" s="75"/>
    </row>
    <row r="305" spans="2:12" x14ac:dyDescent="0.25">
      <c r="B305" s="73"/>
      <c r="C305" s="73"/>
      <c r="D305" s="73"/>
      <c r="E305" s="111"/>
      <c r="F305" s="111"/>
      <c r="G305" s="111"/>
      <c r="H305" s="75"/>
      <c r="I305" s="75"/>
      <c r="J305" s="75"/>
      <c r="K305" s="75"/>
      <c r="L305" s="75"/>
    </row>
    <row r="306" spans="2:12" x14ac:dyDescent="0.25">
      <c r="B306" s="73"/>
      <c r="C306" s="73"/>
      <c r="D306" s="73"/>
      <c r="E306" s="111"/>
      <c r="F306" s="111"/>
      <c r="G306" s="111"/>
      <c r="H306" s="75"/>
      <c r="I306" s="75"/>
      <c r="J306" s="75"/>
      <c r="K306" s="75"/>
      <c r="L306" s="75"/>
    </row>
    <row r="307" spans="2:12" x14ac:dyDescent="0.25">
      <c r="B307" s="73"/>
      <c r="C307" s="73"/>
      <c r="D307" s="73"/>
      <c r="E307" s="111"/>
      <c r="F307" s="111"/>
      <c r="G307" s="111"/>
      <c r="H307" s="75"/>
      <c r="I307" s="75"/>
      <c r="J307" s="75"/>
      <c r="K307" s="75"/>
      <c r="L307" s="75"/>
    </row>
    <row r="308" spans="2:12" x14ac:dyDescent="0.25">
      <c r="B308" s="73"/>
      <c r="C308" s="73"/>
      <c r="D308" s="73"/>
      <c r="E308" s="111"/>
      <c r="F308" s="111"/>
      <c r="G308" s="111"/>
      <c r="H308" s="75"/>
      <c r="I308" s="75"/>
      <c r="J308" s="75"/>
      <c r="K308" s="75"/>
      <c r="L308" s="75"/>
    </row>
    <row r="309" spans="2:12" x14ac:dyDescent="0.25">
      <c r="B309" s="73"/>
      <c r="C309" s="73"/>
      <c r="D309" s="73"/>
      <c r="E309" s="111"/>
      <c r="F309" s="111"/>
      <c r="G309" s="111"/>
      <c r="H309" s="75"/>
      <c r="I309" s="75"/>
      <c r="J309" s="75"/>
      <c r="K309" s="75"/>
      <c r="L309" s="75"/>
    </row>
    <row r="310" spans="2:12" x14ac:dyDescent="0.25">
      <c r="B310" s="73"/>
      <c r="C310" s="73"/>
      <c r="D310" s="73"/>
      <c r="E310" s="111"/>
      <c r="F310" s="111"/>
      <c r="G310" s="111"/>
      <c r="H310" s="75"/>
      <c r="I310" s="75"/>
      <c r="J310" s="75"/>
      <c r="K310" s="75"/>
      <c r="L310" s="75"/>
    </row>
    <row r="311" spans="2:12" x14ac:dyDescent="0.25">
      <c r="B311" s="73"/>
      <c r="C311" s="73"/>
      <c r="D311" s="73"/>
      <c r="E311" s="111"/>
      <c r="F311" s="111"/>
      <c r="G311" s="111"/>
      <c r="H311" s="75"/>
      <c r="I311" s="75"/>
      <c r="J311" s="75"/>
      <c r="K311" s="75"/>
      <c r="L311" s="75"/>
    </row>
    <row r="312" spans="2:12" x14ac:dyDescent="0.25">
      <c r="B312" s="73"/>
      <c r="C312" s="73"/>
      <c r="D312" s="73"/>
      <c r="E312" s="111"/>
      <c r="F312" s="111"/>
      <c r="G312" s="111"/>
      <c r="H312" s="75"/>
      <c r="I312" s="75"/>
      <c r="J312" s="75"/>
      <c r="K312" s="75"/>
      <c r="L312" s="75"/>
    </row>
    <row r="313" spans="2:12" x14ac:dyDescent="0.25">
      <c r="B313" s="73"/>
      <c r="C313" s="73"/>
      <c r="D313" s="73"/>
      <c r="E313" s="111"/>
      <c r="F313" s="111"/>
      <c r="G313" s="111"/>
      <c r="H313" s="75"/>
      <c r="I313" s="75"/>
      <c r="J313" s="75"/>
      <c r="K313" s="75"/>
      <c r="L313" s="75"/>
    </row>
    <row r="314" spans="2:12" x14ac:dyDescent="0.25">
      <c r="B314" s="73"/>
      <c r="C314" s="73"/>
      <c r="D314" s="73"/>
      <c r="E314" s="111"/>
      <c r="F314" s="111"/>
      <c r="G314" s="111"/>
      <c r="H314" s="75"/>
      <c r="I314" s="75"/>
      <c r="J314" s="75"/>
      <c r="K314" s="75"/>
      <c r="L314" s="75"/>
    </row>
    <row r="315" spans="2:12" x14ac:dyDescent="0.25">
      <c r="B315" s="73"/>
      <c r="C315" s="73"/>
      <c r="D315" s="73"/>
      <c r="E315" s="111"/>
      <c r="F315" s="111"/>
      <c r="G315" s="111"/>
      <c r="H315" s="75"/>
      <c r="I315" s="75"/>
      <c r="J315" s="75"/>
      <c r="K315" s="75"/>
      <c r="L315" s="75"/>
    </row>
    <row r="316" spans="2:12" x14ac:dyDescent="0.25">
      <c r="B316" s="73"/>
      <c r="C316" s="73"/>
      <c r="D316" s="73"/>
      <c r="E316" s="111"/>
      <c r="F316" s="111"/>
      <c r="G316" s="111"/>
      <c r="H316" s="75"/>
      <c r="I316" s="75"/>
      <c r="J316" s="75"/>
      <c r="K316" s="75"/>
      <c r="L316" s="75"/>
    </row>
    <row r="317" spans="2:12" x14ac:dyDescent="0.25">
      <c r="B317" s="73"/>
      <c r="C317" s="73"/>
      <c r="D317" s="73"/>
      <c r="E317" s="111"/>
      <c r="F317" s="111"/>
      <c r="G317" s="111"/>
      <c r="H317" s="75"/>
      <c r="I317" s="75"/>
      <c r="J317" s="75"/>
      <c r="K317" s="75"/>
      <c r="L317" s="75"/>
    </row>
    <row r="318" spans="2:12" x14ac:dyDescent="0.25">
      <c r="B318" s="73"/>
      <c r="C318" s="73"/>
      <c r="D318" s="73"/>
      <c r="E318" s="111"/>
      <c r="F318" s="111"/>
      <c r="G318" s="111"/>
      <c r="H318" s="75"/>
      <c r="I318" s="75"/>
      <c r="J318" s="75"/>
      <c r="K318" s="75"/>
      <c r="L318" s="75"/>
    </row>
    <row r="319" spans="2:12" x14ac:dyDescent="0.25">
      <c r="B319" s="73"/>
      <c r="C319" s="73"/>
      <c r="D319" s="73"/>
      <c r="E319" s="111"/>
      <c r="F319" s="111"/>
      <c r="G319" s="111"/>
      <c r="H319" s="75"/>
      <c r="I319" s="75"/>
      <c r="J319" s="75"/>
      <c r="K319" s="75"/>
      <c r="L319" s="75"/>
    </row>
    <row r="320" spans="2:12" x14ac:dyDescent="0.25">
      <c r="B320" s="73"/>
      <c r="C320" s="73"/>
      <c r="D320" s="73"/>
      <c r="E320" s="111"/>
      <c r="F320" s="111"/>
      <c r="G320" s="111"/>
      <c r="H320" s="75"/>
      <c r="I320" s="75"/>
      <c r="J320" s="75"/>
      <c r="K320" s="75"/>
      <c r="L320" s="75"/>
    </row>
    <row r="321" spans="2:12" x14ac:dyDescent="0.25">
      <c r="B321" s="73"/>
      <c r="C321" s="73"/>
      <c r="D321" s="73"/>
      <c r="E321" s="111"/>
      <c r="F321" s="111"/>
      <c r="G321" s="111"/>
      <c r="H321" s="75"/>
      <c r="I321" s="75"/>
      <c r="J321" s="75"/>
      <c r="K321" s="75"/>
      <c r="L321" s="75"/>
    </row>
    <row r="322" spans="2:12" x14ac:dyDescent="0.25">
      <c r="B322" s="73"/>
      <c r="C322" s="73"/>
      <c r="D322" s="73"/>
      <c r="E322" s="111"/>
      <c r="F322" s="111"/>
      <c r="G322" s="111"/>
      <c r="H322" s="75"/>
      <c r="I322" s="75"/>
      <c r="J322" s="75"/>
      <c r="K322" s="75"/>
      <c r="L322" s="75"/>
    </row>
    <row r="323" spans="2:12" x14ac:dyDescent="0.25">
      <c r="B323" s="73"/>
      <c r="C323" s="73"/>
      <c r="D323" s="73"/>
      <c r="E323" s="111"/>
      <c r="F323" s="111"/>
      <c r="G323" s="111"/>
      <c r="H323" s="75"/>
      <c r="I323" s="75"/>
      <c r="J323" s="75"/>
      <c r="K323" s="75"/>
      <c r="L323" s="75"/>
    </row>
    <row r="324" spans="2:12" x14ac:dyDescent="0.25">
      <c r="B324" s="73"/>
      <c r="C324" s="73"/>
      <c r="D324" s="73"/>
      <c r="E324" s="111"/>
      <c r="F324" s="111"/>
      <c r="G324" s="111"/>
      <c r="H324" s="75"/>
      <c r="I324" s="75"/>
      <c r="J324" s="75"/>
      <c r="K324" s="75"/>
      <c r="L324" s="75"/>
    </row>
    <row r="325" spans="2:12" x14ac:dyDescent="0.25">
      <c r="B325" s="73"/>
      <c r="C325" s="73"/>
      <c r="D325" s="73"/>
      <c r="E325" s="111"/>
      <c r="F325" s="111"/>
      <c r="G325" s="111"/>
      <c r="H325" s="75"/>
      <c r="I325" s="75"/>
      <c r="J325" s="75"/>
      <c r="K325" s="75"/>
      <c r="L325" s="75"/>
    </row>
    <row r="326" spans="2:12" x14ac:dyDescent="0.25">
      <c r="B326" s="73"/>
      <c r="C326" s="73"/>
      <c r="D326" s="73"/>
      <c r="E326" s="111"/>
      <c r="F326" s="111"/>
      <c r="G326" s="111"/>
      <c r="H326" s="75"/>
      <c r="I326" s="75"/>
      <c r="J326" s="75"/>
      <c r="K326" s="75"/>
      <c r="L326" s="75"/>
    </row>
    <row r="327" spans="2:12" x14ac:dyDescent="0.25">
      <c r="B327" s="73"/>
      <c r="C327" s="73"/>
      <c r="D327" s="73"/>
      <c r="E327" s="111"/>
      <c r="F327" s="111"/>
      <c r="G327" s="111"/>
      <c r="H327" s="75"/>
      <c r="I327" s="75"/>
      <c r="J327" s="75"/>
      <c r="K327" s="75"/>
      <c r="L327" s="75"/>
    </row>
    <row r="328" spans="2:12" x14ac:dyDescent="0.25">
      <c r="B328" s="73"/>
      <c r="C328" s="73"/>
      <c r="D328" s="73"/>
      <c r="E328" s="111"/>
      <c r="F328" s="111"/>
      <c r="G328" s="111"/>
      <c r="H328" s="75"/>
      <c r="I328" s="75"/>
      <c r="J328" s="75"/>
      <c r="K328" s="75"/>
      <c r="L328" s="75"/>
    </row>
    <row r="329" spans="2:12" x14ac:dyDescent="0.25">
      <c r="B329" s="73"/>
      <c r="C329" s="73"/>
      <c r="D329" s="73"/>
      <c r="E329" s="111"/>
      <c r="F329" s="111"/>
      <c r="G329" s="111"/>
      <c r="H329" s="75"/>
      <c r="I329" s="75"/>
      <c r="J329" s="75"/>
      <c r="K329" s="75"/>
      <c r="L329" s="75"/>
    </row>
    <row r="330" spans="2:12" x14ac:dyDescent="0.25">
      <c r="B330" s="73"/>
      <c r="C330" s="73"/>
      <c r="D330" s="73"/>
      <c r="E330" s="111"/>
      <c r="F330" s="111"/>
      <c r="G330" s="111"/>
      <c r="H330" s="75"/>
      <c r="I330" s="75"/>
      <c r="J330" s="75"/>
      <c r="K330" s="75"/>
      <c r="L330" s="75"/>
    </row>
    <row r="331" spans="2:12" x14ac:dyDescent="0.25">
      <c r="B331" s="73"/>
      <c r="C331" s="73"/>
      <c r="D331" s="73"/>
      <c r="E331" s="111"/>
      <c r="F331" s="111"/>
      <c r="G331" s="111"/>
      <c r="H331" s="75"/>
      <c r="I331" s="75"/>
      <c r="J331" s="75"/>
      <c r="K331" s="75"/>
      <c r="L331" s="75"/>
    </row>
    <row r="332" spans="2:12" x14ac:dyDescent="0.25">
      <c r="B332" s="73"/>
      <c r="C332" s="73"/>
      <c r="D332" s="73"/>
      <c r="E332" s="111"/>
      <c r="F332" s="111"/>
      <c r="G332" s="111"/>
      <c r="H332" s="75"/>
      <c r="I332" s="75"/>
      <c r="J332" s="75"/>
      <c r="K332" s="75"/>
      <c r="L332" s="75"/>
    </row>
    <row r="333" spans="2:12" x14ac:dyDescent="0.25">
      <c r="B333" s="73"/>
      <c r="C333" s="73"/>
      <c r="D333" s="73"/>
      <c r="E333" s="111"/>
      <c r="F333" s="111"/>
      <c r="G333" s="111"/>
      <c r="H333" s="75"/>
      <c r="I333" s="75"/>
      <c r="J333" s="75"/>
      <c r="K333" s="75"/>
      <c r="L333" s="75"/>
    </row>
    <row r="334" spans="2:12" x14ac:dyDescent="0.25">
      <c r="B334" s="73"/>
      <c r="C334" s="73"/>
      <c r="D334" s="73"/>
      <c r="E334" s="111"/>
      <c r="F334" s="111"/>
      <c r="G334" s="111"/>
      <c r="H334" s="75"/>
      <c r="I334" s="75"/>
      <c r="J334" s="75"/>
      <c r="K334" s="75"/>
      <c r="L334" s="75"/>
    </row>
    <row r="335" spans="2:12" x14ac:dyDescent="0.25">
      <c r="B335" s="73"/>
      <c r="C335" s="73"/>
      <c r="D335" s="73"/>
      <c r="E335" s="111"/>
      <c r="F335" s="111"/>
      <c r="G335" s="111"/>
      <c r="H335" s="75"/>
      <c r="I335" s="75"/>
      <c r="J335" s="75"/>
      <c r="K335" s="75"/>
      <c r="L335" s="75"/>
    </row>
    <row r="336" spans="2:12" x14ac:dyDescent="0.25">
      <c r="B336" s="73"/>
      <c r="C336" s="73"/>
      <c r="D336" s="73"/>
      <c r="E336" s="111"/>
      <c r="F336" s="111"/>
      <c r="G336" s="111"/>
      <c r="H336" s="75"/>
      <c r="I336" s="75"/>
      <c r="J336" s="75"/>
      <c r="K336" s="75"/>
      <c r="L336" s="75"/>
    </row>
    <row r="337" spans="2:12" x14ac:dyDescent="0.25">
      <c r="B337" s="73"/>
      <c r="C337" s="73"/>
      <c r="D337" s="73"/>
      <c r="E337" s="111"/>
      <c r="F337" s="111"/>
      <c r="G337" s="111"/>
      <c r="H337" s="75"/>
      <c r="I337" s="75"/>
      <c r="J337" s="75"/>
      <c r="K337" s="75"/>
      <c r="L337" s="75"/>
    </row>
    <row r="338" spans="2:12" x14ac:dyDescent="0.25">
      <c r="B338" s="73"/>
      <c r="C338" s="73"/>
      <c r="D338" s="73"/>
      <c r="E338" s="111"/>
      <c r="F338" s="111"/>
      <c r="G338" s="111"/>
      <c r="H338" s="75"/>
      <c r="I338" s="75"/>
      <c r="J338" s="75"/>
      <c r="K338" s="75"/>
      <c r="L338" s="75"/>
    </row>
    <row r="339" spans="2:12" x14ac:dyDescent="0.25">
      <c r="B339" s="73"/>
      <c r="C339" s="73"/>
      <c r="D339" s="73"/>
      <c r="E339" s="111"/>
      <c r="F339" s="111"/>
      <c r="G339" s="111"/>
      <c r="H339" s="75"/>
      <c r="I339" s="75"/>
      <c r="J339" s="75"/>
      <c r="K339" s="75"/>
      <c r="L339" s="75"/>
    </row>
    <row r="340" spans="2:12" x14ac:dyDescent="0.25">
      <c r="B340" s="73"/>
      <c r="C340" s="73"/>
      <c r="D340" s="73"/>
      <c r="E340" s="111"/>
      <c r="F340" s="111"/>
      <c r="G340" s="111"/>
      <c r="H340" s="75"/>
      <c r="I340" s="75"/>
      <c r="J340" s="75"/>
      <c r="K340" s="75"/>
      <c r="L340" s="75"/>
    </row>
    <row r="341" spans="2:12" x14ac:dyDescent="0.25">
      <c r="B341" s="73"/>
      <c r="C341" s="73"/>
      <c r="D341" s="73"/>
      <c r="E341" s="111"/>
      <c r="F341" s="111"/>
      <c r="G341" s="111"/>
      <c r="H341" s="75"/>
      <c r="I341" s="75"/>
      <c r="J341" s="75"/>
      <c r="K341" s="75"/>
      <c r="L341" s="75"/>
    </row>
    <row r="342" spans="2:12" x14ac:dyDescent="0.25">
      <c r="B342" s="73"/>
      <c r="C342" s="73"/>
      <c r="D342" s="73"/>
      <c r="E342" s="111"/>
      <c r="F342" s="111"/>
      <c r="G342" s="111"/>
      <c r="H342" s="75"/>
      <c r="I342" s="75"/>
      <c r="J342" s="75"/>
      <c r="K342" s="75"/>
      <c r="L342" s="75"/>
    </row>
    <row r="343" spans="2:12" x14ac:dyDescent="0.25">
      <c r="B343" s="73"/>
      <c r="C343" s="73"/>
      <c r="D343" s="73"/>
      <c r="E343" s="111"/>
      <c r="F343" s="111"/>
      <c r="G343" s="111"/>
      <c r="H343" s="75"/>
      <c r="I343" s="75"/>
      <c r="J343" s="75"/>
      <c r="K343" s="75"/>
      <c r="L343" s="75"/>
    </row>
    <row r="344" spans="2:12" x14ac:dyDescent="0.25">
      <c r="B344" s="73"/>
      <c r="C344" s="73"/>
      <c r="D344" s="73"/>
      <c r="E344" s="111"/>
      <c r="F344" s="111"/>
      <c r="G344" s="111"/>
      <c r="H344" s="75"/>
      <c r="I344" s="75"/>
      <c r="J344" s="75"/>
      <c r="K344" s="75"/>
      <c r="L344" s="75"/>
    </row>
    <row r="345" spans="2:12" x14ac:dyDescent="0.25">
      <c r="B345" s="73"/>
      <c r="C345" s="73"/>
      <c r="D345" s="73"/>
      <c r="E345" s="111"/>
      <c r="F345" s="111"/>
      <c r="G345" s="111"/>
      <c r="H345" s="75"/>
      <c r="I345" s="75"/>
      <c r="J345" s="75"/>
      <c r="K345" s="75"/>
      <c r="L345" s="75"/>
    </row>
    <row r="346" spans="2:12" x14ac:dyDescent="0.25">
      <c r="B346" s="73"/>
      <c r="C346" s="73"/>
      <c r="D346" s="73"/>
      <c r="E346" s="111"/>
      <c r="F346" s="111"/>
      <c r="G346" s="111"/>
      <c r="H346" s="75"/>
      <c r="I346" s="75"/>
      <c r="J346" s="75"/>
      <c r="K346" s="75"/>
      <c r="L346" s="75"/>
    </row>
    <row r="347" spans="2:12" x14ac:dyDescent="0.25">
      <c r="B347" s="73"/>
      <c r="C347" s="73"/>
      <c r="D347" s="73"/>
      <c r="E347" s="111"/>
      <c r="F347" s="111"/>
      <c r="G347" s="111"/>
      <c r="H347" s="75"/>
      <c r="I347" s="75"/>
      <c r="J347" s="75"/>
      <c r="K347" s="75"/>
      <c r="L347" s="75"/>
    </row>
    <row r="348" spans="2:12" x14ac:dyDescent="0.25">
      <c r="B348" s="73"/>
      <c r="C348" s="73"/>
      <c r="D348" s="73"/>
      <c r="E348" s="111"/>
      <c r="F348" s="111"/>
      <c r="G348" s="111"/>
      <c r="H348" s="75"/>
      <c r="I348" s="75"/>
      <c r="J348" s="75"/>
      <c r="K348" s="75"/>
      <c r="L348" s="75"/>
    </row>
    <row r="349" spans="2:12" x14ac:dyDescent="0.25">
      <c r="B349" s="73"/>
      <c r="C349" s="73"/>
      <c r="D349" s="73"/>
      <c r="E349" s="111"/>
      <c r="F349" s="111"/>
      <c r="G349" s="111"/>
      <c r="H349" s="75"/>
      <c r="I349" s="75"/>
      <c r="J349" s="75"/>
      <c r="K349" s="75"/>
      <c r="L349" s="75"/>
    </row>
    <row r="350" spans="2:12" x14ac:dyDescent="0.25">
      <c r="B350" s="73"/>
      <c r="C350" s="73"/>
      <c r="D350" s="73"/>
      <c r="E350" s="111"/>
      <c r="F350" s="111"/>
      <c r="G350" s="111"/>
      <c r="H350" s="75"/>
      <c r="I350" s="75"/>
      <c r="J350" s="75"/>
      <c r="K350" s="75"/>
      <c r="L350" s="75"/>
    </row>
    <row r="351" spans="2:12" x14ac:dyDescent="0.25">
      <c r="B351" s="73"/>
      <c r="C351" s="73"/>
      <c r="D351" s="73"/>
      <c r="E351" s="111"/>
      <c r="F351" s="111"/>
      <c r="G351" s="111"/>
      <c r="H351" s="75"/>
      <c r="I351" s="75"/>
      <c r="J351" s="75"/>
      <c r="K351" s="75"/>
      <c r="L351" s="75"/>
    </row>
    <row r="352" spans="2:12" x14ac:dyDescent="0.25">
      <c r="B352" s="73"/>
      <c r="C352" s="73"/>
      <c r="D352" s="73"/>
      <c r="E352" s="111"/>
      <c r="F352" s="111"/>
      <c r="G352" s="111"/>
      <c r="H352" s="75"/>
      <c r="I352" s="75"/>
      <c r="J352" s="75"/>
      <c r="K352" s="75"/>
      <c r="L352" s="75"/>
    </row>
    <row r="353" spans="2:12" x14ac:dyDescent="0.25">
      <c r="B353" s="73"/>
      <c r="C353" s="73"/>
      <c r="D353" s="73"/>
      <c r="E353" s="111"/>
      <c r="F353" s="111"/>
      <c r="G353" s="111"/>
      <c r="H353" s="75"/>
      <c r="I353" s="75"/>
      <c r="J353" s="75"/>
      <c r="K353" s="75"/>
      <c r="L353" s="75"/>
    </row>
    <row r="354" spans="2:12" x14ac:dyDescent="0.25">
      <c r="B354" s="73"/>
      <c r="C354" s="73"/>
      <c r="D354" s="73"/>
      <c r="E354" s="111"/>
      <c r="F354" s="111"/>
      <c r="G354" s="111"/>
      <c r="H354" s="75"/>
      <c r="I354" s="75"/>
      <c r="J354" s="75"/>
      <c r="K354" s="75"/>
      <c r="L354" s="75"/>
    </row>
    <row r="355" spans="2:12" x14ac:dyDescent="0.25">
      <c r="B355" s="73"/>
      <c r="C355" s="73"/>
      <c r="D355" s="73"/>
      <c r="E355" s="111"/>
      <c r="F355" s="111"/>
      <c r="G355" s="111"/>
      <c r="H355" s="75"/>
      <c r="I355" s="75"/>
      <c r="J355" s="75"/>
      <c r="K355" s="75"/>
      <c r="L355" s="75"/>
    </row>
    <row r="356" spans="2:12" x14ac:dyDescent="0.25">
      <c r="B356" s="73"/>
      <c r="C356" s="73"/>
      <c r="D356" s="73"/>
      <c r="E356" s="111"/>
      <c r="F356" s="111"/>
      <c r="G356" s="111"/>
      <c r="H356" s="75"/>
      <c r="I356" s="75"/>
      <c r="J356" s="75"/>
      <c r="K356" s="75"/>
      <c r="L356" s="75"/>
    </row>
    <row r="357" spans="2:12" x14ac:dyDescent="0.25">
      <c r="B357" s="73"/>
      <c r="C357" s="73"/>
      <c r="D357" s="73"/>
      <c r="E357" s="111"/>
      <c r="F357" s="111"/>
      <c r="G357" s="111"/>
      <c r="H357" s="75"/>
      <c r="I357" s="75"/>
      <c r="J357" s="75"/>
      <c r="K357" s="75"/>
      <c r="L357" s="75"/>
    </row>
    <row r="358" spans="2:12" x14ac:dyDescent="0.25">
      <c r="B358" s="73"/>
      <c r="C358" s="73"/>
      <c r="D358" s="73"/>
      <c r="E358" s="111"/>
      <c r="F358" s="111"/>
      <c r="G358" s="111"/>
      <c r="H358" s="75"/>
      <c r="I358" s="75"/>
      <c r="J358" s="75"/>
      <c r="K358" s="75"/>
      <c r="L358" s="75"/>
    </row>
    <row r="359" spans="2:12" x14ac:dyDescent="0.25">
      <c r="B359" s="73"/>
      <c r="C359" s="73"/>
      <c r="D359" s="73"/>
      <c r="E359" s="111"/>
      <c r="F359" s="111"/>
      <c r="G359" s="111"/>
      <c r="H359" s="75"/>
      <c r="I359" s="75"/>
      <c r="J359" s="75"/>
      <c r="K359" s="75"/>
      <c r="L359" s="75"/>
    </row>
    <row r="360" spans="2:12" x14ac:dyDescent="0.25">
      <c r="B360" s="73"/>
      <c r="C360" s="73"/>
      <c r="D360" s="73"/>
      <c r="E360" s="111"/>
      <c r="F360" s="111"/>
      <c r="G360" s="111"/>
      <c r="H360" s="75"/>
      <c r="I360" s="75"/>
      <c r="J360" s="75"/>
      <c r="K360" s="75"/>
      <c r="L360" s="75"/>
    </row>
    <row r="361" spans="2:12" x14ac:dyDescent="0.25">
      <c r="B361" s="73"/>
      <c r="C361" s="73"/>
      <c r="D361" s="73"/>
      <c r="E361" s="111"/>
      <c r="F361" s="111"/>
      <c r="G361" s="111"/>
      <c r="H361" s="75"/>
      <c r="I361" s="75"/>
      <c r="J361" s="75"/>
      <c r="K361" s="75"/>
      <c r="L361" s="75"/>
    </row>
    <row r="362" spans="2:12" x14ac:dyDescent="0.25">
      <c r="B362" s="73"/>
      <c r="C362" s="73"/>
      <c r="D362" s="73"/>
      <c r="E362" s="111"/>
      <c r="F362" s="111"/>
      <c r="G362" s="111"/>
      <c r="H362" s="75"/>
      <c r="I362" s="75"/>
      <c r="J362" s="75"/>
      <c r="K362" s="75"/>
      <c r="L362" s="75"/>
    </row>
    <row r="363" spans="2:12" x14ac:dyDescent="0.25">
      <c r="B363" s="73"/>
      <c r="C363" s="73"/>
      <c r="D363" s="73"/>
      <c r="E363" s="111"/>
      <c r="F363" s="111"/>
      <c r="G363" s="111"/>
      <c r="H363" s="75"/>
      <c r="I363" s="75"/>
      <c r="J363" s="75"/>
      <c r="K363" s="75"/>
      <c r="L363" s="75"/>
    </row>
    <row r="364" spans="2:12" x14ac:dyDescent="0.25">
      <c r="B364" s="73"/>
      <c r="C364" s="73"/>
      <c r="D364" s="73"/>
      <c r="E364" s="111"/>
      <c r="F364" s="111"/>
      <c r="G364" s="111"/>
      <c r="H364" s="75"/>
      <c r="I364" s="75"/>
      <c r="J364" s="75"/>
      <c r="K364" s="75"/>
      <c r="L364" s="75"/>
    </row>
    <row r="365" spans="2:12" x14ac:dyDescent="0.25">
      <c r="B365" s="73"/>
      <c r="C365" s="73"/>
      <c r="D365" s="73"/>
      <c r="E365" s="111"/>
      <c r="F365" s="111"/>
      <c r="G365" s="111"/>
      <c r="H365" s="75"/>
      <c r="I365" s="75"/>
      <c r="J365" s="75"/>
      <c r="K365" s="75"/>
      <c r="L365" s="75"/>
    </row>
    <row r="366" spans="2:12" x14ac:dyDescent="0.25">
      <c r="B366" s="73"/>
      <c r="C366" s="73"/>
      <c r="D366" s="73"/>
      <c r="E366" s="111"/>
      <c r="F366" s="111"/>
      <c r="G366" s="111"/>
      <c r="H366" s="75"/>
      <c r="I366" s="75"/>
      <c r="J366" s="75"/>
      <c r="K366" s="75"/>
      <c r="L366" s="75"/>
    </row>
    <row r="367" spans="2:12" x14ac:dyDescent="0.25">
      <c r="B367" s="73"/>
      <c r="C367" s="73"/>
      <c r="D367" s="73"/>
      <c r="E367" s="111"/>
      <c r="F367" s="111"/>
      <c r="G367" s="111"/>
      <c r="H367" s="75"/>
      <c r="I367" s="75"/>
      <c r="J367" s="75"/>
      <c r="K367" s="75"/>
      <c r="L367" s="75"/>
    </row>
    <row r="368" spans="2:12" x14ac:dyDescent="0.25">
      <c r="B368" s="73"/>
      <c r="C368" s="73"/>
      <c r="D368" s="73"/>
      <c r="E368" s="111"/>
      <c r="F368" s="111"/>
      <c r="G368" s="111"/>
      <c r="H368" s="75"/>
      <c r="I368" s="75"/>
      <c r="J368" s="75"/>
      <c r="K368" s="75"/>
      <c r="L368" s="75"/>
    </row>
    <row r="369" spans="2:12" x14ac:dyDescent="0.25">
      <c r="B369" s="73"/>
      <c r="C369" s="73"/>
      <c r="D369" s="73"/>
      <c r="E369" s="111"/>
      <c r="F369" s="111"/>
      <c r="G369" s="111"/>
      <c r="H369" s="75"/>
      <c r="I369" s="75"/>
      <c r="J369" s="75"/>
      <c r="K369" s="75"/>
      <c r="L369" s="75"/>
    </row>
    <row r="370" spans="2:12" x14ac:dyDescent="0.25">
      <c r="B370" s="73"/>
      <c r="C370" s="73"/>
      <c r="D370" s="73"/>
      <c r="E370" s="111"/>
      <c r="F370" s="111"/>
      <c r="G370" s="111"/>
      <c r="H370" s="75"/>
      <c r="I370" s="75"/>
      <c r="J370" s="75"/>
      <c r="K370" s="75"/>
      <c r="L370" s="75"/>
    </row>
    <row r="371" spans="2:12" x14ac:dyDescent="0.25">
      <c r="B371" s="73"/>
      <c r="C371" s="73"/>
      <c r="D371" s="73"/>
      <c r="E371" s="111"/>
      <c r="F371" s="111"/>
      <c r="G371" s="111"/>
      <c r="H371" s="75"/>
      <c r="I371" s="75"/>
      <c r="J371" s="75"/>
      <c r="K371" s="75"/>
      <c r="L371" s="75"/>
    </row>
    <row r="372" spans="2:12" x14ac:dyDescent="0.25">
      <c r="B372" s="73"/>
      <c r="C372" s="73"/>
      <c r="D372" s="73"/>
      <c r="E372" s="111"/>
      <c r="F372" s="111"/>
      <c r="G372" s="111"/>
      <c r="H372" s="75"/>
      <c r="I372" s="75"/>
      <c r="J372" s="75"/>
      <c r="K372" s="75"/>
      <c r="L372" s="75"/>
    </row>
    <row r="373" spans="2:12" x14ac:dyDescent="0.25">
      <c r="B373" s="73"/>
      <c r="C373" s="73"/>
      <c r="D373" s="73"/>
      <c r="E373" s="111"/>
      <c r="F373" s="111"/>
      <c r="G373" s="111"/>
      <c r="H373" s="75"/>
      <c r="I373" s="75"/>
      <c r="J373" s="75"/>
      <c r="K373" s="75"/>
      <c r="L373" s="75"/>
    </row>
    <row r="374" spans="2:12" x14ac:dyDescent="0.25">
      <c r="B374" s="73"/>
      <c r="C374" s="73"/>
      <c r="D374" s="73"/>
      <c r="E374" s="111"/>
      <c r="F374" s="111"/>
      <c r="G374" s="111"/>
      <c r="H374" s="75"/>
      <c r="I374" s="75"/>
      <c r="J374" s="75"/>
      <c r="K374" s="75"/>
      <c r="L374" s="75"/>
    </row>
    <row r="375" spans="2:12" x14ac:dyDescent="0.25">
      <c r="B375" s="73"/>
      <c r="C375" s="73"/>
      <c r="D375" s="73"/>
      <c r="E375" s="111"/>
      <c r="F375" s="111"/>
      <c r="G375" s="111"/>
      <c r="H375" s="75"/>
      <c r="I375" s="75"/>
      <c r="J375" s="75"/>
      <c r="K375" s="75"/>
      <c r="L375" s="75"/>
    </row>
    <row r="376" spans="2:12" x14ac:dyDescent="0.25">
      <c r="B376" s="73"/>
      <c r="C376" s="73"/>
      <c r="D376" s="73"/>
      <c r="E376" s="111"/>
      <c r="F376" s="111"/>
      <c r="G376" s="111"/>
      <c r="H376" s="75"/>
      <c r="I376" s="75"/>
      <c r="J376" s="75"/>
      <c r="K376" s="75"/>
      <c r="L376" s="75"/>
    </row>
    <row r="377" spans="2:12" x14ac:dyDescent="0.25">
      <c r="B377" s="73"/>
      <c r="C377" s="73"/>
      <c r="D377" s="73"/>
      <c r="E377" s="111"/>
      <c r="F377" s="111"/>
      <c r="G377" s="111"/>
      <c r="H377" s="75"/>
      <c r="I377" s="75"/>
      <c r="J377" s="75"/>
      <c r="K377" s="75"/>
      <c r="L377" s="75"/>
    </row>
    <row r="378" spans="2:12" x14ac:dyDescent="0.25">
      <c r="B378" s="73"/>
      <c r="C378" s="73"/>
      <c r="D378" s="73"/>
      <c r="E378" s="111"/>
      <c r="F378" s="111"/>
      <c r="G378" s="111"/>
      <c r="H378" s="75"/>
      <c r="I378" s="75"/>
      <c r="J378" s="75"/>
      <c r="K378" s="75"/>
      <c r="L378" s="75"/>
    </row>
    <row r="379" spans="2:12" x14ac:dyDescent="0.25">
      <c r="B379" s="73"/>
      <c r="C379" s="73"/>
      <c r="D379" s="73"/>
      <c r="E379" s="111"/>
      <c r="F379" s="111"/>
      <c r="G379" s="111"/>
      <c r="H379" s="75"/>
      <c r="I379" s="75"/>
      <c r="J379" s="75"/>
      <c r="K379" s="75"/>
      <c r="L379" s="75"/>
    </row>
    <row r="380" spans="2:12" x14ac:dyDescent="0.25">
      <c r="B380" s="73"/>
      <c r="C380" s="73"/>
      <c r="D380" s="73"/>
      <c r="E380" s="111"/>
      <c r="F380" s="111"/>
      <c r="G380" s="111"/>
      <c r="H380" s="75"/>
      <c r="I380" s="75"/>
      <c r="J380" s="75"/>
      <c r="K380" s="75"/>
      <c r="L380" s="75"/>
    </row>
    <row r="381" spans="2:12" x14ac:dyDescent="0.25">
      <c r="B381" s="73"/>
      <c r="C381" s="73"/>
      <c r="D381" s="73"/>
      <c r="E381" s="111"/>
      <c r="F381" s="111"/>
      <c r="G381" s="111"/>
      <c r="H381" s="75"/>
      <c r="I381" s="75"/>
      <c r="J381" s="75"/>
      <c r="K381" s="75"/>
      <c r="L381" s="75"/>
    </row>
    <row r="382" spans="2:12" x14ac:dyDescent="0.25">
      <c r="B382" s="73"/>
      <c r="C382" s="73"/>
      <c r="D382" s="73"/>
      <c r="E382" s="111"/>
      <c r="F382" s="111"/>
      <c r="G382" s="111"/>
      <c r="H382" s="75"/>
      <c r="I382" s="75"/>
      <c r="J382" s="75"/>
      <c r="K382" s="75"/>
      <c r="L382" s="75"/>
    </row>
    <row r="383" spans="2:12" x14ac:dyDescent="0.25">
      <c r="B383" s="73"/>
      <c r="C383" s="73"/>
      <c r="D383" s="73"/>
      <c r="E383" s="111"/>
      <c r="F383" s="111"/>
      <c r="G383" s="111"/>
      <c r="H383" s="75"/>
      <c r="I383" s="75"/>
      <c r="J383" s="75"/>
      <c r="K383" s="75"/>
      <c r="L383" s="75"/>
    </row>
    <row r="384" spans="2:12" x14ac:dyDescent="0.25">
      <c r="B384" s="73"/>
      <c r="C384" s="73"/>
      <c r="D384" s="73"/>
      <c r="E384" s="111"/>
      <c r="F384" s="111"/>
      <c r="G384" s="111"/>
      <c r="H384" s="75"/>
      <c r="I384" s="75"/>
      <c r="J384" s="75"/>
      <c r="K384" s="75"/>
      <c r="L384" s="75"/>
    </row>
    <row r="385" spans="2:12" x14ac:dyDescent="0.25">
      <c r="B385" s="73"/>
      <c r="C385" s="73"/>
      <c r="D385" s="73"/>
      <c r="E385" s="111"/>
      <c r="F385" s="111"/>
      <c r="G385" s="111"/>
      <c r="H385" s="75"/>
      <c r="I385" s="75"/>
      <c r="J385" s="75"/>
      <c r="K385" s="75"/>
      <c r="L385" s="75"/>
    </row>
    <row r="386" spans="2:12" x14ac:dyDescent="0.25">
      <c r="B386" s="73"/>
      <c r="C386" s="73"/>
      <c r="D386" s="73"/>
      <c r="E386" s="111"/>
      <c r="F386" s="111"/>
      <c r="G386" s="111"/>
      <c r="H386" s="75"/>
      <c r="I386" s="75"/>
      <c r="J386" s="75"/>
      <c r="K386" s="75"/>
      <c r="L386" s="75"/>
    </row>
    <row r="387" spans="2:12" x14ac:dyDescent="0.25">
      <c r="B387" s="73"/>
      <c r="C387" s="73"/>
      <c r="D387" s="73"/>
      <c r="E387" s="111"/>
      <c r="F387" s="111"/>
      <c r="G387" s="111"/>
      <c r="H387" s="75"/>
      <c r="I387" s="75"/>
      <c r="J387" s="75"/>
      <c r="K387" s="75"/>
      <c r="L387" s="75"/>
    </row>
    <row r="388" spans="2:12" x14ac:dyDescent="0.25">
      <c r="B388" s="73"/>
      <c r="C388" s="73"/>
      <c r="D388" s="73"/>
      <c r="E388" s="111"/>
      <c r="F388" s="111"/>
      <c r="G388" s="111"/>
      <c r="H388" s="75"/>
      <c r="I388" s="75"/>
      <c r="J388" s="75"/>
      <c r="K388" s="75"/>
      <c r="L388" s="75"/>
    </row>
    <row r="389" spans="2:12" x14ac:dyDescent="0.25">
      <c r="B389" s="73"/>
      <c r="C389" s="73"/>
      <c r="D389" s="73"/>
      <c r="E389" s="111"/>
      <c r="F389" s="111"/>
      <c r="G389" s="111"/>
      <c r="H389" s="75"/>
      <c r="I389" s="75"/>
      <c r="J389" s="75"/>
      <c r="K389" s="75"/>
      <c r="L389" s="75"/>
    </row>
    <row r="390" spans="2:12" x14ac:dyDescent="0.25">
      <c r="B390" s="73"/>
      <c r="C390" s="73"/>
      <c r="D390" s="73"/>
      <c r="E390" s="111"/>
      <c r="F390" s="111"/>
      <c r="G390" s="111"/>
      <c r="H390" s="75"/>
      <c r="I390" s="75"/>
      <c r="J390" s="75"/>
      <c r="K390" s="75"/>
      <c r="L390" s="75"/>
    </row>
    <row r="391" spans="2:12" x14ac:dyDescent="0.25">
      <c r="B391" s="73"/>
      <c r="C391" s="73"/>
      <c r="D391" s="73"/>
      <c r="E391" s="111"/>
      <c r="F391" s="111"/>
      <c r="G391" s="111"/>
      <c r="H391" s="75"/>
      <c r="I391" s="75"/>
      <c r="J391" s="75"/>
      <c r="K391" s="75"/>
      <c r="L391" s="75"/>
    </row>
    <row r="392" spans="2:12" x14ac:dyDescent="0.25">
      <c r="B392" s="73"/>
      <c r="C392" s="73"/>
      <c r="D392" s="73"/>
      <c r="E392" s="111"/>
      <c r="F392" s="111"/>
      <c r="G392" s="111"/>
      <c r="H392" s="75"/>
      <c r="I392" s="75"/>
      <c r="J392" s="75"/>
      <c r="K392" s="75"/>
      <c r="L392" s="75"/>
    </row>
    <row r="393" spans="2:12" x14ac:dyDescent="0.25">
      <c r="B393" s="73"/>
      <c r="C393" s="73"/>
      <c r="D393" s="73"/>
      <c r="E393" s="111"/>
      <c r="F393" s="111"/>
      <c r="G393" s="111"/>
      <c r="H393" s="75"/>
      <c r="I393" s="75"/>
      <c r="J393" s="75"/>
      <c r="K393" s="75"/>
      <c r="L393" s="75"/>
    </row>
    <row r="394" spans="2:12" x14ac:dyDescent="0.25">
      <c r="B394" s="73"/>
      <c r="C394" s="73"/>
      <c r="D394" s="73"/>
      <c r="E394" s="111"/>
      <c r="F394" s="111"/>
      <c r="G394" s="111"/>
      <c r="H394" s="75"/>
      <c r="I394" s="75"/>
      <c r="J394" s="75"/>
      <c r="K394" s="75"/>
      <c r="L394" s="75"/>
    </row>
    <row r="395" spans="2:12" x14ac:dyDescent="0.25">
      <c r="B395" s="73"/>
      <c r="C395" s="73"/>
      <c r="D395" s="73"/>
      <c r="E395" s="111"/>
      <c r="F395" s="111"/>
      <c r="G395" s="111"/>
      <c r="H395" s="75"/>
      <c r="I395" s="75"/>
      <c r="J395" s="75"/>
      <c r="K395" s="75"/>
      <c r="L395" s="75"/>
    </row>
    <row r="396" spans="2:12" x14ac:dyDescent="0.25">
      <c r="B396" s="73"/>
      <c r="C396" s="73"/>
      <c r="D396" s="73"/>
      <c r="E396" s="111"/>
      <c r="F396" s="111"/>
      <c r="G396" s="111"/>
      <c r="H396" s="75"/>
      <c r="I396" s="75"/>
      <c r="J396" s="75"/>
      <c r="K396" s="75"/>
      <c r="L396" s="75"/>
    </row>
    <row r="397" spans="2:12" x14ac:dyDescent="0.25">
      <c r="B397" s="73"/>
      <c r="C397" s="73"/>
      <c r="D397" s="73"/>
      <c r="E397" s="111"/>
      <c r="F397" s="111"/>
      <c r="G397" s="111"/>
      <c r="H397" s="75"/>
      <c r="I397" s="75"/>
      <c r="J397" s="75"/>
      <c r="K397" s="75"/>
      <c r="L397" s="75"/>
    </row>
    <row r="398" spans="2:12" x14ac:dyDescent="0.25">
      <c r="B398" s="73"/>
      <c r="C398" s="73"/>
      <c r="D398" s="73"/>
      <c r="E398" s="111"/>
      <c r="F398" s="111"/>
      <c r="G398" s="111"/>
      <c r="H398" s="75"/>
      <c r="I398" s="75"/>
      <c r="J398" s="75"/>
      <c r="K398" s="75"/>
      <c r="L398" s="75"/>
    </row>
    <row r="399" spans="2:12" x14ac:dyDescent="0.25">
      <c r="B399" s="73"/>
      <c r="C399" s="73"/>
      <c r="D399" s="73"/>
      <c r="E399" s="111"/>
      <c r="F399" s="111"/>
      <c r="G399" s="111"/>
      <c r="H399" s="75"/>
      <c r="I399" s="75"/>
      <c r="J399" s="75"/>
      <c r="K399" s="75"/>
      <c r="L399" s="75"/>
    </row>
    <row r="400" spans="2:12" x14ac:dyDescent="0.25">
      <c r="B400" s="73"/>
      <c r="C400" s="73"/>
      <c r="D400" s="73"/>
      <c r="E400" s="111"/>
      <c r="F400" s="111"/>
      <c r="G400" s="111"/>
      <c r="H400" s="75"/>
      <c r="I400" s="75"/>
      <c r="J400" s="75"/>
      <c r="K400" s="75"/>
      <c r="L400" s="75"/>
    </row>
    <row r="401" spans="2:12" x14ac:dyDescent="0.25">
      <c r="B401" s="73"/>
      <c r="C401" s="73"/>
      <c r="D401" s="73"/>
      <c r="E401" s="111"/>
      <c r="F401" s="111"/>
      <c r="G401" s="111"/>
      <c r="H401" s="75"/>
      <c r="I401" s="75"/>
      <c r="J401" s="75"/>
      <c r="K401" s="75"/>
      <c r="L401" s="75"/>
    </row>
    <row r="402" spans="2:12" x14ac:dyDescent="0.25">
      <c r="B402" s="73"/>
      <c r="C402" s="73"/>
      <c r="D402" s="73"/>
      <c r="E402" s="111"/>
      <c r="F402" s="111"/>
      <c r="G402" s="111"/>
      <c r="H402" s="75"/>
      <c r="I402" s="75"/>
      <c r="J402" s="75"/>
      <c r="K402" s="75"/>
      <c r="L402" s="75"/>
    </row>
    <row r="403" spans="2:12" x14ac:dyDescent="0.25">
      <c r="B403" s="73"/>
      <c r="C403" s="73"/>
      <c r="D403" s="73"/>
      <c r="E403" s="111"/>
      <c r="F403" s="111"/>
      <c r="G403" s="111"/>
      <c r="H403" s="75"/>
      <c r="I403" s="75"/>
      <c r="J403" s="75"/>
      <c r="K403" s="75"/>
      <c r="L403" s="75"/>
    </row>
    <row r="404" spans="2:12" x14ac:dyDescent="0.25">
      <c r="B404" s="73"/>
      <c r="C404" s="73"/>
      <c r="D404" s="73"/>
      <c r="E404" s="111"/>
      <c r="F404" s="111"/>
      <c r="G404" s="111"/>
      <c r="H404" s="75"/>
      <c r="I404" s="75"/>
      <c r="J404" s="75"/>
      <c r="K404" s="75"/>
      <c r="L404" s="75"/>
    </row>
    <row r="405" spans="2:12" x14ac:dyDescent="0.25">
      <c r="B405" s="73"/>
      <c r="C405" s="73"/>
      <c r="D405" s="73"/>
      <c r="E405" s="111"/>
      <c r="F405" s="111"/>
      <c r="G405" s="111"/>
      <c r="H405" s="75"/>
      <c r="I405" s="75"/>
      <c r="J405" s="75"/>
      <c r="K405" s="75"/>
      <c r="L405" s="75"/>
    </row>
    <row r="406" spans="2:12" x14ac:dyDescent="0.25">
      <c r="B406" s="73"/>
      <c r="C406" s="73"/>
      <c r="D406" s="73"/>
      <c r="E406" s="111"/>
      <c r="F406" s="111"/>
      <c r="G406" s="111"/>
      <c r="H406" s="75"/>
      <c r="I406" s="75"/>
      <c r="J406" s="75"/>
      <c r="K406" s="75"/>
      <c r="L406" s="75"/>
    </row>
    <row r="407" spans="2:12" x14ac:dyDescent="0.25">
      <c r="B407" s="73"/>
      <c r="C407" s="73"/>
      <c r="D407" s="73"/>
      <c r="E407" s="111"/>
      <c r="F407" s="111"/>
      <c r="G407" s="111"/>
      <c r="H407" s="75"/>
      <c r="I407" s="75"/>
      <c r="J407" s="75"/>
      <c r="K407" s="75"/>
      <c r="L407" s="75"/>
    </row>
    <row r="408" spans="2:12" x14ac:dyDescent="0.25">
      <c r="B408" s="73"/>
      <c r="C408" s="73"/>
      <c r="D408" s="73"/>
      <c r="E408" s="111"/>
      <c r="F408" s="111"/>
      <c r="G408" s="111"/>
      <c r="H408" s="75"/>
      <c r="I408" s="75"/>
      <c r="J408" s="75"/>
      <c r="K408" s="75"/>
      <c r="L408" s="75"/>
    </row>
    <row r="409" spans="2:12" x14ac:dyDescent="0.25">
      <c r="B409" s="73"/>
      <c r="C409" s="73"/>
      <c r="D409" s="73"/>
      <c r="E409" s="111"/>
      <c r="F409" s="111"/>
      <c r="G409" s="111"/>
      <c r="H409" s="75"/>
      <c r="I409" s="75"/>
      <c r="J409" s="75"/>
      <c r="K409" s="75"/>
      <c r="L409" s="75"/>
    </row>
    <row r="410" spans="2:12" x14ac:dyDescent="0.25">
      <c r="B410" s="73"/>
      <c r="C410" s="73"/>
      <c r="D410" s="73"/>
      <c r="E410" s="111"/>
      <c r="F410" s="111"/>
      <c r="G410" s="111"/>
      <c r="H410" s="75"/>
      <c r="I410" s="75"/>
      <c r="J410" s="75"/>
      <c r="K410" s="75"/>
      <c r="L410" s="75"/>
    </row>
    <row r="411" spans="2:12" x14ac:dyDescent="0.25">
      <c r="B411" s="73"/>
      <c r="C411" s="73"/>
      <c r="D411" s="73"/>
      <c r="E411" s="111"/>
      <c r="F411" s="111"/>
      <c r="G411" s="111"/>
      <c r="H411" s="75"/>
      <c r="I411" s="75"/>
      <c r="J411" s="75"/>
      <c r="K411" s="75"/>
      <c r="L411" s="75"/>
    </row>
    <row r="412" spans="2:12" x14ac:dyDescent="0.25">
      <c r="B412" s="73"/>
      <c r="C412" s="73"/>
      <c r="D412" s="73"/>
      <c r="E412" s="111"/>
      <c r="F412" s="111"/>
      <c r="G412" s="111"/>
      <c r="H412" s="75"/>
      <c r="I412" s="75"/>
      <c r="J412" s="75"/>
      <c r="K412" s="75"/>
      <c r="L412" s="75"/>
    </row>
    <row r="413" spans="2:12" x14ac:dyDescent="0.25">
      <c r="B413" s="73"/>
      <c r="C413" s="73"/>
      <c r="D413" s="73"/>
      <c r="E413" s="111"/>
      <c r="F413" s="111"/>
      <c r="G413" s="111"/>
      <c r="H413" s="75"/>
      <c r="I413" s="75"/>
      <c r="J413" s="75"/>
      <c r="K413" s="75"/>
      <c r="L413" s="75"/>
    </row>
    <row r="414" spans="2:12" x14ac:dyDescent="0.25">
      <c r="B414" s="73"/>
      <c r="C414" s="73"/>
      <c r="D414" s="73"/>
      <c r="E414" s="111"/>
      <c r="F414" s="111"/>
      <c r="G414" s="111"/>
      <c r="H414" s="75"/>
      <c r="I414" s="75"/>
      <c r="J414" s="75"/>
      <c r="K414" s="75"/>
      <c r="L414" s="75"/>
    </row>
    <row r="415" spans="2:12" x14ac:dyDescent="0.25">
      <c r="B415" s="73"/>
      <c r="C415" s="73"/>
      <c r="D415" s="73"/>
      <c r="E415" s="111"/>
      <c r="F415" s="111"/>
      <c r="G415" s="111"/>
      <c r="H415" s="75"/>
      <c r="I415" s="75"/>
      <c r="J415" s="75"/>
      <c r="K415" s="75"/>
      <c r="L415" s="75"/>
    </row>
    <row r="416" spans="2:12" x14ac:dyDescent="0.25">
      <c r="B416" s="73"/>
      <c r="C416" s="73"/>
      <c r="D416" s="73"/>
      <c r="E416" s="111"/>
      <c r="F416" s="111"/>
      <c r="G416" s="111"/>
      <c r="H416" s="75"/>
      <c r="I416" s="75"/>
      <c r="J416" s="75"/>
      <c r="K416" s="75"/>
      <c r="L416" s="75"/>
    </row>
    <row r="417" spans="2:12" x14ac:dyDescent="0.25">
      <c r="B417" s="73"/>
      <c r="C417" s="73"/>
      <c r="D417" s="73"/>
      <c r="E417" s="111"/>
      <c r="F417" s="111"/>
      <c r="G417" s="111"/>
      <c r="H417" s="75"/>
      <c r="I417" s="75"/>
      <c r="J417" s="75"/>
      <c r="K417" s="75"/>
      <c r="L417" s="75"/>
    </row>
    <row r="418" spans="2:12" x14ac:dyDescent="0.25">
      <c r="B418" s="73"/>
      <c r="C418" s="73"/>
      <c r="D418" s="73"/>
      <c r="E418" s="111"/>
      <c r="F418" s="111"/>
      <c r="G418" s="111"/>
      <c r="H418" s="75"/>
      <c r="I418" s="75"/>
      <c r="J418" s="75"/>
      <c r="K418" s="75"/>
      <c r="L418" s="75"/>
    </row>
    <row r="419" spans="2:12" x14ac:dyDescent="0.25">
      <c r="B419" s="73"/>
      <c r="C419" s="73"/>
      <c r="D419" s="73"/>
      <c r="E419" s="111"/>
      <c r="F419" s="111"/>
      <c r="G419" s="111"/>
      <c r="H419" s="75"/>
      <c r="I419" s="75"/>
      <c r="J419" s="75"/>
      <c r="K419" s="75"/>
      <c r="L419" s="75"/>
    </row>
    <row r="420" spans="2:12" x14ac:dyDescent="0.25">
      <c r="B420" s="73"/>
      <c r="C420" s="73"/>
      <c r="D420" s="73"/>
      <c r="E420" s="111"/>
      <c r="F420" s="111"/>
      <c r="G420" s="111"/>
      <c r="H420" s="75"/>
      <c r="I420" s="75"/>
      <c r="J420" s="75"/>
      <c r="K420" s="75"/>
      <c r="L420" s="75"/>
    </row>
    <row r="421" spans="2:12" x14ac:dyDescent="0.25">
      <c r="B421" s="73"/>
      <c r="C421" s="73"/>
      <c r="D421" s="73"/>
      <c r="E421" s="111"/>
      <c r="F421" s="111"/>
      <c r="G421" s="111"/>
      <c r="H421" s="75"/>
      <c r="I421" s="75"/>
      <c r="J421" s="75"/>
      <c r="K421" s="75"/>
      <c r="L421" s="75"/>
    </row>
    <row r="422" spans="2:12" x14ac:dyDescent="0.25">
      <c r="B422" s="73"/>
      <c r="C422" s="73"/>
      <c r="D422" s="73"/>
      <c r="E422" s="111"/>
      <c r="F422" s="111"/>
      <c r="G422" s="111"/>
      <c r="H422" s="75"/>
      <c r="I422" s="75"/>
      <c r="J422" s="75"/>
      <c r="K422" s="75"/>
      <c r="L422" s="75"/>
    </row>
    <row r="423" spans="2:12" x14ac:dyDescent="0.25">
      <c r="B423" s="73"/>
      <c r="C423" s="73"/>
      <c r="D423" s="73"/>
      <c r="E423" s="111"/>
      <c r="F423" s="111"/>
      <c r="G423" s="111"/>
      <c r="H423" s="75"/>
      <c r="I423" s="75"/>
      <c r="J423" s="75"/>
      <c r="K423" s="75"/>
      <c r="L423" s="75"/>
    </row>
    <row r="424" spans="2:12" x14ac:dyDescent="0.25">
      <c r="B424" s="73"/>
      <c r="C424" s="73"/>
      <c r="D424" s="73"/>
      <c r="E424" s="111"/>
      <c r="F424" s="111"/>
      <c r="G424" s="111"/>
      <c r="H424" s="75"/>
      <c r="I424" s="75"/>
      <c r="J424" s="75"/>
      <c r="K424" s="75"/>
      <c r="L424" s="75"/>
    </row>
    <row r="425" spans="2:12" x14ac:dyDescent="0.25">
      <c r="B425" s="73"/>
      <c r="C425" s="73"/>
      <c r="D425" s="73"/>
      <c r="E425" s="111"/>
      <c r="F425" s="111"/>
      <c r="G425" s="111"/>
      <c r="H425" s="75"/>
      <c r="I425" s="75"/>
      <c r="J425" s="75"/>
      <c r="K425" s="75"/>
      <c r="L425" s="75"/>
    </row>
    <row r="426" spans="2:12" x14ac:dyDescent="0.25">
      <c r="B426" s="73"/>
      <c r="C426" s="73"/>
      <c r="D426" s="73"/>
      <c r="E426" s="111"/>
      <c r="F426" s="111"/>
      <c r="G426" s="111"/>
      <c r="H426" s="75"/>
      <c r="I426" s="75"/>
      <c r="J426" s="75"/>
      <c r="K426" s="75"/>
      <c r="L426" s="75"/>
    </row>
    <row r="427" spans="2:12" x14ac:dyDescent="0.25">
      <c r="B427" s="73"/>
      <c r="C427" s="73"/>
      <c r="D427" s="73"/>
      <c r="E427" s="111"/>
      <c r="F427" s="111"/>
      <c r="G427" s="111"/>
      <c r="H427" s="75"/>
      <c r="I427" s="75"/>
      <c r="J427" s="75"/>
      <c r="K427" s="75"/>
      <c r="L427" s="75"/>
    </row>
    <row r="428" spans="2:12" x14ac:dyDescent="0.25">
      <c r="B428" s="73"/>
      <c r="C428" s="73"/>
      <c r="D428" s="73"/>
      <c r="E428" s="111"/>
      <c r="F428" s="111"/>
      <c r="G428" s="111"/>
      <c r="H428" s="75"/>
      <c r="I428" s="75"/>
      <c r="J428" s="75"/>
      <c r="K428" s="75"/>
      <c r="L428" s="75"/>
    </row>
    <row r="429" spans="2:12" x14ac:dyDescent="0.25">
      <c r="B429" s="73"/>
      <c r="C429" s="73"/>
      <c r="D429" s="73"/>
      <c r="E429" s="111"/>
      <c r="F429" s="111"/>
      <c r="G429" s="111"/>
      <c r="H429" s="75"/>
      <c r="I429" s="75"/>
      <c r="J429" s="75"/>
      <c r="K429" s="75"/>
      <c r="L429" s="75"/>
    </row>
  </sheetData>
  <protectedRanges>
    <protectedRange sqref="AR1:AT65 AR67:AT1048576" name="Aralık1"/>
    <protectedRange sqref="AR66:AT66" name="Aralık1_1"/>
  </protectedRanges>
  <mergeCells count="9">
    <mergeCell ref="C14:K14"/>
    <mergeCell ref="C13:K13"/>
    <mergeCell ref="N13:AG13"/>
    <mergeCell ref="N14:AG14"/>
    <mergeCell ref="AI13:AQ13"/>
    <mergeCell ref="AI14:AQ14"/>
    <mergeCell ref="M10:R11"/>
    <mergeCell ref="V10:AF11"/>
    <mergeCell ref="AH10:AH11"/>
  </mergeCells>
  <conditionalFormatting sqref="B13:C14 AI14 F15:AF62 AH15:AO62 B15:E65 I16:I65 F63:AO65">
    <cfRule type="expression" dxfId="34" priority="41">
      <formula>IF($G13&lt;&gt;"",TRUE,FALSE)</formula>
    </cfRule>
  </conditionalFormatting>
  <conditionalFormatting sqref="B66:AO250">
    <cfRule type="expression" dxfId="33" priority="7">
      <formula>IF($G66&lt;&gt;"",TRUE,FALSE)</formula>
    </cfRule>
  </conditionalFormatting>
  <conditionalFormatting sqref="H15:I65">
    <cfRule type="cellIs" dxfId="32" priority="49" operator="equal">
      <formula>"KISMİ ZAMANLI"</formula>
    </cfRule>
  </conditionalFormatting>
  <conditionalFormatting sqref="H66:I82">
    <cfRule type="cellIs" dxfId="31" priority="2" operator="equal">
      <formula>"KISMİ ZAMANLI"</formula>
    </cfRule>
  </conditionalFormatting>
  <conditionalFormatting sqref="H83:I250">
    <cfRule type="cellIs" dxfId="30" priority="9" operator="equal">
      <formula>"KISMİ ZAMANLI"</formula>
    </cfRule>
  </conditionalFormatting>
  <conditionalFormatting sqref="J15:J82">
    <cfRule type="cellIs" dxfId="29" priority="56" operator="equal">
      <formula>"DESTEK PERSONELİ"</formula>
    </cfRule>
  </conditionalFormatting>
  <conditionalFormatting sqref="J83:J250">
    <cfRule type="cellIs" dxfId="28" priority="8" operator="equal">
      <formula>"DESTEK PERSONELİ"</formula>
    </cfRule>
  </conditionalFormatting>
  <conditionalFormatting sqref="L15:L250">
    <cfRule type="colorScale" priority="473">
      <colorScale>
        <cfvo type="min"/>
        <cfvo type="percentile" val="50"/>
        <cfvo type="max"/>
        <color rgb="FF63BE7B"/>
        <color rgb="FFFCFCFF"/>
        <color rgb="FFF8696B"/>
      </colorScale>
    </cfRule>
  </conditionalFormatting>
  <conditionalFormatting sqref="R15:R82">
    <cfRule type="cellIs" dxfId="27" priority="50" operator="greaterThan">
      <formula>0</formula>
    </cfRule>
  </conditionalFormatting>
  <conditionalFormatting sqref="R83:R250">
    <cfRule type="cellIs" dxfId="26" priority="16" operator="greaterThan">
      <formula>0</formula>
    </cfRule>
  </conditionalFormatting>
  <conditionalFormatting sqref="T15:T82 AJ15:AJ82">
    <cfRule type="cellIs" dxfId="25" priority="55" operator="lessThan">
      <formula>$F$4</formula>
    </cfRule>
  </conditionalFormatting>
  <conditionalFormatting sqref="T83:T250 AJ83:AJ250">
    <cfRule type="cellIs" dxfId="24" priority="21" operator="lessThan">
      <formula>$F$4</formula>
    </cfRule>
  </conditionalFormatting>
  <conditionalFormatting sqref="U15:U82">
    <cfRule type="cellIs" dxfId="23" priority="51" operator="lessThan">
      <formula>$F$5</formula>
    </cfRule>
  </conditionalFormatting>
  <conditionalFormatting sqref="U83:U250">
    <cfRule type="cellIs" dxfId="22" priority="17" operator="lessThan">
      <formula>$F$5</formula>
    </cfRule>
  </conditionalFormatting>
  <conditionalFormatting sqref="V15:V82">
    <cfRule type="cellIs" dxfId="21" priority="53" operator="greaterThan">
      <formula>0</formula>
    </cfRule>
  </conditionalFormatting>
  <conditionalFormatting sqref="V83:V250">
    <cfRule type="cellIs" dxfId="20" priority="19" operator="greaterThan">
      <formula>0</formula>
    </cfRule>
  </conditionalFormatting>
  <conditionalFormatting sqref="V15:AF65">
    <cfRule type="expression" dxfId="19" priority="48">
      <formula>IF($H15="KISMİ ZAMANLI",TRUE,FALSE)</formula>
    </cfRule>
  </conditionalFormatting>
  <conditionalFormatting sqref="V66:AF82">
    <cfRule type="expression" dxfId="18" priority="1">
      <formula>IF($H66="KISMİ ZAMANLI",TRUE,FALSE)</formula>
    </cfRule>
  </conditionalFormatting>
  <conditionalFormatting sqref="V83:AF250">
    <cfRule type="expression" dxfId="17" priority="15">
      <formula>IF($H83="KISMİ ZAMANLI",TRUE,FALSE)</formula>
    </cfRule>
  </conditionalFormatting>
  <conditionalFormatting sqref="W15:AF65">
    <cfRule type="cellIs" dxfId="16" priority="52" operator="greaterThan">
      <formula>0</formula>
    </cfRule>
  </conditionalFormatting>
  <conditionalFormatting sqref="W66:AF82">
    <cfRule type="cellIs" dxfId="15" priority="3" operator="greaterThan">
      <formula>0</formula>
    </cfRule>
  </conditionalFormatting>
  <conditionalFormatting sqref="W83:AF250">
    <cfRule type="cellIs" dxfId="14" priority="18" operator="greaterThan">
      <formula>0</formula>
    </cfRule>
  </conditionalFormatting>
  <conditionalFormatting sqref="AI13">
    <cfRule type="containsText" dxfId="13" priority="25" operator="containsText" text="İçeride geçirilen süre yetersiz">
      <formula>NOT(ISERROR(SEARCH("İçeride geçirilen süre yetersiz",AI13)))</formula>
    </cfRule>
    <cfRule type="containsText" dxfId="12" priority="24" operator="containsText" text="İçeride geçirilen süre yeterli">
      <formula>NOT(ISERROR(SEARCH("İçeride geçirilen süre yeterli",AI13)))</formula>
    </cfRule>
  </conditionalFormatting>
  <conditionalFormatting sqref="AI14:AI82">
    <cfRule type="cellIs" dxfId="11" priority="42" operator="greaterThan">
      <formula>$S14*3/$F$6*$F$7</formula>
    </cfRule>
    <cfRule type="cellIs" dxfId="10" priority="43" operator="greaterThan">
      <formula>$S14*2.5/$F$6*$F$7</formula>
    </cfRule>
  </conditionalFormatting>
  <conditionalFormatting sqref="AI83:AI250">
    <cfRule type="cellIs" dxfId="9" priority="11" operator="greaterThan">
      <formula>$S83*2.5/$F$6*$F$7</formula>
    </cfRule>
    <cfRule type="cellIs" dxfId="8" priority="10" operator="greaterThan">
      <formula>$S83*3/$F$6*$F$7</formula>
    </cfRule>
  </conditionalFormatting>
  <conditionalFormatting sqref="AM15:AM82">
    <cfRule type="expression" dxfId="7" priority="46">
      <formula>IF(AND($AM15&lt;$AL15,$H15="KISMİ ZAMANLI"),TRUE,FALSE)</formula>
    </cfRule>
    <cfRule type="expression" dxfId="6" priority="47">
      <formula>IF(AND($AM15&lt;$AL15,$H15="TAM ZAMANLI"),TRUE,FALSE)</formula>
    </cfRule>
  </conditionalFormatting>
  <conditionalFormatting sqref="AM83:AM250">
    <cfRule type="expression" dxfId="5" priority="14">
      <formula>IF(AND($AM83&lt;$AL83,$H83="TAM ZAMANLI"),TRUE,FALSE)</formula>
    </cfRule>
    <cfRule type="expression" dxfId="4" priority="13">
      <formula>IF(AND($AM83&lt;$AL83,$H83="KISMİ ZAMANLI"),TRUE,FALSE)</formula>
    </cfRule>
  </conditionalFormatting>
  <conditionalFormatting sqref="AN15:AN82">
    <cfRule type="expression" dxfId="3" priority="45">
      <formula>IF(AND($AN15&lt;$G$3,$H15="KISMİ ZAMANLI"),TRUE,FALSE)</formula>
    </cfRule>
    <cfRule type="expression" dxfId="2" priority="54">
      <formula>IF(AND($AN15&lt;$G$3,$H15="TAM ZAMANLI"),TRUE,FALSE)</formula>
    </cfRule>
  </conditionalFormatting>
  <conditionalFormatting sqref="AN83:AN250">
    <cfRule type="expression" dxfId="1" priority="20">
      <formula>IF(AND($AN83&lt;$G$3,$H83="TAM ZAMANLI"),TRUE,FALSE)</formula>
    </cfRule>
    <cfRule type="expression" dxfId="0" priority="12">
      <formula>IF(AND($AN83&lt;$G$3,$H83="KISMİ ZAMANLI"),TRUE,FALSE)</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Sayfa1!$F$3:$F$15</xm:f>
          </x14:formula1>
          <xm:sqref>K15:K250</xm:sqref>
        </x14:dataValidation>
        <x14:dataValidation type="list" allowBlank="1" showInputMessage="1" showErrorMessage="1" xr:uid="{00000000-0002-0000-0000-000001000000}">
          <x14:formula1>
            <xm:f>Sayfa1!$D$3:$D$5</xm:f>
          </x14:formula1>
          <xm:sqref>J15:J250</xm:sqref>
        </x14:dataValidation>
        <x14:dataValidation type="list" allowBlank="1" showInputMessage="1" showErrorMessage="1" xr:uid="{00000000-0002-0000-0000-000002000000}">
          <x14:formula1>
            <xm:f>Sayfa1!$B$3:$B$4</xm:f>
          </x14:formula1>
          <xm:sqref>H15:H250</xm:sqref>
        </x14:dataValidation>
        <x14:dataValidation type="list" allowBlank="1" showInputMessage="1" showErrorMessage="1" xr:uid="{00000000-0002-0000-0000-000003000000}">
          <x14:formula1>
            <xm:f>Sayfa1!$I$3:$I$4</xm:f>
          </x14:formula1>
          <xm:sqref>I15:I250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2"/>
  <dimension ref="A1:J19"/>
  <sheetViews>
    <sheetView workbookViewId="0">
      <selection activeCell="E24" sqref="E24"/>
    </sheetView>
  </sheetViews>
  <sheetFormatPr defaultColWidth="7.140625" defaultRowHeight="15" x14ac:dyDescent="0.25"/>
  <cols>
    <col min="1" max="1" width="8.5703125" bestFit="1" customWidth="1"/>
    <col min="2" max="2" width="6.5703125" bestFit="1" customWidth="1"/>
    <col min="3" max="3" width="8.5703125" bestFit="1" customWidth="1"/>
    <col min="4" max="4" width="8" bestFit="1" customWidth="1"/>
    <col min="5" max="5" width="35.42578125" bestFit="1" customWidth="1"/>
    <col min="6" max="6" width="7.5703125" customWidth="1"/>
    <col min="10" max="10" width="47.28515625" bestFit="1" customWidth="1"/>
    <col min="11" max="11" width="15.5703125" customWidth="1"/>
    <col min="12" max="12" width="9.140625" bestFit="1" customWidth="1"/>
    <col min="13" max="13" width="10.140625" bestFit="1" customWidth="1"/>
  </cols>
  <sheetData>
    <row r="1" spans="1:10" x14ac:dyDescent="0.25">
      <c r="A1" s="4" t="s">
        <v>48</v>
      </c>
      <c r="B1" s="4" t="s">
        <v>49</v>
      </c>
      <c r="C1" s="3" t="s">
        <v>50</v>
      </c>
      <c r="D1" s="4" t="s">
        <v>51</v>
      </c>
      <c r="E1" s="4" t="s">
        <v>52</v>
      </c>
      <c r="F1" s="4" t="s">
        <v>53</v>
      </c>
    </row>
    <row r="2" spans="1:10" x14ac:dyDescent="0.25">
      <c r="A2" s="6">
        <v>2025</v>
      </c>
      <c r="B2" s="7" t="str">
        <f t="shared" ref="B2:B18" si="0">TEXT(C2,"AAAAAAA")</f>
        <v>Ocak</v>
      </c>
      <c r="C2" s="7">
        <v>45292</v>
      </c>
      <c r="D2" s="8" t="str">
        <f t="shared" ref="D2:D6" si="1">TEXT(C2,"gggg")</f>
        <v>Pazartesi</v>
      </c>
      <c r="E2" s="5" t="s">
        <v>54</v>
      </c>
      <c r="F2" s="6">
        <v>1</v>
      </c>
      <c r="J2" s="179" t="s">
        <v>180</v>
      </c>
    </row>
    <row r="3" spans="1:10" x14ac:dyDescent="0.25">
      <c r="A3" s="6">
        <v>2025</v>
      </c>
      <c r="B3" s="7" t="str">
        <f t="shared" si="0"/>
        <v>Mart</v>
      </c>
      <c r="C3" s="7">
        <v>45745</v>
      </c>
      <c r="D3" s="8" t="str">
        <f t="shared" si="1"/>
        <v>Cumartesi</v>
      </c>
      <c r="E3" s="5" t="s">
        <v>58</v>
      </c>
      <c r="F3" s="6">
        <v>0.5</v>
      </c>
      <c r="J3" s="179" t="s">
        <v>181</v>
      </c>
    </row>
    <row r="4" spans="1:10" x14ac:dyDescent="0.25">
      <c r="A4" s="6">
        <v>2025</v>
      </c>
      <c r="B4" s="7" t="s">
        <v>197</v>
      </c>
      <c r="C4" s="7">
        <v>45746</v>
      </c>
      <c r="D4" s="8" t="str">
        <f t="shared" si="1"/>
        <v>Pazar</v>
      </c>
      <c r="E4" s="5" t="s">
        <v>59</v>
      </c>
      <c r="F4" s="6">
        <v>1</v>
      </c>
      <c r="J4" s="179" t="s">
        <v>182</v>
      </c>
    </row>
    <row r="5" spans="1:10" x14ac:dyDescent="0.25">
      <c r="A5" s="6">
        <v>2025</v>
      </c>
      <c r="B5" s="7" t="s">
        <v>197</v>
      </c>
      <c r="C5" s="7">
        <v>45747</v>
      </c>
      <c r="D5" s="8" t="str">
        <f t="shared" si="1"/>
        <v>Pazartesi</v>
      </c>
      <c r="E5" s="5" t="s">
        <v>59</v>
      </c>
      <c r="F5" s="6">
        <v>1</v>
      </c>
      <c r="J5" s="179" t="s">
        <v>183</v>
      </c>
    </row>
    <row r="6" spans="1:10" x14ac:dyDescent="0.25">
      <c r="A6" s="6">
        <v>2025</v>
      </c>
      <c r="B6" s="7" t="str">
        <f t="shared" si="0"/>
        <v>Nisan</v>
      </c>
      <c r="C6" s="7">
        <v>45748</v>
      </c>
      <c r="D6" s="8" t="str">
        <f t="shared" si="1"/>
        <v>Salı</v>
      </c>
      <c r="E6" s="5" t="s">
        <v>59</v>
      </c>
      <c r="F6" s="6">
        <v>1</v>
      </c>
      <c r="J6" s="179" t="s">
        <v>184</v>
      </c>
    </row>
    <row r="7" spans="1:10" x14ac:dyDescent="0.25">
      <c r="A7" s="6">
        <v>2025</v>
      </c>
      <c r="B7" s="7" t="str">
        <f>TEXT(C7,"AAAAAAA")</f>
        <v>Nisan</v>
      </c>
      <c r="C7" s="7">
        <v>45770</v>
      </c>
      <c r="D7" s="8" t="s">
        <v>198</v>
      </c>
      <c r="E7" s="5" t="s">
        <v>55</v>
      </c>
      <c r="F7" s="6">
        <v>1</v>
      </c>
      <c r="J7" s="179" t="s">
        <v>185</v>
      </c>
    </row>
    <row r="8" spans="1:10" x14ac:dyDescent="0.25">
      <c r="A8" s="6">
        <v>2025</v>
      </c>
      <c r="B8" s="7" t="str">
        <f>TEXT(C8,"AAAAAAA")</f>
        <v>Mayıs</v>
      </c>
      <c r="C8" s="7">
        <v>45778</v>
      </c>
      <c r="D8" s="8" t="str">
        <f>TEXT(C8,"gggg")</f>
        <v>Perşembe</v>
      </c>
      <c r="E8" s="5" t="s">
        <v>56</v>
      </c>
      <c r="F8" s="6">
        <v>1</v>
      </c>
      <c r="J8" s="179" t="s">
        <v>186</v>
      </c>
    </row>
    <row r="9" spans="1:10" x14ac:dyDescent="0.25">
      <c r="A9" s="6">
        <v>2025</v>
      </c>
      <c r="B9" s="7" t="str">
        <f t="shared" si="0"/>
        <v>Mayıs</v>
      </c>
      <c r="C9" s="7">
        <v>45796</v>
      </c>
      <c r="D9" s="8" t="str">
        <f t="shared" ref="D9" si="2">TEXT(C9,"gggg")</f>
        <v>Pazartesi</v>
      </c>
      <c r="E9" s="5" t="s">
        <v>57</v>
      </c>
      <c r="F9" s="6">
        <v>1</v>
      </c>
      <c r="J9" s="179" t="s">
        <v>187</v>
      </c>
    </row>
    <row r="10" spans="1:10" x14ac:dyDescent="0.25">
      <c r="A10" s="6">
        <v>2025</v>
      </c>
      <c r="B10" s="7" t="str">
        <f t="shared" si="0"/>
        <v>Haziran</v>
      </c>
      <c r="C10" s="7">
        <v>45813</v>
      </c>
      <c r="D10" s="8" t="str">
        <f t="shared" ref="D10:D15" si="3">TEXT(C10,"gggg")</f>
        <v>Perşembe</v>
      </c>
      <c r="E10" s="5" t="s">
        <v>62</v>
      </c>
      <c r="F10" s="6">
        <v>0.5</v>
      </c>
      <c r="J10" s="179" t="s">
        <v>188</v>
      </c>
    </row>
    <row r="11" spans="1:10" x14ac:dyDescent="0.25">
      <c r="A11" s="6">
        <v>2025</v>
      </c>
      <c r="B11" s="7" t="str">
        <f t="shared" si="0"/>
        <v>Haziran</v>
      </c>
      <c r="C11" s="7">
        <v>45814</v>
      </c>
      <c r="D11" s="8" t="str">
        <f t="shared" si="3"/>
        <v>Cuma</v>
      </c>
      <c r="E11" s="5" t="s">
        <v>63</v>
      </c>
      <c r="F11" s="6">
        <v>1</v>
      </c>
      <c r="J11" s="179" t="s">
        <v>189</v>
      </c>
    </row>
    <row r="12" spans="1:10" x14ac:dyDescent="0.25">
      <c r="A12" s="6">
        <v>2025</v>
      </c>
      <c r="B12" s="7" t="str">
        <f t="shared" si="0"/>
        <v>Haziran</v>
      </c>
      <c r="C12" s="7">
        <v>45815</v>
      </c>
      <c r="D12" s="8" t="str">
        <f t="shared" si="3"/>
        <v>Cumartesi</v>
      </c>
      <c r="E12" s="5" t="s">
        <v>63</v>
      </c>
      <c r="F12" s="6">
        <v>1</v>
      </c>
      <c r="J12" s="179" t="s">
        <v>190</v>
      </c>
    </row>
    <row r="13" spans="1:10" x14ac:dyDescent="0.25">
      <c r="A13" s="6">
        <v>2025</v>
      </c>
      <c r="B13" s="7" t="str">
        <f t="shared" si="0"/>
        <v>Haziran</v>
      </c>
      <c r="C13" s="7">
        <v>45816</v>
      </c>
      <c r="D13" s="8" t="str">
        <f t="shared" si="3"/>
        <v>Pazar</v>
      </c>
      <c r="E13" s="5" t="s">
        <v>63</v>
      </c>
      <c r="F13" s="6">
        <v>1</v>
      </c>
      <c r="J13" s="179" t="s">
        <v>191</v>
      </c>
    </row>
    <row r="14" spans="1:10" x14ac:dyDescent="0.25">
      <c r="A14" s="6">
        <v>2025</v>
      </c>
      <c r="B14" s="7" t="str">
        <f t="shared" si="0"/>
        <v>Haziran</v>
      </c>
      <c r="C14" s="7">
        <v>45817</v>
      </c>
      <c r="D14" s="8" t="str">
        <f t="shared" si="3"/>
        <v>Pazartesi</v>
      </c>
      <c r="E14" s="5" t="s">
        <v>63</v>
      </c>
      <c r="F14" s="6">
        <v>1</v>
      </c>
      <c r="J14" s="179" t="s">
        <v>192</v>
      </c>
    </row>
    <row r="15" spans="1:10" x14ac:dyDescent="0.25">
      <c r="A15" s="6">
        <v>2025</v>
      </c>
      <c r="B15" s="7" t="str">
        <f>TEXT(C15,"AAAAAAA")</f>
        <v>Temmuz</v>
      </c>
      <c r="C15" s="7">
        <v>45853</v>
      </c>
      <c r="D15" s="8" t="str">
        <f t="shared" si="3"/>
        <v>Salı</v>
      </c>
      <c r="E15" s="5" t="s">
        <v>60</v>
      </c>
      <c r="F15" s="6">
        <v>1</v>
      </c>
      <c r="J15" s="179" t="s">
        <v>193</v>
      </c>
    </row>
    <row r="16" spans="1:10" x14ac:dyDescent="0.25">
      <c r="A16" s="6">
        <v>2025</v>
      </c>
      <c r="B16" s="7" t="str">
        <f t="shared" si="0"/>
        <v>Ağustos</v>
      </c>
      <c r="C16" s="7">
        <v>45899</v>
      </c>
      <c r="D16" s="8" t="str">
        <f t="shared" ref="D16:D18" si="4">TEXT(C16,"gggg")</f>
        <v>Cumartesi</v>
      </c>
      <c r="E16" s="5" t="s">
        <v>61</v>
      </c>
      <c r="F16" s="6">
        <v>1</v>
      </c>
      <c r="J16" s="179" t="s">
        <v>194</v>
      </c>
    </row>
    <row r="17" spans="1:10" x14ac:dyDescent="0.25">
      <c r="A17" s="6">
        <v>2025</v>
      </c>
      <c r="B17" s="7" t="str">
        <f t="shared" si="0"/>
        <v>Ekim</v>
      </c>
      <c r="C17" s="7">
        <v>45958</v>
      </c>
      <c r="D17" s="8" t="str">
        <f t="shared" si="4"/>
        <v>Salı</v>
      </c>
      <c r="E17" s="5" t="s">
        <v>64</v>
      </c>
      <c r="F17" s="6">
        <v>0.5</v>
      </c>
      <c r="J17" s="179" t="s">
        <v>195</v>
      </c>
    </row>
    <row r="18" spans="1:10" x14ac:dyDescent="0.25">
      <c r="A18" s="6">
        <v>2025</v>
      </c>
      <c r="B18" s="7" t="str">
        <f t="shared" si="0"/>
        <v>Ekim</v>
      </c>
      <c r="C18" s="7">
        <v>45959</v>
      </c>
      <c r="D18" s="8" t="str">
        <f t="shared" si="4"/>
        <v>Çarşamba</v>
      </c>
      <c r="E18" s="5" t="s">
        <v>64</v>
      </c>
      <c r="F18" s="6">
        <v>1</v>
      </c>
      <c r="J18" s="179" t="s">
        <v>196</v>
      </c>
    </row>
    <row r="19" spans="1:10" x14ac:dyDescent="0.25">
      <c r="J19" s="17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3"/>
  <dimension ref="B2:I15"/>
  <sheetViews>
    <sheetView workbookViewId="0">
      <selection activeCell="I5" sqref="I5"/>
    </sheetView>
  </sheetViews>
  <sheetFormatPr defaultRowHeight="15" x14ac:dyDescent="0.25"/>
  <cols>
    <col min="2" max="2" width="14.7109375" bestFit="1" customWidth="1"/>
    <col min="4" max="4" width="17.5703125" bestFit="1" customWidth="1"/>
    <col min="6" max="6" width="28.5703125" bestFit="1" customWidth="1"/>
    <col min="7" max="7" width="11" bestFit="1" customWidth="1"/>
    <col min="12" max="12" width="14.42578125" bestFit="1" customWidth="1"/>
  </cols>
  <sheetData>
    <row r="2" spans="2:9" x14ac:dyDescent="0.25">
      <c r="B2" s="1" t="s">
        <v>2</v>
      </c>
      <c r="D2" s="1" t="s">
        <v>13</v>
      </c>
      <c r="F2" s="1" t="s">
        <v>32</v>
      </c>
      <c r="G2" s="1" t="s">
        <v>15</v>
      </c>
      <c r="I2" s="1" t="s">
        <v>107</v>
      </c>
    </row>
    <row r="3" spans="2:9" x14ac:dyDescent="0.25">
      <c r="B3" t="s">
        <v>46</v>
      </c>
      <c r="D3" t="s">
        <v>25</v>
      </c>
      <c r="F3" t="s">
        <v>33</v>
      </c>
      <c r="G3" s="116">
        <v>0.95</v>
      </c>
      <c r="I3" t="s">
        <v>108</v>
      </c>
    </row>
    <row r="4" spans="2:9" x14ac:dyDescent="0.25">
      <c r="B4" t="s">
        <v>47</v>
      </c>
      <c r="D4" t="s">
        <v>24</v>
      </c>
      <c r="F4" t="s">
        <v>34</v>
      </c>
      <c r="G4" s="116">
        <v>0.95</v>
      </c>
      <c r="I4" t="s">
        <v>109</v>
      </c>
    </row>
    <row r="5" spans="2:9" x14ac:dyDescent="0.25">
      <c r="D5" t="s">
        <v>23</v>
      </c>
      <c r="F5" t="s">
        <v>35</v>
      </c>
      <c r="G5" s="116">
        <v>0.9</v>
      </c>
    </row>
    <row r="6" spans="2:9" x14ac:dyDescent="0.25">
      <c r="F6" t="s">
        <v>74</v>
      </c>
      <c r="G6" s="116">
        <v>0.95</v>
      </c>
    </row>
    <row r="7" spans="2:9" x14ac:dyDescent="0.25">
      <c r="F7" t="s">
        <v>27</v>
      </c>
      <c r="G7" s="116">
        <v>0.9</v>
      </c>
    </row>
    <row r="8" spans="2:9" x14ac:dyDescent="0.25">
      <c r="F8" t="s">
        <v>36</v>
      </c>
      <c r="G8" s="116">
        <v>0.8</v>
      </c>
    </row>
    <row r="9" spans="2:9" x14ac:dyDescent="0.25">
      <c r="F9" t="s">
        <v>73</v>
      </c>
      <c r="G9" s="116">
        <v>0.9</v>
      </c>
    </row>
    <row r="10" spans="2:9" x14ac:dyDescent="0.25">
      <c r="F10" t="s">
        <v>26</v>
      </c>
      <c r="G10" s="116">
        <v>0.8</v>
      </c>
    </row>
    <row r="11" spans="2:9" x14ac:dyDescent="0.25">
      <c r="F11" t="s">
        <v>31</v>
      </c>
      <c r="G11" s="116">
        <v>0.8</v>
      </c>
    </row>
    <row r="12" spans="2:9" x14ac:dyDescent="0.25">
      <c r="F12" t="s">
        <v>28</v>
      </c>
      <c r="G12" s="116">
        <v>0.8</v>
      </c>
    </row>
    <row r="13" spans="2:9" x14ac:dyDescent="0.25">
      <c r="F13" t="s">
        <v>30</v>
      </c>
      <c r="G13" s="116">
        <v>0.8</v>
      </c>
    </row>
    <row r="14" spans="2:9" x14ac:dyDescent="0.25">
      <c r="F14" t="s">
        <v>29</v>
      </c>
      <c r="G14" s="116">
        <v>0.8</v>
      </c>
    </row>
    <row r="15" spans="2:9" x14ac:dyDescent="0.25">
      <c r="F15" t="s">
        <v>37</v>
      </c>
      <c r="G15" s="116">
        <v>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OCAK-2025</vt:lpstr>
      <vt:lpstr>Sayfa2</vt:lpstr>
      <vt:lpstr>Sayfa1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Formül düzeltme</dc:title>
  <dc:subject>2020 ve kısmi zamanlı</dc:subject>
  <dc:creator>Windows Kullanıcısı</dc:creator>
  <cp:keywords>GENEL/PUBLIC</cp:keywords>
  <dc:description>1)Kısmi zamanlı personel SGK gün süresi hesaplaması değiştirildi.2)Teşvik oranları otomatik yapıldı 3)Kısmi zamanlı personel için İnsan Kaynakları bölümü eflatun zemin renginde yapıldı 4) Kısmi zamanlı personel için 5510 kapsamında çalıştığı günler veya kullandığı izinler girilmezse AK kolonu uyarı olarak pembe yazpıldı.5) AL kolonu kısmi zamanlı personel için eflatun renginde olacak.6)10.3 ün kısmi zamanlı hesaplaması hatalıydı,düzeltildi.7)10.4 çalışılan gün sayısı formülü değiştirildi. Tüm ay izinli olan personel için hatalı hesaplama yapıyordu.8) Diğer Giriş-Çıkış renklendirme formülleri değiştirildi.</dc:description>
  <cp:lastModifiedBy>Adil Balcı</cp:lastModifiedBy>
  <cp:lastPrinted>2018-05-02T12:16:58Z</cp:lastPrinted>
  <dcterms:created xsi:type="dcterms:W3CDTF">2018-02-02T08:46:37Z</dcterms:created>
  <dcterms:modified xsi:type="dcterms:W3CDTF">2025-02-03T09:32:57Z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d4d1c915-30b7-4b21-8287-b3fef91f545f</vt:lpwstr>
  </property>
  <property fmtid="{D5CDD505-2E9C-101B-9397-08002B2CF9AE}" pid="3" name="YH_Classification">
    <vt:lpwstr>YH_Classification=4PUB</vt:lpwstr>
  </property>
  <property fmtid="{D5CDD505-2E9C-101B-9397-08002B2CF9AE}" pid="4" name="CLASSIFICATION">
    <vt:lpwstr>GENEL</vt:lpwstr>
  </property>
</Properties>
</file>