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08"/>
  <workbookPr showInkAnnotation="0" autoCompressPictures="0" defaultThemeVersion="166925"/>
  <mc:AlternateContent xmlns:mc="http://schemas.openxmlformats.org/markup-compatibility/2006">
    <mc:Choice Requires="x15">
      <x15ac:absPath xmlns:x15ac="http://schemas.microsoft.com/office/spreadsheetml/2010/11/ac" url="/Users/admin/Dropbox/My Mac (MacBook-Pro-de-Admin.local)/Downloads/"/>
    </mc:Choice>
  </mc:AlternateContent>
  <xr:revisionPtr revIDLastSave="0" documentId="8_{96D605F1-DBA9-E94F-8F10-F38B616D23F4}" xr6:coauthVersionLast="47" xr6:coauthVersionMax="47" xr10:uidLastSave="{00000000-0000-0000-0000-000000000000}"/>
  <bookViews>
    <workbookView xWindow="-34960" yWindow="-1260" windowWidth="30140" windowHeight="18860" tabRatio="500" xr2:uid="{00000000-000D-0000-FFFF-FFFF00000000}"/>
  </bookViews>
  <sheets>
    <sheet name="Sheet1" sheetId="1" r:id="rId1"/>
  </sheets>
  <definedNames>
    <definedName name="_xlnm._FilterDatabase" localSheetId="0" hidden="1">Sheet1!$A$1:M126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134" i="1" l="1"/>
  <c r="C2133" i="1"/>
  <c r="C2132" i="1"/>
  <c r="C2131" i="1"/>
  <c r="C2130" i="1"/>
  <c r="C2129" i="1"/>
  <c r="C2128" i="1"/>
  <c r="C2127" i="1"/>
  <c r="C2126" i="1"/>
  <c r="C2125" i="1"/>
  <c r="C2124" i="1"/>
  <c r="C2123" i="1"/>
  <c r="C2122" i="1"/>
  <c r="C2121" i="1"/>
  <c r="C2120" i="1"/>
  <c r="C2119" i="1"/>
  <c r="C2118" i="1"/>
  <c r="C2117" i="1"/>
  <c r="C2116" i="1"/>
  <c r="C2115" i="1"/>
  <c r="C2114" i="1"/>
  <c r="C2113" i="1"/>
  <c r="C2112" i="1"/>
  <c r="C2111" i="1"/>
  <c r="C2110" i="1"/>
  <c r="C2109" i="1"/>
  <c r="C2108" i="1"/>
  <c r="C2107" i="1"/>
  <c r="C2106" i="1"/>
  <c r="C2105" i="1"/>
  <c r="C2104" i="1"/>
  <c r="C2103" i="1"/>
  <c r="C2102" i="1"/>
  <c r="C2101" i="1"/>
  <c r="C2100" i="1"/>
  <c r="C2099" i="1"/>
  <c r="C2098" i="1"/>
  <c r="C2097" i="1"/>
  <c r="C2096" i="1"/>
  <c r="C2095" i="1"/>
  <c r="C2094" i="1"/>
  <c r="C2093" i="1"/>
  <c r="C2092" i="1"/>
  <c r="C2091" i="1"/>
  <c r="C2090" i="1"/>
  <c r="C2089" i="1"/>
  <c r="C2088" i="1"/>
  <c r="C2087" i="1"/>
  <c r="C2086" i="1"/>
  <c r="C2085" i="1"/>
  <c r="C2084" i="1"/>
  <c r="C2083" i="1"/>
  <c r="C2082" i="1"/>
  <c r="C2081" i="1"/>
  <c r="C2080" i="1"/>
  <c r="C2079" i="1"/>
  <c r="C2078" i="1"/>
  <c r="C2077" i="1"/>
  <c r="C2076" i="1"/>
  <c r="C2075" i="1"/>
  <c r="C2074" i="1"/>
  <c r="C2073" i="1"/>
  <c r="C2072" i="1"/>
  <c r="C2071" i="1"/>
  <c r="C2070" i="1"/>
  <c r="C2069" i="1"/>
  <c r="C2068" i="1"/>
  <c r="C2067" i="1"/>
  <c r="C2066" i="1"/>
  <c r="C2065" i="1"/>
  <c r="C2064" i="1"/>
  <c r="C2063" i="1"/>
  <c r="C2062" i="1"/>
  <c r="C2061" i="1"/>
  <c r="C2060" i="1"/>
  <c r="C2059" i="1"/>
  <c r="C2058" i="1"/>
  <c r="C2057" i="1"/>
  <c r="C2056" i="1"/>
  <c r="C2055" i="1"/>
  <c r="C2054" i="1"/>
  <c r="C2053" i="1"/>
  <c r="C2052" i="1"/>
  <c r="C2051" i="1"/>
  <c r="C2050" i="1"/>
  <c r="C2049" i="1"/>
  <c r="C2048" i="1"/>
  <c r="C2047" i="1"/>
  <c r="C2046" i="1"/>
  <c r="C2045" i="1"/>
  <c r="C2044" i="1"/>
  <c r="C2043" i="1"/>
  <c r="C2042" i="1"/>
  <c r="C2041" i="1"/>
  <c r="C2040" i="1"/>
  <c r="C2039" i="1"/>
  <c r="C2038" i="1"/>
  <c r="C2037" i="1"/>
  <c r="C2036" i="1"/>
  <c r="C2035" i="1"/>
  <c r="C2034" i="1"/>
  <c r="C2033" i="1"/>
  <c r="C2032" i="1"/>
  <c r="C2031" i="1"/>
  <c r="C2030" i="1"/>
  <c r="C2029" i="1"/>
  <c r="C2028" i="1"/>
  <c r="C2027" i="1"/>
  <c r="C2026" i="1"/>
  <c r="C2025" i="1"/>
  <c r="C2024" i="1"/>
  <c r="C2023" i="1"/>
  <c r="C2022" i="1"/>
  <c r="C2021" i="1"/>
  <c r="C2020" i="1"/>
  <c r="C2019" i="1"/>
  <c r="C2018" i="1"/>
  <c r="C2017" i="1"/>
  <c r="C2016" i="1"/>
  <c r="C2015" i="1"/>
  <c r="C2014" i="1"/>
  <c r="C2013" i="1"/>
  <c r="C2012" i="1"/>
  <c r="C2011" i="1"/>
  <c r="C2010" i="1"/>
  <c r="C2009" i="1"/>
  <c r="C2008" i="1"/>
  <c r="C2007" i="1"/>
  <c r="C2006" i="1"/>
  <c r="C2005" i="1"/>
  <c r="C2004" i="1"/>
  <c r="C2003" i="1"/>
  <c r="C2002" i="1"/>
  <c r="C2001" i="1"/>
  <c r="C2000" i="1"/>
  <c r="C1999" i="1"/>
  <c r="C1998" i="1"/>
  <c r="C1997" i="1"/>
  <c r="C1996" i="1"/>
  <c r="C1995" i="1"/>
  <c r="C1994" i="1"/>
  <c r="C1993" i="1"/>
  <c r="C1992" i="1"/>
  <c r="C1991" i="1"/>
  <c r="C1990" i="1"/>
  <c r="C1989" i="1"/>
  <c r="C1988" i="1"/>
  <c r="C1987" i="1"/>
  <c r="C1986" i="1"/>
  <c r="C1985" i="1"/>
  <c r="C1984" i="1"/>
  <c r="C1983" i="1"/>
  <c r="C1982" i="1"/>
  <c r="C1981" i="1"/>
  <c r="C1980" i="1"/>
  <c r="C1979" i="1"/>
  <c r="C1978" i="1"/>
  <c r="C1977" i="1"/>
  <c r="C1976" i="1"/>
  <c r="C1975" i="1"/>
  <c r="C1974" i="1"/>
  <c r="C1973" i="1"/>
  <c r="C1972" i="1"/>
  <c r="C1971" i="1"/>
  <c r="C1970" i="1"/>
  <c r="C1969" i="1"/>
  <c r="C1968" i="1"/>
  <c r="C1967" i="1"/>
  <c r="C1966" i="1"/>
  <c r="C1965" i="1"/>
  <c r="C1964" i="1"/>
  <c r="C1963" i="1"/>
  <c r="C1962" i="1"/>
  <c r="C1961" i="1"/>
  <c r="C1960" i="1"/>
  <c r="C1959" i="1"/>
  <c r="C1958" i="1"/>
  <c r="C1957" i="1"/>
  <c r="C1956" i="1"/>
  <c r="C1955" i="1"/>
  <c r="C1954" i="1"/>
  <c r="C1953" i="1"/>
  <c r="C1952" i="1"/>
  <c r="C1951" i="1"/>
  <c r="C1950" i="1"/>
  <c r="C1949" i="1"/>
  <c r="C1948" i="1"/>
  <c r="C1947" i="1"/>
  <c r="C1946" i="1"/>
  <c r="C1945" i="1"/>
  <c r="C1944" i="1"/>
  <c r="C1943" i="1"/>
  <c r="C1942" i="1"/>
  <c r="C1941" i="1"/>
  <c r="C1940" i="1"/>
  <c r="C1939" i="1"/>
  <c r="C1938" i="1"/>
  <c r="C1937" i="1"/>
  <c r="C1936" i="1"/>
  <c r="C1935" i="1"/>
  <c r="C1934" i="1"/>
  <c r="C1933" i="1"/>
  <c r="C1932" i="1"/>
  <c r="C1931" i="1"/>
  <c r="C1930" i="1"/>
  <c r="C1929" i="1"/>
  <c r="C1928" i="1"/>
  <c r="C1927" i="1"/>
  <c r="C1926" i="1"/>
  <c r="C1925" i="1"/>
  <c r="C1924" i="1"/>
  <c r="C1923" i="1"/>
  <c r="C1922" i="1"/>
  <c r="C1921" i="1"/>
  <c r="C1920" i="1"/>
  <c r="C1919" i="1"/>
  <c r="C1918" i="1"/>
  <c r="C1917" i="1"/>
  <c r="C1916" i="1"/>
  <c r="C1915" i="1"/>
  <c r="C1914" i="1"/>
  <c r="C1913" i="1"/>
  <c r="C1912" i="1"/>
  <c r="C1911" i="1"/>
  <c r="C1910" i="1"/>
  <c r="C1909" i="1"/>
  <c r="C1908" i="1"/>
  <c r="C1907" i="1"/>
  <c r="C1906" i="1"/>
  <c r="C1905" i="1"/>
  <c r="C1904" i="1"/>
  <c r="C1903" i="1"/>
  <c r="C1902" i="1"/>
  <c r="C1901" i="1"/>
  <c r="C1900" i="1"/>
  <c r="C1899" i="1"/>
  <c r="C1898" i="1"/>
  <c r="C1897" i="1"/>
  <c r="C1896" i="1"/>
  <c r="C1895" i="1"/>
  <c r="C1894" i="1"/>
  <c r="C1893" i="1"/>
  <c r="C1892" i="1"/>
  <c r="C1891" i="1"/>
  <c r="C1890" i="1"/>
  <c r="C1889" i="1"/>
  <c r="C1888" i="1"/>
  <c r="C1887" i="1"/>
  <c r="C1886" i="1"/>
  <c r="C1885" i="1"/>
  <c r="C1884" i="1"/>
  <c r="C1883" i="1"/>
  <c r="C1882" i="1"/>
  <c r="C1881" i="1"/>
  <c r="C1880" i="1"/>
  <c r="C1879" i="1"/>
  <c r="C1878" i="1"/>
  <c r="C1877" i="1"/>
  <c r="C1876" i="1"/>
  <c r="C1875" i="1"/>
  <c r="C1874" i="1"/>
  <c r="C1873" i="1"/>
  <c r="C1872" i="1"/>
  <c r="C1871" i="1"/>
  <c r="C1870" i="1"/>
  <c r="C1869" i="1"/>
  <c r="C1868" i="1"/>
  <c r="C1867" i="1"/>
  <c r="C1866" i="1"/>
  <c r="C1865" i="1"/>
  <c r="C1864" i="1"/>
  <c r="C1863" i="1"/>
  <c r="C1862" i="1"/>
  <c r="C1861" i="1"/>
  <c r="C1860" i="1"/>
  <c r="C1859" i="1"/>
  <c r="C1858" i="1"/>
  <c r="C1857" i="1"/>
  <c r="C1856" i="1"/>
  <c r="C1855" i="1"/>
  <c r="C1854" i="1"/>
  <c r="C1853" i="1"/>
  <c r="C1852" i="1"/>
  <c r="C1851" i="1"/>
  <c r="C1850" i="1"/>
  <c r="C1849" i="1"/>
  <c r="C1848" i="1"/>
  <c r="C1847" i="1"/>
  <c r="C1846" i="1"/>
  <c r="C1845" i="1"/>
  <c r="C1844" i="1"/>
  <c r="C1843" i="1"/>
  <c r="C1842" i="1"/>
  <c r="C1841" i="1"/>
  <c r="C1840" i="1"/>
  <c r="C1839" i="1"/>
  <c r="C1838" i="1"/>
  <c r="C1837" i="1"/>
  <c r="C1836" i="1"/>
  <c r="C1835" i="1"/>
  <c r="C1834" i="1"/>
  <c r="C1833" i="1"/>
  <c r="C1832" i="1"/>
  <c r="C1831" i="1"/>
  <c r="C1830" i="1"/>
  <c r="C1829" i="1"/>
  <c r="C1828" i="1"/>
  <c r="C1827" i="1"/>
  <c r="C1826" i="1"/>
  <c r="C1825" i="1"/>
  <c r="C1824" i="1"/>
  <c r="C1823" i="1"/>
  <c r="C1822" i="1"/>
  <c r="C1821" i="1"/>
  <c r="C1820" i="1"/>
  <c r="C1819" i="1"/>
  <c r="C1818" i="1"/>
  <c r="C1817" i="1"/>
  <c r="C1816" i="1"/>
  <c r="C1815" i="1"/>
  <c r="C1814" i="1"/>
  <c r="C1813" i="1"/>
  <c r="C1812" i="1"/>
  <c r="C1811" i="1"/>
  <c r="C1810" i="1"/>
  <c r="C1809" i="1"/>
  <c r="C1808" i="1"/>
  <c r="C1807" i="1"/>
  <c r="C1806" i="1"/>
  <c r="C1805" i="1"/>
  <c r="C1804" i="1"/>
  <c r="C1803" i="1"/>
  <c r="C1802" i="1"/>
  <c r="C1801" i="1"/>
  <c r="C1800" i="1"/>
  <c r="C1799" i="1"/>
  <c r="C1798" i="1"/>
  <c r="C1797" i="1"/>
  <c r="C1796" i="1"/>
  <c r="C1795" i="1"/>
  <c r="C1794" i="1"/>
  <c r="C1793" i="1"/>
  <c r="C1792" i="1"/>
  <c r="C1791" i="1"/>
  <c r="C1790" i="1"/>
  <c r="C1789" i="1"/>
  <c r="C1788" i="1"/>
  <c r="C1787" i="1"/>
  <c r="C1786" i="1"/>
  <c r="C1785" i="1"/>
  <c r="C1784" i="1"/>
  <c r="C1783" i="1"/>
  <c r="C1782" i="1"/>
  <c r="C1781" i="1"/>
  <c r="C1780" i="1"/>
  <c r="C1779" i="1"/>
  <c r="C1778" i="1"/>
  <c r="C1777" i="1"/>
  <c r="C1776" i="1"/>
  <c r="C1775" i="1"/>
  <c r="C1774" i="1"/>
  <c r="C1773" i="1"/>
  <c r="C1772" i="1"/>
  <c r="C1771" i="1"/>
  <c r="C1770" i="1"/>
  <c r="C1769" i="1"/>
  <c r="C1768" i="1"/>
  <c r="C1767" i="1"/>
  <c r="C1766" i="1"/>
  <c r="C1765" i="1"/>
  <c r="C1764" i="1"/>
  <c r="C1763" i="1"/>
  <c r="C1762" i="1"/>
  <c r="C1761" i="1"/>
  <c r="C1760" i="1"/>
  <c r="C1759" i="1"/>
  <c r="C1758" i="1"/>
  <c r="C1757" i="1"/>
  <c r="C1756" i="1"/>
  <c r="C1755" i="1"/>
  <c r="C1754" i="1"/>
  <c r="C1753" i="1"/>
  <c r="C1752" i="1"/>
  <c r="C1751" i="1"/>
  <c r="C1750" i="1"/>
  <c r="C1749" i="1"/>
  <c r="C1748" i="1"/>
  <c r="C1747" i="1"/>
  <c r="C1746" i="1"/>
  <c r="C1745" i="1"/>
  <c r="C1744" i="1"/>
  <c r="C1743" i="1"/>
  <c r="C1742" i="1"/>
  <c r="C1741" i="1"/>
  <c r="C1740" i="1"/>
  <c r="C1739" i="1"/>
  <c r="C1738" i="1"/>
  <c r="C1737" i="1"/>
  <c r="C1736" i="1"/>
  <c r="C1735" i="1"/>
  <c r="C1734" i="1"/>
  <c r="C1733" i="1"/>
  <c r="C1732" i="1"/>
  <c r="C1731" i="1"/>
  <c r="C1730" i="1"/>
  <c r="C1729" i="1"/>
  <c r="C1728" i="1"/>
  <c r="C1727" i="1"/>
  <c r="C1726" i="1"/>
  <c r="C1725" i="1"/>
  <c r="C1724" i="1"/>
  <c r="C1723" i="1"/>
  <c r="C1722" i="1"/>
  <c r="C1721" i="1"/>
  <c r="C1720" i="1"/>
  <c r="C1719" i="1"/>
  <c r="C1718" i="1"/>
  <c r="C1717" i="1"/>
  <c r="C1716" i="1"/>
  <c r="C1715" i="1"/>
  <c r="C1714" i="1"/>
  <c r="C1713" i="1"/>
  <c r="C1712" i="1"/>
  <c r="C1711" i="1"/>
  <c r="C1710" i="1"/>
  <c r="C1709" i="1"/>
  <c r="C1708" i="1"/>
  <c r="C1707" i="1"/>
  <c r="C1706" i="1"/>
  <c r="C1705" i="1"/>
  <c r="C1704" i="1"/>
  <c r="C1703" i="1"/>
  <c r="C1702" i="1"/>
  <c r="C1701" i="1"/>
  <c r="C1700" i="1"/>
  <c r="C1699" i="1"/>
  <c r="C1698" i="1"/>
  <c r="C1697" i="1"/>
  <c r="C1696" i="1"/>
  <c r="C1695" i="1"/>
  <c r="C1694" i="1"/>
  <c r="C1693" i="1"/>
  <c r="C1692" i="1"/>
  <c r="C1691" i="1"/>
  <c r="C1690" i="1"/>
  <c r="C1689" i="1"/>
  <c r="C1688" i="1"/>
  <c r="C1687" i="1"/>
  <c r="C1686" i="1"/>
  <c r="C1685" i="1"/>
  <c r="C1684" i="1"/>
  <c r="C1683" i="1"/>
  <c r="C1682" i="1"/>
  <c r="C1681" i="1"/>
  <c r="C1680" i="1"/>
  <c r="C1679" i="1"/>
  <c r="C1678" i="1"/>
  <c r="C1677" i="1"/>
  <c r="C1676" i="1"/>
  <c r="C1675" i="1"/>
  <c r="C1674" i="1"/>
  <c r="C1673" i="1"/>
  <c r="C1672" i="1"/>
  <c r="C1671" i="1"/>
  <c r="C1670" i="1"/>
  <c r="C1669" i="1"/>
  <c r="C1668" i="1"/>
  <c r="C1667" i="1"/>
  <c r="C1666" i="1"/>
  <c r="C1665" i="1"/>
  <c r="C1664" i="1"/>
  <c r="C1663" i="1"/>
  <c r="C1662" i="1"/>
  <c r="C1661" i="1"/>
  <c r="C1660" i="1"/>
  <c r="C1659" i="1"/>
  <c r="C1658" i="1"/>
  <c r="C1657" i="1"/>
  <c r="C1656" i="1"/>
  <c r="C1655" i="1"/>
  <c r="C1654" i="1"/>
  <c r="C1653" i="1"/>
  <c r="C1652" i="1"/>
  <c r="C1651" i="1"/>
  <c r="C1650" i="1"/>
  <c r="C1649" i="1"/>
  <c r="C1648" i="1"/>
  <c r="C1647" i="1"/>
  <c r="C1646" i="1"/>
  <c r="C1645" i="1"/>
  <c r="C1644" i="1"/>
  <c r="C1643" i="1"/>
  <c r="C1642" i="1"/>
  <c r="C1641" i="1"/>
  <c r="C1640" i="1"/>
  <c r="C1639" i="1"/>
  <c r="C1638" i="1"/>
  <c r="C1637" i="1"/>
  <c r="C1636" i="1"/>
  <c r="C1635" i="1"/>
  <c r="C1634" i="1"/>
  <c r="C1633" i="1"/>
  <c r="C1632" i="1"/>
  <c r="C1631" i="1"/>
  <c r="C1630" i="1"/>
  <c r="C1629" i="1"/>
  <c r="C1628" i="1"/>
  <c r="C1627" i="1"/>
  <c r="C1626" i="1"/>
  <c r="C1625" i="1"/>
  <c r="C1624" i="1"/>
  <c r="C1623" i="1"/>
  <c r="C1622" i="1"/>
  <c r="C1621" i="1"/>
  <c r="C1620" i="1"/>
  <c r="C1619" i="1"/>
  <c r="C1618" i="1"/>
  <c r="C1617" i="1"/>
  <c r="C1616" i="1"/>
  <c r="C1615" i="1"/>
  <c r="C1614" i="1"/>
  <c r="C1613" i="1"/>
  <c r="C1612" i="1"/>
  <c r="C1611" i="1"/>
  <c r="C1610" i="1"/>
  <c r="C1609" i="1"/>
  <c r="C1608" i="1"/>
  <c r="C1607" i="1"/>
  <c r="C1606" i="1"/>
  <c r="C1605" i="1"/>
  <c r="C1604" i="1"/>
  <c r="C1603" i="1"/>
  <c r="C1602" i="1"/>
  <c r="C1601" i="1"/>
  <c r="C1600" i="1"/>
  <c r="C1599" i="1"/>
  <c r="C1598" i="1"/>
  <c r="C1597" i="1"/>
  <c r="C1596" i="1"/>
  <c r="C1595" i="1"/>
  <c r="C1594" i="1"/>
  <c r="C1593" i="1"/>
  <c r="C1592" i="1"/>
  <c r="C1591" i="1"/>
  <c r="C1590" i="1"/>
  <c r="C1589" i="1"/>
  <c r="C1588" i="1"/>
  <c r="C1587" i="1"/>
  <c r="C1586" i="1"/>
  <c r="C1585" i="1"/>
  <c r="C1584" i="1"/>
  <c r="C1583" i="1"/>
  <c r="C1582" i="1"/>
  <c r="C1581" i="1"/>
  <c r="C1580" i="1"/>
  <c r="C1579" i="1"/>
  <c r="C1578" i="1"/>
  <c r="C1577" i="1"/>
  <c r="C1576" i="1"/>
  <c r="C1575" i="1"/>
  <c r="C1574" i="1"/>
  <c r="C1573" i="1"/>
  <c r="C1572" i="1"/>
  <c r="C1571" i="1"/>
  <c r="C1570" i="1"/>
  <c r="C1569" i="1"/>
  <c r="C1568" i="1"/>
  <c r="C1567" i="1"/>
  <c r="C1566" i="1"/>
  <c r="C1565" i="1"/>
  <c r="C1564" i="1"/>
  <c r="C1563" i="1"/>
  <c r="C1562" i="1"/>
  <c r="C1561" i="1"/>
  <c r="C1560" i="1"/>
  <c r="C1559" i="1"/>
  <c r="C1558" i="1"/>
  <c r="C1557" i="1"/>
  <c r="C1556" i="1"/>
  <c r="C1555" i="1"/>
  <c r="C1554" i="1"/>
  <c r="C1553" i="1"/>
  <c r="C1552" i="1"/>
  <c r="C1551" i="1"/>
  <c r="C1550" i="1"/>
  <c r="C1549" i="1"/>
  <c r="C1548" i="1"/>
  <c r="C1547" i="1"/>
  <c r="C1546" i="1"/>
  <c r="C1545" i="1"/>
  <c r="C1544" i="1"/>
  <c r="C1543" i="1"/>
  <c r="C1542" i="1"/>
  <c r="C1541" i="1"/>
  <c r="C1540" i="1"/>
  <c r="C1539" i="1"/>
  <c r="C1538" i="1"/>
  <c r="C1537" i="1"/>
  <c r="C1536" i="1"/>
  <c r="C1535" i="1"/>
  <c r="C1534" i="1"/>
  <c r="C1533" i="1"/>
  <c r="C1532" i="1"/>
  <c r="C1531" i="1"/>
  <c r="C1530" i="1"/>
  <c r="C1529" i="1"/>
  <c r="C1528" i="1"/>
  <c r="C1527" i="1"/>
  <c r="C1526" i="1"/>
  <c r="C1525" i="1"/>
  <c r="C1524" i="1"/>
  <c r="C1523" i="1"/>
  <c r="C1522" i="1"/>
  <c r="C1521" i="1"/>
  <c r="C1520" i="1"/>
  <c r="C1519" i="1"/>
  <c r="C1518" i="1"/>
  <c r="C1517" i="1"/>
  <c r="C1516" i="1"/>
  <c r="C1515" i="1"/>
  <c r="C1514" i="1"/>
  <c r="C1513" i="1"/>
  <c r="C1512" i="1"/>
  <c r="C1511" i="1"/>
  <c r="C1510" i="1"/>
  <c r="C1509" i="1"/>
  <c r="C1508" i="1"/>
  <c r="C1507" i="1"/>
  <c r="C1506" i="1"/>
  <c r="C1505" i="1"/>
  <c r="C1504" i="1"/>
  <c r="C1503" i="1"/>
  <c r="C1502" i="1"/>
  <c r="C1501"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60" i="1"/>
  <c r="C1459" i="1"/>
  <c r="C1458" i="1"/>
  <c r="C1457" i="1"/>
  <c r="C1456" i="1"/>
  <c r="C1455" i="1"/>
  <c r="C1454" i="1"/>
  <c r="C1453" i="1"/>
  <c r="C1452" i="1"/>
  <c r="C1451" i="1"/>
  <c r="C1450" i="1"/>
  <c r="C1449" i="1"/>
  <c r="C1448" i="1"/>
  <c r="C1447" i="1"/>
  <c r="C1446" i="1"/>
  <c r="C1445" i="1"/>
  <c r="C1444" i="1"/>
  <c r="C1443" i="1"/>
  <c r="C1442" i="1"/>
  <c r="C1441" i="1"/>
  <c r="C1440" i="1"/>
  <c r="C1439" i="1"/>
  <c r="C1438" i="1"/>
  <c r="C1437" i="1"/>
  <c r="C1436" i="1"/>
  <c r="C1435" i="1"/>
  <c r="C1434" i="1"/>
  <c r="C1433" i="1"/>
  <c r="C1432" i="1"/>
  <c r="C1431" i="1"/>
  <c r="C1430" i="1"/>
  <c r="C1429" i="1"/>
  <c r="C1428" i="1"/>
  <c r="C1427" i="1"/>
  <c r="C1426" i="1"/>
  <c r="C1425" i="1"/>
  <c r="C1424" i="1"/>
  <c r="C1423" i="1"/>
  <c r="C1422" i="1"/>
  <c r="C1421" i="1"/>
  <c r="C1420" i="1"/>
  <c r="C1419" i="1"/>
  <c r="C1418" i="1"/>
  <c r="C1417" i="1"/>
  <c r="C1416"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60"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L1093"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L477"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L209"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<sst xmlns="http://schemas.openxmlformats.org/spreadsheetml/2006/main" count="17081" uniqueCount="4628">
  <si>
    <t>ID_DB</t>
  </si>
  <si>
    <t>Twitter</t>
  </si>
  <si>
    <t>Im_a_Cherry1</t>
  </si>
  <si>
    <t>15:31:18</t>
  </si>
  <si>
    <t>@FluffBunnyQueen The existence of Swap! Cherry is in fact unknown by almost everyone (except Sui and Secret) and although some clues of her can be found.. The only thing that is known is of the human girl who disappeared And she had a really short life.  *Sui just smokes ignoring the rest</t>
  </si>
  <si>
    <t>14:40:16</t>
  </si>
  <si>
    <t>Swap! Acherrytale  The main character is "Sui" and Cherry is simply a ghost that explains how things work.  would be and with a dark sense of comedy. Swap! Cherry's details of her death are still unknown. https://t.co/3s1zAUphXo</t>
  </si>
  <si>
    <t>Ashrafu03616243</t>
  </si>
  <si>
    <t>12:58:59</t>
  </si>
  <si>
    <t>Join cherry swap giveaway. Hope cherry token price will $10 soon. https://t.co/1YF2v9en9g</t>
  </si>
  <si>
    <t>RohitRa53752239</t>
  </si>
  <si>
    <t>06:43:35</t>
  </si>
  <si>
    <t>@cherry_swap @ZeidoDr @beigewunder https://t.co/XPm4wvjorJ</t>
  </si>
  <si>
    <t>06:10:21</t>
  </si>
  <si>
    <t>@cherry_swap @xucolin2 @ZetaMarkets  Nice project https://t.co/xumAub5Irl</t>
  </si>
  <si>
    <t>Trichpham123</t>
  </si>
  <si>
    <t>05:15:21</t>
  </si>
  <si>
    <t>@CherryswapNet @OKExChain Cherryswap is great for swap, pool, Farm in Okexchain platform, join  cherryswap giveaway &amp; che token airdrop.  @namdinhvn @manhpn82 @Tpham92126597 @richky9998 #cherry #OKExChain #Airdrop</t>
  </si>
  <si>
    <t>Sundancer_UK</t>
  </si>
  <si>
    <t>04:53:02</t>
  </si>
  <si>
    <t>RT @Dipz23568633: @TomLondon6 Personally the US wants to cherry pick and thinks they can do what they want by all means take Prince Andrew…</t>
  </si>
  <si>
    <t>Aditya_dubey89</t>
  </si>
  <si>
    <t>04:49:31</t>
  </si>
  <si>
    <t>@CherryswapNet @OKExChain @Joo04052617  @Faisalcma2  @ssuni0   Great project with cherry swap  Awesome vision</t>
  </si>
  <si>
    <t>Ashok18787737</t>
  </si>
  <si>
    <t>04:18:59</t>
  </si>
  <si>
    <t>New airdrop live   Cherry swap is a best project there community is very active We always with you  @Aman12300021 @AmanTriapthi @Mohit19337408   @CherryswapNet @OKExChain #cherryswap https://t.co/WFuc8gODCq</t>
  </si>
  <si>
    <t>sureshtorock77</t>
  </si>
  <si>
    <t>03:40:51</t>
  </si>
  <si>
    <t>Is cherry swap stakeable coin! @rethesh_kool  @CryptoL46571155 @Bhiyara25059506 https://t.co/oAsu4zUFVr</t>
  </si>
  <si>
    <t>vir_manz</t>
  </si>
  <si>
    <t>03:40:10</t>
  </si>
  <si>
    <t>New Event Cherry swap  @okisetiawan12 @cepisutrisna48 @e_gu13 https://t.co/FhJd0KlZ5x</t>
  </si>
  <si>
    <t>Dipz23568633</t>
  </si>
  <si>
    <t>03:33:36</t>
  </si>
  <si>
    <t>@TomLondon6 Personally the US wants to cherry pick and thinks they can do what they want by all means take Prince Andrew to US for questioning but first we want Harry Dunns killer brought back to UK fair swap in my eyes</t>
  </si>
  <si>
    <t>xo1IZ2</t>
  </si>
  <si>
    <t>03:05:13</t>
  </si>
  <si>
    <t>#Cherry swap https://t.co/5LxgR6IEdh</t>
  </si>
  <si>
    <t>GodwinTM1</t>
  </si>
  <si>
    <t>02:48:48</t>
  </si>
  <si>
    <t>@cohlson007 @JSulaimonn @JoshuaOsunla  Cherry swap is an amazing AMM on OKExChain you need to check out guys 🚀 https://t.co/7HwhqqhsBc</t>
  </si>
  <si>
    <t>kadam_ameya</t>
  </si>
  <si>
    <t>02:23:19</t>
  </si>
  <si>
    <t>Cherry swap 🔥🔥 @BhaveshPalde  @UmeshKadam826  @C0INPULSE https://t.co/B34M7gUY0j</t>
  </si>
  <si>
    <t>Adarsh03654403</t>
  </si>
  <si>
    <t>02:10:10</t>
  </si>
  <si>
    <t>@CherryswapNet @OKExChain I really appreciate this project I hope it was Best project  @Alka17Miss  @Sanjeev62847439  @SubhamAwasthi16   #Cherry Swap</t>
  </si>
  <si>
    <t>Abhishek_2255</t>
  </si>
  <si>
    <t>01:55:03</t>
  </si>
  <si>
    <t>@CherryswapNet @OKExChain Excellent project comming 😍😍 Awesome giveaway 🚀🌝 Nice cherry swap 🍒🍒  @AkashJa01250246  @akashkevat5  @Ash7786   @CherryswapNet @OKExChain   🤞Wish to win cherry swap 🍒💘 https://t.co/CNuJHS5Il9</t>
  </si>
  <si>
    <t>Aliya63637462</t>
  </si>
  <si>
    <t>01:40:47</t>
  </si>
  <si>
    <t>I don't have the words to say how good it is so cherry swap is very very very great Project  @JasonGrowCrypto @MohdHar65463981 @stephenfry https://t.co/TYLk3FVmi3</t>
  </si>
  <si>
    <t>Kaif18277696</t>
  </si>
  <si>
    <t>01:27:23</t>
  </si>
  <si>
    <t>i Like Cherry swap and i am so happy this project is very big  @MohdHar65463981 @Aliya63637462 @hgurdon https://t.co/qHGWijOLQo</t>
  </si>
  <si>
    <t>rudinurrahman13</t>
  </si>
  <si>
    <t>01:22:33</t>
  </si>
  <si>
    <t>@CherryswapNet @OKExChain cherry swap go to the moon 🥰🥰😘🥰  @praditagung2 @nissoottt @brycent_</t>
  </si>
  <si>
    <t>Risyad02717283</t>
  </si>
  <si>
    <t>01:22:22</t>
  </si>
  <si>
    <t>cherry swap to AMA in OKExChain @AchmadSarif11  @kurniawan547 @bibrizal https://t.co/TwN5cVCl38</t>
  </si>
  <si>
    <t>yanick7070</t>
  </si>
  <si>
    <t>01:21:01</t>
  </si>
  <si>
    <t>cherry swap ama in okexchain community https://t.co/P07nWri9U4</t>
  </si>
  <si>
    <t>MohdHar65463981</t>
  </si>
  <si>
    <t>01:19:48</t>
  </si>
  <si>
    <t>RT @MohdHar65463981: Cherry swap 🍒🍒 is the very very powerful swap i am really very interested  @MohdHar65463981 @Kaif18277696 @Ali_CryptoB…</t>
  </si>
  <si>
    <t>01:19:34</t>
  </si>
  <si>
    <t>Cherry swap 🍒🍒 is the very very powerful swap i am really very interested  @MohdHar65463981 @Kaif18277696 @Ali_CryptoBaby https://t.co/TZw3SBDc2c</t>
  </si>
  <si>
    <t>Jaan27039771</t>
  </si>
  <si>
    <t>01:16:52</t>
  </si>
  <si>
    <t>@CherryswapNet @OKExChain Nice giveaway...  @Japra46258238  @nyoberberk  @CryproTrader45   Question : What the system that use Cherry Swap to provide Liquidy fund for every new coin/token has listing?</t>
  </si>
  <si>
    <t>itsmeLeifaa</t>
  </si>
  <si>
    <t>01:14:10</t>
  </si>
  <si>
    <t>Great AMA session!  Cherry swap is the most smooth operating swap ever! Let's join This giveaway  @SuduriZ  @AburizalBakr  @HoneySplash5 https://t.co/iJZvDuKoiH</t>
  </si>
  <si>
    <t>chuniya_sarjil</t>
  </si>
  <si>
    <t>01:13:15</t>
  </si>
  <si>
    <t>I love to join cherry swap's airdrops and thabks for giving us opportunity to join this airdrop all the best to the team.  @Samir36185909  @Rock04463379  @GAUTAMGUPTA10 https://t.co/hciesmmcbB</t>
  </si>
  <si>
    <t>cheekushake</t>
  </si>
  <si>
    <t>01:09:51</t>
  </si>
  <si>
    <t>Glad to be part of this marvellous project. #Cherry_swap is here to stay. Thanks for this wonderful opportunity 🤩 This is gonna be one of the best project in coming days ✨  @Himansh70103248 @Gaurav19652908 @_deepanshu21   #CHE #AMA #OKEx_Chain https://t.co/18FSeRj2ck</t>
  </si>
  <si>
    <t>lala_jayasria</t>
  </si>
  <si>
    <t>01:09:33</t>
  </si>
  <si>
    <t>ama cherry swap https://t.co/tiS30N0jLm</t>
  </si>
  <si>
    <t>Cryptobrain9</t>
  </si>
  <si>
    <t>01:08:02</t>
  </si>
  <si>
    <t>Nice swap cherry  @ASnehur @Nadim25428104 @BMa3ecq https://t.co/Gewe2Faa1z</t>
  </si>
  <si>
    <t>Rahul25408427</t>
  </si>
  <si>
    <t>01:03:43</t>
  </si>
  <si>
    <t>Cherry swap awesome @ghanshyamc9 @Kranti084 @PavanadityaC https://t.co/hy2T2L2yZK</t>
  </si>
  <si>
    <t>agusozy88</t>
  </si>
  <si>
    <t>01:03:40</t>
  </si>
  <si>
    <t>Cherry swap future token and will go to the moon, very simple, smooth and fast. @irma_kholifatul @Istiqomah7962 @harmainse https://t.co/Q82sDHOXrQ</t>
  </si>
  <si>
    <t>ogy_sugama</t>
  </si>
  <si>
    <t>01:02:48</t>
  </si>
  <si>
    <t>I am starting to like this project, I. Just hope and pray this project is successful , i am going to try my luck  Good job Cherry swap!  @guna3199  @vibonachi16  @giiiilanxpoetr1 https://t.co/izXIoFv3sc</t>
  </si>
  <si>
    <t>gilsgreyjoy</t>
  </si>
  <si>
    <t>01:02:01</t>
  </si>
  <si>
    <t>Cherry Swap was a Interesting project for me.  @cherryswapnet   has good community and solid team. Hopefully i got the airdrop. Thanks for sharing and good luck for the team CherrySwap  @Indrajanuari6 @rifkydaffar  @aldo11323644   #CherrySwap #giveaways #airdrops #OkexChain https://t.co/ucRAZu58WX</t>
  </si>
  <si>
    <t>Rohit95222847</t>
  </si>
  <si>
    <t>00:55:49</t>
  </si>
  <si>
    <t>RT @Rohit95222847: I like cherry swap exchange @SUMIT4VISH  @Mohdsai66062753  @Manan29667049 https://t.co/TyX8nxFdbQ</t>
  </si>
  <si>
    <t>00:54:22</t>
  </si>
  <si>
    <t>I like cherry swap exchange @SUMIT4VISH  @Mohdsai66062753  @Manan29667049 https://t.co/TyX8nxFdbQ</t>
  </si>
  <si>
    <t>impoliteness</t>
  </si>
  <si>
    <t>22:07:15</t>
  </si>
  <si>
    <t>@kohiboy i don't believe in paying for a prebuilt that is not hot swap and comes with cherry mx blues LOL</t>
  </si>
  <si>
    <t>gs10661</t>
  </si>
  <si>
    <t>08:28:30</t>
  </si>
  <si>
    <t>@pork_swap @HECO_Chain @Cherry_Network https://t.co/Xp4iBYRsAb</t>
  </si>
  <si>
    <t>cheetos192</t>
  </si>
  <si>
    <t>16:14:09</t>
  </si>
  <si>
    <t>RT @0303Emily: 💗🌸 Cherry Hatsune Miku and Pink Swap Sans💗🌸 #HatsuneMiku #UTAU #undertaleAU #underswap https://t.co/2CZgGQVXG4</t>
  </si>
  <si>
    <t>cofiifii</t>
  </si>
  <si>
    <t>16:13:49</t>
  </si>
  <si>
    <t>Thatisdifficult</t>
  </si>
  <si>
    <t>16:13:20</t>
  </si>
  <si>
    <t>0303Emily</t>
  </si>
  <si>
    <t>16:11:48</t>
  </si>
  <si>
    <t>💗🌸 Cherry Hatsune Miku and Pink Swap Sans💗🌸 #HatsuneMiku #UTAU #undertaleAU #underswap https://t.co/2CZgGQVXG4</t>
  </si>
  <si>
    <t>savorocks</t>
  </si>
  <si>
    <t>11:47:34</t>
  </si>
  <si>
    <t>RT @fogus: Movie hacker TODO list:  - buy fingerless gloves - mod monitor to project screen onto face - swap cherry reds for blues - tandem…</t>
  </si>
  <si>
    <t>fogus</t>
  </si>
  <si>
    <t>11:22:39</t>
  </si>
  <si>
    <t>Movie hacker TODO list:  - buy fingerless gloves - mod monitor to project screen onto face - swap cherry reds for blues - tandem keyboard practice - install fsn - mv Prodigy oggs to new box - mod backspace key to exec "OVERRIDE ALL SECURITY" script - reread pink-shirt book</t>
  </si>
  <si>
    <t>Cantfin72986612</t>
  </si>
  <si>
    <t>21:06:34</t>
  </si>
  <si>
    <t>meatyvalentine</t>
  </si>
  <si>
    <t>19:54:02</t>
  </si>
  <si>
    <t>19:37:37</t>
  </si>
  <si>
    <t>AlikaSuslik</t>
  </si>
  <si>
    <t>17:25:56</t>
  </si>
  <si>
    <t>PotatoYi</t>
  </si>
  <si>
    <t>05:28:39</t>
  </si>
  <si>
    <t>05:25:58</t>
  </si>
  <si>
    <t>sarahzs25h</t>
  </si>
  <si>
    <t>03:47:15</t>
  </si>
  <si>
    <t>ms_sole_amazin</t>
  </si>
  <si>
    <t>15:52:31</t>
  </si>
  <si>
    <t>@BJackson253 Yea to each their own that shit is too much work for me….I tried to lace swap my Women’s OG “Cherry” and I gave up like it was such a pain</t>
  </si>
  <si>
    <t>wakaburger</t>
  </si>
  <si>
    <t>14:51:25</t>
  </si>
  <si>
    <t>Nyaaaaaaaar</t>
  </si>
  <si>
    <t>14:40:36</t>
  </si>
  <si>
    <t>14:37:41</t>
  </si>
  <si>
    <t>DeFinerOrg</t>
  </si>
  <si>
    <t>12:47:37</t>
  </si>
  <si>
    <t>🦈 DeFiner Community Update: August 7-13 🦈 🔑 Is the platform secure? 🔑 😜 FIN Token Address 😜 🌊 How does a DeFiner Savings Pool work? 🌊  🎉 Results for cryptocurrency poll! 🎉 😎 DeFiner Auditors 😎 🍒 Partnership with Cherry Swap🍒  https://t.co/1WwdqoaCV2</t>
  </si>
  <si>
    <t>AadilBh43159869</t>
  </si>
  <si>
    <t>10:19:35</t>
  </si>
  <si>
    <t>@binance @BNB_Swap @Cherry_Network https://t.co/LBfv09Em5i</t>
  </si>
  <si>
    <t>gert_parke</t>
  </si>
  <si>
    <t>09:49:07</t>
  </si>
  <si>
    <t>@ChaulksterTammy I make my own blueberry pie filling so I can control sugar &amp; make this recipe swap out cherry for Bberries. When I volunteer I’d triple this recipe for 40 seniors in large lasagna pan. https://t.co/TE0kWJEHH5</t>
  </si>
  <si>
    <t>Youtube</t>
  </si>
  <si>
    <t>Aditya singh SM</t>
  </si>
  <si>
    <t>13:58:48</t>
  </si>
  <si>
    <t>😱 Earn 100$ from nft | Claim CherrySwap nft | Okexchain | New Airdrop 2021 | Don't Miss 🤑💥🔥</t>
  </si>
  <si>
    <t>Clean &amp; Delicious</t>
  </si>
  <si>
    <t>13:56:28</t>
  </si>
  <si>
    <t>TART CHERRY + CHOCOLATE BAKED OATMEAL CUPS</t>
  </si>
  <si>
    <t>JR OFFICIALS</t>
  </si>
  <si>
    <t>13:00:10</t>
  </si>
  <si>
    <t>Trust wallet Airdrop Today || Trust Wallet Free Airdrop || free airdrop token 2021 || 100% Real</t>
  </si>
  <si>
    <t>Cherry Hill Public Schools</t>
  </si>
  <si>
    <t>01:27:49</t>
  </si>
  <si>
    <t>Cherry Hill Public Schools Live Stream</t>
  </si>
  <si>
    <t>Cherry chen Taiwan Warrior</t>
  </si>
  <si>
    <t>00:31:49</t>
  </si>
  <si>
    <t>WELCOME TO MY LS WORK MODE</t>
  </si>
  <si>
    <t>Axminster Tools</t>
  </si>
  <si>
    <t>03:17:57</t>
  </si>
  <si>
    <t>Woodworking Wisdom - Octagonal Box</t>
  </si>
  <si>
    <t>Well+Good</t>
  </si>
  <si>
    <t>14:00:18</t>
  </si>
  <si>
    <t>Simple, Gut-Healthy Black Bean and Corn Tostadas With Cashew Crema | Cook With Us | Well+Good</t>
  </si>
  <si>
    <t>Drinkstuff</t>
  </si>
  <si>
    <t>11:00:00</t>
  </si>
  <si>
    <t>3 Easy SPRITZ Cocktail Variations</t>
  </si>
  <si>
    <t>On-line Earning Tech</t>
  </si>
  <si>
    <t>03:48:13</t>
  </si>
  <si>
    <t>math wallet Airdrop | how to claim wallet | how to participate in Airdrop | UMEE integration Airdro</t>
  </si>
  <si>
    <t>Tracy Marie Lewis</t>
  </si>
  <si>
    <t>08:00:04</t>
  </si>
  <si>
    <t>Winter Is Coming Wednesday 2021 Episode 9 - Featuring A Thanksgiving Card &amp; A Christmas Card Swap</t>
  </si>
  <si>
    <t>Socheat Thin</t>
  </si>
  <si>
    <t>12:26:49</t>
  </si>
  <si>
    <t>Lesson 895 - English Translation English Khmer translation រៀនបកប្រែកាសែត</t>
  </si>
  <si>
    <t>Scholes Butcher</t>
  </si>
  <si>
    <t>09:22:38</t>
  </si>
  <si>
    <t>THE SUNSHINE CHICKEN AND SALAD BUNDLE £40.mp4</t>
  </si>
  <si>
    <t>Dinero Por Internet</t>
  </si>
  <si>
    <t>21:45:28</t>
  </si>
  <si>
    <t>COMO FONDEAR LA #OKEXCHAIN SIN COMISIONES Y VER LOS #TOKEN EN EL EXPLORADOR #DPI</t>
  </si>
  <si>
    <t>Hercules Candy</t>
  </si>
  <si>
    <t>16:54:28</t>
  </si>
  <si>
    <t>Making Plum Hard Candy!</t>
  </si>
  <si>
    <t>AllycatlovesAG</t>
  </si>
  <si>
    <t>20:00:05</t>
  </si>
  <si>
    <t>American Girl Dolls VS Our Generation - Comparing Dolls, Accessories, Furniture And Clothes</t>
  </si>
  <si>
    <t>Reedsy</t>
  </si>
  <si>
    <t>20:00:11</t>
  </si>
  <si>
    <t>How to Start Writing a Book | Reedsy Live</t>
  </si>
  <si>
    <t>under10hours</t>
  </si>
  <si>
    <t>16:40:29</t>
  </si>
  <si>
    <t>Feel The Rush 3: High Roller—Crazy Taxi Console Trilogy Retrospective</t>
  </si>
  <si>
    <t>Small Feet Big Heat</t>
  </si>
  <si>
    <t>21:28:45</t>
  </si>
  <si>
    <t>How to Style Air Jordan 1 Seafoam | 7 Seafoam Jordan 1 Outfit Ideas</t>
  </si>
  <si>
    <t>City of Cherry HIlls Village</t>
  </si>
  <si>
    <t>20:42:01</t>
  </si>
  <si>
    <t>75th Anniversary Committee Meeting - Aug. 11, 2021</t>
  </si>
  <si>
    <t>Peters Township Community Television</t>
  </si>
  <si>
    <t>16:32:04</t>
  </si>
  <si>
    <t>Things They Usually Don’t Teach You - August 2021</t>
  </si>
  <si>
    <t>CRYPTO INVERSOR  SV</t>
  </si>
  <si>
    <t>02:00:39</t>
  </si>
  <si>
    <t>🔥 PUENTE OKEXChain, ENVIA TOKENS DE LA BSC A LA #OEC DE FORMA SENCILLA CON XSWAP, BRIDGE OKEXCHAIN</t>
  </si>
  <si>
    <t>Gacha Cherry</t>
  </si>
  <si>
    <t>01:43:22</t>
  </si>
  <si>
    <t>Monster who Protects You 💔⛓️ Gacha MLB Meme</t>
  </si>
  <si>
    <t>Cherry Zhou</t>
  </si>
  <si>
    <t>02:25:03</t>
  </si>
  <si>
    <t>water air cooler#swap air cooler#air conditioner#QMF-65ZY</t>
  </si>
  <si>
    <t>Crypto Moon Boy</t>
  </si>
  <si>
    <t>04:07:02</t>
  </si>
  <si>
    <t>WHAT IS HAPPENING WITH THE PRICE OF SAFEMOON?! SAFEMOON IS DROPPING (NOT THE BOTTOM YET?!)</t>
  </si>
  <si>
    <t>DrexFactor Poi</t>
  </si>
  <si>
    <t>04:00:01</t>
  </si>
  <si>
    <t>Top 5 Alien Jon Poi Tricks You Should Know!</t>
  </si>
  <si>
    <t>00:57:01</t>
  </si>
  <si>
    <t>CHICVOYAGE</t>
  </si>
  <si>
    <t>02:30:50</t>
  </si>
  <si>
    <t>Burning the Founders Tokens NOMAD and INCH</t>
  </si>
  <si>
    <t>Scott D. Clary - Success Story Podcast</t>
  </si>
  <si>
    <t>07:38:10</t>
  </si>
  <si>
    <t>BlackArch Linux</t>
  </si>
  <si>
    <t>Mel Greathart</t>
  </si>
  <si>
    <t>01:30:11</t>
  </si>
  <si>
    <t>Folk Songs</t>
  </si>
  <si>
    <t>Z Grills</t>
  </si>
  <si>
    <t>08:21:27</t>
  </si>
  <si>
    <t>Why Z Grills Pellet Grills and Smokers? | Z Grills</t>
  </si>
  <si>
    <t>Zahra Premji</t>
  </si>
  <si>
    <t>00:12:28</t>
  </si>
  <si>
    <t>Stunning Christmas Card with Merriest Moments Bundle</t>
  </si>
  <si>
    <t>Great Sage Entertainment</t>
  </si>
  <si>
    <t>07:02:52</t>
  </si>
  <si>
    <t>"Jackie Brown" - When a Guy Gives You This Many Digits, It Definitely Means He's Interested [4K]</t>
  </si>
  <si>
    <t>Cherry The Countess</t>
  </si>
  <si>
    <t>00:52:07</t>
  </si>
  <si>
    <t>BEST FORTNITE SKIN CHANGER 2021  NEW    GALAXY SWAPPER V3   FREE DOWNLOAD + TUTORIAL   ALL OG SKINS</t>
  </si>
  <si>
    <t>Choco'aby</t>
  </si>
  <si>
    <t>09:58:42</t>
  </si>
  <si>
    <t>♡ Undertale React To Chara Au's Theme ♡</t>
  </si>
  <si>
    <t>15:20:31</t>
  </si>
  <si>
    <t>09:15:25</t>
  </si>
  <si>
    <t>I Can Laugh Like A Psychopath 🤣🔪⛓️ Too Gacha MLB Meme</t>
  </si>
  <si>
    <t>The Witch Of Wonderlust</t>
  </si>
  <si>
    <t>16:11:56</t>
  </si>
  <si>
    <t>Romanticizing The Land, What It Means To Be An Herbalist &amp; More with April Graham</t>
  </si>
  <si>
    <t>Martha Stewart</t>
  </si>
  <si>
    <t>13:59:52</t>
  </si>
  <si>
    <t>Martha Stewart's Bake Sale Recipes | Martha Bakes S8E8 "Better (For You) Bake Sale"</t>
  </si>
  <si>
    <t>The bnb</t>
  </si>
  <si>
    <t>11:38:04</t>
  </si>
  <si>
    <t>Should you buy into Rabbit Finance ?</t>
  </si>
  <si>
    <t>Brenda Walsh Ministries</t>
  </si>
  <si>
    <t>10:07:48</t>
  </si>
  <si>
    <t>Greek Pomodoro Fettuccine - Cooking with Miss Brenda (August 11, 2021).</t>
  </si>
  <si>
    <t>Garfilalil</t>
  </si>
  <si>
    <t>12:01:49</t>
  </si>
  <si>
    <t>รีวิว ROYAL KLUDGE RK61 คีย์บอร์ดเริ่มต้นสำหรับการเข้าวงการ CUSTOM KEYBOARD!!!!</t>
  </si>
  <si>
    <t>Sandro Cabrales - Investimentos em CriptoMoedas</t>
  </si>
  <si>
    <t>20:30:02</t>
  </si>
  <si>
    <t>AIRDROP PAGANDO 10 $ACE PROMETE PAGAR NA HORA - UPDATE DA LEMOND FINANCE - BABY DOGE E SUSHI NA OKEx</t>
  </si>
  <si>
    <t>Crypto's Expert</t>
  </si>
  <si>
    <t>17:12:10</t>
  </si>
  <si>
    <t>😱😱Get free 4000₹ in Paytm wallet ! Weyu free nft ! free uba coin , inertia finance tai token , torum</t>
  </si>
  <si>
    <t>Wealth Assets</t>
  </si>
  <si>
    <t>16:48:38</t>
  </si>
  <si>
    <t>Etherconnect ECC Coin Launching 🚀 On UniSwap 🔥 HUGE GAINS FOR ECC HOLDERS 🔥</t>
  </si>
  <si>
    <t>My Hebrew Roots</t>
  </si>
  <si>
    <t>18:45:34</t>
  </si>
  <si>
    <t>Shabbat Or Sunday</t>
  </si>
  <si>
    <t>VALUCOP</t>
  </si>
  <si>
    <t>22:02:02</t>
  </si>
  <si>
    <t>Two Major Ways to Earn More Than 100% Passive Income on OkexChain</t>
  </si>
  <si>
    <t>JackRabbit</t>
  </si>
  <si>
    <t>01:32:28</t>
  </si>
  <si>
    <t>Anubis switches typing test (longer)</t>
  </si>
  <si>
    <t>00:27:08</t>
  </si>
  <si>
    <t>Smead4Speed</t>
  </si>
  <si>
    <t>00:29:21</t>
  </si>
  <si>
    <t>PCI Wing Install on EG Civic K20 (THIS THINGS HUGE!!)</t>
  </si>
  <si>
    <t>Let's Play</t>
  </si>
  <si>
    <t>06:00:20</t>
  </si>
  <si>
    <t>Switch The Last Blade - Beyond the Destiny (Hyo Amano) / 닌텐도 스위치 월화의 검사 막부말기낭만 특별편 (아마노 효) / あまの ひょう</t>
  </si>
  <si>
    <t>Cherry SAKURA PH</t>
  </si>
  <si>
    <t>07:29:07</t>
  </si>
  <si>
    <t>SIMPLE TUTORIAL ON HOW TO CHANGE BOW COLOR | SAKURA SCHOOL SIMULATOR</t>
  </si>
  <si>
    <t>12:37:08</t>
  </si>
  <si>
    <t>😱😱Get free 7000₹ in Paytm wallet ! Coinhub ! S one wallet insureDao ternoa blockasset NFT ! Raydium</t>
  </si>
  <si>
    <t>cherryarts🍒</t>
  </si>
  <si>
    <t>09:47:54</t>
  </si>
  <si>
    <t>if pucca and friends switch bodies |pucca gacha club|cherry arts</t>
  </si>
  <si>
    <t>Edd China</t>
  </si>
  <si>
    <t>15:00:33</t>
  </si>
  <si>
    <t>Range Rover rusty brake pipe repair.</t>
  </si>
  <si>
    <t>Taiki Maeda</t>
  </si>
  <si>
    <t>15:19:00</t>
  </si>
  <si>
    <t>Columbus-5 Overview: $LUNA Burn, bETH on Anchor, and More!</t>
  </si>
  <si>
    <t>LenaLuciia</t>
  </si>
  <si>
    <t>10:01:50</t>
  </si>
  <si>
    <t>MY (almost) ZERO WASTE BATHROOM // plastic free alternatives, sunscreen, soaps, peelings and more</t>
  </si>
  <si>
    <t>Cherie Dowdy</t>
  </si>
  <si>
    <t>09:25:58</t>
  </si>
  <si>
    <t>Etsy Shop update Part 2/ Soft Cover Trifold Vintage Fabric Journals/2021</t>
  </si>
  <si>
    <t>Synthux Academy</t>
  </si>
  <si>
    <t>14:00:25</t>
  </si>
  <si>
    <t>Why design another Eurorack filter? ThreeTom Modular MS-22 // Synth Design Podcast</t>
  </si>
  <si>
    <t>Claire Risper</t>
  </si>
  <si>
    <t>13:00:21</t>
  </si>
  <si>
    <t>SUSTAINABILITY ON A BUDGET! SAVE MONEY AND LOWER YOUR IMPACT AT THE SAME TIME!</t>
  </si>
  <si>
    <t>BurkeBlack VODs</t>
  </si>
  <si>
    <t>09:19:26</t>
  </si>
  <si>
    <t>Carrier Command 2 | August 10, 2021 | BurkeBlack VODs</t>
  </si>
  <si>
    <t>Mek Pasin</t>
  </si>
  <si>
    <t>15:31:29</t>
  </si>
  <si>
    <t>Custom keyboard - เปลี่ยน switch akko 3098 ( hot swap )</t>
  </si>
  <si>
    <t>Stephen Duncombe</t>
  </si>
  <si>
    <t>14:15:00</t>
  </si>
  <si>
    <t>Wealth Creation Tips For Teens</t>
  </si>
  <si>
    <t>SPECIES Society</t>
  </si>
  <si>
    <t>12:01:26</t>
  </si>
  <si>
    <t>Simon Colton- Evolving Neural Style Transfer Blends</t>
  </si>
  <si>
    <t>Magical Vids</t>
  </si>
  <si>
    <t>09:50:35</t>
  </si>
  <si>
    <t>5 Proven Foods for Sleep - Foods to Treat Insomnia</t>
  </si>
  <si>
    <t>Roseann Capanna-Hodge</t>
  </si>
  <si>
    <t>14:00:24</t>
  </si>
  <si>
    <t>Parent Coffee Talk Podcast EP 1: COVID Signs and Symptoms</t>
  </si>
  <si>
    <t>Defi, Cherry Swap</t>
  </si>
  <si>
    <t>OutofSightttt</t>
  </si>
  <si>
    <t>15:51:23</t>
  </si>
  <si>
    <t>@RobertVogan9 @itsALLrisky A coin launch with actual utility - the next crypto social trading platform 🚀  https://t.co/cVs4cHbUmx  https://t.co/oPYcsp8kn9  #cryptome #crypto #safemoon #feg #viral #viralvideo #BSC #Binance #cryptocurrency @cryptomesite</t>
  </si>
  <si>
    <t>taehyunggbabe</t>
  </si>
  <si>
    <t>RT @flurbnb: $120 to one person in 24 hours  Retweet &amp; follow @treedefi &amp; like/rt the quoted tweet  #crypto #cryptocurrency #cryptoart #cry…</t>
  </si>
  <si>
    <t>Muthu40865886</t>
  </si>
  <si>
    <t>15:51:22</t>
  </si>
  <si>
    <t>RT @Muthu40865886: @BennyBBuckets @FameLadySquad 🚀 FuckDxsale 🚀 ✅ Website: https://t.co/VrcaRHrB5h ✅ Automatic rewards of UNCX ✅ Just 20 bn…</t>
  </si>
  <si>
    <t>Questioning1729</t>
  </si>
  <si>
    <t>RT @jchervinsky: Before this is all over, I expect to be in front of the Supreme Court arguing about Fourth Amendment limitations on third-…</t>
  </si>
  <si>
    <t>kral_farid</t>
  </si>
  <si>
    <t>15:51:21</t>
  </si>
  <si>
    <t>@Fegtoken_Iran @OKEx Q💟🦍 Promising huge FEG project The happy future is in the hands of GORILLAS  we are rooting through the cryptocurrency💎🔱💎🔱 #FEGtoken #feg #FEGexV2 #IAMFEG #FEGFamily #fegarmy #ETH #BTC #Bitcoin #Defi #Fegtoken_Iran  👀💜💟🦍🦍🦍💟💜👀</t>
  </si>
  <si>
    <t>CurrencyNews</t>
  </si>
  <si>
    <t>Digital insurer Metromile follows through with $1M Bitcoin purchase - Cointelegraph https://t.co/y8sMdxDDfD #XRP #ETH #BCH #Cryptocurrencynews #Ethereum #CryptoNews #BLockchain #BitcoinNews #QASH #BTC #CryptoCurrency #BlockchainNews</t>
  </si>
  <si>
    <t>Alexyos88</t>
  </si>
  <si>
    <t>RT @Fantom_Press: "Fantom Positions Itself To Become A Powerhouse Protocol As Blockchain Adoption Rises"  #Fantom $FTM #FTM  https://t.co/P…</t>
  </si>
  <si>
    <t>murtaja75522201</t>
  </si>
  <si>
    <t>RT @AirdropStario: 💧 MoonDoge Airdrop💧  🏆 Task:          ➕  Up to 200 Trillion MOONDOGE (~$20)  👨‍👩‍👧 Referral:  ➕  40 Trillion MOONDOGE (~…</t>
  </si>
  <si>
    <t>its_h_a_r_i</t>
  </si>
  <si>
    <t>15:51:20</t>
  </si>
  <si>
    <t>Good project to date, this project is very good and this project has a lot of traction, so hopefully this project is better in the future and cryptocurrency will be the best. @cosmic_fang  @Abhinandan4001  @Om_814 #iMePlatform   https://t.co/tKVL6GawVH  @ImePlatform</t>
  </si>
  <si>
    <t>Mudasirkk1</t>
  </si>
  <si>
    <t>Wonderful project, this project is very good and this projector has a lot of attractions, so hopefully the project will be better in the future and the cryptocurrency will be the best. @tit_nhoc  @MMargareed   @DogHeder  #PaddFinance https://t.co/ksxKg7s0sz</t>
  </si>
  <si>
    <t>15:51:19</t>
  </si>
  <si>
    <t>@Matt_Doge_Davis @MartinFiege4 @itsALLrisky A coin launch with actual utility - the next crypto social trading platform 🚀  https://t.co/cVs4cHbUmx  https://t.co/oPYcsp8kn9  #cryptome #crypto #safemoon #feg #viral #viralvideo #BSC #Binance #cryptocurrency @cryptomesite</t>
  </si>
  <si>
    <t>gcoutinho023</t>
  </si>
  <si>
    <t>15:51:18</t>
  </si>
  <si>
    <t>@VASUDEV06088855 @binance @MyNeighborAlice In June 2021, Binance was ordered by the UKs Financial Conduct Authority to stop all regulated activity in the United Kingdom. In January 2021, the FCA began requiring firms dealing with cryptocurrency to register in order to comply with anti-money laundering rules.371</t>
  </si>
  <si>
    <t>CarlosP71580310</t>
  </si>
  <si>
    <t>RT @CoinEezy: Have you ever considered a whole new level of CryptoCurrency accessibility and usefulness to everyone in every situation? Wha…</t>
  </si>
  <si>
    <t>Narsifaa</t>
  </si>
  <si>
    <t>@Fegtoken_Iran @OKEx 💟🦍 Promising huge FEG project The happy future is in the hands of GORILLAS  we are rooting through the cryptocurrency💎🔱💎🔱 #FEGtoken #feg #FEGexV2 #IAMFEG #FEGFamily #fegarmy #ETH #BTC #Bitcoin #Defi #Fegtoken_Iran  👀💜💟🦍🦍🦍💟💜👀11</t>
  </si>
  <si>
    <t>mina67051334</t>
  </si>
  <si>
    <t>15:51:17</t>
  </si>
  <si>
    <t>@Fegtoken_Iran @OKEx 💟🦍 Promising huge FEG project The happy future is in the hands of GORILLAS  we are rooting through the cryptocurrency💎🔱💎🔱 #FEGtoken #feg #FEGexV2 #IAMFEG #FEGFamily #fegarmy #ETH #BTC #Bitcoin #Defi #Fegtoken_Iran  👀💜💟🦍🦍🦍💟💜👀😋🍎🍎🛳🛳🛳🛳🛳uuu https://t.co/md3JFZRo3J</t>
  </si>
  <si>
    <t>OptionsProOI</t>
  </si>
  <si>
    <t>#cryptocurrency Top List: Bitcoin #BTC Up 1.86% to $46,363.98; #Ethereum #ETH Up 3.22% to $3,245.85; #Ripple #XRP Up 20.57% to $1.008 #bitcoinnews #BitcoinCash #bitcoinprice #Crypto #cryptocurrencies #USDT #BSV #LTC #Litecoin #Binance #BNB #EOS #XTZ #XLM https://t.co/QMsAYXEoSo https://t.co/1uYazCUIKo</t>
  </si>
  <si>
    <t>noahgarnett</t>
  </si>
  <si>
    <t>15:51:16</t>
  </si>
  <si>
    <t>Help me win $300 USD from PipeFlare. You can also earn some free cryptocurrency just for helping me out! https://t.co/8XfyRfIYLO</t>
  </si>
  <si>
    <t>@Fegtoken_Iran @OKEx 9💟🦍 Promising huge FEG project The happy future is in the hands of GORILLAS  we are rooting through the cryptocurrency💎🔱💎🔱 #FEGtoken #feg #FEGexV2 #IAMFEG #FEGFamily #fegarmy #ETH #BTC #Bitcoin #Defi #Fegtoken_Iran  👀💜💟🦍🦍🦍💟💜👀</t>
  </si>
  <si>
    <t>greylingj</t>
  </si>
  <si>
    <t>15:51:15</t>
  </si>
  <si>
    <t>MarceMiner</t>
  </si>
  <si>
    <t>I hope this project will be extraordinary. known to the world!I am supporting it. always success for the development team.   I have staked all in SSF  #CoinMarketCap #Crypto #Cryptocurrency #Bitcoin #Ethereum #Dogecoin #Altcoin #DeFi #SecretSkyFinance #SSF #Airdrop https://t.co/Uv1SwJSFg3</t>
  </si>
  <si>
    <t>RT @Muthu40865886: @enjin @Cointelegraph 🚀 FuckDxsale 🚀 ✅ Website: https://t.co/VrcaRHrB5h ✅ Automatic rewards of UNCX ✅ Just 20 bnb presal…</t>
  </si>
  <si>
    <t>p0rorongg</t>
  </si>
  <si>
    <t>austen_g91</t>
  </si>
  <si>
    <t>RT @tanctran: We like this partnership, like-minded &amp; aligned with our vision. Yes, that includes #blockchain, #cryptocurrency  #Stablecoin…</t>
  </si>
  <si>
    <t>CryptoCapflow</t>
  </si>
  <si>
    <t>[Spot] By 2021-08-10 13:00 GMT, ADA total trading volume of 698,880,765ADA with a price change of 7.3% in last 24 hrs. #cryptocurrency #CryptoCapFlow $ADA https://t.co/oJkXOWgV0v</t>
  </si>
  <si>
    <t>15:51:14</t>
  </si>
  <si>
    <t>@MartinFiege4 @itsALLrisky A coin launch with actual utility - the next crypto social trading platform 🚀  https://t.co/cVs4cHbUmx  https://t.co/oPYcsp8kn9  #cryptome #crypto #safemoon #feg #viral #viralvideo #BSC #Binance #cryptocurrency @cryptomesite</t>
  </si>
  <si>
    <t>luckyounay</t>
  </si>
  <si>
    <t>15:51:13</t>
  </si>
  <si>
    <t>RT @flurbnb: $300 to one person in 72 hours  Retweet &amp; follow @cradlesio &amp; like/rt quoted tweet  #crypto #cryptocurrency #cryptoart #crypto…</t>
  </si>
  <si>
    <t>Grnriver</t>
  </si>
  <si>
    <t>RT @laurenboebert: Why is a cryptocurrency provision tucked into a 2,700 page infrastructure bill?  It has NOTHING to do with infrastructur…</t>
  </si>
  <si>
    <t>15:51:12</t>
  </si>
  <si>
    <t>@Fegtoken_Iran @OKEx 8💟🦍 Promising huge FEG project The happy future is in the hands of GORILLAS  we are rooting through the cryptocurrency💎🔱💎🔱 #FEGtoken #feg #FEGexV2 #IAMFEG #FEGFamily #fegarmy #ETH #BTC #Bitcoin #Defi #Fegtoken_Iran  👀💜💟🦍🦍🦍💟💜👀</t>
  </si>
  <si>
    <t>BrendyJhon</t>
  </si>
  <si>
    <t>@SecretSkyFin This is excellent project for the future with strong team, a transparent, planned and project roadmap. @ade_bunnybee  @Raph78209838  @Firchansyah1   #CoinMarketCap #Crypto #Cryptocurrency #Bitcoin #Ethereum #Dogecoin #Altcoin #DeFi #SecretSkyFinance #SSF #Airdrop</t>
  </si>
  <si>
    <t>AnupKum42657651</t>
  </si>
  <si>
    <t>15:51:11</t>
  </si>
  <si>
    <t>RT @ICOAnnouncement: 🎙 New Project  🔷 Coinfluence (CFLU)  🔶 Coinfluence is a new generation launchpad on the BSC, which aims to be a launch…</t>
  </si>
  <si>
    <t>Heavenlst</t>
  </si>
  <si>
    <t>15:51:10</t>
  </si>
  <si>
    <t>RT @ASSTRArmy: 💫 $ASS loves us 🐶 💛   @assfinance  #AssSwap #assfinance #memes  @asstronautteam #asscoin #Cryptocurency #CryptoNews #cryptot…</t>
  </si>
  <si>
    <t>@Fegtoken_Iran @OKEx 💟🦍 Promising huge FEG project The happy future is in the hands of GORILLAS  we are rooting through the cryptocurrency💎🔱💎🔱 #FEGtoken #feg #FEGexV2 #IAMFEG #FEGFamily #fegarmy #ETH #BTC #Bitcoin #Defi #Fegtoken_Iran  👀💜💟🦍🦍🦍💟💜👀12</t>
  </si>
  <si>
    <t>PialChowdhury7</t>
  </si>
  <si>
    <t>15:51:09</t>
  </si>
  <si>
    <t>alaskachinasbi1</t>
  </si>
  <si>
    <t>RT @BBCWorld: Hackers steal $600m in major cryptocurrency heist https://t.co/wazFez6mXR</t>
  </si>
  <si>
    <t>@SirWoofOfDoge @itsALLrisky A coin launch with actual utility - the next crypto social trading platform 🚀  https://t.co/cVs4cHbUmx  https://t.co/oPYcsp8kn9  #cryptome #crypto #safemoon #feg #viral #viralvideo #BSC #Binance #cryptocurrency @cryptomesite</t>
  </si>
  <si>
    <t>Abhishek_tch</t>
  </si>
  <si>
    <t>15:51:08</t>
  </si>
  <si>
    <t>#XRP  booming now.  #Ripple #cryptocurrency</t>
  </si>
  <si>
    <t>RT @Muthu40865886: @TTturtletribe @LuckyManekiNFT 🚀 FuckDxsale 🚀 ✅ Website: https://t.co/VrcaRHrB5h ✅ Automatic rewards of UNCX ✅ Just 20 b…</t>
  </si>
  <si>
    <t>15:51:07</t>
  </si>
  <si>
    <t>@Fegtoken_Iran @OKEx 7💟🦍 Promising huge FEG project The happy future is in the hands of GORILLAS  we are rooting through the cryptocurrency💎🔱💎🔱 #FEGtoken #feg #FEGexV2 #IAMFEG #FEGFamily #fegarmy #ETH #BTC #Bitcoin #Defi #Fegtoken_Iran  👀💜💟🦍🦍🦍💟💜👀</t>
  </si>
  <si>
    <t>bf_wonwoo</t>
  </si>
  <si>
    <t>RT @andfuckmarkren: Meet the 16 year old currently interested in cryptocurrency https://t.co/UO7gZnThrO</t>
  </si>
  <si>
    <t>RT @ASSTRArmy: 🐶 $ASS cannot wait 🐕 🙃  @assfinance  #AssSwap #assfinance #Memes #cryptocurrency #cryptotrading #btc  #eth  #cryptocurrencie…</t>
  </si>
  <si>
    <t>Void_HL</t>
  </si>
  <si>
    <t>15:51:06</t>
  </si>
  <si>
    <t>@kgkv_ @binance @MyNeighborAlice In June 2021, Binance was ordered by the UKs Financial Conduct Authority to stop all regulated activity in the United Kingdom. In January 2021, the FCA began requiring firms dealing with cryptocurrency to register in order to comply with anti-money laundering rules.641</t>
  </si>
  <si>
    <t>@SecretSkyFin I hope this project will be extraordinary. known to the world!I am supporting it. always success for the development team.   I have staked all in SSF  #CoinMarketCap #Crypto #Cryptocurrency #Bitcoin #Ethereum #Dogecoin #Altcoin #DeFi #SecretSkyFinance #SSF #Airdrop</t>
  </si>
  <si>
    <t>TFC811</t>
  </si>
  <si>
    <t>15:51:05</t>
  </si>
  <si>
    <t>#pathfundarmy #therightpath  #PathFundToken #BinanceSmartChain  #Altcoin #cryptocurrency #Binance  #DeFi #blockchain @PathFund @Pathfund_jp @ikillboasies @Alaska_Hoch @Joenes76 @3li_AlMajed @yogtalks https://t.co/RCmPXVv8hO</t>
  </si>
  <si>
    <t>kryptomarcc</t>
  </si>
  <si>
    <t>15:51:04</t>
  </si>
  <si>
    <t>RT @theCAPSTONE_: Cryptocurrency has never been my thing! @brycent_  said come on Tris you gotta make a move! So I made a move. I made a mo…</t>
  </si>
  <si>
    <t>Mehmetrsln87</t>
  </si>
  <si>
    <t>RT @TheGris6: GetZen is giving away completely free #ZEN cryptocurrency. No download, claiming is fast and payout directly to wallet. Funds…</t>
  </si>
  <si>
    <t>G2_Samuel_Leach</t>
  </si>
  <si>
    <t>15:51:03</t>
  </si>
  <si>
    <t>RT @SauerWhiskey: Space Force MIT guy chose violence AGAIN this morning... literally came out of nowhere and started firebombing LinkedIn w…</t>
  </si>
  <si>
    <t>@Fegtoken_Iran @OKEx 6💟🦍 Promising huge FEG project The happy future is in the hands of GORILLAS  we are rooting through the cryptocurrency💎🔱💎🔱 #FEGtoken #feg #FEGexV2 #IAMFEG #FEGFamily #fegarmy #ETH #BTC #Bitcoin #Defi #Fegtoken_Iran  👀💜💟🦍🦍🦍💟💜👀</t>
  </si>
  <si>
    <t>waynelee_888</t>
  </si>
  <si>
    <t>15:51:02</t>
  </si>
  <si>
    <t>coinok</t>
  </si>
  <si>
    <t>Buy BTC With Your Credit Card / Fast Crypto Exchange   https://t.co/GwaCvQyQbc   #Bitcoin #BTC #ETH #XRP #Cryptocurrency 15:51 https://t.co/IVvtbKXnFm</t>
  </si>
  <si>
    <t>15:51:00</t>
  </si>
  <si>
    <t>@itsALLrisky A coin launch with actual utility - the next crypto social trading platform 🚀  https://t.co/cVs4cHbUmx  https://t.co/oPYcsp8kn9  #cryptome #crypto #safemoon #feg #viral #viralvideo #BSC #Binance #cryptocurrency @cryptomesite</t>
  </si>
  <si>
    <t>RT @Muthu40865886: @FeelflyCrypto @Pyro_Tweets 🚀 FuckDxsale 🚀 ✅ Website: https://t.co/VrcaRHrB5h ✅ Automatic rewards of UNCX ✅ Just 20 bnb…</t>
  </si>
  <si>
    <t>TwinsAzzahra</t>
  </si>
  <si>
    <t>15:50:59</t>
  </si>
  <si>
    <t>@Fegtoken_Iran @OKEx 5💟🦍 Promising huge FEG project The happy future is in the hands of GORILLAS  we are rooting through the cryptocurrency💎🔱💎🔱 #FEGtoken #feg #FEGexV2 #IAMFEG #FEGFamily #fegarmy #ETH #BTC #Bitcoin #Defi #Fegtoken_Iran  👀💜💟🦍🦍🦍💟💜👀</t>
  </si>
  <si>
    <t>openSpencerport</t>
  </si>
  <si>
    <t>15:50:58</t>
  </si>
  <si>
    <t>lutfihaflah</t>
  </si>
  <si>
    <t>Wonderful project, this project is very good and this projector has a lot of attractions, so hopefully the project will be better in the future and the cryptocurrency will be the best. @Alfians03462215  @OmarFzi  @bubblekrim https://t.co/kZzrF6ERsc</t>
  </si>
  <si>
    <t>SugerPieCe2</t>
  </si>
  <si>
    <t>RT @flurbnb: $200 to one person in 48 hours  Retweet &amp; follow @EthLucius &amp; join telegram https://t.co/NRsx4xveJn  #giveaway #crypto #crypto…</t>
  </si>
  <si>
    <t>@Fegtoken_Iran @OKEx 💟🦍 Promising huge FEG project The happy future is in the hands of GORILLAS  we are rooting through the cryptocurrency💎🔱💎🔱 #FEGtoken #feg #FEGexV2 #IAMFEG #FEGFamily #fegarmy #ETH #BTC #Bitcoin #Defi #Fegtoken_Iran  👀💜💟🦍🦍🦍💟💜👀💝😍😍💝💝💝💝💝💝💝yyy https://t.co/4qmpuEq2uj</t>
  </si>
  <si>
    <t>15:50:56</t>
  </si>
  <si>
    <t>RT @ASSTRArmy: 📍$ASS Australian Safe Shepherd is a community driven and fair startup icon working on memes. 🙏🏻  @assfinance  #AssSwap #assf…</t>
  </si>
  <si>
    <t>crlyorrxx</t>
  </si>
  <si>
    <t>mimeyh</t>
  </si>
  <si>
    <t>RT @ronnie_184: A very nice approach! #cryptocurrency  adoption is not only about GOV’s recognition. Indeed it must be accepted by the peop…</t>
  </si>
  <si>
    <t>Wildtacoo</t>
  </si>
  <si>
    <t>15:50:55</t>
  </si>
  <si>
    <t>@kgkv_ @binance @MyNeighborAlice In June 2021, Binance was ordered by the UKs Financial Conduct Authority to stop all regulated activity in the United Kingdom. In January 2021, the FCA began requiring firms dealing with cryptocurrency to register in order to comply with anti-money laundering rules.389</t>
  </si>
  <si>
    <t>Maisara17177626</t>
  </si>
  <si>
    <t>@CryptoGPO #shibafrica #saitamainu #saitama #Africa #cryptocurrency #starl #ufo #eth #Ethereum #altcoin #floki #boost #bpunks #banketh #shib</t>
  </si>
  <si>
    <t>The_Crypto_Peep</t>
  </si>
  <si>
    <t>15:50:54</t>
  </si>
  <si>
    <t>$Peeps If someone offered you a goose that laid Golden Eggs would you buy it? Well Here is you Chance to get the next best thing. #ThePeoplesCoin is the Golden Goose in the #CryptoCurrency space. Be apart of the next #shiba #ShibaSwap #SHIBARMY #Bitcoin  #ethereum #binance  #xrp. https://t.co/vgyddtooWr https://t.co/5U3WYfViNz</t>
  </si>
  <si>
    <t>@Fegtoken_Iran @OKEx 4💟🦍 Promising huge FEG project The happy future is in the hands of GORILLAS  we are rooting through the cryptocurrency💎🔱💎🔱 #FEGtoken #feg #FEGexV2 #IAMFEG #FEGFamily #fegarmy #ETH #BTC #Bitcoin #Defi #Fegtoken_Iran  👀💜💟🦍🦍🦍💟💜👀</t>
  </si>
  <si>
    <t>Asrafbabu15</t>
  </si>
  <si>
    <t>15:50:53</t>
  </si>
  <si>
    <t>Mehran13652</t>
  </si>
  <si>
    <t>15:50:52</t>
  </si>
  <si>
    <t>@Fegtoken_Iran @OKEx 💟🦍 Promising huge FEG project The happy future is in the hands of GORILLAS  we are rooting through the cryptocurrency💎🔱💎🔱 #FEGtoken #feg #FEGexV2 #IAMFEG #FEGFamily #fegarmy #ETH #BTC #Bitcoin #Defi #Fegtoken_Iran  🦍🦍🦍🦍🦍🦍🦍🦍 https://t.co/SSgzGvDRoV</t>
  </si>
  <si>
    <t>duy36361969</t>
  </si>
  <si>
    <t>This is definitely going to be HUGE!  as the team has been an inspiration in their innovative approaches towards achieving the project goals and visions   @B0rnt0bey0ur   @yucreat   @yukis27   #airdrop #DNFT #cryptocurrency $DNF https://t.co/itf3m3Adew</t>
  </si>
  <si>
    <t>jsphchrstian</t>
  </si>
  <si>
    <t>RT @Muthu40865886: @epikoregal 🚀 FuckDxsale 🚀 ✅ Website: https://t.co/VrcaRHrB5h ✅ Automatic rewards of UNCX ✅ Just 20 bnb presale , 1000x…</t>
  </si>
  <si>
    <t>Name_Impending</t>
  </si>
  <si>
    <t>15:50:51</t>
  </si>
  <si>
    <t>RT @davemakes: meet the 16 year old entrepreneur who's interested in cryptocurrency https://t.co/Vuhmx7n4DZ</t>
  </si>
  <si>
    <t>AxieBuzz</t>
  </si>
  <si>
    <t>If you are from PH and want to find out how content creators earn cryptocurrency for posting their work to Axie Buzz, check out this explanation video in Tagalog by the one and only .@ShiboSanGaming   ♥️🇵🇭  #HIVE #AxieInfinity #CreateToEarn 🤝 #PlayToEarn  https://t.co/arkiAG0dM8</t>
  </si>
  <si>
    <t>LuckyMePutri</t>
  </si>
  <si>
    <t>15:50:50</t>
  </si>
  <si>
    <t>@Fegtoken_Iran @OKEx 3💟🦍 Promising huge FEG project The happy future is in the hands of GORILLAS  we are rooting through the cryptocurrency💎🔱💎🔱 #FEGtoken #feg #FEGexV2 #IAMFEG #FEGFamily #fegarmy #ETH #BTC #Bitcoin #Defi #Fegtoken_Iran  👀💜💟🦍🦍🦍💟💜👀</t>
  </si>
  <si>
    <t>15:50:49</t>
  </si>
  <si>
    <t>@CryptoTownEU This is definitely going to be HUGE!  as the team has been an inspiration in their innovative approaches towards achieving the project goals and visions   @B0rnt0bey0ur   @yucreat   @yukis27   #airdrop #DNFT #cryptocurrency $DNF</t>
  </si>
  <si>
    <t>Charlot48165167</t>
  </si>
  <si>
    <t>15:50:48</t>
  </si>
  <si>
    <t>@yachtlifebayc @boredapebot Hello would you love to make more on cryptocurrency if yes dm less share ideas and knowledge</t>
  </si>
  <si>
    <t>AlwyJuniors02</t>
  </si>
  <si>
    <t>RT @BurnCakeBSC: #Airdrop   Pool: 100 $CAKE and 10 Winners.  Subscribe in TG: https://t.co/dxA1l6MoQF Follow,Retweet+Quote RT,Like With usi…</t>
  </si>
  <si>
    <t>fateiswift</t>
  </si>
  <si>
    <t>rusebelbiarcal</t>
  </si>
  <si>
    <t>15:50:46</t>
  </si>
  <si>
    <t>RT @DennisKingsfor3: Cryptocurrency giveaway: $90 in AXS (Axie Infinity) ‼️  ✅ RT This and Follow me  ✅ Post proof ✅ More chance by tagging…</t>
  </si>
  <si>
    <t>AmebeAbe</t>
  </si>
  <si>
    <t>Hackers return nearly half of the $600 million they stole in one of the biggest crypto heists https://t.co/M1JvjDQ1rn</t>
  </si>
  <si>
    <t>15:50:45</t>
  </si>
  <si>
    <t>@sentosumosaba $Peeps If someone offered you a goose that laid Golden Eggs would you buy it? Well Here is you Chance to get the next best thing. #ThePeoplesCoin is the Golden Goose in the #CryptoCurrency space. Be apart of the next #shiba #ShibaSwap #SHIBARMY #Bitcoin  #ethereum #binance  #xrp. https://t.co/lojoeTNx0C</t>
  </si>
  <si>
    <t>@Fairnsquare2 @HitNetwork_ @Bitboy_Crypto A coin launch with actual utility - the next crypto social trading platform 🚀  https://t.co/cVs4cHbUmx  https://t.co/oPYcsp8kn9  #cryptome #crypto #safemoon #feg #viral #viralvideo #BSC #Binance #cryptocurrency @cryptomesite</t>
  </si>
  <si>
    <t>HayutiRiska</t>
  </si>
  <si>
    <t>@Fegtoken_Iran @OKEx 2💟🦍 Promising huge FEG project The happy future is in the hands of GORILLAS  we are rooting through the cryptocurrency💎🔱💎🔱 #FEGtoken #feg #FEGexV2 #IAMFEG #FEGFamily #fegarmy #ETH #BTC #Bitcoin #Defi #Fegtoken_Iran  👀💜💟🦍🦍🦍💟💜👀</t>
  </si>
  <si>
    <t>15:50:44</t>
  </si>
  <si>
    <t>RT @Muthu40865886: @NFTBu11 🚀 FuckDxsale 🚀 ✅ Website: https://t.co/VrcaRHrB5h ✅ Automatic rewards of UNCX ✅ Just 20 bnb presale , 1000x pot…</t>
  </si>
  <si>
    <t>JeanneBartram</t>
  </si>
  <si>
    <t>miiinthe</t>
  </si>
  <si>
    <t>RT @papayapeaks: meet the 2 year old entrepreneur who's interested in cryptocurrency https://t.co/NJ9rkMIuAJ</t>
  </si>
  <si>
    <t>ElonPust</t>
  </si>
  <si>
    <t>RT @BTCTN: Man who stole 75,000 #dash from a friend in Israel has been convicted of theft, fraud and hacking. #cryptocurrency https://t.co/…</t>
  </si>
  <si>
    <t>ChiiMirai</t>
  </si>
  <si>
    <t>15:50:43</t>
  </si>
  <si>
    <t>@ktounette @binance @MyNeighborAlice In June 2021, Binance was ordered by the UKs Financial Conduct Authority to stop all regulated activity in the United Kingdom. In January 2021, the FCA began requiring firms dealing with cryptocurrency to register in order to comply with anti-money laundering rules.955</t>
  </si>
  <si>
    <t>15:50:42</t>
  </si>
  <si>
    <t>[Spot] By 2021-08-10 13:00 GMT, BNT net cap flow of $1M with a price change of 2.0% in last 24 hrs. #cryptocurrency #CryptoCapFlow $BNT https://t.co/cWhtzePGV9</t>
  </si>
  <si>
    <t>D_S_Richardson</t>
  </si>
  <si>
    <t>@StephKarenCoin @IcedKnife @karencointoken @Watchtower_WTW @elonmusk This represents 1/3 of my original investment! Thank you #DogesMistress #KarenCoin #KarenApproved #Doge #BSC #cryptocurrency #DogecoinRise #DogecoinToTheMoon #Dogecoinarmy https://t.co/LsxJ5UZdi3</t>
  </si>
  <si>
    <t>BittuBh90349610</t>
  </si>
  <si>
    <t>15:50:41</t>
  </si>
  <si>
    <t>@Fegtoken_Iran @OKEx 0💟🦍 Promising huge FEG project The happy future is in the hands of GORILLAS  we are rooting through the cryptocurrency💎🔱💎🔱 #FEGtoken #feg #FEGexV2 #IAMFEG #FEGFamily #fegarmy #ETH #BTC #Bitcoin #Defi #Fegtoken_Iran  👀💜💟🦍🦍🦍💟💜👀</t>
  </si>
  <si>
    <t>mohsen41395377</t>
  </si>
  <si>
    <t>15:50:40</t>
  </si>
  <si>
    <t>Pasundan077</t>
  </si>
  <si>
    <t>RT @transferlistio: Do you love football and crypto?  💰 Would you like to take part in the project with the biggest profit in the football…</t>
  </si>
  <si>
    <t>onemanarmy005</t>
  </si>
  <si>
    <t>15:50:38</t>
  </si>
  <si>
    <t>RT @AirdropStario: 💧 Akil Coin Airdrop💧  🏆 Task:          ➕  Up to 50,000 AKL (~$17,5)   👨‍👩‍👧 Referral:  ➕  4,000 AKL (~$1,4)  🔛 Airdrop L…</t>
  </si>
  <si>
    <t>Zt58965923</t>
  </si>
  <si>
    <t>15:50:37</t>
  </si>
  <si>
    <t>@Fegtoken_Iran @OKEx 1💟🦍 Promising huge FEG project The happy future is in the hands of GORILLAS  we are rooting through the cryptocurrency💎🔱💎🔱 #FEGtoken #feg #FEGexV2 #IAMFEG #FEGFamily #fegarmy #ETH #BTC #Bitcoin #Defi #Fegtoken_Iran  👀💜💟🦍🦍🦍💟💜👀</t>
  </si>
  <si>
    <t>15:50:36</t>
  </si>
  <si>
    <t>RT @Muthu40865886: @CryptoDefiGems 🚀 FuckDxsale 🚀 ✅ Website: https://t.co/VrcaRHrB5h ✅ Automatic rewards of UNCX ✅ Just 20 bnb presale , 10…</t>
  </si>
  <si>
    <t>ClaudeMT1</t>
  </si>
  <si>
    <t>15:50:35</t>
  </si>
  <si>
    <t>JeremyStorm14</t>
  </si>
  <si>
    <t>@chiagramz Don’t make the same mistake I did with the crypto market with the real estate market.  Being involved in cryptocurrency lends a GOLDEN opportunity for the coming generations to purchase real estate.  I make $800/month passive income off of my two rental properties.</t>
  </si>
  <si>
    <t>Ayuan66081692</t>
  </si>
  <si>
    <t>22:05:40</t>
  </si>
  <si>
    <t>@BabyDogeCoin @elonmusk @coinbase @binance @HuobiGlobal  Accelerate the development of the world towards cryptocurrency 👍  Meme will be more and more popular🔥🔥 https://t.co/U2mXLSTvsu</t>
  </si>
  <si>
    <t>loyobangetd</t>
  </si>
  <si>
    <t>22:05:39</t>
  </si>
  <si>
    <t>RT @rachelvmoon: Guys, check out  @DeeDeeDoge   ✅ Doxxed dev 👗 Real utility -iOS/Android fashion marketplace app  💰 Huge BNB reflections 🏎…</t>
  </si>
  <si>
    <t>Arafat90920890</t>
  </si>
  <si>
    <t>RT @FinancePoker: #pokerfi #pokerfinance #cryptocurrency #crypto #poker #pokerlife #cryptotrading #pokerface #newcryptocurrency #newcryptoc…</t>
  </si>
  <si>
    <t>bluedawnflower</t>
  </si>
  <si>
    <t>22:05:38</t>
  </si>
  <si>
    <t>meet the 16-year-old entrepreneur interested in cryptocurrency https://t.co/hcch7e8wCV</t>
  </si>
  <si>
    <t>AUSBURNSY</t>
  </si>
  <si>
    <t>RT @bonfiretoken: “It’s a launchpad for new tokens, and when Mr. Cunningham gave viewers an online tour, it looked positively spiffy.”  - D…</t>
  </si>
  <si>
    <t>yasaman202</t>
  </si>
  <si>
    <t>yeewna</t>
  </si>
  <si>
    <t>cams616</t>
  </si>
  <si>
    <t>22:05:37</t>
  </si>
  <si>
    <t>RT @mansory11110: @TheCryptoDog SneakPeak of our great Idea behind miniUSDC  CryptoGram the first wallet based social media Platform for Cr…</t>
  </si>
  <si>
    <t>mnsharif184</t>
  </si>
  <si>
    <t>mredul8444</t>
  </si>
  <si>
    <t>22:05:36</t>
  </si>
  <si>
    <t>RT @AirdropStario: 💧 RebornmoonNFT Airdrop💧  🏆 Task:          ➕  Up to 5 Billion RebornMoonNFT  👨‍👩‍👧 Referral:  ➕  500 Million RebornMoonN…</t>
  </si>
  <si>
    <t>ex0hamnida</t>
  </si>
  <si>
    <t>Defi_bscx</t>
  </si>
  <si>
    <t>22:05:35</t>
  </si>
  <si>
    <t>RT @StepHeroNFTs: ✅ #CoinMarketCap listed!  🤑 $HERO to the moon soon! 🚀🚀🚀  Stay tuned for more good news, our dear fellows!  #NFTs #playtoe…</t>
  </si>
  <si>
    <t>KpNatsoelay</t>
  </si>
  <si>
    <t>22:05:34</t>
  </si>
  <si>
    <t>RT @ICOAnnouncement: 🎙 New Featured Project  🔷 StartFi (STFI)  🔶 StartFi is an NFT powered content management and tokenization platform.  🔶…</t>
  </si>
  <si>
    <t>bobohu_506</t>
  </si>
  <si>
    <t>22:05:33</t>
  </si>
  <si>
    <t>Actually_Tina</t>
  </si>
  <si>
    <t>22:05:32</t>
  </si>
  <si>
    <t>inikiyo</t>
  </si>
  <si>
    <t>22:05:31</t>
  </si>
  <si>
    <t>ksoo_addict</t>
  </si>
  <si>
    <t>coinhun05715510</t>
  </si>
  <si>
    <t>22:05:30</t>
  </si>
  <si>
    <t>I found #bitcoin in a User vault at this location! Join me playing #coinhuntworld, It's awesome! https://t.co/xBy6ZGO8jZ #cryptocurrency #2630 https://t.co/Yyv501FVlA</t>
  </si>
  <si>
    <t>kyuuwins</t>
  </si>
  <si>
    <t>Neon93239197</t>
  </si>
  <si>
    <t>22:05:29</t>
  </si>
  <si>
    <t>This is the best project I've ever seen on the Internet! Strong team and demanded product! We are all waiting for success #ByteDex #Blockchain Based #Hybrid #Cryptocurrency #Exchange #DeFi #Dex #wallet #Community #Governance</t>
  </si>
  <si>
    <t>harisonhbn9718</t>
  </si>
  <si>
    <t>22:05:28</t>
  </si>
  <si>
    <t>I update my Twitter Background profile and my biography about Cardano  #Cardano it's taking now power in this bull rally!!!  Invest in Cardano!!! This it's the best technological cryptocurrency to create more innovation in all lives facet. We create opportunities for everyone. https://t.co/KSBW5NOaVv</t>
  </si>
  <si>
    <t>Suciwinterus</t>
  </si>
  <si>
    <t>22:05:27</t>
  </si>
  <si>
    <t>C4kra61__</t>
  </si>
  <si>
    <t>RT @CryptoMarket007: We do paid effective marketing &amp; we provide strategic growth for your project in Twitter  #cryptocurrency #CryptoGivea…</t>
  </si>
  <si>
    <t>nf4mation</t>
  </si>
  <si>
    <t>Kevin O'Leary Buys More Crypto, Gets Paid in Crypto, Partners With FTX Exchange – News Bitcoin News #bitcoin #ethereum #cryptocurrency #blockchain #btc #iNf4mation https://t.co/SrWHnCk9Zy</t>
  </si>
  <si>
    <t>MDShant77567268</t>
  </si>
  <si>
    <t>RT @mansory11110: @StockMKTNewz SneakPeak of our great Idea behind miniUSDC  CryptoGram the first wallet based social media Platform for Cr…</t>
  </si>
  <si>
    <t>sekarafitaa</t>
  </si>
  <si>
    <t>22:05:26</t>
  </si>
  <si>
    <t>Rando_Royale</t>
  </si>
  <si>
    <t>RT @Dionna_King7: The post have everything. Astrology, cryptocurrency advice, pro-capitalism messaging, natural healing practices, quotes a…</t>
  </si>
  <si>
    <t>gopogo123</t>
  </si>
  <si>
    <t>22:05:25</t>
  </si>
  <si>
    <t>pickme_4bigwins</t>
  </si>
  <si>
    <t>Kokom73501653</t>
  </si>
  <si>
    <t>22:05:23</t>
  </si>
  <si>
    <t>gewinnenna</t>
  </si>
  <si>
    <t>itsmesva</t>
  </si>
  <si>
    <t>22:05:22</t>
  </si>
  <si>
    <t>IyusRusmani</t>
  </si>
  <si>
    <t>22:05:21</t>
  </si>
  <si>
    <t>RT @mansory11110: @HotGirlCryptos SneakPeak of our great Idea behind miniUSDC  CryptoGram the first wallet based social media Platform for…</t>
  </si>
  <si>
    <t>Bulldogtaehyung</t>
  </si>
  <si>
    <t>MdMeraj420</t>
  </si>
  <si>
    <t>omcoin_official</t>
  </si>
  <si>
    <t>22:05:20</t>
  </si>
  <si>
    <t>We’re on a mission to reinvent the #meditation industry 🧘  We want to pay you to meditate, not the other way around 💰  Follow us to stay updated!  #crypto #cryptocurrency https://t.co/zzjF2jpzrZ</t>
  </si>
  <si>
    <t>Hamadasyaby</t>
  </si>
  <si>
    <t>22:05:19</t>
  </si>
  <si>
    <t>l0vingiseasyYy</t>
  </si>
  <si>
    <t>BlueOcean707</t>
  </si>
  <si>
    <t>22:05:18</t>
  </si>
  <si>
    <t>Selling more cryptocurrency &amp; more at rise further https://t.co/IBWi5pazpm</t>
  </si>
  <si>
    <t>22:05:17</t>
  </si>
  <si>
    <t>greggwillis</t>
  </si>
  <si>
    <t>cryptolover103</t>
  </si>
  <si>
    <t>#NFTMUSICAI #MUSIC #MUSICtoken #MUSICcrypto #NFTMUSICAIBEP20 #BEP20 #NFTproject #crypto #cryptocurrency #blockchain #cryptocurrencies #cryptotrading https://t.co/mbAQiXeYwj</t>
  </si>
  <si>
    <t>nononanaforlife</t>
  </si>
  <si>
    <t>xxahyuk</t>
  </si>
  <si>
    <t>22:05:16</t>
  </si>
  <si>
    <t>RT @mansory11110: @CryptoNewton SneakPeak of our great Idea behind miniUSDC  CryptoGram the first wallet based social media Platform for Cr…</t>
  </si>
  <si>
    <t>Backroomboy3</t>
  </si>
  <si>
    <t>HFG_Family</t>
  </si>
  <si>
    <t>Sandeep60365687</t>
  </si>
  <si>
    <t>22:05:15</t>
  </si>
  <si>
    <t>RT @GoldenDoge11: Golden Doge Information on the BSCScan is fully updated!✅ You can see our logo and all social media links! 🙌💛  #GoldenDog…</t>
  </si>
  <si>
    <t>SeulgyB</t>
  </si>
  <si>
    <t>RT @CMOKaiCali: I’m giving away $100! All you need to do is follow me, @CalienteNetwork, @CEOmateocali and join https://t.co/pJw7SKxrgK! Wi…</t>
  </si>
  <si>
    <t>rozeyyposie</t>
  </si>
  <si>
    <t>soursylveon</t>
  </si>
  <si>
    <t>22:05:14</t>
  </si>
  <si>
    <t>digassaado</t>
  </si>
  <si>
    <t>22:05:13</t>
  </si>
  <si>
    <t>jeonkimintae</t>
  </si>
  <si>
    <t>NGUYNVN41660085</t>
  </si>
  <si>
    <t>22:05:12</t>
  </si>
  <si>
    <t>RT @StepHeroNFTs: ❔Frequently Asked Questions by our community members.   Please check 👉 https://t.co/cX1SOGjprB   #FAQs #NFTgaming #NFTmar…</t>
  </si>
  <si>
    <t>WinZayy</t>
  </si>
  <si>
    <t>22:05:11</t>
  </si>
  <si>
    <t>DagnyTaggart78</t>
  </si>
  <si>
    <t>RT @benshapiro: The infrastructure bill's sideswipe at cryptocurrency just demonstrates how little our idiot legislators understand about t…</t>
  </si>
  <si>
    <t>darkjaehyun</t>
  </si>
  <si>
    <t>22:05:09</t>
  </si>
  <si>
    <t>RT @mansory11110: @davidgokhshtein SneakPeak of our great Idea behind miniUSDC  CryptoGram the first wallet based social media Platform for…</t>
  </si>
  <si>
    <t>pickanava</t>
  </si>
  <si>
    <t>22:05:08</t>
  </si>
  <si>
    <t>N0rthstarCharts</t>
  </si>
  <si>
    <t>RT @NorthstarCharts: US Dollar Index - About to send a very important signal to the markets. One way, or the other #DXY #dollar  #commoditi…</t>
  </si>
  <si>
    <t>DonTUSA2020</t>
  </si>
  <si>
    <t>22:05:07</t>
  </si>
  <si>
    <t>callmepou</t>
  </si>
  <si>
    <t>sapphirexwins</t>
  </si>
  <si>
    <t>Normal20203</t>
  </si>
  <si>
    <t>22:05:06</t>
  </si>
  <si>
    <t>lemoneatsapple</t>
  </si>
  <si>
    <t>22:05:05</t>
  </si>
  <si>
    <t>RT @azziadoor: $3000 in $BNB to a random person who Follows and Retweets 🚀  #Airdrops #BinanceSmartChain #MATIC #CryptoTownEU #cryptocurren…</t>
  </si>
  <si>
    <t>karinbigwin</t>
  </si>
  <si>
    <t>Natalie74440094</t>
  </si>
  <si>
    <t>RT @DIEBO37: Hackers Steal $600M In One of The Biggest #Cryptocurrency Heists Ever #BTC #Bitcoin #Hacking #𝒟𝒾𝑒𝒷𝒪1 #𝒟𝒾𝑒𝒷𝒪37  https://t.co/xS…</t>
  </si>
  <si>
    <t>musayuni</t>
  </si>
  <si>
    <t>22:05:04</t>
  </si>
  <si>
    <t>RT @CoinMarketCap: Join the "Tokyo AU ($TOKAU)" Airdrop https://t.co/268j92mIcF  Airdrop: 163,000,000,000 TOKAU Winners: 2,000  #CoinMarket…</t>
  </si>
  <si>
    <t>RT @mansory11110: @whale_alert SneakPeak of our great Idea behind miniUSDC  CryptoGram the first wallet based social media Platform for Cry…</t>
  </si>
  <si>
    <t>Jahidulislamjm</t>
  </si>
  <si>
    <t>YamahaWr155</t>
  </si>
  <si>
    <t>maxm_profit</t>
  </si>
  <si>
    <t>22:05:03</t>
  </si>
  <si>
    <t>RT @BeriEric: EzDuzIt found #bitcoin in a User vault at this location! Join me playing #coinhuntworld, It's awesome! https://t.co/j09GpwfWu…</t>
  </si>
  <si>
    <t>BitconBot</t>
  </si>
  <si>
    <t>Current Bitcoin Price: USD $45,988.86 GBP £33,155.34 Euro €39,172.11 #bitcoin #btc $btc #btcusd #btcgbp #btceur #crypto #cryptocurrency</t>
  </si>
  <si>
    <t>coinmen8</t>
  </si>
  <si>
    <t>22:05:02</t>
  </si>
  <si>
    <t>RT @bitpress: 日本暗号資産ビジネス協会（JCBA）、「2022年度税制改正に関する要望書」について https://t.co/qCnTTAo0my  暗号資産取引にかかる利益への課税方法は、20％の申告分離課税とし損失については翌年以降3年間、暗号資産に係る所得金…</t>
  </si>
  <si>
    <t>XrpMoneyalchemy</t>
  </si>
  <si>
    <t>RT @RippleXrpie: BOOOOOOOOOOOOOOOOOM!!!!  #XRP Crosses $40 Billion Market Cap after GME’s RippleNet Announcement!  Through the joining of R…</t>
  </si>
  <si>
    <t>_Alethaa_oxo</t>
  </si>
  <si>
    <t>manduxlisayah</t>
  </si>
  <si>
    <t>22:05:01</t>
  </si>
  <si>
    <t>RT @DogeReloaded: $RELOADED is officially listed on @eprotoken’s DeFi app. Track your token rewards and history, wallet transactions, chart…</t>
  </si>
  <si>
    <t>sagor235</t>
  </si>
  <si>
    <t>LaurieH65934734</t>
  </si>
  <si>
    <t>22:05:00</t>
  </si>
  <si>
    <t>RT @G14Xrp: Good morning Asia #xrp #cryptocurrency</t>
  </si>
  <si>
    <t>JBrutal663</t>
  </si>
  <si>
    <t>RT @davidgokhshtein: What’s the hottest #cryptocurrency not named $BTC or $ETH on the market?</t>
  </si>
  <si>
    <t>arunpavithran6</t>
  </si>
  <si>
    <t>22:04:58</t>
  </si>
  <si>
    <t>Hackers return $260 million to cryptocurrency platform after massive theft https://t.co/tLXSYaqcVt</t>
  </si>
  <si>
    <t>Lucky_sugawara</t>
  </si>
  <si>
    <t>22:04:57</t>
  </si>
  <si>
    <t>cangtaip</t>
  </si>
  <si>
    <t>jaehyunmiraee</t>
  </si>
  <si>
    <t>22:04:56</t>
  </si>
  <si>
    <t>sendingpurple</t>
  </si>
  <si>
    <t>karapeach</t>
  </si>
  <si>
    <t>yolaaxixi</t>
  </si>
  <si>
    <t>22:04:55</t>
  </si>
  <si>
    <t>ChakmaPunyadeep</t>
  </si>
  <si>
    <t>22:04:54</t>
  </si>
  <si>
    <t>seveen_gays</t>
  </si>
  <si>
    <t>A project that I thought would be an extraordinary project. This is not just a great idea-based project, it’s a project that unites new technology and concerns about the future of humanity #ByteDex #Blockchain Based #Hybrid #Cryptocurrency #Exchange #DeFi #Dex #wallet #Community</t>
  </si>
  <si>
    <t>babumakjii</t>
  </si>
  <si>
    <t>22:04:53</t>
  </si>
  <si>
    <t>Badshah5006</t>
  </si>
  <si>
    <t>Suresh56528</t>
  </si>
  <si>
    <t>22:04:52</t>
  </si>
  <si>
    <t>adikHanabi</t>
  </si>
  <si>
    <t>22:04:51</t>
  </si>
  <si>
    <t>siapatauhoki</t>
  </si>
  <si>
    <t>bmbowman65</t>
  </si>
  <si>
    <t>22:04:50</t>
  </si>
  <si>
    <t>laobi34244032</t>
  </si>
  <si>
    <t>RT @representdao: REPRESENT is giving you a voice  We are the ultimate governance Protocol for geographical areas and provide a united voic…</t>
  </si>
  <si>
    <t>Roshan85097949</t>
  </si>
  <si>
    <t>22:04:49</t>
  </si>
  <si>
    <t>hrusamudra</t>
  </si>
  <si>
    <t>08:58:36</t>
  </si>
  <si>
    <t>smartmilioner</t>
  </si>
  <si>
    <t>WHY $FEG ?   This UI is your answer 😜  #feg #FEGROX #FegEx #FEGexV2 #fegtoken #defi #Dex #btc #eth #bitcoin #Ethereum #binance #bnb #crypro #cryptocurrency https://t.co/0Im0PCWXBF</t>
  </si>
  <si>
    <t>PandouCalin</t>
  </si>
  <si>
    <t>EnrichedFeed</t>
  </si>
  <si>
    <t>List of Countries Where Cryptocurrency is Legal and Illegal | CRYPTO It is no wonder that soon we will all hold blockchain assets or digital assets, #crypto https://t.co/fLwUEPc0Dv #cryptocurrency #crypto #altseason #defi #enrichedfeed #smartcontracts #furucombo #dex #cex</t>
  </si>
  <si>
    <t>Arunprasath1947</t>
  </si>
  <si>
    <t>08:58:35</t>
  </si>
  <si>
    <t>RT @ryn0srs: 💥 GIVEAWAY! 💥   Drop your #DOGE addy ⬇️   ⏰ 12 hours  ✅ Follow me + @shillionaires 🔔   ✅ RT ♻️ ❤️   ✅ Enter @shillionaires pin…</t>
  </si>
  <si>
    <t>cryptoconoser</t>
  </si>
  <si>
    <t>08:58:34</t>
  </si>
  <si>
    <t>RT @cryptoconoser: @GlobalXETFsEU Please take a look at CURE Token, the childhood cancer crypto. Our project attracts investors who believe…</t>
  </si>
  <si>
    <t>iulian54681277</t>
  </si>
  <si>
    <t>RT @Vinay86177664: 🔥 #BabyDoge need some huge burn 🔥  10 QUADRILLION  20 QUADRILLION 30 QUADRILLION 40 QUADRILLION 50 QUADRILLION 60 QUADRI…</t>
  </si>
  <si>
    <t>AyaanaJones</t>
  </si>
  <si>
    <t>I believe that #Bitcoin will reach $150,000 before the next #Halving  What do you all think?  #Crypto #cryptocurrency #cryptocurrecy #waytooearly #BTC #Bitcoin</t>
  </si>
  <si>
    <t>RebKlopper</t>
  </si>
  <si>
    <t>RT @WaltWhiteCrypto: 📣❗️ATTENTION PLEASE❗️📣  Tired of scammers and thieves? Looking for a nice community, legit long-term project?   @Scamh…</t>
  </si>
  <si>
    <t>mejjikuhibiniu</t>
  </si>
  <si>
    <t>08:58:32</t>
  </si>
  <si>
    <t>Mosliano</t>
  </si>
  <si>
    <t>RT @Sixfever: Lionel Messi's Paris Saint-Germain deal includes cryptocurrency payment https://t.co/FuZ4681653</t>
  </si>
  <si>
    <t>GABI_intermilan</t>
  </si>
  <si>
    <t>08:58:31</t>
  </si>
  <si>
    <t>#QuarashiNetwork #Blockchain #tokensale #ICO #presale #cryptocurrency https://t.co/IhTMcCl4C4</t>
  </si>
  <si>
    <t>WGhuye</t>
  </si>
  <si>
    <t>08:58:30</t>
  </si>
  <si>
    <t>The Biggest NFT Airdrops In Crypto History | CRYPTO A few months back, the crypto world grew anxious with the falling currency prices. But there was o #crypto https://t.co/qhoZtBQbjj #cryptocurrency #crypto #altseason #defi #enrichedfeed #smartcontracts #furucombo #dex #cex</t>
  </si>
  <si>
    <t>Rahu1sain</t>
  </si>
  <si>
    <t>08:58:28</t>
  </si>
  <si>
    <t>jennie25is_cute</t>
  </si>
  <si>
    <t>@GlobalXETFsEU Please take a look at CURE Token, the childhood cancer crypto. Our project attracts investors who believe in the infinite possibilities of bridging innovation with cryptocurrency. @cure_token #curetoken #cure #bsc https://t.co/4umaraYXwd</t>
  </si>
  <si>
    <t>LCmT72112704</t>
  </si>
  <si>
    <t>08:58:27</t>
  </si>
  <si>
    <t>A wonderful project, which is worth paying attention to! it includes an interesting idea, a strong, close-knit team of professionals and a well-coordinated work #MorbexFinance #Morbex #BEX #blockchain #cryptocurrency #technology #bitcoin #money  #Binance #BNB @Morbex_Finance</t>
  </si>
  <si>
    <t>Cherrya77101874</t>
  </si>
  <si>
    <t>RT @AltCryptoGems: Has anyone here seen the Netflix show ‘Startup’?  It’s about #cryptocurrency apparently..</t>
  </si>
  <si>
    <t>sunforsehun</t>
  </si>
  <si>
    <t>dejijitro</t>
  </si>
  <si>
    <t>08:58:26</t>
  </si>
  <si>
    <t>@cradlesio Wonderful project, this project is very good and this projector has a lot of attractions, so hopefully the project will be better in the future and the cryptocurrency will be the best.   @dwiwvo @ketanvakar @aerobiong   #NFT #giveaways #cryptogiveaways #airdrops #BSC</t>
  </si>
  <si>
    <t>Key_Fund</t>
  </si>
  <si>
    <t>There is no good time to start good work, always remember, opportunity never comes back with same situation!  🔷 Website :  https://t.co/jU0RBeN1xo  #KeyFund #Cryptocurrency #BNB #Bitcoin #Binance https://t.co/uxCAePubox</t>
  </si>
  <si>
    <t>romanaujla</t>
  </si>
  <si>
    <t>#EscrowProtocol #NFT #NFTCommunity #blockchain #crowdfunding #CyberSecurity #finance #startup #NFTs #cryptocurrency https://t.co/fs1TkXzrZ0</t>
  </si>
  <si>
    <t>LittleLuBan777</t>
  </si>
  <si>
    <t>08:58:25</t>
  </si>
  <si>
    <t>RT @longchi777: The Himalaya exchange app offers an advanced, mobile-first design for crypto transactions on the go. Buy, sell and store yo…</t>
  </si>
  <si>
    <t>PandaboboLou</t>
  </si>
  <si>
    <t>OssangnibiH</t>
  </si>
  <si>
    <t>08:58:22</t>
  </si>
  <si>
    <t>RT @SafeCardano: Buy Safe Cardano wallet, enjoy digital purchase and sale of assets forever. Low input i.e minimal price but high outcome i…</t>
  </si>
  <si>
    <t>New York Giants Star Saquon Barkley Converting Endorsement Money to Bitcoin | CRYPTO Running back for the New York Giants, Saquon Barkley, announced he #crypto https://t.co/aXgo1CbRTA #cryptocurrency #crypto #altseason #defi #enrichedfeed #smartcontracts #furucombo #dex #cex</t>
  </si>
  <si>
    <t>MacqMedia</t>
  </si>
  <si>
    <t>RT @ForbesCrypto: Lionel Messi will receive payment in cryptocurrency fan tokens as part of his move to French club Paris Saint-Germain: by…</t>
  </si>
  <si>
    <t>VichetSteven</t>
  </si>
  <si>
    <t>BtcTurk PRO Exchange trade volume and market listings -  #crypto #cryptocurrency #blockchain #deFi - https://t.co/y1hcLSdQpG</t>
  </si>
  <si>
    <t>08:58:20</t>
  </si>
  <si>
    <t>K2 Integrity partners with Facebook Diem Network | CRYPTO K2 Integrity established their partnership with Facebook's Deim network. The aim of this partne #crypto https://t.co/2Y5dgpDXfV #cryptocurrency #crypto #altseason #defi #enrichedfeed #smartcontracts #furucombo #dex #cex</t>
  </si>
  <si>
    <t>ShozibHossain4</t>
  </si>
  <si>
    <t>08:58:18</t>
  </si>
  <si>
    <t>@xircusNFT I’m proud to be in this company, hopefully this project successful, more advance, more rapidly and growing for the company progress.@xircusnft #xircusnft #nft #BSC #BinanceSmartChain #Binance #PancakeSwap #DeFi #Bitcoin #cryptocurrency  https://t.co/0b6kLJAL11</t>
  </si>
  <si>
    <t>rick_swords</t>
  </si>
  <si>
    <t>08:58:17</t>
  </si>
  <si>
    <t>Scary ass....😂 https://t.co/nN2bqOn9rw</t>
  </si>
  <si>
    <t>nfsantos16</t>
  </si>
  <si>
    <t>08:58:16</t>
  </si>
  <si>
    <t>RT @ESPNFC: PSG have confirmed that part of Messi's "welcome package" was paid in cryptocurrency fan tokens 🤑 https://t.co/5XvKdv0nci</t>
  </si>
  <si>
    <t>08:58:15</t>
  </si>
  <si>
    <t>RT @SafeCardano: Wow! Safe Cardano offers easy access, certainty at affordable prices! Process your transactions fast too!   For More Infor…</t>
  </si>
  <si>
    <t>HalleParisian</t>
  </si>
  <si>
    <t>08:58:14</t>
  </si>
  <si>
    <t>RT @Andrew_Defi: 5 Ways Your Cryptocurrency May be Hacked via @appknox https://t.co/bGIeGqix5e</t>
  </si>
  <si>
    <t>tinasgn</t>
  </si>
  <si>
    <t>QueTraders</t>
  </si>
  <si>
    <t>RT @NSAVTech: Desmond Lim, NSAV's new interim CEO and Senior Vice President of Cryptocurrency Operations here with something that we at NSA…</t>
  </si>
  <si>
    <t>uj_mcfc</t>
  </si>
  <si>
    <t>08:58:13</t>
  </si>
  <si>
    <t>RT @GFFN: Part of Lionel Messi's signing-on fee at PSG has been paid in cryptocurrency. https://t.co/GT5x6XCcj9</t>
  </si>
  <si>
    <t>nima19804</t>
  </si>
  <si>
    <t>RT @babydogearmybsc: One day #BabyDogeCoin will go to the Mars &amp; Beyond 🙌  I believe in you babydoge! 🔄💥  #cryptocurrency @bbaydogecoin @ba…</t>
  </si>
  <si>
    <t>pangitnyo11</t>
  </si>
  <si>
    <t>RT @Solana_Space: 🔥@PythNetwork partnership with @Bitso  🔥To build the next generation oracle solution that will transform the way market d…</t>
  </si>
  <si>
    <t>Jauk_Air</t>
  </si>
  <si>
    <t>Did you hear about the @RaydiumProtocol $100k Bounty Airdrop?😎  Learn, swap, and refer for a chance at up to $2k in $RAY!  #SolanaSummer  Join now: https://t.co/aqxq9vgWdX   #Airdrop #Crypto #Solana #Cryptocurrency #Raydium #Bitcoin #Ethereum #SOL #Cryptos #Airdrops</t>
  </si>
  <si>
    <t>DaoThanhVan6</t>
  </si>
  <si>
    <t>08:58:12</t>
  </si>
  <si>
    <t>RT @PlatinRipper: 🔥🔥Announcement 🔥🔥  I will do another 500 $LLN giveaway now!  Retweet this and comment your BSC wallet address!  You want…</t>
  </si>
  <si>
    <t>ObonYoga</t>
  </si>
  <si>
    <t>Wonderful project, this project is very good and this projector has a lot of attractions, so hopefully the project will be better in the future and the cryptocurrency will be the best. @Whyme130801  @Ramaput57176389  @paangbaeuh https://t.co/syKaIvnTKL</t>
  </si>
  <si>
    <t>ledxrp</t>
  </si>
  <si>
    <t>penis_xr</t>
  </si>
  <si>
    <t>RT @LBRYcom: @GaryGensler We'll settle your case with us for $10,000,000 if you reply with a link that clearly outlines the laws American c…</t>
  </si>
  <si>
    <t>rayyjeonlucky</t>
  </si>
  <si>
    <t>08:58:11</t>
  </si>
  <si>
    <t>Chia Network And The Proof Of Space Movement | CRYPTO E-Crypto News' update provides the latest articles on technology and cryptocurrencies.   e-crypto #crypto https://t.co/OZybx30oh6 #cryptocurrency #crypto #altseason #defi #enrichedfeed #smartcontracts #furucombo #dex #cex</t>
  </si>
  <si>
    <t>raikerries</t>
  </si>
  <si>
    <t>08:58:10</t>
  </si>
  <si>
    <t>RT @flurbnb: $120 to one person in 24 hours  Retweet &amp; follow @BotDefi &amp; like/rt quoted tweet   #crypto #cryptocurrency #cryptoart #cryptoc…</t>
  </si>
  <si>
    <t>RT @SafeCardano: Are you interested in making cryptocurrency digital transactions? Will your business be in a profitable. Safe Cardano's di…</t>
  </si>
  <si>
    <t>AureumVictoria</t>
  </si>
  <si>
    <t>08:58:09</t>
  </si>
  <si>
    <t>Nice! My #Trading Bot 2 just sold $TWT/ $USDT with 1.9% profit on #binance!   Binance -20% on the Fee: https://t.co/100XcUVspO (#ad) Free test Bot: https://t.co/nGhWESBkUl  (#ad)  #TWT #Cryptocurrency #Krypto #Cryptocurrency #Kryptowährung #blockchain #bot #altcoin #Altcoins</t>
  </si>
  <si>
    <t>davedombkowski</t>
  </si>
  <si>
    <t>curpfish</t>
  </si>
  <si>
    <t>RT @Nat5coin: Show your climate responsibility by buying Nat5 tokens. Promote climate action through investment incentives offered by token…</t>
  </si>
  <si>
    <t>sovic_brown</t>
  </si>
  <si>
    <t>08:58:07</t>
  </si>
  <si>
    <t>Shahed875</t>
  </si>
  <si>
    <t>08:58:06</t>
  </si>
  <si>
    <t>RT @CoinMarketCap: CoinMarketCap Daily, August 11: Poly Hack Funds to Be Returned? https://t.co/PnJ6ahFqKs  Today, we look at the aftermath…</t>
  </si>
  <si>
    <t>flavadaveeee</t>
  </si>
  <si>
    <t>08:58:05</t>
  </si>
  <si>
    <t>berrymxii</t>
  </si>
  <si>
    <t>aurelisramirez</t>
  </si>
  <si>
    <t>08:58:04</t>
  </si>
  <si>
    <t>@Marckselll @reddcoin When you talk about #ReddCoin you talk about Love, humanism, solidarity. #ReddCoin more than a cryptocurrency is a World of Love! Being Reddhead I Love it !</t>
  </si>
  <si>
    <t>Dwarven_Pirate</t>
  </si>
  <si>
    <t>__JaEminey20</t>
  </si>
  <si>
    <t>tohallow</t>
  </si>
  <si>
    <t>08:58:03</t>
  </si>
  <si>
    <t>110兆円規模の巨額インフラ投資法案がアメリカ上院で可決、物議を醸す「暗号資産ブローカー」の議論は下院に持ち越し https://t.co/wijMI7srvR</t>
  </si>
  <si>
    <t>JoseAce777</t>
  </si>
  <si>
    <t>08:58:01</t>
  </si>
  <si>
    <t>MdRahma87606903</t>
  </si>
  <si>
    <t>08:58:00</t>
  </si>
  <si>
    <t>Profess89591464</t>
  </si>
  <si>
    <t>Part of the contract signed by Lionel Messi with PSG includes a payment in cryptocurrency, more precisely in tokens of PSG.  This virtual currency is developed by Socios, a sponsor of the club. #MessiPSG #cryptocurrecy</t>
  </si>
  <si>
    <t>maxtuman2</t>
  </si>
  <si>
    <t>08:57:58</t>
  </si>
  <si>
    <t>RT @cryptoconoser: @Saidler Please take a look at CURE Token, the childhood cancer crypto. Our project attracts investors who believe in th…</t>
  </si>
  <si>
    <t>garmez_</t>
  </si>
  <si>
    <t>08:57:57</t>
  </si>
  <si>
    <t>RT @AirdropStario: 💧Square Finance Airdrop💧  🏆 Task:          ➕ Up to 20,000 SQF (~$20)  👨‍👩‍👧 Referral:  ➕ 5,000 SQF (~$5)  🔛 Airdrop Link…</t>
  </si>
  <si>
    <t>dewi_marka</t>
  </si>
  <si>
    <t>08:57:56</t>
  </si>
  <si>
    <t>@CryptoNetwork22 Wonderful project, this project is very good and projector has a lot of attractions, so hopefully the project will be better in the future and the cryptocurrency will be the best. @raffiahmadafi   @ReyMbayang   @lestykejora_   Address : 0x72e7117170B0175E919e877e01BDbfEBe0BDa9F5</t>
  </si>
  <si>
    <t>datguyPG</t>
  </si>
  <si>
    <t>FloresPretty1</t>
  </si>
  <si>
    <t>RT @ProBit_Exchange: $REVV is now listed on ProBit Global👏@REVV_Token https://t.co/qXHALmlsNj  #REVV #animoca #NFT #play2earn #cryptocurren…</t>
  </si>
  <si>
    <t>Godssun26</t>
  </si>
  <si>
    <t>08:57:54</t>
  </si>
  <si>
    <t>Coinbase CEO Brian Armstrong on Cryptocurrency and the Future of Decentr... https://t.co/nwhgqO84Lp via @YouTube</t>
  </si>
  <si>
    <t>dameentie</t>
  </si>
  <si>
    <t>RT @Smccullah: Working on a “The Update” episode now to show everyone the Egovernment system.  I can’t wait to show this off!  Over 2 years…</t>
  </si>
  <si>
    <t>Myusufsolihat</t>
  </si>
  <si>
    <t>PetrovaSnejina</t>
  </si>
  <si>
    <t>08:57:53</t>
  </si>
  <si>
    <t>RT @AbzMiner: Why you should get abzminer ph-888 before we sold out?  1. https://t.co/7dthWtbCcu 2. https://t.co/efF99S5kPd  Less than 30 p…</t>
  </si>
  <si>
    <t>Geniusser1</t>
  </si>
  <si>
    <t>08:57:51</t>
  </si>
  <si>
    <t>$KSM $DOT #DOT #Kusama #DeFi #Parallel #Finance #Crypto #cryptocurrency #Bitcoin  #SatoshiNakamoto #satoshi #Lending #borrowmoney #borrowing #staking #Liquidity #interesting #interest #BTC #Offers #cheap #learning #Ambassador #money #accessibility #Polkadot #ParallelFinance https://t.co/v0OkCRHwJD</t>
  </si>
  <si>
    <t>saifkha52291318</t>
  </si>
  <si>
    <t>08:57:50</t>
  </si>
  <si>
    <t>DXB is the great and perfect project. I am so glad to belong to the part this project. Hopefully, there are many people to invest too, because your rating it's so nice.  #DXB #DeFi  #smartcontract #blockchain #cryptocurrency</t>
  </si>
  <si>
    <t>RT @Nat5coin: We are pleased to announce that the private sale has just started.  Natcoin the climate action token.  #natcoin #nat5token #i…</t>
  </si>
  <si>
    <t>meowinning</t>
  </si>
  <si>
    <t>@Saidler Please take a look at CURE Token, the childhood cancer crypto. Our project attracts investors who believe in the infinite possibilities of bridging innovation with cryptocurrency. @cure_token #curetoken #cure #bsc https://t.co/4umaraYXwd</t>
  </si>
  <si>
    <t>Gurudev03383868</t>
  </si>
  <si>
    <t>08:57:49</t>
  </si>
  <si>
    <t>@AirdropStario @RebornmoonNNFT Nice project going to moon.  @Sanjaymehra812  @ManojMo37345888  @kajal38324837  #BSC #BNB #Airdrop #Crypto #Bitcoin #Ethereum #bounty #cryptocurrency #Bitcoin</t>
  </si>
  <si>
    <t>pick_gabie</t>
  </si>
  <si>
    <t>08:57:47</t>
  </si>
  <si>
    <t>w1nbanggarr</t>
  </si>
  <si>
    <t>Cubi49179187</t>
  </si>
  <si>
    <t>08:57:46</t>
  </si>
  <si>
    <t>JimboTheEternal found #bitcoin in a User vault at this location! Join me playing #coinhuntworld, It's awesome! https://t.co/5r0uHqwkMb #cryptocurrency #13360 https://t.co/H2W70Ektg0</t>
  </si>
  <si>
    <t>Cambista_</t>
  </si>
  <si>
    <t>RT @WiseAnalyze: $BAKE hit first target on breakout. Loading more on pullback.  #BAKE #Crypto #Cryptocurrency https://t.co/SpiVkzmM57</t>
  </si>
  <si>
    <t>AliceInCrypto19</t>
  </si>
  <si>
    <t>@TacoEnergyToken @666ZyeL #PancakeSwap #cryptocurrency #btc #BNB #giveaways #Airdrop #cryptotokens #binance DONE!  0x339396b58CeB4D10b5196a0986d21E260EB94Cc6</t>
  </si>
  <si>
    <t>epinmagnatia</t>
  </si>
  <si>
    <t>08:57:44</t>
  </si>
  <si>
    <t>terryhall2010</t>
  </si>
  <si>
    <t>08:57:43</t>
  </si>
  <si>
    <t>RT @DeFi_of_BSC: Hello FUDders.    What?    Why are you spreading misinformation about BNB    BNB is a threat.    Explain? Binance will be…</t>
  </si>
  <si>
    <t>AhomasTellis</t>
  </si>
  <si>
    <t>@CaliCryptoCo https://t.co/HfqgQx76i3</t>
  </si>
  <si>
    <t>sujanac75260917</t>
  </si>
  <si>
    <t>08:57:42</t>
  </si>
  <si>
    <t>@SecretSkyFin This is excellent project for the future with strong team, a transparent, planned and project roadmap. @SumanSu79899710 @only_mukhiyaa2 @Rajib82111053  #CoinMarketCap #Crypto #Cryptocurrency #Bitcoin #Ethereum #Dogecoin #Altcoin #DeFi #SecretSkyFinance #SSF #Airdrop</t>
  </si>
  <si>
    <t>Chiyem4</t>
  </si>
  <si>
    <t>08:57:41</t>
  </si>
  <si>
    <t>HadzJnr</t>
  </si>
  <si>
    <t>$CUMINU 💦  The future of all 18+ content! 😈  New platform well underway! 🔥  #cryptocurrency #bitcoin #blockchain #btc #crypto #price #ethereum #ico #currency #xrp #eth #market #mining #usd #ripple #altcoin #Chainlink #cryptopunks #uniswap #Onlyfans #ADA #SOL #DogecoinToTheMoon https://t.co/zmeCLi3eTT</t>
  </si>
  <si>
    <t>iwujiec</t>
  </si>
  <si>
    <t>BeauSatchelle</t>
  </si>
  <si>
    <t>08:57:40</t>
  </si>
  <si>
    <t>RT @eatlovesavormag: The Dolder Grand and BitLux launch crypto-based luxury travel partnership https://t.co/lMKw3jIy7G #luxurytravel #crypt…</t>
  </si>
  <si>
    <t>adiknyachrista</t>
  </si>
  <si>
    <t>08:57:39</t>
  </si>
  <si>
    <t>@human_typhoon  @Akzhol40372661  @CryptoCall0uts  #cryptocurrency #Bitcoin #Ethereum #Airdrop #BSC #WRD #WIERDFINANCE https://t.co/tpbxeHQqIT</t>
  </si>
  <si>
    <t>08:57:37</t>
  </si>
  <si>
    <t>RT @DeFi_of_BSC: $LZ is the most undervalued #cryptocurrency in this space, in my opinion. Many people do not realize what is about to happ…</t>
  </si>
  <si>
    <t>fikriyansyahp</t>
  </si>
  <si>
    <t>RT @LOAN_DeFi: 💥🚀💥🚀💥🚀 You don’t want to miss this;  🎁🎁🎁$100 $LOAN Giveaway till 20:00UST  🔥500 LOAN for 3 lucky person.   ❤️Follow  💙RT  💛T…</t>
  </si>
  <si>
    <t>HI37564996</t>
  </si>
  <si>
    <t>08:57:36</t>
  </si>
  <si>
    <t>RT @Poloniex: If you had $300,000 to invest, which #cryptocurrency #Altcoins are you going to buy? 😉</t>
  </si>
  <si>
    <t>awanmer</t>
  </si>
  <si>
    <t>komputerKlown</t>
  </si>
  <si>
    <t>16:37:09</t>
  </si>
  <si>
    <t>RT @campuscodi: A crypto-mining botnet has been seen modifying CPU registers on hacked Linux servers in order to disable hardware prefetchi…</t>
  </si>
  <si>
    <t>SlendySensei</t>
  </si>
  <si>
    <t>BOBOTEEV</t>
  </si>
  <si>
    <t>16:37:03</t>
  </si>
  <si>
    <t>RT @temmygreen1: @safemoon U like passive income?! @dogematic_ Do!  🟢COMING TO THE BSC SPACE 🚀Pre-Sale Next Week 💵Passive Income Token 💰 Ru…</t>
  </si>
  <si>
    <t>hamedmo52073401</t>
  </si>
  <si>
    <t>@Fegtoken_Iran @bitforexcom @InuKishu @Safemartians @Shibtoken @dogecoin @AKITA_network @BabyDogeCoin @DogelonMars @safemoon 👑💥🦍 Hi Dear Mr Dez Bryant Invite you to learn more about Defi Diamond in Cryptocurrency more info in https://t.co/e3UKTOSQCI #FegArmy #SmartDefi #AutoDeployer $Rox #RoxToken #FEG #FEGEXV2 #IAMFEG #FEGTOKEN #BSC #BTC #ETH #FegToken_Iran #Defi 💖💎👑</t>
  </si>
  <si>
    <t>doge_lot</t>
  </si>
  <si>
    <t>@LinusTech meet the 16 year old millionaire interested in cryptocurrency</t>
  </si>
  <si>
    <t>DwarkaStephen</t>
  </si>
  <si>
    <t>16:37:02</t>
  </si>
  <si>
    <t>RT @genius_coin: Hi Genius people ! Tomorrow, GENIUS Whitepaper will be available 🔥  #WeAreGenius #cryptocurrency #Binance #token #PancakeS…</t>
  </si>
  <si>
    <t>16:37:01</t>
  </si>
  <si>
    <t>RT @PawanSomanchi: Crypto and blockchain investments have already doubled 2020's #Blockchain #cryptocurrency #fintech via https://t.co/cBj7…</t>
  </si>
  <si>
    <t>Goldbrown201</t>
  </si>
  <si>
    <t>16:36:59</t>
  </si>
  <si>
    <t>@HiRezTheRapper like passive income?!  @dogematic_  Do  📜Whitelist Opening SOON!!📜 🚀Pre-Sale Next Week 💵Passive Income Token 💰 Rug Pull Insurance (STRG) 💪 🧑‍🤝‍🧑Awesome Team!! 💻Website: https://t.co/caoOqopJj4  📨Telegram:  https://t.co/aTo9ryo6KH  #BSCGem #BNB #DogeMatic #cryptocurrency #ETH</t>
  </si>
  <si>
    <t>Ajril21</t>
  </si>
  <si>
    <t>16:36:58</t>
  </si>
  <si>
    <t>RT @unirealchain: 🔥 UnirealEX Beta Version  🌐 https://t.co/Nt9BFxulfm 🚀 UnirealEx will be the pioneering exchange, combining cryptocurrency…</t>
  </si>
  <si>
    <t>charlessabatier</t>
  </si>
  <si>
    <t>16:36:57</t>
  </si>
  <si>
    <t>Congrats to @rektcapital for continuing to grow his followers up and to the right. If you're dabbling in #cryptocurrency or a veteran of the space, I have to recommend giving a follow! https://t.co/sDrff1oB7V</t>
  </si>
  <si>
    <t>azimi20033</t>
  </si>
  <si>
    <t>RT @AirdropStario: 💧 SuperHeroDoge Airdrop💧  🏆 Task:          ➕  Up to 5 Million SHDOGE  👨‍👩‍👧 Referral:  ➕  1 Million SHDOGE  🔛 Airdrop Li…</t>
  </si>
  <si>
    <t>MasterMukesh007</t>
  </si>
  <si>
    <t>16:36:56</t>
  </si>
  <si>
    <t>RT @BTCTN: Iran’s tax authority proposes three #tax regimes for #cryptocurrency exchanges. https://t.co/lP5HBJz3fe</t>
  </si>
  <si>
    <t>sisi_alagboeko</t>
  </si>
  <si>
    <t>RT @_Vennie: Hi everyone!! Please Join Nervos Africa weekly article bounty to win $30 worth of $CKB  Instructions is pinned on @NervosAfric…</t>
  </si>
  <si>
    <t>shiillprofessor</t>
  </si>
  <si>
    <t>16:36:55</t>
  </si>
  <si>
    <t>@KoroushAK 🚀  PYROMANIAC - THE FIRST NFT X CHARITY HYBRID TOKEN 🚀  🗓 PUBLIC PRE-SALE ✅ 13th August = 6pm BST 🔐 FULLY DOXXED TEAM ❌ NO BOTS/SNIPERS 🔜 LIVE AMA 🔗 Website = https://t.co/LL0ENWqNFe 🔗 Telegram = https://t.co/rnSb4uJbhL  #PYROMANIAC  #BSCGems #cryptocurrency</t>
  </si>
  <si>
    <t>MelMarquez27</t>
  </si>
  <si>
    <t>16:36:53</t>
  </si>
  <si>
    <t>hee_byong</t>
  </si>
  <si>
    <t>16:36:52</t>
  </si>
  <si>
    <t>RT @nf4mation: Central Bank of Argentina President Hints at Possible Regulation of Bitcoin in Payment Systems – Bitcoin News #bitcoin #ethe…</t>
  </si>
  <si>
    <t>Crypto_NewsUS</t>
  </si>
  <si>
    <t>16:36:51</t>
  </si>
  <si>
    <t>Do you want to receive 100% of the #cryptocurrency #giveaway?  Want #bonuses and #promotions?  Want free money?  Go to the #telegram group and be aware of the events🔥As soon as the #group reaches 1k we will #inform you https://t.co/Sl0vb6iopM  #AirdropCrypto #Airdrop #AirdropNEW</t>
  </si>
  <si>
    <t>16:36:49</t>
  </si>
  <si>
    <t>RT @HelenMa2021: @j1mmyeth @AvaStarsNFT @real_alethea U like passive income?! @dogematic_ Do!  🟢COMING TO THE BSC SPACE 🚀Pre-Sale Next Week…</t>
  </si>
  <si>
    <t>ridoy66699</t>
  </si>
  <si>
    <t>finakiyomi</t>
  </si>
  <si>
    <t>16:36:48</t>
  </si>
  <si>
    <t>monad0girl</t>
  </si>
  <si>
    <t>16:36:44</t>
  </si>
  <si>
    <t>Angela43809711</t>
  </si>
  <si>
    <t>16:36:43</t>
  </si>
  <si>
    <t>rackmom found #bitcoin in a User vault at this location! Join me playing #coinhuntworld, It's awesome! https://t.co/g99Hf7LShx #cryptocurrency #20409 https://t.co/015McYR4yo</t>
  </si>
  <si>
    <t>HelenMa2021</t>
  </si>
  <si>
    <t>16:36:39</t>
  </si>
  <si>
    <t>@MEXC_Fans @MEXC_Global @StartFinance U like passive income?! @dogematic_ Do!  🟢COMING TO THE BSC SPACE 🚀Pre-Sale Next Week 💵Passive Income Token 💰 Rug Pull Insurance (STRG) 💪 🧑‍🤝‍🧑Awesome Team!! 💻Website: https://t.co/9eUh8fOvDz 📨Telegram:  https://t.co/5v44F1Yi2H #BSCGem #BNB #DogeMatic #cryptocurrency #ETH</t>
  </si>
  <si>
    <t>CzoczkaEU</t>
  </si>
  <si>
    <t>16:36:38</t>
  </si>
  <si>
    <t>RT @notsorichbitch: meet the 16 year old entrepreneur interested in cryptocurrency https://t.co/pRWSdkuz5R</t>
  </si>
  <si>
    <t>StanleyEpstein</t>
  </si>
  <si>
    <t>16:36:37</t>
  </si>
  <si>
    <t>RT @akbarth3great: #visa #digitalasset #defi #baanx #cryptocurrency Visa’s Latest Moves into Digital Assets https://t.co/jygJ1PAqLA</t>
  </si>
  <si>
    <t>claudineserein9</t>
  </si>
  <si>
    <t>RT @JackChiaYS: After a long wait... WenX is excited to announce that we will be pre-launching our WenX Token very soon!   Revolutionary de…</t>
  </si>
  <si>
    <t>16:36:35</t>
  </si>
  <si>
    <t>Central Bank of Argentina President Hints at Possible Regulation of Bitcoin in Payment Systems – Bitcoin News #bitcoin #ethereum #cryptocurrency #blockchain #btc #iNf4mation https://t.co/8kxXO80I9L</t>
  </si>
  <si>
    <t>RT @HelenMa2021: @novogratz @RedSox @Mets @CandyDigital @garyvee U like passive income?! @dogematic_ Do!  🟢COMING TO THE BSC SPACE 🚀Pre-Sal…</t>
  </si>
  <si>
    <t>crypto__mak</t>
  </si>
  <si>
    <t>16:36:34</t>
  </si>
  <si>
    <t>DAO Maker Hacked: Project Reports No ‘Detrimental’ Damages Despite 5,251 Affected Users https://t.co/WoqptjV3cM #Cryptocurrency #AANews #CryptoNews #Hacking #Social</t>
  </si>
  <si>
    <t>CoqueroRosimar</t>
  </si>
  <si>
    <t>RT @Okex_Brasil: 🔥Aprenda a fazer #cryptotrading e ganhe USD 5 mil em #OKT, o token nativo da OKExChain!💰 ⚠️A #OKEx vai oferecer um curso 1…</t>
  </si>
  <si>
    <t>Colghlisting</t>
  </si>
  <si>
    <t>16:36:33</t>
  </si>
  <si>
    <t>RT @Pandainu21: PWT is a new cryptocurrency which is 100% powered by the worldwide community. There is no team distribution, no institution…</t>
  </si>
  <si>
    <t>John_Snow_0</t>
  </si>
  <si>
    <t>16:36:32</t>
  </si>
  <si>
    <t>#DeFi #Coinbase #NFTs #Bitcoin #cryptocurrency #Ethereum #investment https://t.co/WWDcerYPCS</t>
  </si>
  <si>
    <t>16:36:31</t>
  </si>
  <si>
    <t>@Bullishlady like passive income?!  @dogematic_  Do  📜Whitelist Opening SOON!!📜 🚀Pre-Sale Next Week 💵Passive Income Token 💰 Rug Pull Insurance (STRG) 💪 🧑‍🤝‍🧑Awesome Team!! 💻Website: https://t.co/caoOqopJj4  📨Telegram:  https://t.co/aTo9ryo6KH  #BSCGem #BNB #DogeMatic #cryptocurrency #ETH</t>
  </si>
  <si>
    <t>ozzymac84</t>
  </si>
  <si>
    <t>16:36:30</t>
  </si>
  <si>
    <t>RT @FaboisMe: Good morning #SAFEMOON #SAFEVAULT Family   #reflections I haven’t received mine yet but I can’t wait to see them.   Wow I am…</t>
  </si>
  <si>
    <t>Constantine_II_</t>
  </si>
  <si>
    <t>16:36:29</t>
  </si>
  <si>
    <t>RT @Boomshank2: #ethereum #ADA #ShibaSwap #dogecoin #kishu #BabyDoge #SHIB #BSCGems #BSCGem #cryptocurrency #Crypto #cryptotwitter #100XGem…</t>
  </si>
  <si>
    <t>onenomeek</t>
  </si>
  <si>
    <t>@cryptorecruitr U like passive income?! @dogematic_ Do!  🟢COMING TO THE BSC SPACE 🚀Pre-Sale Next Week 💵Passive Income Token 💰 Rug Pull Insurance (STRG) 💪 🧑‍🤝‍🧑Awesome Team!! 💻Website: https://t.co/T0H9jCDJGQ 📨Telegram:  https://t.co/BTP0T8mTf6 #BSCGem #BNB #DogeMatic #cryptocurrency #ETH</t>
  </si>
  <si>
    <t>kralfk5679</t>
  </si>
  <si>
    <t>16:36:27</t>
  </si>
  <si>
    <t>RT @ACrowdOfStocks_: @MikeDavisYT: #Dogecoin x #Bitcoin Update! Pullback  https://t.co/PMreADtZoQ  #cryptomarket #trading #money #investing…</t>
  </si>
  <si>
    <t>ElsTimmy</t>
  </si>
  <si>
    <t>Hacker returns stolen $600m cryptocurrency  https://t.co/KuI3zc7hPg</t>
  </si>
  <si>
    <t>ShadinIslam11</t>
  </si>
  <si>
    <t>RT @CryptoTownEU: 🚀 Airdrop: BurnACE  💰 Value: 10 ACE 👥 Referral: 5 ACE 📼 Audit: TechRate 🗞 News: Yahoo Finance 📋 Contract: BSCscan 📅 End D…</t>
  </si>
  <si>
    <t>16:36:26</t>
  </si>
  <si>
    <t>RT @ParvAro39040899: A GEM 💎 @altura_nft @Majd_Hailat #Play2Earn #Chainlink #gaming #NFT #cryptocurrency #lootbox #Crypto #CryptoCollector…</t>
  </si>
  <si>
    <t>16:36:24</t>
  </si>
  <si>
    <t>@JayHao8 @OKEx @OKExInsights @OKEx_Dutch @OKExDeutsch @OKExIndia @OKExArabia @OKEx_Latam @OkexTurkiye @Okex_Brasil U like passive income?! @dogematic_ Do!  🟢COMING TO THE BSC SPACE 🚀Pre-Sale Next Week 💵Passive Income Token 💰 Rug Pull Insurance (STRG) 💪 🧑‍🤝‍🧑Awesome Team!! 💻Website: https://t.co/9eUh8fOvDz 📨Telegram:  https://t.co/5v44F1Yi2H #BSCGem #BNB #DogeMatic #cryptocurrency #ETH</t>
  </si>
  <si>
    <t>Sukopare</t>
  </si>
  <si>
    <t>16:36:23</t>
  </si>
  <si>
    <t>RT @altcoinsynergy: #SYSBTC Daily #Technical #Analysis POSSITIVE #BUY #sysusd #syscoin #retweet #btc #binance #crypto #cryptocurrency #eth…</t>
  </si>
  <si>
    <t>Siavash6446</t>
  </si>
  <si>
    <t>16:36:22</t>
  </si>
  <si>
    <t>nyan_lou618</t>
  </si>
  <si>
    <t>16:36:21</t>
  </si>
  <si>
    <t>2500 StarShip Giveaway! #CryptoCurrency via https://t.co/6h4xRcnpBu https://t.co/laSqN9AYjx</t>
  </si>
  <si>
    <t>_xzwin_</t>
  </si>
  <si>
    <t>16:36:20</t>
  </si>
  <si>
    <t>eimi20130401</t>
  </si>
  <si>
    <t>16:36:18</t>
  </si>
  <si>
    <t>【08/13 人気記事】  【これがないとテストできなくて地味に不便💦】 ripple-lib を使ってマルチシグ設定を解除してみよう  #Crypto #CryptoCurrency $xrp #xrp #ripple #javascript #暗号資産 #暗号通貨 #仮想通貨  https://t.co/MnsRzhu7vU</t>
  </si>
  <si>
    <t>2moonsDoge</t>
  </si>
  <si>
    <t>RT @Benzinga: The cracks between the multiverses broke and 151 different parallel universes have been discovered!  Different variations of…</t>
  </si>
  <si>
    <t>CryptoNDaily</t>
  </si>
  <si>
    <t>16:36:17</t>
  </si>
  <si>
    <t>If someone told me that last year, I wouldn't believe it... /r/CryptoCurrency https://t.co/cGnLBrwpUZ https://t.co/ZqAqOBBEqs</t>
  </si>
  <si>
    <t>mayu20130401</t>
  </si>
  <si>
    <t>16:36:15</t>
  </si>
  <si>
    <t>【08/13 人気記事】  【曜日別チャートで優勝】BTC/JPYは何曜日に儲かるの?(2021/06版) 曜日別チャートで儲けよう！  #Crypto #CryptoCurrency #BTC #JPY  https://t.co/KFVCY7yE0u</t>
  </si>
  <si>
    <t>try_azhari</t>
  </si>
  <si>
    <t>Mrbum04012311</t>
  </si>
  <si>
    <t>16:36:13</t>
  </si>
  <si>
    <t>speedwagonlover</t>
  </si>
  <si>
    <t>16:36:12</t>
  </si>
  <si>
    <t>RT @SheepDawgieArt: Meet the racist catgirl investing in cryptocurrency 😼📈💱 https://t.co/AGVEkqgdUH</t>
  </si>
  <si>
    <t>9h0hh</t>
  </si>
  <si>
    <t>16:36:11</t>
  </si>
  <si>
    <t>Cardano the American Tron? https://t.co/Q98GrTGMpX</t>
  </si>
  <si>
    <t>bitcoinagile</t>
  </si>
  <si>
    <t>16:36:10</t>
  </si>
  <si>
    <t>SEC Regulation of Crypto Will Hurt American Innovation Says Congressman #Technology,Markets,Cryptocurrency https://t.co/gS77WGudbJ https://t.co/xVmW8bmBTU</t>
  </si>
  <si>
    <t>PepperPlanta</t>
  </si>
  <si>
    <t>RT @RobLicker: CRYPTOCURRENCY AND CONFLICTS OF INTEREST AT THE SEC:  The Case for an Investigation – FSIC https://t.co/fkHFarjOKv</t>
  </si>
  <si>
    <t>edgarbluexyz</t>
  </si>
  <si>
    <t>16:36:08</t>
  </si>
  <si>
    <t>RT @elhexidente: @NomicsFinance I love using Nomics because they have proven themselves to be the most accurate, transparent, and unbiased…</t>
  </si>
  <si>
    <t>CrazyDylan021</t>
  </si>
  <si>
    <t>16:36:07</t>
  </si>
  <si>
    <t>16:36:05</t>
  </si>
  <si>
    <t>@CakeKeepers @CakeBulls U like passive income?! @dogematic_ Do!  🟢COMING TO THE BSC SPACE 🚀Pre-Sale Next Week 💵Passive Income Token 💰 Rug Pull Insurance (STRG) 💪 🧑‍🤝‍🧑Awesome Team!! 💻Website: https://t.co/9eUh8fOvDz 📨Telegram:  https://t.co/5v44F1Yi2H #BSCGem #BNB #DogeMatic #cryptocurrency #ETH</t>
  </si>
  <si>
    <t>ElombahNews</t>
  </si>
  <si>
    <t>16:36:04</t>
  </si>
  <si>
    <t>New post: Hacker returns stolen $600m cryptocurrency https://t.co/ZNh8tpe2of</t>
  </si>
  <si>
    <t>Amir_italia110</t>
  </si>
  <si>
    <t>RT @Vladimi72246048: $KICK #FREE #SRK #crypto #cryptocurrency #KISHU #SHIBA #DOGE #ADA #XRP #SAFEMOON #blockchain #CryptoNews</t>
  </si>
  <si>
    <t>Reyhan19922</t>
  </si>
  <si>
    <t>@Fegtoken_Iran @bitforexcom @InuKishu @Safemartians @Shibtoken @dogecoin @AKITA_network @BabyDogeCoin @DogelonMars @safemoon ❤Promising huge FEG project The happy future is in the hands of GORILLAS  we are rooting through the cryptocurrency💎🔱💎🔱 ✌️💪👑🌋🚀🚀🚀🚀 #FEGtoken #feg #FEGex #IAMFEG #FEGFamily #fegarmy #ETH #BTC #Bitcoin #bnb #bsc #Fegtoken_Iran ❤</t>
  </si>
  <si>
    <t>scoutreg</t>
  </si>
  <si>
    <t>Scoutreg found #bitcoin in a Green vault at this location! Join me playing #coinhuntworld, It's awesome! https://t.co/lYPKN2sY2N #cryptocurrency #55654 https://t.co/MF1Qc2dtkU</t>
  </si>
  <si>
    <t>16:36:03</t>
  </si>
  <si>
    <t>@SafeMoonRich like passive income?!  @dogematic_  Do  📜Whitelist Opening SOON!!📜 🚀Pre-Sale Next Week 💵Passive Income Token 💰 Rug Pull Insurance (STRG) 💪 🧑‍🤝‍🧑Awesome Team!! 💻Website: https://t.co/caoOqopJj4  📨Telegram:  https://t.co/aTo9ryo6KH  #BSCGem #BNB #DogeMatic #cryptocurrency #ETH</t>
  </si>
  <si>
    <t>shanepicker</t>
  </si>
  <si>
    <t>RT @RepAnnaEshoo: Today I urged Speaker Pelosi to amend the cryptocurrency broker language in the Senate’s infrastructure bill.  The legisl…</t>
  </si>
  <si>
    <t>ryanxmicin</t>
  </si>
  <si>
    <t>16:36:02</t>
  </si>
  <si>
    <t>16:36:00</t>
  </si>
  <si>
    <t>Travel platform ixigo files for Rs 1,600-crore IPO – Economic Times | IPO Travel platform ixigo files for Rs 1,600-crore IPO  Economic Times #ipo https://t.co/LtNDD8UUXE #cryptocurrency #crypto #altseason #defi #enrichedfeed #smartcontracts #furucombo #dex #cex</t>
  </si>
  <si>
    <t>keitakyut</t>
  </si>
  <si>
    <t>16:35:59</t>
  </si>
  <si>
    <t>RT @PredatorToken: After we were NUMBER 1 TRENDING today on CryptoMoonShots (🤩), we now need your help to get trending in 12 other cryptocu…</t>
  </si>
  <si>
    <t>RingZeroLabs</t>
  </si>
  <si>
    <t>16:35:56</t>
  </si>
  <si>
    <t>Ukraine shuts down money laundering cryptocurrency exchanges https://t.co/eMU0nuD026</t>
  </si>
  <si>
    <t>hamedakbari_73</t>
  </si>
  <si>
    <t>@Fegtoken_Iran @bitforexcom @InuKishu @Safemartians @Shibtoken @dogecoin @AKITA_network @BabyDogeCoin @DogelonMars @safemoon 💟🦍 Promising huge FEG project The happy future is in the hands of GORILLAS  we are rooting through the cryptocurrency💎🔱💎🔱 #FEGtoken #feg #FEGexV2 #IAMFEG #FEGFamily #fegarmy #ETH #BTC #Bitcoin #Defi #Fegtoken_Iran  👀💜💟🦍🦍🦍💟💜👀</t>
  </si>
  <si>
    <t>@AltcoinDailyio U like passive income?! @dogematic_ Do!  🟢COMING TO THE BSC SPACE 🚀Pre-Sale Next Week 💵Passive Income Token 💰 Rug Pull Insurance (STRG) 💪 🧑‍🤝‍🧑Awesome Team!! 💻Website: https://t.co/T0H9jCDJGQ 📨Telegram:  https://t.co/BTP0T8mTf6 #BSCGem #BNB #DogeMatic #cryptocurrency #ETH</t>
  </si>
  <si>
    <t>WOLF_Financial</t>
  </si>
  <si>
    <t>So what does Peter Tuchman - @EinsteinoWallSt - think of cryptocurrency?  $BTC $DOGE $ETH https://t.co/vfU7GRte7p</t>
  </si>
  <si>
    <t>MrOliXOli</t>
  </si>
  <si>
    <t>16:35:55</t>
  </si>
  <si>
    <t>RT @FEGchris: #SmartDeFi is finally a solution for guaranteeing value in a cryptocurrency. You don’t want to miss this! 🚀  Learn more at ht…</t>
  </si>
  <si>
    <t>zymurgency</t>
  </si>
  <si>
    <t>16:35:53</t>
  </si>
  <si>
    <t>Zymurgency found #bitcoin in a User vault at this location! Join me playing #coinhuntworld, It's awesome! https://t.co/gIFCJHGSFW #cryptocurrency #33551 https://t.co/D4og7TB5qL</t>
  </si>
  <si>
    <t>KayceeKiligan</t>
  </si>
  <si>
    <t>16:35:52</t>
  </si>
  <si>
    <t>ibrahim82668097</t>
  </si>
  <si>
    <t>16:35:51</t>
  </si>
  <si>
    <t>@cryptogems555 🚀  PYROMANIAC - THE FIRST NFT X CHARITY HYBRID TOKEN 🚀  🗓 PUBLIC PRE-SALE ✅ 13th August = 6pm BST 🔐 FULLY DOXXED TEAM ❌ NO BOTS/SNIPERS 🔜 LIVE AMA 🔗 Website = https://t.co/LL0ENWqNFe 🔗 Telegram = https://t.co/rnSb4uJbhL  #PYROMANIAC  #BSCGems #cryptocurrency</t>
  </si>
  <si>
    <t>RT @Amir101417: @bernardodefi Thanks for giving us such a great opportunity. I am supporting it. always success for the development team to…</t>
  </si>
  <si>
    <t>enjireiner</t>
  </si>
  <si>
    <t>16:35:50</t>
  </si>
  <si>
    <t>doticek</t>
  </si>
  <si>
    <t>16:35:47</t>
  </si>
  <si>
    <t>Hitesh68498169</t>
  </si>
  <si>
    <t>16:35:46</t>
  </si>
  <si>
    <t>MsJoyceWaller</t>
  </si>
  <si>
    <t>Joyce found #ethereum in a Green vault at this location! Join me playing #coinhuntworld, It's awesome! https://t.co/QW9SKmu8bb #cryptocurrency #55654 https://t.co/rGdmEFLwfd</t>
  </si>
  <si>
    <t>thiru2vignesh</t>
  </si>
  <si>
    <t>16:35:44</t>
  </si>
  <si>
    <t>Ho3nYahya</t>
  </si>
  <si>
    <t>16:35:42</t>
  </si>
  <si>
    <t>@Fegtoken_Iran @bitforexcom @InuKishu @Safemartians @Shibtoken @dogecoin @AKITA_network @BabyDogeCoin @DogelonMars @safemoon 💟🦍 Promising huge FEG project The happy future is in the hands of GORILLAS  we are rooting through the cryptocurrency💎🔱💎🔱 #FEGtoken #feg #FEGexV2 #IAMFEG #FEGFamily #fegarmy #ETH #BTC #Bitcoin #Defi #Fegtoken_Iran  👀💜💟🦍🦍🦍💟💜👀12 https://t.co/M3Qrcb6Mlg</t>
  </si>
  <si>
    <t>harperwilliam26</t>
  </si>
  <si>
    <t>16:35:41</t>
  </si>
  <si>
    <t>@CNN Investing in  cryptocurrencies is one way people are using to get rich;But it doesn't mean you become a millionaire instantly Indeed,cryptocurrency can make you rich overnight, Message @Thecryptolewis &amp; he'll guide you on how to earn massively using an automated trading platform</t>
  </si>
  <si>
    <t>SirKodili</t>
  </si>
  <si>
    <t>16:35:40</t>
  </si>
  <si>
    <t>@DogeQueen_ like passive income?!  @dogematic_  Do  📜Whitelist Opening SOON!!📜 🚀Pre-Sale Next Week 💵Passive Income Token 💰 Rug Pull Insurance (STRG) 💪 🧑‍🤝‍🧑Awesome Team!! 💻Website: https://t.co/caoOqopJj4  📨Telegram:  https://t.co/aTo9ryo6KH  #BSCGem #BNB #DogeMatic #cryptocurrency #ETH</t>
  </si>
  <si>
    <t>KouraogoOumaro2</t>
  </si>
  <si>
    <t>TqSsDmap9NySf3f</t>
  </si>
  <si>
    <t>16:35:36</t>
  </si>
  <si>
    <t>Phoenix_The_III</t>
  </si>
  <si>
    <t>16:35:34</t>
  </si>
  <si>
    <t>nikzay2</t>
  </si>
  <si>
    <t>@getwhalinvest @beefyfinance @Broonio @k4ffy  #Airdrop #cryptocurrency #Crypto #Airdrops #Giveaways</t>
  </si>
  <si>
    <t>@0xPolygon @GinisAlexander @_PolygonStudios U like passive income?! @dogematic_ Do!  🟢COMING TO THE BSC SPACE 🚀Pre-Sale Next Week 💵Passive Income Token 💰 Rug Pull Insurance (STRG) 💪 🧑‍🤝‍🧑Awesome Team!! 💻Website: https://t.co/9eUh8fOvDz 📨Telegram:  https://t.co/5v44F1Yi2H #BSCGem #BNB #DogeMatic #cryptocurrency #ETH</t>
  </si>
  <si>
    <t>TheRaiGuy</t>
  </si>
  <si>
    <t>16:35:32</t>
  </si>
  <si>
    <t>tblueskys</t>
  </si>
  <si>
    <t>16:35:31</t>
  </si>
  <si>
    <t>Vanilla Cream (#1) 🍦🌴🌅 Twitter : @tbluskys  https://t.co/ihwvuR1rYg  #cryptocurrency #bitcoinmining #bitcoins #nft #nftart #nftartist #tiktok #fyp #cryptonews #cryptopunks https://t.co/2Y8o4gQ2V0</t>
  </si>
  <si>
    <t>sub_to_me_YT</t>
  </si>
  <si>
    <t>16:35:30</t>
  </si>
  <si>
    <t>RT @davecube_com: #FridayThe13th  good for #HorrorPunk and #HardRock #music  + rain of free #LCC (for those who are entitled) @LitecoinCash…</t>
  </si>
  <si>
    <t>@Fegtoken_Iran @bitforexcom @InuKishu @Safemartians @Shibtoken @dogecoin @AKITA_network @BabyDogeCoin @DogelonMars @safemoon 💟🦍 Promising huge FEG project The happy future is in the hands of GORILLAS  we are rooting through the cryptocurrency💎🔱💎🔱 #FEGtoken #feg #FEGexV2 #IAMFEG #FEGFamily #fegarmy #ETH #BTC #Bitcoin #Defi #Fegtoken_Iran  👀💜💟🦍🦍🦍💟💜👀11 https://t.co/dkUzJtM6o8</t>
  </si>
  <si>
    <t>capherrraaa</t>
  </si>
  <si>
    <t>16:35:27</t>
  </si>
  <si>
    <t>agent_guzman</t>
  </si>
  <si>
    <t>21:53:07</t>
  </si>
  <si>
    <t>RT @akbarth3great: #games #wunzogame #blockchain #defi #cryptocurrency Wunzo finance: NFTs &amp; Board Games on Binance smart chain(BNC) https:…</t>
  </si>
  <si>
    <t>Cynoviant</t>
  </si>
  <si>
    <t>mubeenzahra8</t>
  </si>
  <si>
    <t>$SPACEK #SpaceKnight #cryptocurrency #BSC #BEP20 https://t.co/5RZ1FLgrIF</t>
  </si>
  <si>
    <t>trackdevil1</t>
  </si>
  <si>
    <t>RT @CluCoin: $CLU has accomplished so much within the last 3 months and we're just warming up. What feature are you most excited about? #BN…</t>
  </si>
  <si>
    <t>ZTSecure</t>
  </si>
  <si>
    <t>21:53:06</t>
  </si>
  <si>
    <t>RT @akbarth3great: #dexlab #defi #solanablockchain #cryptocurrency #serum Acara Distribusi Token Dexlab https://t.co/p1o1FswdMA</t>
  </si>
  <si>
    <t>tonougbaelom</t>
  </si>
  <si>
    <t>RT @CoinMarketCap: What Is CryptoBlades (SKILL)? https://t.co/R8XZlkPFOV  Web-based role-playing game that runs on Binance Smart Chain  #Co…</t>
  </si>
  <si>
    <t>inu_scam</t>
  </si>
  <si>
    <t>@MendyMp @IpDaMan We are the most transparent community in cryptocurrency 😉</t>
  </si>
  <si>
    <t>lunaislucky</t>
  </si>
  <si>
    <t>RT @GemVader: I like @CryptoAnup videos, makes me look at price action at an objective standpoint, I was already emotionally invested sorta…</t>
  </si>
  <si>
    <t>21:53:05</t>
  </si>
  <si>
    <t>tech_reformer</t>
  </si>
  <si>
    <t>Hackers Steal $600 Million in Record Cryptocurrency Heist https://t.co/3obtzbLCgf</t>
  </si>
  <si>
    <t>21:53:04</t>
  </si>
  <si>
    <t>RT @akbarth3great: #defi #cryptocurrency #dexlab #serum #solanablockchain Pembaruan Platform: MintingLab https://t.co/Mqz3ifrtMz</t>
  </si>
  <si>
    <t>21:53:03</t>
  </si>
  <si>
    <t>RT @CoinMarketCap: CoinMarketCap Daily, August 12: Messi Gets PSG Tokens https://t.co/1IbS4Fq8VB  Today, we dive into what's going on with…</t>
  </si>
  <si>
    <t>eStream_Studios</t>
  </si>
  <si>
    <t>21:53:02</t>
  </si>
  <si>
    <t>RT @eBargainsToday: SEC Regulation of Crypto Will ‘Hurt American Innovation’ Says Congressman: In an official statement, US Congressman Pat…</t>
  </si>
  <si>
    <t>Haunted_sushi</t>
  </si>
  <si>
    <t>21:53:01</t>
  </si>
  <si>
    <t>lestarianna2606</t>
  </si>
  <si>
    <t>RT @0xKingDefi: King Defi has deployed its Yield Farms to Polygon! https://t.co/Xyz5NIvJGp Get some $KING #polygon #polygonNEtwork #polygon…</t>
  </si>
  <si>
    <t>MarilynHilario0</t>
  </si>
  <si>
    <t>21:53:00</t>
  </si>
  <si>
    <t>Piotr27480032</t>
  </si>
  <si>
    <t>21:52:58</t>
  </si>
  <si>
    <t>💸 Earn free #BTC and multiply crypto up to 15% monthly with @betfury BOXes 📦 Enjoy the easy way to get cryptocurrency! Real rewards every 20 min 💥 📈 Referral Bonuses 35% https://t.co/CFc9UIk1Xb #betfurysuccess</t>
  </si>
  <si>
    <t>Hendabadi2</t>
  </si>
  <si>
    <t>RT @CoinMarketCap: Learn about Cybertino &amp; Earn Interactive NFTs https://t.co/6XornBUDGD  An interactive NFT marketplace dedicated to influ…</t>
  </si>
  <si>
    <t>STexaz_12</t>
  </si>
  <si>
    <t>21:52:56</t>
  </si>
  <si>
    <t>MortalTacaz</t>
  </si>
  <si>
    <t>SafemoonSabah</t>
  </si>
  <si>
    <t>21:52:53</t>
  </si>
  <si>
    <t>#FollowSafemoon @safemoon  The EVOLUTION #cryptocurrency https://t.co/gTpQFtd1Ig</t>
  </si>
  <si>
    <t>zhaneel</t>
  </si>
  <si>
    <t>Jesusdaddy6</t>
  </si>
  <si>
    <t>hanmybae</t>
  </si>
  <si>
    <t>21:52:52</t>
  </si>
  <si>
    <t>mankarchipa1</t>
  </si>
  <si>
    <t>RT @CryptoTownEU: 🚀 Airdrop: KsFSwap Finance 💰 Value: $ 25,000 worth KSF 👥 Referral: $ 100 worth KSF 📅 End Date: 30 August, 2021 🏦 Distribu…</t>
  </si>
  <si>
    <t>ltravel395</t>
  </si>
  <si>
    <t>21:52:51</t>
  </si>
  <si>
    <t>Lionel Messi joins cryptocurrency craze, to get part of PSG fee in ‘fan tokens’ https://t.co/9nmKmWrqhi</t>
  </si>
  <si>
    <t>jihohohohohohoh</t>
  </si>
  <si>
    <t>RT @sebalopezhodl: https://t.co/BwQRAvIm3f</t>
  </si>
  <si>
    <t>OliviaJBTC</t>
  </si>
  <si>
    <t>21:52:48</t>
  </si>
  <si>
    <t>RT @BTCTN: "Finally solved my compliance problems with cryptocurrencies. I'm going to use FTX to increase my allocation and use the platfor…</t>
  </si>
  <si>
    <t>Muhammadraffi97</t>
  </si>
  <si>
    <t>21:52:46</t>
  </si>
  <si>
    <t>jabad348</t>
  </si>
  <si>
    <t>IfanKur05876739</t>
  </si>
  <si>
    <t>21:52:45</t>
  </si>
  <si>
    <t>@StartFinance @MEXC_Global thanks for giving us such a great opportunity. I am supporting it. always success for the development team to the moon @aeok @initiaraandini @fera  #Cryptocurrency #Startfi #ICOAnnouncement #Bitcoin #BNB #NFT #blockchain #BSC</t>
  </si>
  <si>
    <t>Channyein877654</t>
  </si>
  <si>
    <t>21:52:43</t>
  </si>
  <si>
    <t>@AirdropDet Excellent Project having great value in the Cryptocurrency. Maintain highly spirited and dedicated team of professionals.  @KyawGyi08153519 @TheinThanZaw15 @BoTint12  #newlistings  #unr #unirealchain #nft #blockchain</t>
  </si>
  <si>
    <t>CryptoKodzuken</t>
  </si>
  <si>
    <t>21:52:39</t>
  </si>
  <si>
    <t>@punk4156 @Picnab_Official is on the side of the photographers! Even if they download your photos as #NFT, you retain ownership of the copyright!  #picnab $PIC #nftart #NFTartist #nftcollectors #DeFi #cryptocurrency #cryptocurrencies #crypto https://t.co/hSsxKIAuQS</t>
  </si>
  <si>
    <t>jayxkar</t>
  </si>
  <si>
    <t>21:52:38</t>
  </si>
  <si>
    <t>Chanbeaknie</t>
  </si>
  <si>
    <t>21:52:37</t>
  </si>
  <si>
    <t>RT @Kceoda: 10% bonus for Koda purchased after 7th August and before the end of the month will be paid in September. More information inclu…</t>
  </si>
  <si>
    <t>AlethiaDearden</t>
  </si>
  <si>
    <t>@Key_Fund #KeyFundFinance #KeyFund #KEY #blockchain #cryptocurrency #technology #bitcoin #money #crypto #Binance #BNB #cryptocurrencies #fintech https://t.co/XUDIwfT6Qw</t>
  </si>
  <si>
    <t>metalgarurumonn</t>
  </si>
  <si>
    <t>gajet026</t>
  </si>
  <si>
    <t>21:52:33</t>
  </si>
  <si>
    <t>#crypto is come back @Babaksoltani12 #cryptocurrency #dogecoin $DOGE #BTC #BITCOIN #ElonMusk #BTT #TRON #BNB #Binance #CardanoADA #XRP #trtl #winkcoin #etherium #LTC #MATICNetwork #VETUSDT #xmr #SHIB #SushiSwap #USDT #USDC https://t.co/Jr7zEZ9lmG</t>
  </si>
  <si>
    <t>Atlasgiver</t>
  </si>
  <si>
    <t>21:52:31</t>
  </si>
  <si>
    <t>Nice upward movement my $GRT   Hitting resistance between 0.93 - 0.96  #alts #crypto #cryptocurrency #altcoins #altcoin https://t.co/Oyt4N52QJD</t>
  </si>
  <si>
    <t>lyg1112</t>
  </si>
  <si>
    <t>21:52:28</t>
  </si>
  <si>
    <t>BIGMAC1197_TTV</t>
  </si>
  <si>
    <t>21:52:27</t>
  </si>
  <si>
    <t>RT @cryptomac1197: There's nothing more sexual than looking at this ⬇️⬇️⬇️⬇️  #Bullrun #Bullish #Crypto #CryptoMarket #cryptocurrency #Cryp…</t>
  </si>
  <si>
    <t>NazariFarzam</t>
  </si>
  <si>
    <t>21:52:26</t>
  </si>
  <si>
    <t>RajuRay04203468</t>
  </si>
  <si>
    <t>RT @rajurayhan3333: claim up to 9,000 $OMYX today.   #cryptocurrency #Crypto #Airdrops #blockchaintechnology https://t.co/YTNIFW3UWa</t>
  </si>
  <si>
    <t>Samflor24170921</t>
  </si>
  <si>
    <t>21:52:25</t>
  </si>
  <si>
    <t>RT @maxytv: We are close to 4000 and so we just begun another hot giveaway! Spread the word and make sure you don't miss this chance of joi…</t>
  </si>
  <si>
    <t>21:52:24</t>
  </si>
  <si>
    <t>@ICOAnnouncement thanks for giving us such a great opportunity. I am supporting it. always success for the development team to the moon @aeok @initiaraandini @fera  #Cryptocurrency #Startfi #ICOAnnouncement #Bitcoin #BNB #NFT #blockchain #BSC</t>
  </si>
  <si>
    <t>CryptokeyXRP</t>
  </si>
  <si>
    <t>21:52:23</t>
  </si>
  <si>
    <t>RT @HerbertRSim: Full of respect for @SenLummis @CynthiaMLummis!  Thank you for spreading #Crypto #Blockchain education within 🇺🇸 senate! 💪…</t>
  </si>
  <si>
    <t>anugrah_yakub</t>
  </si>
  <si>
    <t>21:52:22</t>
  </si>
  <si>
    <t>Wonderful project, this project is very good and this projector has a lot of attractions, so hopefully the project will be better in the future and the cryptocurrency will be the best. @husni @Maulana @fikri https://t.co/BjSf7ZuKzl</t>
  </si>
  <si>
    <t>Emerging2100</t>
  </si>
  <si>
    <t>21:52:20</t>
  </si>
  <si>
    <t>あそびで６６０億円盗られたら、溜まったもんじゃないわな笑  https://t.co/D1F0zy7WYP  ＃仮想通貨　#cryptocurrency</t>
  </si>
  <si>
    <t>cbatrade</t>
  </si>
  <si>
    <t>21:52:19</t>
  </si>
  <si>
    <t>RT @CoinMarketCap: Introducing the New CoinMarketCap "Crypto Price Prediction and Estimates"  #CoinMarketCap #Crypto #Cryptocurrency #Bitco…</t>
  </si>
  <si>
    <t>bapakeNaila</t>
  </si>
  <si>
    <t>21:52:18</t>
  </si>
  <si>
    <t>EvanRoblesC</t>
  </si>
  <si>
    <t>21:52:17</t>
  </si>
  <si>
    <t>RT @PeterChawaga: Of all the insight surfaced in this report, I was most struck by how widespread use of Bitcoin already seems to be in Cub…</t>
  </si>
  <si>
    <t>maskotkaiti</t>
  </si>
  <si>
    <t>21:52:15</t>
  </si>
  <si>
    <t>RT @META1Coin: Something Big is Coming Your Way  Stay Tuned for upcoming announcement.   Do visit: https://t.co/WqorRPkUyg  #bitcoin #crypt…</t>
  </si>
  <si>
    <t>Shikha9997</t>
  </si>
  <si>
    <t>RajKuma17205581</t>
  </si>
  <si>
    <t>mom40j</t>
  </si>
  <si>
    <t>21:52:10</t>
  </si>
  <si>
    <t>RT @CASHBR0: 🔥 Cryptocurrency Friends benefits are here, stable daily income! 🔥  Join the WhatsApp group to learn more - https://t.co/kn4VI…</t>
  </si>
  <si>
    <t>21:52:08</t>
  </si>
  <si>
    <t>Nice! My #Trading Bot 2 just sold $BAT/ $USDT with 2.11% profit on #binance!   Binance -20% on the Fee: https://t.co/100XcVd3Oo (#ad) Free test Bot: https://t.co/nGhWESSWiV  (#ad)  #BAT #Cryptocurrency #Krypto #Cryptocurrency #Kryptowährung #blockchain #bot #altcoin #Altcoins</t>
  </si>
  <si>
    <t>akbarth3great</t>
  </si>
  <si>
    <t>#cryptocurrency #polygon #howto #investment #ethereum What You Need To Know About Layer 2 Solutions on Ethereum https://t.co/J6jf26HtvC</t>
  </si>
  <si>
    <t>21:52:06</t>
  </si>
  <si>
    <t>#games #wunzogame #blockchain #defi #cryptocurrency Wunzo finance: NFTs &amp; Board Games on Binance smart chain(BNC) https://t.co/3ByBCLwhks</t>
  </si>
  <si>
    <t>21:52:05</t>
  </si>
  <si>
    <t>Nice! My #Trading Bot 2 just sold $BEAM/ $USDT with 1.88% profit on #binance!   Binance -20% on the Fee: https://t.co/100XcVd3Oo (#ad) Free test Bot: https://t.co/nGhWESSWiV  (#ad)  #BEAM #Cryptocurrency #Krypto #Cryptocurrency #Kryptowährung #blockchain #bot #altcoin #Altcoins</t>
  </si>
  <si>
    <t>jejeajey</t>
  </si>
  <si>
    <t>#dexlab #defi #solanablockchain #cryptocurrency #serum Acara Distribusi Token Dexlab https://t.co/p1o1FswdMA</t>
  </si>
  <si>
    <t>cryptoclub0</t>
  </si>
  <si>
    <t>21:52:04</t>
  </si>
  <si>
    <t>Neuberger Berman's commodity fund to invest in #cryptocurrency derivatives - Reuters https://t.co/f0KHf11Aux #cryptocurrencyrevolution #cryptocurrency_updates #cryptotraders https://t.co/mF1JmW3WQ9</t>
  </si>
  <si>
    <t>NguyenP70835923</t>
  </si>
  <si>
    <t>eBargainsToday</t>
  </si>
  <si>
    <t>21:52:03</t>
  </si>
  <si>
    <t>SEC Regulation of Crypto Will ‘Hurt American Innovation’ Says Congressman: In an official statement, US Congressman Patrick McHenry (R-NC) says that the SEC seeking… https://t.co/YwpXQh1K68  | https://t.co/8I40uVqCwg  | https://t.co/8I40uVqCwg #cryptocurrency #Bitcoin #Forex https://t.co/AEFSE3QMHi</t>
  </si>
  <si>
    <t>#defi #cryptocurrency #dexlab #serum #solanablockchain Pembaruan Platform: MintingLab https://t.co/Mqz3ifrtMz</t>
  </si>
  <si>
    <t>MichaelCMcKee</t>
  </si>
  <si>
    <t>Dogecoin, Bitcoin, Ethereum See Rally Pause But Cardano Sticks Its Head Above The Sea Of Red https://t.co/Lf02EDFSjy #ADA #BTC https://t.co/47bWqlQalj</t>
  </si>
  <si>
    <t>HoangAn35348573</t>
  </si>
  <si>
    <t>21:52:02</t>
  </si>
  <si>
    <t>batrieg0chick_</t>
  </si>
  <si>
    <t>SpeedthCrash</t>
  </si>
  <si>
    <t>Atlasmachina found #bitcoin in a User vault at this location! Join me playing #coinhuntworld, It's awesome! https://t.co/E9Fh9dBCCK #cryptocurrency #26847 https://t.co/Z9me2ZXoj8</t>
  </si>
  <si>
    <t>eddan0306</t>
  </si>
  <si>
    <t>21:51:58</t>
  </si>
  <si>
    <t>Dogecoin, Bitcoin, Ethereum See Rally Pause But Cardano Sticks Its Head Above The Sea Of Red #Ethereum #bitcoin via https://t.co/l0Y4qQSQ4o https://t.co/6WM1S7ciSb</t>
  </si>
  <si>
    <t>hiieyaa</t>
  </si>
  <si>
    <t>21:51:57</t>
  </si>
  <si>
    <t>tmiyatake1</t>
  </si>
  <si>
    <t>メッシのPSG契約にはPSGのトークンを貰うことも含まれている。  PSGはSocios経由でPSGファン向けのトークンを発行しているが、そのトークンを持ってPSGの事業の判断に一部参画できる仕組みとなっている。  PSG以外もMan CityやAC Milanも似たようなトークンを発行している。  https://t.co/TEPPknIBqK</t>
  </si>
  <si>
    <t>crypto_akash</t>
  </si>
  <si>
    <t>21:51:55</t>
  </si>
  <si>
    <t>RT @CoinMarketCap: Join the "Corgidoge ($CORGI)" Airdrop https://t.co/OY4G1VAEt1  Airdrop: 20,000,000,000 CORGI Winners: 2,000  #CoinMarket…</t>
  </si>
  <si>
    <t>notmatuli</t>
  </si>
  <si>
    <t>21:51:54</t>
  </si>
  <si>
    <t>RT @marseijo_: Meet the Cryptocurrency Entrepreneur interested in 16-year-olds</t>
  </si>
  <si>
    <t>FernARobledo</t>
  </si>
  <si>
    <t>21:51:53</t>
  </si>
  <si>
    <t>Is It Safe for Trading? #ICO via https://t.co/3Xu18XeA0A https://t.co/B5IlLbOy2y</t>
  </si>
  <si>
    <t>matomerumo03</t>
  </si>
  <si>
    <t>21:51:52</t>
  </si>
  <si>
    <t>米下院議員、インフラ法案の修正求める　過度な仮想通貨規制に反対 https://t.co/KFSXp4s5SC</t>
  </si>
  <si>
    <t>TAVITT SWAPの使い方 https://t.co/MvW6UoPh4M</t>
  </si>
  <si>
    <t>NguyenT46591118</t>
  </si>
  <si>
    <t>#cryptocurrency  #Bitcoin #Ethereum #BSC                     @justinsuntron @michael_saylor @bullnulltv @gaix_info @laucuadong18 https://t.co/NDUlnxlIOh</t>
  </si>
  <si>
    <t>Mgbsb1</t>
  </si>
  <si>
    <t>21:51:50</t>
  </si>
  <si>
    <t>RT @mohamedsalehm20: @ThunderProtocol Wonderful project, this project is very good and this projector has a lot of attractions,so hopefully…</t>
  </si>
  <si>
    <t>Looking91248755</t>
  </si>
  <si>
    <t>RT @LunarCRUSH: 🤔Which cryptocurrency has the fairest and most effective governance model❓</t>
  </si>
  <si>
    <t>taekook_units</t>
  </si>
  <si>
    <t>riegolucky___</t>
  </si>
  <si>
    <t>21:51:48</t>
  </si>
  <si>
    <t>RT @rainbowtokenbsc: 🌈The public presale is only now FIVE DAYS away!!! 🌈  Remember it is open to EVERYONE, there will be no whitelist.  The…</t>
  </si>
  <si>
    <t>thoughtsbyhazel</t>
  </si>
  <si>
    <t>21:51:47</t>
  </si>
  <si>
    <t>suamiistri94</t>
  </si>
  <si>
    <t>@Squirrel_Swap This is a project that I see a lot of potential for future development because it has the best complete project system. success for all team  @veri_permana94 @veri_picuk1 @Bismamaulana94  #Airdrop #cryptocurrency #PancakeSwap #BinanceSmartChain #Bsc #fairlaunch</t>
  </si>
  <si>
    <t>21:51:46</t>
  </si>
  <si>
    <t>Airbnb beats on top and bottom line for Q2 | CRYPTO The post Airbnb beats on top and bottom line for Q2 appeared on https://t.co/MbpPOWGXOr.   Airbnb #crypto https://t.co/uSDJQviK0V #cryptocurrency #crypto #altseason #defi #enrichedfeed #smartcontracts #furucombo #dex #cex</t>
  </si>
  <si>
    <t>Harmony92556444</t>
  </si>
  <si>
    <t>21:51:45</t>
  </si>
  <si>
    <t>Hlk326 found #ethereum in a User vault at this location! Join me playing #coinhuntworld, It's awesome! https://t.co/06LmtmVoei #cryptocurrency #20537 https://t.co/rkMhuwzeWr</t>
  </si>
  <si>
    <t>Tickets_sold</t>
  </si>
  <si>
    <t>21:51:44</t>
  </si>
  <si>
    <t>BruinMel</t>
  </si>
  <si>
    <t>Of course. Why get the real thing for free when you can pay $100 and commit a crime at the same time. #Idiots RT @mashable: Vaccine records are going for around $100 a pop, paid in cryptocurrency, of course https://t.co/dlK8Q8Uvzr</t>
  </si>
  <si>
    <t>banggarrayh</t>
  </si>
  <si>
    <t>21:51:43</t>
  </si>
  <si>
    <t>21:51:41</t>
  </si>
  <si>
    <t>RT @Squirrel_Swap: 🎁 #Airdrop $SQR 🎁   Earns $2000 from $SQR token 🐿 4 X 500$ 🚀  ✅ Follow us @Squirrel_Swap  ✅ Retweet, Tag 2 friends ✅ Joi…</t>
  </si>
  <si>
    <t>@0xKingDefi King Defi to the moon 🚀  Get some $KING #polygon #polygonNEtwork #polygonMatic #defi #YieldFarming #cryptocurrency  #cryptocurrencies #YieldFarm #matic $matic</t>
  </si>
  <si>
    <t>UShake4</t>
  </si>
  <si>
    <t>21:51:39</t>
  </si>
  <si>
    <t>Lionel Messi joins cryptocurrency craze, to get part of PSG fee in ‘fan tokens’ | Football News https://t.co/tgCZvEw6zP</t>
  </si>
  <si>
    <t>Rifky_Vicki</t>
  </si>
  <si>
    <t>RT @EnoToken: 🚨🚨#ENOtoken AIRDROP 🚨🚨  ⭐️Reward⭐️: 100 000 ENO (100 ETH)  🍷Airdrop Link👉 https://t.co/WwgL1vxLRS  #Tokenomics #cryptocurrenc…</t>
  </si>
  <si>
    <t>Hunter7119</t>
  </si>
  <si>
    <t>21:51:37</t>
  </si>
  <si>
    <t>@ConnectOnboard #GetConnected #cryptocurrency #bounty  A wonderful project, Crypto Awaeds, which is worth paying attention to all investors to get a stable income. Since the Crypto Awards project is very interesting, it will attract all its users to achieve an excellent result.</t>
  </si>
  <si>
    <t>luckynewwie1013</t>
  </si>
  <si>
    <t>21:51:36</t>
  </si>
  <si>
    <t>MdNayee20077599</t>
  </si>
  <si>
    <t>09:04:50</t>
  </si>
  <si>
    <t>This is a very useful project in the future supported by a large community team and strong development for big plans and big goals,best of luck  @Kiwil213   @Syhaid1   @yay_ceo  #cryptocurrency #Bitcoin #Airdrop #BSC #ETH #DogeMasterNFT #DMST #AirdropStario https://t.co/fdTKv40K22</t>
  </si>
  <si>
    <t>Cryptofrost2</t>
  </si>
  <si>
    <t>RT @CoinMarketCap: What Is Golden Doge (GDOGE)? https://t.co/Xg3e6koBkY  CoinMarketCap takes a deep dive into Golden Doge, a platform featu…</t>
  </si>
  <si>
    <t>FinnMcGlynn</t>
  </si>
  <si>
    <t>RT @Boniface1905: @bholdus  and Global Digital Asset and Cryptocurrency Association (#GDCA) Announce Partnership Growing Global Digital Eco…</t>
  </si>
  <si>
    <t>lordhezzy</t>
  </si>
  <si>
    <t>RT @AirdropStario: 💧CumBlazz Airdrop💧  🏆 Task:          ➕ 375 CUM (~$2.5)   🔛 Airdrop Link &amp; Information: https://t.co/DOa7chewl4  #cryptoc…</t>
  </si>
  <si>
    <t>CryptoHubIND</t>
  </si>
  <si>
    <t>RT @ForbesCrypto: ADA’s price has added 46.5% over the past week. The rally pushed the asset’s market capitalization to $65 billion, ahead…</t>
  </si>
  <si>
    <t>AirdropQuality</t>
  </si>
  <si>
    <t>RT @AirdropStario: 💧DogemasterNFT Finance Airdrop 💧  🏆 Task:          ➕ Up to 100 DMST (~$16)  👨‍👩‍👧 Referral:   ➕ 20 DMST (~$3.2)   🔛 Aird…</t>
  </si>
  <si>
    <t>MdAzob</t>
  </si>
  <si>
    <t>09:04:49</t>
  </si>
  <si>
    <t>VASILEI38033783</t>
  </si>
  <si>
    <t>Don't Miss Out! PipeFlare is giving away completely free ZEC and DOGE cryptocurrency. There's no download necessary and claiming is fast and simple. Funds are limited so get yours today. https://t.co/ldWb73RTBH</t>
  </si>
  <si>
    <t>realbullishram</t>
  </si>
  <si>
    <t>09:04:48</t>
  </si>
  <si>
    <t>RT @Eldog60298106: #fridayfeelingPAWGCOIN! #cryptocurrency #crypto #cryptocurrency #nsfw #NFTartists #nft #nsfw #nftart #coin #token #Givea…</t>
  </si>
  <si>
    <t>SadikAlmehedi1</t>
  </si>
  <si>
    <t>Mdabdul03642946</t>
  </si>
  <si>
    <t>09:04:47</t>
  </si>
  <si>
    <t>@AirdropDet This is a project that is moving forward leaving the entire cryptocurrency behind and hopefully will continue in the future.🔥🔥🔥🔥  @MdAtaul39951703  @MdSumaiya2  @Mdshaki07756446  #Airdrops #AirdropDetective #Bounty #BNB #Bitcoin #MotiNetwork</t>
  </si>
  <si>
    <t>AMGKILLER4</t>
  </si>
  <si>
    <t>RT @CoinMarketCap: What Is RichQuack (QUACK)? https://t.co/N3cPy7eYjK  Community-driven project that features multiple strategies to offer…</t>
  </si>
  <si>
    <t>swapfolio_app</t>
  </si>
  <si>
    <t>Top 4 daily gainers on @swapfolio_app today:  - $RING +120.83% 🚀 - $BFC +98.90%  - $CARDS +42.27% - $PRQ +39.14% - $KEEP +21.16% - $AUDIO +15.65% - $SNX +15.07% - $eRSDL +14.50% - $MKR +10.67% - $ROOK +9.90%  $swfl #Defi #crypto #altcoins #eth $btc  #cryptocurrency  #CryptoNews https://t.co/IVWSA7obLx</t>
  </si>
  <si>
    <t>MdHanif141</t>
  </si>
  <si>
    <t>09:04:46</t>
  </si>
  <si>
    <t>RT @moticoinhq: Cryptocurrency enthusiast threw 7,500 Bitcoins in the bin, and is now in the process of searching through 400,000 tons of w…</t>
  </si>
  <si>
    <t>BorderJackMF</t>
  </si>
  <si>
    <t>babacansultan</t>
  </si>
  <si>
    <t>@CiervoKing @ETopraktepe Done All   Wonderful project, this project is very good and this projector has a lot of attractions, so hopefully the project will be better in the future and the cryptocurrency will be the best  @semihafacann @GoktugEfe5 @HandanCr1</t>
  </si>
  <si>
    <t>khan18718331</t>
  </si>
  <si>
    <t>09:04:45</t>
  </si>
  <si>
    <t>ethosaccounts</t>
  </si>
  <si>
    <t>09:04:44</t>
  </si>
  <si>
    <t>Cryptocurrency heist hacker returns $260m in funds  Click on full article below: https://t.co/UWA1NU2wQp</t>
  </si>
  <si>
    <t>CollinsonoG</t>
  </si>
  <si>
    <t>09:04:43</t>
  </si>
  <si>
    <t>@cryptosurfer8 U like passive income?! @dogematic_ Do!  📜Whitelist Opening SOON!!📜 🚀Pre-Sale Next Week 💵Passive Income Token 💰 Rug Pull Insurance (STRG) 💪 🧑‍🤝‍🧑Awesome Team!! 💻Website: https://t.co/chaetkFIUq 📨Telegram:  https://t.co/OAl2ETA6V1 #BSCGem #BNB #DogeMatic #cryptocurrency #ETH</t>
  </si>
  <si>
    <t>MadushankaRavin</t>
  </si>
  <si>
    <t>RT @Beenetworkintl: Milestones of Bee Network 2021 Q3. Download from https://t.co/HZKb9ohlg5 and become one of the node of Bee Network DAO.…</t>
  </si>
  <si>
    <t>MDIbrah95560077</t>
  </si>
  <si>
    <t>Keysha990</t>
  </si>
  <si>
    <t>sunkici</t>
  </si>
  <si>
    <t>thanhsn84002925</t>
  </si>
  <si>
    <t>09:04:42</t>
  </si>
  <si>
    <t>RT @AirdropStario: 💧 Udoge Airdrop💧  🏆 Task:          ➕  Up to 5 Billion UDOGE (~$5.45)  👨‍👩‍👧 Referral:  ➕  5 Billion UDOGE (~$5.45) for t…</t>
  </si>
  <si>
    <t>flybong95</t>
  </si>
  <si>
    <t>mehdi84378738</t>
  </si>
  <si>
    <t>09:04:41</t>
  </si>
  <si>
    <t>Ridoy04393643</t>
  </si>
  <si>
    <t>aroze321</t>
  </si>
  <si>
    <t>09:04:40</t>
  </si>
  <si>
    <t>analiyalora</t>
  </si>
  <si>
    <t>09:04:39</t>
  </si>
  <si>
    <t>Super project!!! I can not wait when it will start to work in full force. Join us, friends! Don't miss Yout.  #QuarashiNetwork #Blockchain #TokenSale #ICO #Presale #Cryptocurrency</t>
  </si>
  <si>
    <t>pickme_makji</t>
  </si>
  <si>
    <t>RT @DaCryptoGeneral: 🔥 #BNB GIVEAWAY 🔥  I will send $300 in #BNB to 3 people! (3 x $100) 💰  To join: 🔔Follow me - @DaCryptoGeneral ✅Like  🔄…</t>
  </si>
  <si>
    <t>ximcilll</t>
  </si>
  <si>
    <t>RT @flurbnb: $120 to one person in 24 hours  Retweet &amp; follow @riseofathenanft &amp; join telegram https://t.co/uHT9oFkDuO  #crypto #cryptocurr…</t>
  </si>
  <si>
    <t>callmetibss</t>
  </si>
  <si>
    <t>09:04:38</t>
  </si>
  <si>
    <t>cryptopr2019</t>
  </si>
  <si>
    <t>09:04:37</t>
  </si>
  <si>
    <t>Bybit（バイビット）が主導するDAO、BitDAO（Bit Token）について徹底解説 - Bybitコインとの関係性- https://t.co/Thy4T7OOqe @twitterよ</t>
  </si>
  <si>
    <t>jasdeepkh</t>
  </si>
  <si>
    <t>RT @ndtvindia: #CryptoWithNDTV | Bitcoin, Ether जैसी क्रिप्टोकरेंसी कैसे खरीदते हैं? यहां जानिए बेसिक्स https://t.co/UF98szrVRe</t>
  </si>
  <si>
    <t>hZE9hBDl0evpKzk</t>
  </si>
  <si>
    <t>IndiaBtcn</t>
  </si>
  <si>
    <t>09:04:36</t>
  </si>
  <si>
    <t>@krishna_co @WazirXIndia @NischalShetty #Cryptocurrency are subject to market risk...If U are ready to book profit, U should be ready to face losses please do your own research before investing..and don't blame anyone when U are in loss or profit....or else get away from #Crypto😎 #Wrx_To_The_Moon🚀 #IndiaWantsCrypto🇮🇳</t>
  </si>
  <si>
    <t>sicklebeam</t>
  </si>
  <si>
    <t>09:04:34</t>
  </si>
  <si>
    <t>RT @SteveGuest: Sen. Ted Cruz on the crypto provisions in the infrastructure bill: "There aren't 5 Senators in this body with any real unde…</t>
  </si>
  <si>
    <t>masbirin123</t>
  </si>
  <si>
    <t>RT @masbirin123: @dogemasternft good project. thanks for opportunity this project have bright future and i will try to spread this project…</t>
  </si>
  <si>
    <t>RT @cryptodailyuk: #Cryptocurrency Investment In First Half Of 2021 Already Surpasses That Of Entire 2020 https://t.co/uFw26ICiA7</t>
  </si>
  <si>
    <t>09:04:33</t>
  </si>
  <si>
    <t>Kariane86</t>
  </si>
  <si>
    <t>cah_cd</t>
  </si>
  <si>
    <t>09:04:32</t>
  </si>
  <si>
    <t>Sa1ge1</t>
  </si>
  <si>
    <t>barnney_kaya</t>
  </si>
  <si>
    <t>09:04:31</t>
  </si>
  <si>
    <t>morolswediu</t>
  </si>
  <si>
    <t>RT @Hurst23Pete: @CryptoFinally Has to be @pornstar_token API and site to be launched very very soon #100DaysOfCode #cryptocurrency #ToTheM…</t>
  </si>
  <si>
    <t>DuongVanDong20</t>
  </si>
  <si>
    <t>@FlexYourCrypto U like passive income?! @dogematic_ Do!  📜Whitelist Opening SOON!!📜 🚀Pre-Sale Next Week 💵Passive Income Token 💰 Rug Pull Insurance (STRG) 💪 🧑‍🤝‍🧑Awesome Team!! 💻Website: https://t.co/chaetkFIUq 📨Telegram:  https://t.co/OAl2ETA6V1 #BSCGem #BNB #DogeMatic #cryptocurrency #ETH</t>
  </si>
  <si>
    <t>ZawHtet28286817</t>
  </si>
  <si>
    <t>🚀 Airdrop: BurnACE  💰 Value: 10 ACE 👥 Referral: 5 ACE 📼 Audit: TechRate 🗞 News: Yahoo Finance 📋 Contract: BSCscan 📅 End Date: 31 August  Talk with the Telegram Bot https://t.co/lWamDdnILR  #Airdrop #Crypto #Airdrops #cryptocurrency #giveaway https://t.co/Tfo47azFXk</t>
  </si>
  <si>
    <t>AntonPanzerfau1</t>
  </si>
  <si>
    <t>09:04:30</t>
  </si>
  <si>
    <t>trkriptocom</t>
  </si>
  <si>
    <t>Bitcoin (BTC) Teknik Analiz 13.08.2021 @hamisahin28  #btc $btc  https://t.co/hcb8bc0sxh  #Bitcoin              #Crypto #cryptocurrency #ada #holo  #TRX     #btctürk #XRP #Eth          #dogecoin #hot #btt                          #SHIB #kriptopara #AVAX</t>
  </si>
  <si>
    <t>DarlingtonEkpe</t>
  </si>
  <si>
    <t>09:04:29</t>
  </si>
  <si>
    <t>RT @CoinMarketCap: CoinMarketCap’s Homepage Gets a New Face https://t.co/8yfj2JmHKi  Today, CoinMarketCap’s homepage — probably pretty fami…</t>
  </si>
  <si>
    <t>pronoy134</t>
  </si>
  <si>
    <t>09:04:28</t>
  </si>
  <si>
    <t>Master1Exploit</t>
  </si>
  <si>
    <t>09:04:27</t>
  </si>
  <si>
    <t>@JoeBiden @GavinNewsom check this out  https://t.co/Txoj5wHQbS  #ico #ethereum #crypto #crowdfunding #medicaid  #womenshistorymonth #photography #cryptocurrency #marketing #business #digitalmarketing #branding #socialmedia #entrepreneur #advertising #etsy #shopify #amazon #ebay</t>
  </si>
  <si>
    <t>infireumbull</t>
  </si>
  <si>
    <t>RT @martincpvalk: Back at it today! I'll be explaining "𝐈𝐦𝐩𝐞𝐫𝐦𝐚𝐧𝐞𝐧𝐭 𝐋𝐨𝐬𝐬", and have built an 𝐈𝐦𝐩𝐞𝐫𝐦𝐚𝐧𝐞𝐧𝐭 𝐋𝐨𝐬𝐬 𝐂𝐚𝐥𝐜𝐮𝐥𝐚𝐭𝐨𝐫 too!🧮  Keep an eye…</t>
  </si>
  <si>
    <t>Rizaloboo1</t>
  </si>
  <si>
    <t>Joss_Tenan90</t>
  </si>
  <si>
    <t>FlorenceChizob3</t>
  </si>
  <si>
    <t>09:04:25</t>
  </si>
  <si>
    <t>@enzaere @binance @safemoon Hello would you love to make more on cryptocurrency if yes dm less share ideas and knowledge</t>
  </si>
  <si>
    <t>cici_ginalucky</t>
  </si>
  <si>
    <t>09:04:24</t>
  </si>
  <si>
    <t>RT @cryptonning: $100 | 12 hours 🌵  For $70 👇🏻 🔸Retweet this and follow me &amp; @CalienteNetwork  For extra $30 👇🏻 🔹Join Telegram https://t.co…</t>
  </si>
  <si>
    <t>09:04:23</t>
  </si>
  <si>
    <t>@vivekyadav977 @WazirXIndia #Cryptocurrency are subject to market risk...If U are ready to book profit, U should be ready to face losses please do your own research before investing..and don't blame anyone when U are in loss or profit....or else get away from #Crypto😎 #Wrx_To_The_Moon🚀 #IndiaWantsCrypto🇮🇳</t>
  </si>
  <si>
    <t>Siddhar78313229</t>
  </si>
  <si>
    <t>RT @OricoFinance: We Thankful To Everyone For The Interest In This Project  Let's Make This Community Growing Faster By Share This Project…</t>
  </si>
  <si>
    <t>09:04:22</t>
  </si>
  <si>
    <t>@CryptoGPO U like passive income?! @dogematic_ Do!  📜Whitelist Opening SOON!!📜 🚀Pre-Sale Next Week 💵Passive Income Token 💰 Rug Pull Insurance (STRG) 💪 🧑‍🤝‍🧑Awesome Team!! 💻Website: https://t.co/chaetkFIUq 📨Telegram:  https://t.co/OAl2ETA6V1 #BSCGem #BNB #DogeMatic #cryptocurrency #ETH</t>
  </si>
  <si>
    <t>indah0612</t>
  </si>
  <si>
    <t>SandraP20371224</t>
  </si>
  <si>
    <t>09:04:21</t>
  </si>
  <si>
    <t>RT @memehunterio: Our Top 3 Coin 🪙 Picks of the Day  🥇 @PORNROCKET_ 📈🔥 @CoinMarketCap   🥈 @ShibainuCoin becoming the 👑of #memecoins   🥉 @Te…</t>
  </si>
  <si>
    <t>MdPabel64019488</t>
  </si>
  <si>
    <t>09:04:20</t>
  </si>
  <si>
    <t>akgandhi1997</t>
  </si>
  <si>
    <t>09:04:19</t>
  </si>
  <si>
    <t>El_Khaos</t>
  </si>
  <si>
    <t>RT @izunna09: A deep dive on what reBaked stands to do for Collaborators. 💪 #reBaked #blockchain #DeFi #startup #cryptocurrency #collaborat…</t>
  </si>
  <si>
    <t>andropmax</t>
  </si>
  <si>
    <t>@xircusnft #xircusnft #nft #BSC #BinanceSmartChain #Binance  #PancakeSwap #DeFi #Bitcoin #cryptocurrency #blockchain https://t.co/1N7KfXhEDx</t>
  </si>
  <si>
    <t>MaxPro420</t>
  </si>
  <si>
    <t>09:04:17</t>
  </si>
  <si>
    <t>#FederalMoney #FDRL #FSTAR #Fzero #Cryptocurrency #rewards #Blockchain https://t.co/LGPspOza7b https://t.co/RZpCNbOn6h</t>
  </si>
  <si>
    <t>lavangroi1</t>
  </si>
  <si>
    <t>MdSobuj57833724</t>
  </si>
  <si>
    <t>09:04:16</t>
  </si>
  <si>
    <t>DaniBlueGaming</t>
  </si>
  <si>
    <t>DaniBlue found #ethereum in a User vault at this location! Join me playing #coinhuntworld, It's awesome! https://t.co/edNkMIxrlF #cryptocurrency #16417 https://t.co/ouqiByxLk2</t>
  </si>
  <si>
    <t>JehuTFT</t>
  </si>
  <si>
    <t>Yuukirama1</t>
  </si>
  <si>
    <t>@NftCollector31 Are you looking an action and adventure play to earn game. Built by @solanablockchain Checkout @ProjectSeedGame the hottest game will be launch soon...  #solana #nft #playtoearn #cryptocurrency #blockchaingaming #crypto https://t.co/JGtk4NpSfa</t>
  </si>
  <si>
    <t>Amankaur866</t>
  </si>
  <si>
    <t>09:04:15</t>
  </si>
  <si>
    <t>luckypickhyun</t>
  </si>
  <si>
    <t>09:04:14</t>
  </si>
  <si>
    <t>StrayDoge2</t>
  </si>
  <si>
    <t>Want to know the best time to invest in crypto? Check this to know. @elonmusk @CryptoBoomNews #BinanceChain #Coinbase https://t.co/A0Mnu1BpHA</t>
  </si>
  <si>
    <t>monivai1182</t>
  </si>
  <si>
    <t>09:04:13</t>
  </si>
  <si>
    <t>@AirdropStario This project looks very interesting. I am interested, and I will support this project until it is successful according to the plan that has been set  @Amitbai4  @rohanrohanbd1  @syfur1982    #cryptocurrency  #Bitcoin  #Ethereum #BSC</t>
  </si>
  <si>
    <t>09:04:12</t>
  </si>
  <si>
    <t>@kingamitgond @WazirXIndia #Cryptocurrency are subject to market risk...If U are ready to book profit, U should be ready to face losses please do your own research before investing..and don't blame anyone when U are in loss or profit....or else get away from #Crypto😎 #Wrx_To_The_Moon🚀 #IndiaWantsCrypto🇮🇳</t>
  </si>
  <si>
    <t>juker_bast_N</t>
  </si>
  <si>
    <t>@IDCDoraemon @oct_network As Education for crypto currency is very important, what is your plan to to attract those people who don’t know about cryptocurrency?</t>
  </si>
  <si>
    <t>J_Fresh2Death</t>
  </si>
  <si>
    <t>RT @miss__Lothbrok: Hi y'all ❤️  Take a 👀 at @pornstar_token   💫 #ponstarfinance beta is in testing at https://t.co/S6eK49zpzO 💫 @sophiedee…</t>
  </si>
  <si>
    <t>rohmad_ajah</t>
  </si>
  <si>
    <t>09:04:11</t>
  </si>
  <si>
    <t>DEjavo_1</t>
  </si>
  <si>
    <t>I just want say to their devs if you started the good project at the golden time and now be as an old cryptocurrency project,just keep going on,we all support you like others,do the best  #BCN #Bytecoin @Bytecoin_BCN</t>
  </si>
  <si>
    <t>rabiul76</t>
  </si>
  <si>
    <t>09:04:10</t>
  </si>
  <si>
    <t>mujahid25438001</t>
  </si>
  <si>
    <t>I was in reviewing some of forgotten cryptocurrency and I found #BCN and looking into @Bytecoin_BCN and their website https://t.co/NgJ5XDAeBs &amp; not saw new activity on, like as #roadmap update or new exchange coming https://t.co/UXMKDsY2XL</t>
  </si>
  <si>
    <t>@anticudi U like passive income?! @dogematic_ Do!  📜Whitelist Opening SOON!!📜 🚀Pre-Sale Next Week 💵Passive Income Token 💰 Rug Pull Insurance (STRG) 💪 🧑‍🤝‍🧑Awesome Team!! 💻Website: https://t.co/chaetkFIUq 📨Telegram:  https://t.co/OAl2ETA6V1 #BSCGem #BNB #DogeMatic #cryptocurrency #ETH</t>
  </si>
  <si>
    <t>oZWXnHqBEOqRlDb</t>
  </si>
  <si>
    <t>09:04:09</t>
  </si>
  <si>
    <t>RT @babydogearmybsc: Can you write here the coins you expect 100x?   @babydogearmybsc @JohnWickArgo @wattsmediagroup  #Crypto #cryptocurren…</t>
  </si>
  <si>
    <t>@dogemasternft good project. thanks for opportunity this project have bright future and i will try to spread this project as well as possible @ali_junioronly @younusk62103165 @Bukhori97852296  #cryptocurrency #Bitcoin #Airdrop #BSC #Bitcoin #ETH #DogemasterNFT #DMST  #Airdropstario</t>
  </si>
  <si>
    <t>Afifislam13</t>
  </si>
  <si>
    <t>Suraj97053553</t>
  </si>
  <si>
    <t>09:04:06</t>
  </si>
  <si>
    <t>09:04:05</t>
  </si>
  <si>
    <t>pankajs23730148</t>
  </si>
  <si>
    <t>09:04:04</t>
  </si>
  <si>
    <t>MSajib32</t>
  </si>
  <si>
    <t>letmeknowbarry</t>
  </si>
  <si>
    <t>RT @CardanoFeed: Cardano (ADA) supera Tether e se torna a 3ª maior criptomoeda em valor de mercado   #Cardano #cardanofeed #ADA #crypto #ca…</t>
  </si>
  <si>
    <t>@king09686 @WazirXIndia #Cryptocurrency are subject to market risk...If U are ready to book profit, U should be ready to face losses please do your own research before investing..and don't blame anyone when U are in loss or profit....or else get away from #Crypto😎 #Wrx_To_The_Moon🚀 #IndiaWantsCrypto🇮🇳</t>
  </si>
  <si>
    <t>Berkah17812935</t>
  </si>
  <si>
    <t>IsaAfra1</t>
  </si>
  <si>
    <t>09:04:03</t>
  </si>
  <si>
    <t>dbsbank</t>
  </si>
  <si>
    <t>From 16 Aug, DDEx will also operate round-the-clock, enabling DDEx’s members to trade on the exchange at any time, enhancing their ability to seize opportunities and manage risks arising from changes in cryptocurrency spot prices https://t.co/6tlxCbUNYM</t>
  </si>
  <si>
    <t>Crypto Talks</t>
  </si>
  <si>
    <t>10:30:00</t>
  </si>
  <si>
    <t>🔴Bitcoin news today🔥WazirX Big Move! WazirX news today|| bitcoin price prediction, btc, eth, cardano</t>
  </si>
  <si>
    <t>Crypto Kings</t>
  </si>
  <si>
    <t>08:41:16</t>
  </si>
  <si>
    <t>SHIBA INU HOLDERS: Shiba Inu Was Just STOLEN! What Does This Mean? (Shiba Inu Cryptocurrency Price)</t>
  </si>
  <si>
    <t>Rigormortis</t>
  </si>
  <si>
    <t>05:39:31</t>
  </si>
  <si>
    <t>SHIBA INU TOKEN HOLDERS &amp; CRYPTOCURRENCY ENTHUSIASTS: BE CAUTIOUS! IT'S AN ODD TIME! SHIB 🔥🔥🔥!</t>
  </si>
  <si>
    <t>Cardano [Event] Live</t>
  </si>
  <si>
    <t>07:14:00</t>
  </si>
  <si>
    <t>Why ADA Will Best Crypto in 2021? ❘ Cardano News (ADA for Crypto Adoption) ❘ Ada Set To EXPLODE</t>
  </si>
  <si>
    <t>HardForking</t>
  </si>
  <si>
    <t>09:38:16</t>
  </si>
  <si>
    <t>Is this a bull trap!!??  Technical analysis of the Bitcoin and Cryptocurrency market</t>
  </si>
  <si>
    <t>Stock Guru</t>
  </si>
  <si>
    <t>02:21:33</t>
  </si>
  <si>
    <t>🚨URGENT 🚨 $SOL SOLANA CRYPTOCURRENCY - TECHNICALS &amp; TOKENOMICS</t>
  </si>
  <si>
    <t>Crypto Love</t>
  </si>
  <si>
    <t>06:37:49</t>
  </si>
  <si>
    <t>COUNTDOWN TO BLASTOFF!!!!!!!! HUUUGE NEWS FOR ALL BITCOIN &amp; ETHEREUM HODLERS!!!!!!!!</t>
  </si>
  <si>
    <t>Tek baaz</t>
  </si>
  <si>
    <t>05:45:39</t>
  </si>
  <si>
    <t>🔴URGENT Pump Soon 2 Small Coin for long term 2021 | High Profitable CryptoCurrency 2021 | Best Exch</t>
  </si>
  <si>
    <t>Crypto Never Sleeps</t>
  </si>
  <si>
    <t>10:39:14</t>
  </si>
  <si>
    <t>TOP ALTCOINS TO BUY NOW - Altcoin with low cap - Cryptocurrency News 🔴Live</t>
  </si>
  <si>
    <t>Trading Copter</t>
  </si>
  <si>
    <t>05:15:03</t>
  </si>
  <si>
    <t>Rs. 10 Se Sasta TOP 3 Altcoins | Best Cryptocurrency To Invest 2021 | Top Altcoins</t>
  </si>
  <si>
    <t>The Bitcoin Burner</t>
  </si>
  <si>
    <t>09:10:33</t>
  </si>
  <si>
    <t>Cardano Price Prediction Hindi - Cardano ADA News | Crypto News Today | Cryptocurrency News Today</t>
  </si>
  <si>
    <t>Republik Rupiah</t>
  </si>
  <si>
    <t>12:00:11</t>
  </si>
  <si>
    <t>Sisi Gelap Cryptocurrency: Strategi Aman Menjelajahi Dunia Crypto | Indonesia</t>
  </si>
  <si>
    <t>Finance Centre</t>
  </si>
  <si>
    <t>14:00:00</t>
  </si>
  <si>
    <t>Top 5 Best Cryptocurrency You Should Buy in 2021 - Cryptocurrency Market Value</t>
  </si>
  <si>
    <t>Ethereum [Event2021]</t>
  </si>
  <si>
    <t>12:28:16</t>
  </si>
  <si>
    <t>Vitalik Buterin: We Expect $60,000 per Ethereum in the end of 2021! BTC/ETH NEWS and PRICE ETHEREUM</t>
  </si>
  <si>
    <t>12:49:49</t>
  </si>
  <si>
    <t>Crypto King Keyur</t>
  </si>
  <si>
    <t>06:14:04</t>
  </si>
  <si>
    <t>🔴 URGENT Bitcoin Crazy Fractal 🔥 Bull Run Started? ✅ Crypto News Today 💯</t>
  </si>
  <si>
    <t>Step Back</t>
  </si>
  <si>
    <t>12:19:37</t>
  </si>
  <si>
    <t>Cryptocurrency Is the Perfect Commodity</t>
  </si>
  <si>
    <t>Jordan Camirand</t>
  </si>
  <si>
    <t>01:58:48</t>
  </si>
  <si>
    <t>BITCOIN &amp; ETHEREUM DECISION TIME</t>
  </si>
  <si>
    <t>Start From Zero</t>
  </si>
  <si>
    <t>12:35:06</t>
  </si>
  <si>
    <t>Cheap Coin To Buy Now 🔥 | Best Cryptocurrency To Invest In 2021 | Best Altcoins to buy | ach token</t>
  </si>
  <si>
    <t>Coin Signal Info</t>
  </si>
  <si>
    <t>08:43:27</t>
  </si>
  <si>
    <t>CRYPTOCURRENCY HOLDER SELALU JADI PEMENANG. APAKAH BADAI BITCOIN &amp; ALTCOIN SUDAH BERLALU??</t>
  </si>
  <si>
    <t>12:58:54</t>
  </si>
  <si>
    <t>Matic Price Prediction | Matic Coin Latest News | Matic News Today 11/8 | Matic Coin | Matic Network</t>
  </si>
  <si>
    <t>Cardano NEWS 2021</t>
  </si>
  <si>
    <t>12:33:08</t>
  </si>
  <si>
    <t>02:29:14</t>
  </si>
  <si>
    <t>🔴 URGENT 🚨 Crypto India &amp; US Big News Breaking News about crypto currency market</t>
  </si>
  <si>
    <t>STOCK BABA</t>
  </si>
  <si>
    <t>11:13:35</t>
  </si>
  <si>
    <t>Dogecoin Prediction12 Aug | Dogecoin Latest News Today Hindi Dogecoin | Cryptocurrency | Stock Baba</t>
  </si>
  <si>
    <t>Final Stand</t>
  </si>
  <si>
    <t>01:28:28</t>
  </si>
  <si>
    <t>Dogecoin Getting Ready To EXPLODE ⚠️</t>
  </si>
  <si>
    <t>Tom Zuzolo</t>
  </si>
  <si>
    <t>01:13:32</t>
  </si>
  <si>
    <t>Why this Crypto Infrastructure bill is going to make us MILLIONS</t>
  </si>
  <si>
    <t>Shiba Lan</t>
  </si>
  <si>
    <t>00:00:11</t>
  </si>
  <si>
    <t>SHIBA INU COIN SKYROCKETS WITH THIS! (GREAT NEWS)  🔥 SHIB Token Cryptocurrency</t>
  </si>
  <si>
    <t>Karma Krypto</t>
  </si>
  <si>
    <t>07:01:34</t>
  </si>
  <si>
    <t>IOTX coin Skyrocket🚀🚀 - IOTEX to the Moon 100% Sudden surge  Cryptocurrency Latest News Rocket Alert</t>
  </si>
  <si>
    <t>Good Morning America</t>
  </si>
  <si>
    <t>13:52:43</t>
  </si>
  <si>
    <t>AMC to allow cryptocurrency as payment from moviegoers l GMA</t>
  </si>
  <si>
    <t>Lark Davis</t>
  </si>
  <si>
    <t>07:52:20</t>
  </si>
  <si>
    <t>Bitcoin Price Resilient! Good BTC Crypto News!</t>
  </si>
  <si>
    <t>WION</t>
  </si>
  <si>
    <t>12:19:10</t>
  </si>
  <si>
    <t>Hackers return $600 million in one of the biggest cryptocurrency thefts ever | Poly Network</t>
  </si>
  <si>
    <t>Bits Be Trippin'</t>
  </si>
  <si>
    <t>03:32:07</t>
  </si>
  <si>
    <t>Cryptocurrency driving many headlines  - lets take an open agenda to talk to some.</t>
  </si>
  <si>
    <t>Bit2Me</t>
  </si>
  <si>
    <t>08:28:28</t>
  </si>
  <si>
    <t>Apuesta diferente 😜 #bitcoin #criptomonedas #apuestas #cryptocurrency</t>
  </si>
  <si>
    <t>itsjustanalysis</t>
  </si>
  <si>
    <t>14:37:53</t>
  </si>
  <si>
    <t>Quickswap (QUICK) Cryptocurrency Price Prediction, Forecast, and Technical Analysis - August 11 2021</t>
  </si>
  <si>
    <t>Crypto Rover</t>
  </si>
  <si>
    <t>11:03:17</t>
  </si>
  <si>
    <t>EXTREME BEARISH ETHEREUM CHART!!! [catch this next move with me]</t>
  </si>
  <si>
    <t>Avinav Roy</t>
  </si>
  <si>
    <t>09:58:47</t>
  </si>
  <si>
    <t>ELON MUSK URGENT NEWS TO DOGECOIN HOLDARS!  HUGE DOGE UPDATE LATEST CRYPTOCURRENCY NEWS TODAY</t>
  </si>
  <si>
    <t>03:05:36</t>
  </si>
  <si>
    <t>New to Cryptocurrency? Where to Start - Tips &amp; Ask Me anything</t>
  </si>
  <si>
    <t>Cynthia Montana</t>
  </si>
  <si>
    <t>07:40:00</t>
  </si>
  <si>
    <t>HOT PRICE PREDICTION 2021 | HOLO CRYPTO :HOLOCHAIN CRYPTOCURRENCY NEWS TODAY | HOLO PRICE PREDICTION</t>
  </si>
  <si>
    <t>TSD Tricks</t>
  </si>
  <si>
    <t>03:09:09</t>
  </si>
  <si>
    <t>📣100% BURNING🔥CONFIRM SHIBA HIT 10₹🔺क्या BURN🔥 के बाद कितना होगा SHIBA INU COIN NEWS😭 TODAY🔥 ? ₹1 🚀🔺</t>
  </si>
  <si>
    <t>07:06:57</t>
  </si>
  <si>
    <t>🔥 India Crypto Bill Urgent Update | Best Altscoin | Best Cryptocurrency | Crypto News Today</t>
  </si>
  <si>
    <t>Trade for Profit</t>
  </si>
  <si>
    <t>12:50:23</t>
  </si>
  <si>
    <t>WAZIRX | WRX COIN PRICE PREDICTION | MATIC COIN PRICE PREDICTION | HINDI/हिन्दी</t>
  </si>
  <si>
    <t>erwin arumanda</t>
  </si>
  <si>
    <t>THE NEXT BITCOIN CRYPTOCURRENCY MAYBE IN 2023 MUST TRY BECAUSE IS FREE</t>
  </si>
  <si>
    <t>Oneindia News</t>
  </si>
  <si>
    <t>09:00:35</t>
  </si>
  <si>
    <t>Hackers stole 600 million dollars worth cryptocurrency | Oneindia News</t>
  </si>
  <si>
    <t>Kuch New For You</t>
  </si>
  <si>
    <t>05:24:24</t>
  </si>
  <si>
    <t>Shiba Inu Coin Burning | Shiba Inu Coin News Today | Shiba Inu Coin Price Prediction</t>
  </si>
  <si>
    <t>Crypto FOMO</t>
  </si>
  <si>
    <t>11:04:38</t>
  </si>
  <si>
    <t>ETHEREUM SECRET ACCUMULATION PUMP TO $10,000 INCOMING!!! Price Prediction, Technical Analysis, News</t>
  </si>
  <si>
    <t>Kwame's Data Analytics Studio</t>
  </si>
  <si>
    <t>13:00:11</t>
  </si>
  <si>
    <t>Learn Cryptocurrency! | Bitcoin is 9th Largest Asset by Market Cap | Data Analyst</t>
  </si>
  <si>
    <t>Samjha Do Bhaiya</t>
  </si>
  <si>
    <t>06:26:25</t>
  </si>
  <si>
    <t>dogecoin upcoming events | dogecoin next pump | Doge coin update | Dogecoin news today | Dogecoin</t>
  </si>
  <si>
    <t>Jason Pizzino</t>
  </si>
  <si>
    <t>04:00:23</t>
  </si>
  <si>
    <t>CARDANO BREAKOUT!! Should I Sell Bitcoin or Ethereum to buy ADA?</t>
  </si>
  <si>
    <t>14:20:59</t>
  </si>
  <si>
    <t>IoTeX (IOTX) Cryptocurrency Price Prediction, Forecast, and Technical Analysis - August 11th, 2021</t>
  </si>
  <si>
    <t>18:00:17</t>
  </si>
  <si>
    <t>CARDANO NEW RALLY STARTING NOW!!! ETHEREUM HODLERS WILL GET RICH!!!</t>
  </si>
  <si>
    <t>BitcoinHyper</t>
  </si>
  <si>
    <t>21:13:43</t>
  </si>
  <si>
    <t>🔴BULL TRAP NOW on BITCOIN? + Targets! Bitcoin &amp; Ethereum Price Prediction 2021 // Crypto News Today</t>
  </si>
  <si>
    <t>CashFlow Media</t>
  </si>
  <si>
    <t>17:15:01</t>
  </si>
  <si>
    <t>SHIBA INU COIN: THIS CATALYST CAN MAKE YOU RICH 🚨</t>
  </si>
  <si>
    <t>Yahoo Finance</t>
  </si>
  <si>
    <t>16:57:45</t>
  </si>
  <si>
    <t>Cryptocurrency has a storytelling problem...which is now a political problem: CoinDesk</t>
  </si>
  <si>
    <t>Cheeky Crypto</t>
  </si>
  <si>
    <t>20:00:03</t>
  </si>
  <si>
    <t>XRP Takes Off As XRP Price Explodes | XRP Analysis &amp; Price Update | Crypto News Today</t>
  </si>
  <si>
    <t>16:22:50</t>
  </si>
  <si>
    <t>Protecting crypto assets from hackers: How this company secures cryptocurrency investments</t>
  </si>
  <si>
    <t>K Crypto</t>
  </si>
  <si>
    <t>18:03:02</t>
  </si>
  <si>
    <t>TOP 3 Micro Cap Altcoins To 100X SOON 🚀 (August 2021)</t>
  </si>
  <si>
    <t>BitBoy Crypto</t>
  </si>
  <si>
    <t>21:44:48</t>
  </si>
  <si>
    <t>Massive XRP Pump FINALLY Here!! (Most Exciting News For Crypto)</t>
  </si>
  <si>
    <t>Savvy Finance</t>
  </si>
  <si>
    <t>17:57:22</t>
  </si>
  <si>
    <t>Raoul Pal - Why Ethereum May CRUSH Bitcoin</t>
  </si>
  <si>
    <t>Satoshi Boomin</t>
  </si>
  <si>
    <t>18:52:59</t>
  </si>
  <si>
    <t>🚨ALERT🚨 CARDANO CURRENTLY GOING PARABOLIC! ADA UPGRADE DATE RELEASED ON FRIDAY!</t>
  </si>
  <si>
    <t>Crypto Lab</t>
  </si>
  <si>
    <t>19:50:34</t>
  </si>
  <si>
    <t>DOGECOIN: Elon Musk Reveals When DOGE Will Hit $10</t>
  </si>
  <si>
    <t>Chico Crypto</t>
  </si>
  <si>
    <t>18:45:10</t>
  </si>
  <si>
    <t>This BULLRUN Isn’t Over!! Smart Money Is Buying These Coins!!</t>
  </si>
  <si>
    <t>16:26:08</t>
  </si>
  <si>
    <t>🔥 Good News | Crypto News Today | Cryptocurrency | Cryptocurrency News Today | Wink Coin Prediction</t>
  </si>
  <si>
    <t>SHIBA INU COIN</t>
  </si>
  <si>
    <t>19:15:01</t>
  </si>
  <si>
    <t>SHIBA INU COIN TO $100! SECRET BURN REVEALED | SHIBA INU COIN PREDICTION</t>
  </si>
  <si>
    <t>A Chain of Blocks</t>
  </si>
  <si>
    <t>16:00:10</t>
  </si>
  <si>
    <t>BREAKING NEWS on Cardano &amp; Ethereum | US GOVT Officials Taking Bribes!</t>
  </si>
  <si>
    <t>17:55:05</t>
  </si>
  <si>
    <t>XRP Price Prediction | XRP News Today Hindi | Cryptocurrency news today | Crypto news today | XRP</t>
  </si>
  <si>
    <t>Crypto Mason</t>
  </si>
  <si>
    <t>16:45:10</t>
  </si>
  <si>
    <t>XRP IS PUMPING TO $1 🔴 LIVE</t>
  </si>
  <si>
    <t>Wagner Saucedo</t>
  </si>
  <si>
    <t>18:09:40</t>
  </si>
  <si>
    <t>Cardano (ADA) Set To EXPLODE Into 2022 | Buy ADA Now? | ADA Cardano Price prediction</t>
  </si>
  <si>
    <t>Crypto Investments</t>
  </si>
  <si>
    <t>18:47:30</t>
  </si>
  <si>
    <t>DOGECOIN - Good News For DOGE HOLDERS! (You MUST WATCH THIS!)</t>
  </si>
  <si>
    <t>Make Money Online</t>
  </si>
  <si>
    <t>19:45:01</t>
  </si>
  <si>
    <t>Ripple / XRP: THIS CAN BE HUGE FOR XRP! (You Did Not Know!)</t>
  </si>
  <si>
    <t>Navjot Brar Crypto Analyst</t>
  </si>
  <si>
    <t>16:16:27</t>
  </si>
  <si>
    <t>Secret Cryptocurrency : Creator's Plan is Mind-Blowing</t>
  </si>
  <si>
    <t>Finance UP</t>
  </si>
  <si>
    <t>19:45:00</t>
  </si>
  <si>
    <t>Financial CYBER ATTACK Incoming To Collapse All Markets? BIG ADA NEWS!</t>
  </si>
  <si>
    <t>Crypto ZIP</t>
  </si>
  <si>
    <t>20:15:26</t>
  </si>
  <si>
    <t>Ripple XRP CEO Brad Garlinghouse Reveals When XRP Will Reach $1,000! (XRP Price Will Skyrocket)</t>
  </si>
  <si>
    <t>Suppoman</t>
  </si>
  <si>
    <t>16:54:45</t>
  </si>
  <si>
    <t>3 COINS TO 1 MILLION IN THE BULL RUN??</t>
  </si>
  <si>
    <t>Tom Crown</t>
  </si>
  <si>
    <t>16:19:42</t>
  </si>
  <si>
    <t>[LIVE] ALERT Bitcoin Price Prediction | ANALYSIS: ADA RVN DOT XRP HOT ETH LINK</t>
  </si>
  <si>
    <t>Jack Spirko</t>
  </si>
  <si>
    <t>15:05:46</t>
  </si>
  <si>
    <t>A Rapid Fire Cryptocurrency Q&amp;A –  Miyagi Mornings Epi-150</t>
  </si>
  <si>
    <t>20:45:00</t>
  </si>
  <si>
    <t>SHIBA INU - SHIB Will Replace USD SOON! (Here Is Now!)</t>
  </si>
  <si>
    <t>Trade Max</t>
  </si>
  <si>
    <t>21:51:31</t>
  </si>
  <si>
    <t>AAVN AirDrop | Free $12 | Cryptocurrency AirDrop | New Token Aave Network Presale</t>
  </si>
  <si>
    <t>MS - Bitcoin Ethereum</t>
  </si>
  <si>
    <t>19:47:52</t>
  </si>
  <si>
    <t>Bitcoin and Ethereum WON'T Stop Pumping! BTC/ETH NEWS and PRICE ETHEREUM</t>
  </si>
  <si>
    <t>17:00:32</t>
  </si>
  <si>
    <t>🚀 Stellar Making Moves 🚀 600 Million Customers | XLM News | Crypto News Today</t>
  </si>
  <si>
    <t>Decky Toshida</t>
  </si>
  <si>
    <t>16:24:35</t>
  </si>
  <si>
    <t>Trading crypto di indodax - Analisa dan prediksi harga Doge coin hari ini Agustus 2021</t>
  </si>
  <si>
    <t>18:14:47</t>
  </si>
  <si>
    <t>VeChain Bull Run CONFIRMED VeChain Video Contest INCREASES It's Top Prize To $60,000!</t>
  </si>
  <si>
    <t>Crypto TD</t>
  </si>
  <si>
    <t>17:15:00</t>
  </si>
  <si>
    <t>Luna Price Analysis Price Prediction Huge Breakout</t>
  </si>
  <si>
    <t>More Crypto Online</t>
  </si>
  <si>
    <t>20:16:19</t>
  </si>
  <si>
    <t>DFINITY ICP COIN  - Why Are Prices Going Up? How Much Is Possible? Technical Analysis and Prediction</t>
  </si>
  <si>
    <t>My Financial Friend</t>
  </si>
  <si>
    <t>19:03:17</t>
  </si>
  <si>
    <t>Massive Bullish Momentum For Crypto! But PLEASE Get Ready For The FUD!</t>
  </si>
  <si>
    <t>CryptoWendyO</t>
  </si>
  <si>
    <t>18:26:44</t>
  </si>
  <si>
    <t>Solid Cardano All Time High $5 succeeding?</t>
  </si>
  <si>
    <t>17:48:08</t>
  </si>
  <si>
    <t>Can Ripple XRP Grow Bigger Than BITCOIN? Xrp Price Prediction</t>
  </si>
  <si>
    <t>CryptosRUs</t>
  </si>
  <si>
    <t>16:38:23</t>
  </si>
  <si>
    <t>IT'S SO EARLY FOR BITCOIN...TRILLIONS COMING</t>
  </si>
  <si>
    <t>Forflies</t>
  </si>
  <si>
    <t>16:45:01</t>
  </si>
  <si>
    <t>WARNING!!!! YOU WON'T LIKE THIS BITCOIN CHART........ [but you NEED to see it]</t>
  </si>
  <si>
    <t>Cointelegraph News</t>
  </si>
  <si>
    <t>16:17:22</t>
  </si>
  <si>
    <t>PayPal owned Venmo launches cryptocurrency trading</t>
  </si>
  <si>
    <t>Moon Lambo</t>
  </si>
  <si>
    <t>18:19:13</t>
  </si>
  <si>
    <t>Ripple Just REPORTED SEC TO JUDGE As They're **HIDING** Key Documents They're REQUIRED TO SUBMIT</t>
  </si>
  <si>
    <t>16:15:02</t>
  </si>
  <si>
    <t>XRP: Gensler's Private Letter To Senator RELEASED, &amp; He's TRYING TO REGULATE ALL OF CRYPTO</t>
  </si>
  <si>
    <t>16:21:03</t>
  </si>
  <si>
    <t>All Investments</t>
  </si>
  <si>
    <t>17:00:08</t>
  </si>
  <si>
    <t>Xrp Ripple News and Price Prediction [August] - SEC Will Freeze Xrp's Assets</t>
  </si>
  <si>
    <t>Crypto Future</t>
  </si>
  <si>
    <t>17:55:18</t>
  </si>
  <si>
    <t>SHIBA INU COIN: WHAT CHINA JUST SAID ABOUT SHIBA INU AND BITCOIN AND WHY WE SHOULD PAY ATTENTION</t>
  </si>
  <si>
    <t>Operation Crypto</t>
  </si>
  <si>
    <t>17:45:16</t>
  </si>
  <si>
    <t>POLKADOT PRICE ANALYSIS - SHOULD I BUY DOT? DOT PRICE</t>
  </si>
  <si>
    <t>Grib Investor</t>
  </si>
  <si>
    <t>Shiba inu coin 📣Big Update 🚀Crypto News Today in Hindi ☑️Shiba inu coin prediction 2021🤑 #Shibacoin</t>
  </si>
  <si>
    <t>Rich Club</t>
  </si>
  <si>
    <t>16:58:14</t>
  </si>
  <si>
    <t>WALL STREET Started BUYING RIPPLE XRP! It’s BEGUN! BREAKING NEWS!</t>
  </si>
  <si>
    <t>Sebastian Ferry</t>
  </si>
  <si>
    <t>17:06:11</t>
  </si>
  <si>
    <t>Top 3 Cryptocurrency Investment Tips Of 2021 (With Automated Crypto Bot Bonus) #shorts</t>
  </si>
  <si>
    <t>The XRP legend</t>
  </si>
  <si>
    <t>XRP RIPPLE: HOW RICH Will You Be If You INVEST $1000 In XRP TODAY (SHOCKING RESULTS!) XRP news today</t>
  </si>
  <si>
    <t>Altcoin Daily</t>
  </si>
  <si>
    <t>23:06:40</t>
  </si>
  <si>
    <t>Top 11 Altcoins Set to EXPLODE in 2021 EOY | Best Cryptocurrency Investments AUGUST 2021</t>
  </si>
  <si>
    <t>Pushkar Raj Thakur: Business Coach</t>
  </si>
  <si>
    <t>03:30:05</t>
  </si>
  <si>
    <t>Stocks Vs Cryptocurrency | Where to Invest Money for High Profit?</t>
  </si>
  <si>
    <t>04:44:19</t>
  </si>
  <si>
    <t>🔴 URGENT Dogecoin Huge Pump $1 Update 🔥 Elon Musk Doge Development? Crypto News Today 💯</t>
  </si>
  <si>
    <t>06:39:09</t>
  </si>
  <si>
    <t>BITCOIN TOP IN 6 MONTHS (BIG PREDICTION)! ALTCOIN SEASON IS HERE? ETHEREUM PRICE PREDICTION!</t>
  </si>
  <si>
    <t>The Wolf of Dalal Street</t>
  </si>
  <si>
    <t>08:49:22</t>
  </si>
  <si>
    <t>DOGECOIN Price Prediction August 2021 | Dogecoin Cryptocurrency Price Target Prediction</t>
  </si>
  <si>
    <t>Dr Arjun Pai Astrology</t>
  </si>
  <si>
    <t>06:20:20</t>
  </si>
  <si>
    <t>The Astrology of Cryptocurrency (Bitcoin, Ethereum, Hex and PulseChain)</t>
  </si>
  <si>
    <t>01:51:40</t>
  </si>
  <si>
    <t>🔴 URGENT 🚨 Crypto US Big News Breaking News about crypto currency market</t>
  </si>
  <si>
    <t>YourPOP</t>
  </si>
  <si>
    <t>05:08:23</t>
  </si>
  <si>
    <t>Why You Should Own At Least 100,000,000 SHIBA INU TOKENS - SHIB SHIBA INU Cryptocurrency</t>
  </si>
  <si>
    <t>05:19:12</t>
  </si>
  <si>
    <t>RichSkies</t>
  </si>
  <si>
    <t>02:45:01</t>
  </si>
  <si>
    <t>SHIBA INU: DEV SPEAKS OUT! (AMAZING NEWS!) - Shiba Inu Coin News Today</t>
  </si>
  <si>
    <t>Jadden oxford</t>
  </si>
  <si>
    <t>05:00:35</t>
  </si>
  <si>
    <t>⚠️ India Accept Crypto Shopping 🤩 India Cryptocurrency News Hindi 🌛 India Cryptocurrency Hindi News</t>
  </si>
  <si>
    <t>07:08:37</t>
  </si>
  <si>
    <t>KiniTV</t>
  </si>
  <si>
    <t>03:12:51</t>
  </si>
  <si>
    <t>Hackers return $260 million to cryptocurrency platform after massive theft</t>
  </si>
  <si>
    <t>Craig Percoco</t>
  </si>
  <si>
    <t>22:09:36</t>
  </si>
  <si>
    <t>Cardano Is LAUNCHING... Wait To Buy The Dip Here | Get Rich With Crypto</t>
  </si>
  <si>
    <t>Demma Hendrik Imanuel</t>
  </si>
  <si>
    <t>08:00:48</t>
  </si>
  <si>
    <t>Nyimak Pernyataan Pak Jokowi Tentang Cryptocurrency // Mau Untung Banyak, Gabung Crypto SYW</t>
  </si>
  <si>
    <t>Crypto Nichols Brasil</t>
  </si>
  <si>
    <t>00:00:03</t>
  </si>
  <si>
    <t>GME no RippleNet, Parceiro da Ripple PNC Oferecendo Cripto aos Clientes</t>
  </si>
  <si>
    <t>Rahul Maurya</t>
  </si>
  <si>
    <t>03:21:11</t>
  </si>
  <si>
    <t>Top 5 SHIT coin to invest for 20X profit | Most profitable coin  😨🚀🚀🚀</t>
  </si>
  <si>
    <t>22:43:17</t>
  </si>
  <si>
    <t>The Government just Accidentally made Crypto PERMANENTLY STRONGER (you need to realize this)</t>
  </si>
  <si>
    <t>Crypto Ops</t>
  </si>
  <si>
    <t>07:03:29</t>
  </si>
  <si>
    <t>Dirty Doge (DDOGE) Price Prediction 2021: Chart Update Analysis Cryptocurrency Rate &amp; Expert Review</t>
  </si>
  <si>
    <t>03:45:11</t>
  </si>
  <si>
    <t>FINDING TOP ALTCOINS FOR 2021 CRYPTO BULL!! 🚀 BEAR MARKET RESISTANT TO BITCOIN?!</t>
  </si>
  <si>
    <t>Crypto Karo</t>
  </si>
  <si>
    <t>08:12:13</t>
  </si>
  <si>
    <t>Top -5 Cryptocurrency Under-₹1 |Best Cryptocurrency To Buy Now |Cryptocurrency Below ₹1| Best Crypto</t>
  </si>
  <si>
    <t>04:29:01</t>
  </si>
  <si>
    <t>POLYGON MATIC NEWS TODAY ! MATIC COIN PRICE PREDICTION! POLYGON MATIC NEWS CRYPTOCURRENCY NEWS TODAY</t>
  </si>
  <si>
    <t>Roger Garcia</t>
  </si>
  <si>
    <t>03:45:00</t>
  </si>
  <si>
    <t>🔥 NEW DOGECOIN UPDATE! DOGECOIN WILL RISE HUGE! *PREDICTION &amp; NEWS*</t>
  </si>
  <si>
    <t>Mitch Ray</t>
  </si>
  <si>
    <t>23:31:52</t>
  </si>
  <si>
    <t>BITCOIN LIVE : ALTCOIN BREAKOUT! XRP, TRX, GRT. DJI AND SPX ALL TIME HIGHS!</t>
  </si>
  <si>
    <t>Cryptocks</t>
  </si>
  <si>
    <t>23:31:51</t>
  </si>
  <si>
    <t>Ripple XRP OMG I CANT BELIEVE MY EYES WHAT!!!</t>
  </si>
  <si>
    <t>INQUIRER.net</t>
  </si>
  <si>
    <t>07:31:46</t>
  </si>
  <si>
    <t>Ksanati Jyotish</t>
  </si>
  <si>
    <t>02:27:00</t>
  </si>
  <si>
    <t>The Astrology of Cryptocurrency</t>
  </si>
  <si>
    <t>Smart Tarika</t>
  </si>
  <si>
    <t>06:17:49</t>
  </si>
  <si>
    <t>📣CRYPTO MARKET:इस COIN ने दिया मुझे +500% प्रॉफिट! cryptocurrency news today, cryptocurrency,bitcoin</t>
  </si>
  <si>
    <t>Bloomberg Markets and Finance</t>
  </si>
  <si>
    <t>22:54:39</t>
  </si>
  <si>
    <t>'Bloomberg Surveillance: Early Edition' Full Show (08/10/2021)</t>
  </si>
  <si>
    <t>05:01:00</t>
  </si>
  <si>
    <t>ANC 24/7</t>
  </si>
  <si>
    <t>04:25:55</t>
  </si>
  <si>
    <t>Hackers return $260-M to cryptocurrency platform after massive theft | ANC</t>
  </si>
  <si>
    <t>Key Of Profit</t>
  </si>
  <si>
    <t>01:30:00</t>
  </si>
  <si>
    <t>Top 5 Cryptocurrency To Invest In 2021 | Altcoins To Buy Now | Coin Event | Altcoin | Top 5 Altcoins</t>
  </si>
  <si>
    <t>Crypto Daily Trade Signals</t>
  </si>
  <si>
    <t>05:15:11</t>
  </si>
  <si>
    <t>DOGECOIN PRICE  BREAKOUT ! TO THE MOON ! LATEST NEWS NOW &amp; UPDATES</t>
  </si>
  <si>
    <t>ExtraVOD</t>
  </si>
  <si>
    <t>00:49:54</t>
  </si>
  <si>
    <t>Ripple XRP THE UPCOMING EVENTS WILL MINDBOGGLING!!!</t>
  </si>
  <si>
    <t>Brickken</t>
  </si>
  <si>
    <t>07:59:59</t>
  </si>
  <si>
    <t>Brickken is doing an #airdrop for its utility token $BKN. Our #cryptocurrency is going live!</t>
  </si>
  <si>
    <t>02:41:15</t>
  </si>
  <si>
    <t>Veselin Petkov</t>
  </si>
  <si>
    <t>07:32:12</t>
  </si>
  <si>
    <t>Cryptocurrency Market Overview (EN) | 12.08.2021 by @cryptospa</t>
  </si>
  <si>
    <t>06:00:23</t>
  </si>
  <si>
    <t>BTC Bitcoin Price Analysis Price Prediction BTC Rejection</t>
  </si>
  <si>
    <t>London Real</t>
  </si>
  <si>
    <t>22:30:01</t>
  </si>
  <si>
    <t>"Dogecoin Is Potentially Better Than Bitcoin." 🚀 ROGER VER on Meme Coins, Elon Musk &amp; Dogecoin</t>
  </si>
  <si>
    <t>Invest with Alen</t>
  </si>
  <si>
    <t>02:17:22</t>
  </si>
  <si>
    <t>Live Stream on Dogecoin, Ethereum, Market Open, PRICE ANALYSIS for DECEMBER 2021</t>
  </si>
  <si>
    <t>AY tech</t>
  </si>
  <si>
    <t>06:41:31</t>
  </si>
  <si>
    <t>Lpnt wallet | how to create lpn token wallet | lpnt new update | lpn token | lpnt cryptocurrency</t>
  </si>
  <si>
    <t>VIJAY TECHNICAL HUB</t>
  </si>
  <si>
    <t>08:30:02</t>
  </si>
  <si>
    <t>Lpn token | lpnt latest news | lpn token latest update | lpn | lpnt news | lpnt cryptocurrency |lpnt</t>
  </si>
  <si>
    <t>SMC KAPIL DEV</t>
  </si>
  <si>
    <t>03:16:39</t>
  </si>
  <si>
    <t>Dr Skull | New Coin Launching | Lovely inu Launchpad | Dr skull Coin Price Prediction |Dr.Skull Coin</t>
  </si>
  <si>
    <t>Thinking Crypto</t>
  </si>
  <si>
    <t>03:28:29</t>
  </si>
  <si>
    <t>Bitcoin, XRP, ADA Pump! PNC Bank &amp; $400B Asset Manager Crypto - Kevin O'Leary Flips - Gary Gensler</t>
  </si>
  <si>
    <t>04:35:52</t>
  </si>
  <si>
    <t>सबसे सस्ता Coin 🔥 2X Profit Very Soon | Alt Coin To Invest Right Now | Best Cryptocurrency to buy</t>
  </si>
  <si>
    <t>Kenan Grace</t>
  </si>
  <si>
    <t>01:09:26</t>
  </si>
  <si>
    <t>Let’s Gooo!!! 🚀🚀🚀- Making Money!</t>
  </si>
  <si>
    <t>02:46:29</t>
  </si>
  <si>
    <t>SORRY DAVE BUT YOU WERE WRONG ABOUT BITCOIN</t>
  </si>
  <si>
    <t>Naeem</t>
  </si>
  <si>
    <t>04:05:56</t>
  </si>
  <si>
    <t>The BEST CASE scenario for Bitcoin⁉️</t>
  </si>
  <si>
    <t>Best Cryptocurrency Wallets</t>
  </si>
  <si>
    <t>06:00:10</t>
  </si>
  <si>
    <t>How To Setup Qtum  ( QTUM ) Core Wallet | Best Cryptocurrency Wallets</t>
  </si>
  <si>
    <t>JLearn PH</t>
  </si>
  <si>
    <t>03:34:55</t>
  </si>
  <si>
    <t>AXS BNB XRP NEO | Cryptocurrency Technical Analysis | August 12, 2021</t>
  </si>
  <si>
    <t>Bitcoin Bros</t>
  </si>
  <si>
    <t>16:30:01</t>
  </si>
  <si>
    <t>Something HUGE Coming For Bitcoin &amp; Crypto... Cryptocurrency News!</t>
  </si>
  <si>
    <t>09:49:47</t>
  </si>
  <si>
    <t>ETHEREUM WILL EXPLODE TO $8,000!!! Price Prediction 2021, Technical Analysis, News</t>
  </si>
  <si>
    <t>Hey Jon</t>
  </si>
  <si>
    <t>16:15:07</t>
  </si>
  <si>
    <t>Why is Cryptocurrency (DOGECOIN, BITCOIN, ETHEREUM) selling off?</t>
  </si>
  <si>
    <t>Ethereum [Inc™]</t>
  </si>
  <si>
    <t>15:45:58</t>
  </si>
  <si>
    <t>Vitalik Buterin: We Expect $200,000 per Ethereum in the end of 2021! BTC/ETH NEWS and PRICE ETHEREUM</t>
  </si>
  <si>
    <t>ForexVisit Crypto</t>
  </si>
  <si>
    <t>12:30:07</t>
  </si>
  <si>
    <t>🔴 What Is Cryptocurrency? Here’s What You Should Know</t>
  </si>
  <si>
    <t>Gyan Fast Update</t>
  </si>
  <si>
    <t>15:46:19</t>
  </si>
  <si>
    <t>🔴 Verry Imp 🚫 Crypto News Today | Why Crypto Market Is Going Down Today | Which Crypto To Invest</t>
  </si>
  <si>
    <t>13:32:39</t>
  </si>
  <si>
    <t>XRP Price Prediction || XRP News Today Hindi || Cryptocurrency news today || Crypto news today | XRP</t>
  </si>
  <si>
    <t>Prosper Project</t>
  </si>
  <si>
    <t>11:15:03</t>
  </si>
  <si>
    <t>"I AM ABSOLUTELY FURIOUS" - Charles Hoskinson: Everyone Will Regret Not Buying Cardano ADA!</t>
  </si>
  <si>
    <t>Alexander Lorenzo</t>
  </si>
  <si>
    <t>11:56:17</t>
  </si>
  <si>
    <t>THE MOST INSANE CRYPTO NEWS IN HISTORY JUST HAPPENED!</t>
  </si>
  <si>
    <t>11:30:13</t>
  </si>
  <si>
    <t>DOGECOIN EVERYONE IS WRONG! LATEST BREAKING NEWS!</t>
  </si>
  <si>
    <t>11:26:34</t>
  </si>
  <si>
    <t>*CRITICAL* $50,000 BITCOIN TARGET EXPOSED!!!!! BITCOIN Price Prediction 2021 // Bitcoin News Today</t>
  </si>
  <si>
    <t>10:52:14</t>
  </si>
  <si>
    <t>🔴URGENT Doge and (Wink) Good Update | Wink Coin Price Prediction | Doge News Today | Wink News</t>
  </si>
  <si>
    <t>09:53:47</t>
  </si>
  <si>
    <t>Crypto News Today Hindi - 12/08 | Cryptocurrency News Today | Bitcoin News Today | Cryptocurrency</t>
  </si>
  <si>
    <t>09:43:57</t>
  </si>
  <si>
    <t>TOP 2 ALTCOINS TO BUY NOW - Altcoin with low cap - Cryptocurrency News 🔴Live</t>
  </si>
  <si>
    <t>PUSHPENDRA SINGH DIGITAL</t>
  </si>
  <si>
    <t>14:41:21</t>
  </si>
  <si>
    <t>Bitcoin big update -  Bitcoin next move update in Hindi - Bitcoin analysis in HINDI</t>
  </si>
  <si>
    <t>12:50:06</t>
  </si>
  <si>
    <t>*BEARISH* Pattern BROKE DOWN on ETH + Targets! ETHEREUM Price Prediction 2021 // Ethereum News Today</t>
  </si>
  <si>
    <t>12:17:38</t>
  </si>
  <si>
    <t>Top 30 Coins For Better Future | Best Cryptocurrency To Invest 2021 | Best Coins To Buy Now</t>
  </si>
  <si>
    <t>Ryan Matta</t>
  </si>
  <si>
    <t>15:06:53</t>
  </si>
  <si>
    <t>Bitcoin Live / Ethereum News Alerts</t>
  </si>
  <si>
    <t>mytv Bangladesh</t>
  </si>
  <si>
    <t>09:46:06</t>
  </si>
  <si>
    <t>৫ হাজার ৯১ কোটি টাকার ক্রিপ্টোকারেন্সি গায়েব ! | Cryptocurrency | Bangla News | Mytv News</t>
  </si>
  <si>
    <t>Tech Help In Hindi</t>
  </si>
  <si>
    <t>12:44:01</t>
  </si>
  <si>
    <t>Cryptocurrency Market Urgent Live Update</t>
  </si>
  <si>
    <t>Wolf Trade</t>
  </si>
  <si>
    <t>15:10:47</t>
  </si>
  <si>
    <t>🚨 Bitcoin Alert! Correction or Major Dump Coming | BTC Golden Cross | ETH Udpate | Dao Maker Hacked</t>
  </si>
  <si>
    <t>14:10:06</t>
  </si>
  <si>
    <t>Crypto Master</t>
  </si>
  <si>
    <t>12:08:14</t>
  </si>
  <si>
    <t>Cryptocurrency Is Going Mainstream Again - Bull Run Is On</t>
  </si>
  <si>
    <t>CryptoAddicted</t>
  </si>
  <si>
    <t>12:20:43</t>
  </si>
  <si>
    <t>WHAT AMC CEO JUST DID WITH SAFEMOON TO HELP IT REACH $1 - EXPLAINED</t>
  </si>
  <si>
    <t>Dwiyan Anggara</t>
  </si>
  <si>
    <t>15:15:21</t>
  </si>
  <si>
    <t>Trading Di Cryptocurrency Menggunakan Unfilled Order BTC Eth DOGE</t>
  </si>
  <si>
    <t>BITCOIN DUNIYA</t>
  </si>
  <si>
    <t>11:08:16</t>
  </si>
  <si>
    <t>wink coin future | win coin 1600% | wink crypto investment good or bad? | wink coin news today</t>
  </si>
  <si>
    <t>CRYPTO  BUSINESS  SCHOOL</t>
  </si>
  <si>
    <t>11:51:32</t>
  </si>
  <si>
    <t>Top10 cryptocurrency/Cryptocurrency latest update in tamil/cryptocurrency price prediction/Btc/Eth</t>
  </si>
  <si>
    <t>Passive Crypto</t>
  </si>
  <si>
    <t>14:00:23</t>
  </si>
  <si>
    <t>HOW I MADE $12,000 YIELD FARMING  CRYPTOCURRENCY</t>
  </si>
  <si>
    <t>AJ FIVE</t>
  </si>
  <si>
    <t>13:15:00</t>
  </si>
  <si>
    <t>WHY BTT WILL HIT $3! BTT BitTorrent Price Prediction 2021! BTT HUGE Price Update! BTT TO $3!</t>
  </si>
  <si>
    <t>Alexclips</t>
  </si>
  <si>
    <t>14:45:01</t>
  </si>
  <si>
    <t>Elon Musk Just Released The Cryptocurrency Bulls! Part 3</t>
  </si>
  <si>
    <t>Crypto and Coffee TV Livestream</t>
  </si>
  <si>
    <t>15:08:42</t>
  </si>
  <si>
    <t>The 25 Cognitive Biases in Cryptocurrency Trading: #14: Dollar Privilege Lost?</t>
  </si>
  <si>
    <t>Cryptoiz</t>
  </si>
  <si>
    <t>12:00:19</t>
  </si>
  <si>
    <t>#CryptoizUpdate 42 | Bank besar mulai aware dan mau menginklusi cryptocurrency ke layanan mereka.</t>
  </si>
  <si>
    <t>AEVA - Woman Earth Soul</t>
  </si>
  <si>
    <t>12:48:58</t>
  </si>
  <si>
    <t>Teaser Trailer - Blockchain, Smart Contracts, Cryptocurrency and Full spectrum LOVE</t>
  </si>
  <si>
    <t>Mango Research</t>
  </si>
  <si>
    <t>08:06:48</t>
  </si>
  <si>
    <t>🔴 Bitcoin Live 🔴Is This A Local Top? Bitcoin | Cardano ADA | Ethereum #BTC</t>
  </si>
  <si>
    <t>Fat Pig Signals Trading Live</t>
  </si>
  <si>
    <t>14:29:10</t>
  </si>
  <si>
    <t>Bitcoin Live  Algorithm and Cryptocurrency Live Trading 24-7 Since 2017 analyzing the crypto market</t>
  </si>
  <si>
    <t>Finstreet</t>
  </si>
  <si>
    <t>12:48:38</t>
  </si>
  <si>
    <t>GRT Token Working Price &amp; Future Potential | Will it be a good investment for you or not?</t>
  </si>
  <si>
    <t>11:57:10</t>
  </si>
  <si>
    <t>dogecoin price prediction | dogecoin next pump | Doge coin update | Dogecoin news today | Dogecoin</t>
  </si>
  <si>
    <t>SevereClean Ultrasonics</t>
  </si>
  <si>
    <t>15:13:08</t>
  </si>
  <si>
    <t>How to clean a Cryptocurrency Mining Rig</t>
  </si>
  <si>
    <t>SL LUCKY SIS</t>
  </si>
  <si>
    <t>15:00:44</t>
  </si>
  <si>
    <t>Earn money online  / How to earn money srilanka / Legit cryptocurrency earning app new</t>
  </si>
  <si>
    <t>BuyUcoin</t>
  </si>
  <si>
    <t>12:47:16</t>
  </si>
  <si>
    <t>Is Cryptocurrency legal in India | What is Cryptocurrency Bill | BuyUcoin</t>
  </si>
  <si>
    <t>09:57:33</t>
  </si>
  <si>
    <t>IoTeX (IOTX) Cryptocurrency Price Prediction, Forecast, and Technical Analysis - August 12th, 2021</t>
  </si>
  <si>
    <t>16:30:04</t>
  </si>
  <si>
    <t>How to Create a Cryptocurrency ERC20 Token in 2021</t>
  </si>
  <si>
    <t>10:25:35</t>
  </si>
  <si>
    <t>⚠️ BUY SHIB INU NOW 🤩 Shib Inu Future 🤩 SHIBA INU PRICE PREDICTION ⚠️ shiba Inu Prediction Hindi 🤩</t>
  </si>
  <si>
    <t>Adam Stokes</t>
  </si>
  <si>
    <t>10:27:55</t>
  </si>
  <si>
    <t>3 Lessons from biggest crypto hack in history - $600 million USD stolen!</t>
  </si>
  <si>
    <t>CONTANGO TRAINING ACADEMY</t>
  </si>
  <si>
    <t>11:39:24</t>
  </si>
  <si>
    <t>what is cryptocurrency and blockchain explain in tamil</t>
  </si>
  <si>
    <t>Crypto Bible</t>
  </si>
  <si>
    <t>09:24:03</t>
  </si>
  <si>
    <t>BITCOIN CHART ANALYSIS | ARE WE READY FOR THE NEXT LEG UP?</t>
  </si>
  <si>
    <t>10:04:10</t>
  </si>
  <si>
    <t>Best Wallet To Keep Your Crypto Fund Safe | Best Way to Store Crypto in 2021</t>
  </si>
  <si>
    <t>10:38:43</t>
  </si>
  <si>
    <t>Polygon (MATIC) Cryptocurrency Price Prediction, Forecast, and Technical Analysis - August 12th 2021</t>
  </si>
  <si>
    <t>TIGER JP YADAV</t>
  </si>
  <si>
    <t>09:32:21</t>
  </si>
  <si>
    <t>Cryptocurrency Bank Opening Start</t>
  </si>
  <si>
    <t>Aarush's channel</t>
  </si>
  <si>
    <t>12:09:20</t>
  </si>
  <si>
    <t>What is cryptocurrency</t>
  </si>
  <si>
    <t>21:17:20</t>
  </si>
  <si>
    <t>🔴DUMP IS REAL NOW on BITCOIN!!!!! Bitcoin &amp; Ethereum Price Prediction 2021 // Crypto News Today</t>
  </si>
  <si>
    <t>VoskCoin</t>
  </si>
  <si>
    <t>17:14:31</t>
  </si>
  <si>
    <t>The MOST EXPENSIVE Cryptocurrency Token EVER</t>
  </si>
  <si>
    <t>Crypto World</t>
  </si>
  <si>
    <t>16:51:34</t>
  </si>
  <si>
    <t>NEXT ETHEREUM PRICE TARGET (important)!! ETHEREUM PRICE PREDICTION &amp; ETHEREUM NEWS TODAY [explained]</t>
  </si>
  <si>
    <t>Crypto Inspiration</t>
  </si>
  <si>
    <t>XRP- Another HUGE Document Leak From Ripple (XRP)!</t>
  </si>
  <si>
    <t>GZERO Media</t>
  </si>
  <si>
    <t>20:58:24</t>
  </si>
  <si>
    <t>Is a Huawei Ban Possible in Brazil? | Poly Network Cryptocurrency Heist | Cyber In :60 | GZERO Media</t>
  </si>
  <si>
    <t>SOMOY TV</t>
  </si>
  <si>
    <t>18:39:47</t>
  </si>
  <si>
    <t>ইতিহাসের সবচেয়ে বড় ক্রিপ্টোকারেন্সি হ্যাকিং ! | Cryptocurrency | PolyNetwork | Ethereum | Somoy TV</t>
  </si>
  <si>
    <t>16:44:42</t>
  </si>
  <si>
    <t>Jeff Bezos Reveals When Ripple XRP Will Be $3,000 | Xrp Price Prediction</t>
  </si>
  <si>
    <t>24hrsCrypto</t>
  </si>
  <si>
    <t>20:35:29</t>
  </si>
  <si>
    <t>The LOWEST PRICE XRP will be WITHIN TWO YEARS [100% Accurate Targets]</t>
  </si>
  <si>
    <t>19:00:16</t>
  </si>
  <si>
    <t>GREATEST New Investment In Bitcoin City? (BIG upside for MiamiCoin)</t>
  </si>
  <si>
    <t>SHIBA INU COIN TO $1 SOON! SIMPSONS PREDICT IT | Shiba Inu Coin Prediction</t>
  </si>
  <si>
    <t>Crypto Lion</t>
  </si>
  <si>
    <t>Dogecoin Price Target Revealed (Is $5 Coming Soon?) HUGE DOGECOIN ANALYSIS</t>
  </si>
  <si>
    <t>Hootmoney</t>
  </si>
  <si>
    <t>19:53:56</t>
  </si>
  <si>
    <t>How to Earn 100% Interest Per Year on your Cryptocurrency with Uniswap!!! 💰</t>
  </si>
  <si>
    <t>Crypto Mobster</t>
  </si>
  <si>
    <t>18:30:01</t>
  </si>
  <si>
    <t>7 ALTCOINS THAT COULD FLY PAST PREVIOUS ALL TIME HIGHS</t>
  </si>
  <si>
    <t>Crypto Investing</t>
  </si>
  <si>
    <t>17:10:00</t>
  </si>
  <si>
    <t>Tesla To Accept Shiba Inu Coin and will hit $0.1 Soon!</t>
  </si>
  <si>
    <t>18:00:07</t>
  </si>
  <si>
    <t>TRX and DOGE Price Prediction | TRX Price Prediction | DOGECOIN Price Prediction | Crypto News Today</t>
  </si>
  <si>
    <t>17:43:08</t>
  </si>
  <si>
    <t>IMPORTANT WARNING DOGECOIN! Elon Musk Reveals What Will Happen To DOGE In August!</t>
  </si>
  <si>
    <t>Becker Logistics</t>
  </si>
  <si>
    <t>17:37:14</t>
  </si>
  <si>
    <t>Cryptocurrency: Ethereum</t>
  </si>
  <si>
    <t>Decoy Voice</t>
  </si>
  <si>
    <t>17:52:56</t>
  </si>
  <si>
    <t>Hacker STEALS $600M of Cryptocurrency "For Fun", Returns HALF Back to Poly Network as a Lesson</t>
  </si>
  <si>
    <t>CBS Sports Golazo</t>
  </si>
  <si>
    <t>20:32:26</t>
  </si>
  <si>
    <t>Lionel Messi's PSG Deal to Include Cryptocurrency Payments | UCL on CBS Sports</t>
  </si>
  <si>
    <t>IS Finance</t>
  </si>
  <si>
    <t>17:45:01</t>
  </si>
  <si>
    <t>SHIBA INU COIN: WHAT BINANCE JUST DID WITH SHIBA TOKEN &amp; WHY SHIB WILL EXPLODE NEXT WEEK!</t>
  </si>
  <si>
    <t>D.I.Y Investing</t>
  </si>
  <si>
    <t>17:48:49</t>
  </si>
  <si>
    <t>XRP IS MOVING! GUESS WHAT COMES NEXT...</t>
  </si>
  <si>
    <t>Joshua Roberts</t>
  </si>
  <si>
    <t>19:07:11</t>
  </si>
  <si>
    <t>Real Lawyer Explains Cryptocurrency &amp; SCAMS!</t>
  </si>
  <si>
    <t>Sheikh Dr. Sajid Umar</t>
  </si>
  <si>
    <t>19:49:13</t>
  </si>
  <si>
    <t>Is Bitcoin Halal? An Explanation by Sh. Dr Sajid Umar #Cryptocurrency #Bitcoin #Blockchain #Islam</t>
  </si>
  <si>
    <t>Crypto_God</t>
  </si>
  <si>
    <t>21:21:35</t>
  </si>
  <si>
    <t>Cryptocurrency market update lets find out what happened (farsi)</t>
  </si>
  <si>
    <t>17:15:51</t>
  </si>
  <si>
    <t>🔴 Crypto Market Bleeding! Bitcoin Breaking Next Support | Ripple News Today | Crypto Tax US Bill</t>
  </si>
  <si>
    <t>Project MoonGold</t>
  </si>
  <si>
    <t>19:47:56</t>
  </si>
  <si>
    <t>AFTER HOURS CRYPTO LIVESTREAM AUGUST 12TH - BUY THESE ALTCOINS NOW!</t>
  </si>
  <si>
    <t>Crypto with James</t>
  </si>
  <si>
    <t>19:17:54</t>
  </si>
  <si>
    <t>XRP Price Prediction - It could break $22</t>
  </si>
  <si>
    <t>16:45:11</t>
  </si>
  <si>
    <t>DON'T MISS THE BITCOIN TSUNAMI</t>
  </si>
  <si>
    <t>19:11:26</t>
  </si>
  <si>
    <t>How Much DOGECOIN Do You Need To Be A Millionaire In 2021? Dogecoin Price Prediction</t>
  </si>
  <si>
    <t>20:13:52</t>
  </si>
  <si>
    <t>Highest Interest Rates From Stablecoins Cryptocurrency Passive Income</t>
  </si>
  <si>
    <t>Alison McDowell</t>
  </si>
  <si>
    <t>21:43:53</t>
  </si>
  <si>
    <t>Trailer: Blockchain, Smart Contracts, Cryptocurrency and Full spectrum LOVE</t>
  </si>
  <si>
    <t>Six Figure Affiliate Secrets Com</t>
  </si>
  <si>
    <t>17:19:25</t>
  </si>
  <si>
    <t>Tron TRX Price 1000% Soon | TRX coin Price Prediction | Best Cryptocurrency to invest in 2021</t>
  </si>
  <si>
    <t>Investing Nomads</t>
  </si>
  <si>
    <t>17:26:52</t>
  </si>
  <si>
    <t>Buying MM Million Token LIVE on this Stream. Watch me Spend Money!!!</t>
  </si>
  <si>
    <t>19:00:25</t>
  </si>
  <si>
    <t>How to Create Your Own ERC20 Cryptocurrency Token</t>
  </si>
  <si>
    <t>16:49:38</t>
  </si>
  <si>
    <t>XRP HIT $1.07, &amp; IT WILL Reach All Time High AND BEYOND | GIGANTIC Crypto Buys Show BIG MONEY HERE</t>
  </si>
  <si>
    <t>Murphy Finance</t>
  </si>
  <si>
    <t>21:43:39</t>
  </si>
  <si>
    <t>SHIBA INU TOKEN NEWS &amp; PRICE UPDATE!! CAN SHIBA INU REACH $0.01?</t>
  </si>
  <si>
    <t>Money is Money</t>
  </si>
  <si>
    <t>21:00:12</t>
  </si>
  <si>
    <t>What is Litecoin ? I Cryptocurrency</t>
  </si>
  <si>
    <t>Tech Jarvis</t>
  </si>
  <si>
    <t>21:46:44</t>
  </si>
  <si>
    <t>Crypto currency mining | Bitcoin Ethereum Mining | Mining rig #cryptocurrency #mining #bitcoin #rig</t>
  </si>
  <si>
    <t>19:21:30</t>
  </si>
  <si>
    <t>Profit With Fun | Cryptocurrency Latest News Update | Coins</t>
  </si>
  <si>
    <t>18:07:18</t>
  </si>
  <si>
    <t>Trading crypto di indodax - Analisa dan prediksi harga coin micin AOA Aurora hari ini Agustus 2021</t>
  </si>
  <si>
    <t>17:35:09</t>
  </si>
  <si>
    <t>Become a blockchain developer |Building Subgraphs on The Graph|</t>
  </si>
  <si>
    <t>Whiteboard Wealth</t>
  </si>
  <si>
    <t>How Will The Infrastructure Bill Affect Cryptocurrency....(You Won’t Believe It)</t>
  </si>
  <si>
    <t>มือใหม่ไม่เม่า</t>
  </si>
  <si>
    <t>20:05:13</t>
  </si>
  <si>
    <t>วิเคราะห์ภาพรวมตลาด Cryptocurrency 13/8/2564</t>
  </si>
  <si>
    <t>Crypto News</t>
  </si>
  <si>
    <t>17:11:17</t>
  </si>
  <si>
    <t>CRYPTO NEWS : LIONEL MESSI ACCEPT CRYPTO -DAO MAKER HACKED -- AC MILAN &amp; BITMEX</t>
  </si>
  <si>
    <t>16:40:36</t>
  </si>
  <si>
    <t>Channels Television</t>
  </si>
  <si>
    <t>17:12:13</t>
  </si>
  <si>
    <t>Cryptocurrency Hackers Return Funds</t>
  </si>
  <si>
    <t>OpLaLa</t>
  </si>
  <si>
    <t>17:08:18</t>
  </si>
  <si>
    <t>Best Bitcoin Mining Software for FREE / LEGIT AND WORK 2021</t>
  </si>
  <si>
    <t>Jonty Sacks</t>
  </si>
  <si>
    <t>17:42:49</t>
  </si>
  <si>
    <t>SA's first regulated cryptocurrency investment</t>
  </si>
  <si>
    <t>pedjoeang retjeh</t>
  </si>
  <si>
    <t>17:00:29</t>
  </si>
  <si>
    <t>Mining di hp | aplikasi mining terbaru di android 2021</t>
  </si>
  <si>
    <t>Kripto Teknik</t>
  </si>
  <si>
    <t>19:27:36</t>
  </si>
  <si>
    <t>Bitcoin'de Geri Çekilme Gelir mi? Altcoinler Ne Olur?</t>
  </si>
  <si>
    <t>02:10:59</t>
  </si>
  <si>
    <t>MASSIVE ALTCOIN NEWS YOU MAY HAVE MISSED!! | CRYPTOCURRENCY NEWS</t>
  </si>
  <si>
    <t>07:04:23</t>
  </si>
  <si>
    <t>🔴 URGENT Matic Bitcoin Huge Pump Update 🔥 Bull Run? Crypto News Today 💯</t>
  </si>
  <si>
    <t>05:21:06</t>
  </si>
  <si>
    <t>$ETH ETHEREUM CRYPTOCURRENCY IS LOOKING EXTREMELY BULLISH $6,287 OCTOBER</t>
  </si>
  <si>
    <t>Crypto Crown</t>
  </si>
  <si>
    <t>07:25:00</t>
  </si>
  <si>
    <t>Dogecoin Prediction for Buy/Sell and Bitcoin Golden Cross News | Best Cryptocurrency To Invest 2021</t>
  </si>
  <si>
    <t>05:59:44</t>
  </si>
  <si>
    <t>Bitcoin Price Enters Disbelief Zone! [Crypto News 2021]</t>
  </si>
  <si>
    <t>Crypto Capital Venture</t>
  </si>
  <si>
    <t>04:12:20</t>
  </si>
  <si>
    <t>CARDANO MAKES A RUN FOR IT! ADA ENTERS LAUNCHPAD!</t>
  </si>
  <si>
    <t>02:45:29</t>
  </si>
  <si>
    <t>STOCK UP! with LARRY JONES</t>
  </si>
  <si>
    <t>00:19:24</t>
  </si>
  <si>
    <t>WHY CRYPTO IS HERE TO STAY | ADA vs ETH</t>
  </si>
  <si>
    <t>01:24:34</t>
  </si>
  <si>
    <t>🔴 URGENT 🚨 Crypto Good Big News Breaking News about crypto currency market</t>
  </si>
  <si>
    <t>05:10:31</t>
  </si>
  <si>
    <t>Aimstone</t>
  </si>
  <si>
    <t>22:40:40</t>
  </si>
  <si>
    <t>Raoul Pal - Ethereum is the Biggest Opportunity in Cryptocurrency Market Right Now!!!</t>
  </si>
  <si>
    <t>Michael Pizzino</t>
  </si>
  <si>
    <t>23:30:25</t>
  </si>
  <si>
    <t>Cryptocurrency BULL MARKET CONTINUATION | Bitcoin &amp; Ethereum</t>
  </si>
  <si>
    <t>22:32:06</t>
  </si>
  <si>
    <t>BITCOIN Countdown Begins...Monumental CARDANO News Coming Tomorrow!</t>
  </si>
  <si>
    <t>Crypto With Himanshu</t>
  </si>
  <si>
    <t>04:31:49</t>
  </si>
  <si>
    <t>🔴 Urgent Crypto Alert | why crypto app not working | cryptocurrency | crypto news today</t>
  </si>
  <si>
    <t>00:37:07</t>
  </si>
  <si>
    <t>Ripple XRP THIS IS GETTING VERY SERIOUS PREPARE NOW!!!</t>
  </si>
  <si>
    <t>euromandriver</t>
  </si>
  <si>
    <t>08:18:42</t>
  </si>
  <si>
    <t>XDC Standard Trade Finance Blockchain and Cryptocurrency: Trillions and Trillions of USD Will Flow!</t>
  </si>
  <si>
    <t>05:00:13</t>
  </si>
  <si>
    <t>DOGECOIN BREAKING NEWS !  1661 SHOPS ACCEPT DOGECOIN  FOR PAYMENT !</t>
  </si>
  <si>
    <t>02:18:52</t>
  </si>
  <si>
    <t>🚀 $1 Dogecoin 🚀</t>
  </si>
  <si>
    <t>Sky Crypto</t>
  </si>
  <si>
    <t>02:25:35</t>
  </si>
  <si>
    <t>SHIBA INU HOLDERS: WE DID IT! DEV CONFIRMS NEW EVENT! (COIN BURN!)</t>
  </si>
  <si>
    <t>My Hindi Advice</t>
  </si>
  <si>
    <t>06:52:53</t>
  </si>
  <si>
    <t>Lpn Token l Luxurious Pro Network token l Lpnt cryptocurrency l Today price - $58 🤑 7 दिन पहले $6 🔥🔥</t>
  </si>
  <si>
    <t>08:06:58</t>
  </si>
  <si>
    <t>matic news today | Bitcoin Update | Buy or not  | cryptocurrency news today hindi | crypto news</t>
  </si>
  <si>
    <t>Mark Moss</t>
  </si>
  <si>
    <t>23:00:29</t>
  </si>
  <si>
    <t>Crypto Regulations</t>
  </si>
  <si>
    <t>02:30:14</t>
  </si>
  <si>
    <t>DOGECOIN IT'S GOING TO HAPPEN IN 24 HOURS !! DOGE BREAKING NEWS!!</t>
  </si>
  <si>
    <t>22:51:15</t>
  </si>
  <si>
    <t>WARNING: BITCOIN MAKE OR BREAK PRICE!</t>
  </si>
  <si>
    <t>07:00:05</t>
  </si>
  <si>
    <t>🔴Bitcoin news today🔥Dogecoin news today|| bitcoin price prediction, btc, eth, cardano</t>
  </si>
  <si>
    <t>Money Side</t>
  </si>
  <si>
    <t>23:07:08</t>
  </si>
  <si>
    <t>Ripple XRP: Everything Is Right In Our FACES! (Most People Still Don't SEE IT!)</t>
  </si>
  <si>
    <t>Crypto Kirby Trading</t>
  </si>
  <si>
    <t>22:10:53</t>
  </si>
  <si>
    <t>⚠️ *UNBELIEVABLE!!!!* FOUR BITCOIN SIGNALS FLASHING!!! ⚠️ Crypto Price Analysis TA &amp; BTC News Today</t>
  </si>
  <si>
    <t>Crypto Currency News Guy</t>
  </si>
  <si>
    <t>04:50:45</t>
  </si>
  <si>
    <t>No Bull Trap. No Fakeout. This is just a BULL MARKET. Here's why.</t>
  </si>
  <si>
    <t>01:31:30</t>
  </si>
  <si>
    <t>01:57:39</t>
  </si>
  <si>
    <t>Big Crypto News! - Infrastucture Bill, Cardano ADA Smart Contracts, Bitcoin Futures ETF, SEC Ripple</t>
  </si>
  <si>
    <t>You Don't Want To Hear This About Bitcoin, But</t>
  </si>
  <si>
    <t>05:04:49</t>
  </si>
  <si>
    <t>SHIBA INU: HUGE ECOSYSTEM UPDATE! (DEV ANNOUNCEMENT) - SHIB Token BURN</t>
  </si>
  <si>
    <t>Ashleta Rose</t>
  </si>
  <si>
    <t>23:35:17</t>
  </si>
  <si>
    <t>MAKE FREE MONEY MINING THIS NEW CRYPTOCURRENCY (MUST WATCH)</t>
  </si>
  <si>
    <t>23:17:50</t>
  </si>
  <si>
    <t>If You Own Cardano You Should Watch! HUGE Next 24 Hours!</t>
  </si>
  <si>
    <t>Crypto Aman</t>
  </si>
  <si>
    <t>04:00:00</t>
  </si>
  <si>
    <t>SAFEMOON BOOM COMING? SAFEMOON NEXT STEP? RIGHT TIME TO INVEST IN SAFEMOON #safemoon #crypto</t>
  </si>
  <si>
    <t>00:04:30</t>
  </si>
  <si>
    <t>Stock Market Bangers! 🚀- Huge Catalysts for Crypto &amp; AMC</t>
  </si>
  <si>
    <t>Frank Chou - Finance</t>
  </si>
  <si>
    <t>04:04:06</t>
  </si>
  <si>
    <t>XRP Ripple news today: SEC v. Ripple Timeline Updates, Ether ETF, Deep Dive into DPP Motion Details</t>
  </si>
  <si>
    <t>Clever Crypto</t>
  </si>
  <si>
    <t>06:08:38</t>
  </si>
  <si>
    <t>ETHEREUM WHALES ARE HERE! ETHEREUM PRICE PREDICTION AND TECHNICAL ANALYSIS 2021!</t>
  </si>
  <si>
    <t>HANZEN LO</t>
  </si>
  <si>
    <t>05:28:15</t>
  </si>
  <si>
    <t>BERSIAPLAH UNTUK RALLY BITCOIN BERIKUTNYA ! PREDIKSI BITCOIN HARI INI !</t>
  </si>
  <si>
    <t>02:54:17</t>
  </si>
  <si>
    <t>📣100% BURNING🔥CONFIRM SHIBA HIT 2₹🔺 SHIBA INU COIN NEWS TODAY🔥क्या SHIBA घटिया COIN है😭 ? चला गया ₹1</t>
  </si>
  <si>
    <t>Daily Crypto News</t>
  </si>
  <si>
    <t>06:30:09</t>
  </si>
  <si>
    <t>05 Best cryptocurrency to buy now l ବର୍ଷରେ ନିଶ୍ଚିତ କୋଟିପତି ହେବେ ।</t>
  </si>
  <si>
    <t>02:00:00</t>
  </si>
  <si>
    <t>Fascinating take how IOT will change the world</t>
  </si>
  <si>
    <t>TMC News</t>
  </si>
  <si>
    <t>08:03:37</t>
  </si>
  <si>
    <t>cryptocurrency (क्रिप्टोकरेंसीज़- कितनी सेफ)</t>
  </si>
  <si>
    <t>Fights and Finance</t>
  </si>
  <si>
    <t>22:55:55</t>
  </si>
  <si>
    <t>Bitcoin &amp; Cryptocurrency Price Prediction &amp; Analysis 8/12/21</t>
  </si>
  <si>
    <t>Monypissot Ren</t>
  </si>
  <si>
    <t>06:19:33</t>
  </si>
  <si>
    <t>Technical Analysis for cryptocurrency</t>
  </si>
  <si>
    <t>Crypt0</t>
  </si>
  <si>
    <t>03:34:57</t>
  </si>
  <si>
    <t>Fed Pullbacks = Bull Market Concerns? | Hacker Returns Funds | "Jack (Twitter CEO) Hates Ethereum"</t>
  </si>
  <si>
    <t>Agora Road</t>
  </si>
  <si>
    <t>00:15:03</t>
  </si>
  <si>
    <t>A Class in... Cryptocurrency by Cat System Corp. (Vaporwave)</t>
  </si>
  <si>
    <t>TWiT Tech Podcast Network</t>
  </si>
  <si>
    <t>23:55:56</t>
  </si>
  <si>
    <t>Infrastructure Bill and Cryptocurrency</t>
  </si>
  <si>
    <t>Diedra Clarke</t>
  </si>
  <si>
    <t>01:18:42</t>
  </si>
  <si>
    <t>CRYPTOCURRENCY (OPEN VISION FROM THE LORD), BITCOIN, AND PACKAGE OPENING</t>
  </si>
  <si>
    <t>ETV Andhra Pradesh</t>
  </si>
  <si>
    <t>06:00:37</t>
  </si>
  <si>
    <t>సరికొత్త మోసాలతో అమాయకులను దోచుకుంటున్న సైబర్ నేరస్తులు| Cyber Fraudsters | Cryptocurrency &amp; Bitcoin</t>
  </si>
  <si>
    <t>Facebook</t>
  </si>
  <si>
    <t>cnn</t>
  </si>
  <si>
    <t>10:28:56</t>
  </si>
  <si>
    <t>Hackers have stolen some $600 million in cryptocurrency from the decentralized finance platform Poly Network in what may be the largest theft in the industry's history</t>
  </si>
  <si>
    <t>cnninternational</t>
  </si>
  <si>
    <t>Hackers have stolen some $600 million in cryptocurrency from the decentralized finance platform Poly Network, in what it says is the largest theft in the industry's history.</t>
  </si>
  <si>
    <t>Benzinga</t>
  </si>
  <si>
    <t>14:28:56</t>
  </si>
  <si>
    <t>Dogecoin has soared 38.22% over a seven-day trailing period.#Dogecoin #doge #cryptocurrency</t>
  </si>
  <si>
    <t>officialbenshapiro</t>
  </si>
  <si>
    <t>13:28:56</t>
  </si>
  <si>
    <t>Whoa. Check this out.</t>
  </si>
  <si>
    <t>rapplerdotcom</t>
  </si>
  <si>
    <t>12:28:56</t>
  </si>
  <si>
    <t>GCash is eyeing to roll out cryptocurrency trading on its platform after a pending deal is finalized.</t>
  </si>
  <si>
    <t>abc13Houston</t>
  </si>
  <si>
    <t>11:28:56</t>
  </si>
  <si>
    <t>What does Bitcoin have to do with roads and bridges? A lot right now in the U.S. Congress.</t>
  </si>
  <si>
    <t>Reuters</t>
  </si>
  <si>
    <t>07:28:56</t>
  </si>
  <si>
    <t>A cryptocurrency platform has lost an estimated $600 million in digital tokens after one of the sector's biggest ever hacking attacks, according to details of the heist which emerged on Wednesday.</t>
  </si>
  <si>
    <t>WSJ</t>
  </si>
  <si>
    <t>06:28:56</t>
  </si>
  <si>
    <t>Watch: Cryptocurrency miners in China are turning off their machines after Beijing warned it would tighten its control over the industry. This has created an opportunity for miners elsewhere, as the power behind crypto becomes less dependent on one place</t>
  </si>
  <si>
    <t>usatoday</t>
  </si>
  <si>
    <t>While the do-it-yourself spirit of day traders is understandable given frustrations with low-paying retail jobs and a distrust of big financial institutions, low levels of financial knowledge leave most Americans at risk of losing more money than they can spare when markets turn volatile or crash.</t>
  </si>
  <si>
    <t>13abc</t>
  </si>
  <si>
    <t>The company begged the thieves to return the money, saying The money you stole are from tens of thousands of crypto community members, hence the people. You should talk to us to work out a solution.</t>
  </si>
  <si>
    <t>cnbccrypto</t>
  </si>
  <si>
    <t>So what does it take to land a job in cryptocurrency?</t>
  </si>
  <si>
    <t>cnbc</t>
  </si>
  <si>
    <t>09:28:56</t>
  </si>
  <si>
    <t>A survey found 81.8% of Americans support the idea of vaccine passports, digital or physical proof of vaccination against Covid-19.</t>
  </si>
  <si>
    <t>08:28:56</t>
  </si>
  <si>
    <t>Gensler warns in a letter to Sen. Elizabeth Warren that investors are not adequately protected in cryptocurrency markets.</t>
  </si>
  <si>
    <t>chinadaily</t>
  </si>
  <si>
    <t>On Tuesday, hackers stole over $600 million in cryptocurrency from PolyNetwork, a platform that allows transactions across multiple blockchains.</t>
  </si>
  <si>
    <t>Sin autor</t>
  </si>
  <si>
    <t>Sin contenido</t>
  </si>
  <si>
    <t>tomshardware</t>
  </si>
  <si>
    <t>So, you've stolen more than half a billion dollars and they've tracked you down. What to do?</t>
  </si>
  <si>
    <t>WBTVNews3</t>
  </si>
  <si>
    <t>Hackers have just scored what could be the biggest theft in the cryptocurrency industry.</t>
  </si>
  <si>
    <t>randizberg</t>
  </si>
  <si>
    <t>Gender imbalance is present in all companies, and we recognize that in the cryptocurrency industry. This reality has to be addressed, promoting inclusivity and bringing women into this arena is truly a dream of mine. I encourage women to take a step into investing. Starting with what you feel comfortable with is what matters the most. Watch the full video on Cryptocurrency Strategy. https://youtu.be/wBNm-uklH08</t>
  </si>
  <si>
    <t>EastIdahoNews</t>
  </si>
  <si>
    <t>It appears some $600 million in cryptocurrency has been stolen. It's the biggest hack in the industry's history.</t>
  </si>
  <si>
    <t>Dogecoin has spent the past four days pawing itself into a bull flag pattern and looks set to soar.#dogecoin #doge #cryptocurrency</t>
  </si>
  <si>
    <t>Kevin OLeary explained in a Cameo video that Ethereums new upgrades could see it becoming ultrasound money in the near future.#kevinoleary #ethereum #cameo #cryptocurrency #eth</t>
  </si>
  <si>
    <t>forbes</t>
  </si>
  <si>
    <t>Billionaire entrepreneur and investor Mark Cuban warned shutting off the bitcoin and crypto "growth engine" would be like "stopping e-commerce in 1995."</t>
  </si>
  <si>
    <t>AMC is jumping on the crypto bandwagon.</t>
  </si>
  <si>
    <t>bloombergopinion</t>
  </si>
  <si>
    <t>Buying crypto is becoming a confidence game.</t>
  </si>
  <si>
    <t>CoinMarketCap</t>
  </si>
  <si>
    <t>What Is 1inch ($1INCH)?https://coinmarketcap.com/ale.../article/what-is-1inch-1inchCoinMarketCap takes a deep dive into a DEX aggregator protocol, named #1INCH, that helps its users in finding the most profitable platforms among different blockchain networks.#CoinMarketCap #Crypto #Cryptocurrency #Bitcoin #DeFi</t>
  </si>
  <si>
    <t>moneycontrol</t>
  </si>
  <si>
    <t>#CryptoWithMC: Cryptocurrency exchange WazirX: India Ka Bitcoin Exchange today said it has recorded 2,648% growth in user sign-ups from tier-II and -III cities of India. Read at: https://www.moneycontrol.com/.../cryptocurrency-platform...#WazirX #Cryptocurrency</t>
  </si>
  <si>
    <t>Kevin O\'Leary, chairman of O\'Shares ETFs, is increasing his exposure to cryptocurrency, he said Wednesday on CNBC\'s "Squawk Box."#kevinoleary #crypto</t>
  </si>
  <si>
    <t>OpenSecrets</t>
  </si>
  <si>
    <t>The growing cryptocurrency lobby has spent $2.4 million this year, funneling millions of dollars to D.C. against the bipartisan Senate infrastructure bill that passed Tuesday.</t>
  </si>
  <si>
    <t>The biggest DeFi hack ever may have been the work of...a white hat hacker? Will the funds really be returned?Read more here: https://coinmarketcap.com/.../612m-poly-network-hacker...#CoinMarketCap #Crypto #Cryptocurrency #Bitcoin #Ethereum #Dogecoin #Altcoin #DeFi</t>
  </si>
  <si>
    <t>abc7chicago</t>
  </si>
  <si>
    <t>readrestofworld</t>
  </si>
  <si>
    <t>In May, China banned cryptocurrency mining and trading in the country, sending its Bitcoin miners scrambling around the world. Many fled to welcoming arms of Texas and its deregulated electrical grid.</t>
  </si>
  <si>
    <t>Participate in the $20,000 TacoCat Token Airdrophttps://coinmarketcap.com/.../participate-in-the-20-000...The #TacoCat ecosystem that has been designed to bridge the gap between the crypto world and the retail industry#CoinMarketCap #Crypto #Cryptocurrency #Bitcoin #Ethereum #Altcoin #DeFi (Sponsored)</t>
  </si>
  <si>
    <t>verge</t>
  </si>
  <si>
    <t>The hacker says theyre not so interested in money</t>
  </si>
  <si>
    <t>NBCBayArea</t>
  </si>
  <si>
    <t>Hackers have started returning some of the $600 million they stole in what's likely to be one of the biggest cryptocurrency thefts ever. http://nbcbay.com/ySpOLZN</t>
  </si>
  <si>
    <t>CTVNewsNorthernOntario</t>
  </si>
  <si>
    <t>Hackers have stolen some US$600 million in cryptocurrency from the decentralized finance platform Poly Network, in what it says is the largest theft in the industry's history.</t>
  </si>
  <si>
    <t>ABC7NY</t>
  </si>
  <si>
    <t>buy.bitcoin.news</t>
  </si>
  <si>
    <t>The company announced that now they will report their #liquidity levels according to Babel III standards. #Circle #cryptocurrency</t>
  </si>
  <si>
    <t>An ICON Network staker can go ahead with a lawsuit demanding the return of 14 million ICX tokens....Read more here: https://coinmarketcap.com/.../lawsuit-over-bug-issued-icx...#CoinMarketCap #Crypto #Cryptocurrency #Bitcoin #Ethereum #Dogecoin #Altcoin #DeFi</t>
  </si>
  <si>
    <t>BitMEX agreed to pay $100M fine for bank secrecy violations  while former CEO Arthur Hayes is still facing criminal charges.Read more here: https://coinmarketcap.com/.../bitmex-agrees-to-100m-fine...#CoinMarketCap #Crypto #Cryptocurrency #Bitcoin #Ethereum #Dogecoin #Altcoin #DeFi</t>
  </si>
  <si>
    <t>giantfreakinrobot</t>
  </si>
  <si>
    <t>One crypto to rule them all...</t>
  </si>
  <si>
    <t>slashdot</t>
  </si>
  <si>
    <t>Hackers have returned nearly half of the $600 million they stole in what\'s likely to be one of the biggest cryptocurrency thefts ever. From a report: The cybercriminals exploited a vulnerability in Poly Network, a platform that looks to connect different blockchains so that they can work together. Poly Network disclosed the attack Tuesday and asked to establish communication with the hackers, urging them to "return the hacked assets."A blockchain is a ledger of activities upon which various cryptocurrencies are based. Each digital coin has its own blockchain and they\'re different from each other. Poly Network claims to be able to make these various blockchains work with each other. Poly Network is a decentralized finance platform. DeFi is a broad term encompassing financial applications based on blockchain technology that looks to cut out intermediaries -- such as brokerages and exchanges. Hence, it\'s dubbed decentralized. Proponents say this can make financial applications such as lending or borrowing more efficient and cheaper. "The amount of money you hacked is the biggest in defi history," Poly Network said in a tweet. In a strange turn of events Wednesday, the hackers began returning some of the funds they stole. They sent a message to Poly Network embedded in a cryptocurrency transaction saying they were "ready to return" the funds. The DeFi platform responded requesting the money be sent to three crypto addresses. As of 7 a.m. London time, more than $4.8 million had been returned to the Poly Network addresses. By 11 a.m. ET, about $258 million had been sent back.Read more of this story at Slashdot.</t>
  </si>
  <si>
    <t>Deep Dive by Flipside Crypto: Exploring the World of Polygon DAppshttps://coinmarketcap.com/.../deep-dive-by-flipside...One of the most exciting parts of the Polygon ecosystem is its wide array of available DApps. Learn more with this deep dive.#CoinMarketCap #Crypto #Cryptocurrency #Bitcoin #DeFi</t>
  </si>
  <si>
    <t>cryptosrus</t>
  </si>
  <si>
    <t>Another company has decided to take the mighty #orangepill. Today, the #AMC President Explains the Move to Accept #Bitcoin in their theaters. #cryptocurrency #Btc #movietheater #popcorn #QuantumComputing https://cryptosrus.com/amc-president-explains-the-move.../</t>
  </si>
  <si>
    <t>naijafm</t>
  </si>
  <si>
    <t>Crypto Holders Panic as Hackers Steal $600 Million Cryptocurrency from Poly NetworkClick on the link below to read more...https://www.naija.fm/.../hackers-steal-600m-from-poly.../#bitcoins #bitcoin #cryptocurrency #bitcoinmining #crypto #bitcoinnews #blockchain #btc #ethereum #cryptocurrencies #bitcointrading #bitcoincash #forex #bitcoinprice #money #investment #trading #bitcoinexchange #cryptotrading #litecoin #forextrader #bitcoinbillionaire #investing #binaryoptions #cryptonews #entrepreneur #invest #bitcoinvalue #eth #bhfyp</t>
  </si>
  <si>
    <t>Prominent NFT Movements and Projects in Russiahttps://coinmarketcap.com/.../prominent-nft-movements-and...#Russia is one of the countries with a large number of projects and artists getting into the #NFT movement.#CoinMarketCap #Crypto #Cryptocurrency #Bitcoin #Ethereum #Dogecoin #Altcoin #DeFi</t>
  </si>
  <si>
    <t>ABC11</t>
  </si>
  <si>
    <t>gregmania</t>
  </si>
  <si>
    <t>because what is this newsletter if not a depository for all my rejected humor pieces</t>
  </si>
  <si>
    <t>thehansindia</t>
  </si>
  <si>
    <t>More women from small-town India signup for digital coins: Report #Cryptocurrency #Women</t>
  </si>
  <si>
    <t>NTDNews</t>
  </si>
  <si>
    <t>Cruz criticized the Senates efforts to regulate the industry, which he says is a new and exciting industry that is generating jobs.</t>
  </si>
  <si>
    <t>ZeeNewsEnglish</t>
  </si>
  <si>
    <t>Hackers return $260 million of stolen $600 million to #PolyNetwork on its request#cryptocurrency</t>
  </si>
  <si>
    <t>KodaCryptocurrency</t>
  </si>
  <si>
    <t>Presenting KODA's Crypto QuickieThe short version of KODA's Crypto Cornerhttps://www.youtube.com/watch?v=Ij68v90-Oes#cryptocurrency #crypto $koda</t>
  </si>
  <si>
    <t>deccannews</t>
  </si>
  <si>
    <t>The value of the coins in the wallets was just over $600 million at the time of the announcement#cryptocurrecy</t>
  </si>
  <si>
    <t>Threatpost</t>
  </si>
  <si>
    <t>#Cyberattackers reportedly stole $600 million from the #cryptocurrency platform #PolyNetwork, in what experts say is one of the largest crypto heists to date. #cybersecurity</t>
  </si>
  <si>
    <t>luptak.pavol</t>
  </si>
  <si>
    <t>Cryptocurrency Fight Holds Up Infrastructure Bill:"The Cruz amendment reportedly sought to strike from the bill the new cryptocurrency requirements, which are designed to make it easier for the IRS to catch people who don\'t pay taxes on cryptocurrency."</t>
  </si>
  <si>
    <t>bloombergquint</t>
  </si>
  <si>
    <t>Hackers perpetrated what is likely the biggest theft ever in the world of decentralized finance, stealing about $600 million in cryptocurrency.</t>
  </si>
  <si>
    <t>Ethernity.cloud</t>
  </si>
  <si>
    <t>Ethernity Cloud restores the privacy of the users data and fosters data sovereignty in all aspects. Our mission is to create a decentralized, private and anonymous cloud computing solution that protects all aspects of user data. This is how it works: https://www.youtube.com/watch?v=xySSIWNFlqwToken Registration page:   https://bit.ly/3h4ORvh..... #ethernity #eternityCE #decentralized #cloud #ethereum #datasecurity #cloudcomputing #pox #blockchain #crypto #token #coin #cryptocurrency #hodl #cryptotrading #investment #altcoins #cryptolife</t>
  </si>
  <si>
    <t>coindesk</t>
  </si>
  <si>
    <t>Another fintech hops on the crypto train...</t>
  </si>
  <si>
    <t>poloniex</t>
  </si>
  <si>
    <t>BlockchainengineerNavneet</t>
  </si>
  <si>
    <t>Invest in #cryptocurrency #blockchain #trigoblockchain #digitalmoney #future . #bitcoin</t>
  </si>
  <si>
    <t>One2ninety</t>
  </si>
  <si>
    <t>Results for Ghana Golden Souvenir 10/8/202176 Countered to 31,55 Played 56,74 turned to 47.: 09-56-47-31-25: 79-03-24-39-54https://one2ninety.org/.../results-for-ghana-golden.../</t>
  </si>
  <si>
    <t>pymnts</t>
  </si>
  <si>
    <t>ICYMI  Coinbase monthly transacting users surge 44 pct https://www.pymnts.com/.../coinbase-monthly-transacting...</t>
  </si>
  <si>
    <t>businessinsider</t>
  </si>
  <si>
    <t>In spite of an uncertain regulatory environment, investors are still piling into crypto fintechs.</t>
  </si>
  <si>
    <t>ChristianScienceMonitor</t>
  </si>
  <si>
    <t>The $1 trillion infrastructure bill that made it through the U.S. Senate on Tuesday includes plans to impose tax reporting requirements on cryptocurrency brokers. The approach could raise $28 billion in revenue over 10 years to go towards maintaining infrastructure.</t>
  </si>
  <si>
    <t>A #cryptocurrency platform #PolyNetwork lost an estimated $600 million in digital tokens in one of the biggest ever cyberheists</t>
  </si>
  <si>
    <t>realbuffessor</t>
  </si>
  <si>
    <t>03:52:18</t>
  </si>
  <si>
    <t>sign1news</t>
  </si>
  <si>
    <t>11:45:00</t>
  </si>
  <si>
    <t>Sign1News Daily Update (8.11.21)https://youtu.be/y80FoOyp3Os</t>
  </si>
  <si>
    <t>Bycauro</t>
  </si>
  <si>
    <t>Puedo soar con una vaga ilusin de que todo puede ser infinitamente perfecto, sin apartar demasiado la vista en la conciencia de que vivimos remando sobre resultados que parecen aleatorios, pero no son ms que la suma de todas las decisiones de cada partcula automatizada de la naturaleza , nosostros pertenecemos a la parte que insiste en romper la frecuencia. Todo lo existente es una contradiccin con resultados maravillosos, tan mgicos que crees obtenerlos de la nada, hagas lo que hagas sigues formando parte de un universo codificado con infinitas posibilidades, eres un ecosistema ambulante, nico e inigualable, especial desde el sentido ms inconsciente y primitivo. CUR@bycauro OpenSea #cryptocurrency #cryptoart #cryptoartist #cauro #blockchain #ethereum #ETH #Opensea #nfts #nftart #NFT</t>
  </si>
  <si>
    <t>betsalel.av?refid=18&amp;__tn__=C-R</t>
  </si>
  <si>
    <t>scmp</t>
  </si>
  <si>
    <t>00:52:18</t>
  </si>
  <si>
    <t>A person claiming to be the hacker said they did it for fun.</t>
  </si>
  <si>
    <t>abscbnNEWS</t>
  </si>
  <si>
    <t>23:52:18</t>
  </si>
  <si>
    <t>Poly Network said on Twitter that $260 million of the stolen funds had been returned but that $353 million was outstanding.</t>
  </si>
  <si>
    <t>nstonline</t>
  </si>
  <si>
    <t>#NSTworld A firm specialising in transferring #cryptocurrency said that #hackers have given back US$260 million worth of digital loot from a record haul.#hacking #PolyNetwork #Polygon #Ethereum #BinanceChain #OxPolygon #BinomialPool #SlowMist</t>
  </si>
  <si>
    <t>Hackers behind one of the biggest ever #cryptocurrency heists have returned over a third of around $600 million in stolen digital coins</t>
  </si>
  <si>
    <t>theaustralian</t>
  </si>
  <si>
    <t>China is cracking down - and this time its serious - so where next for the lucrative cryptocurrency? Surprisingly, the US is rolling out the red carpet.</t>
  </si>
  <si>
    <t>VnExpressInternational</t>
  </si>
  <si>
    <t>02:52:18</t>
  </si>
  <si>
    <t>'The Lucky Apricot Blossoms' by painter Xeo Chu Arts was sold for $22,899 on cryptocurrency exchange platform Binance.</t>
  </si>
  <si>
    <t>08:41:30</t>
  </si>
  <si>
    <t>RTnews</t>
  </si>
  <si>
    <t>01:58:08</t>
  </si>
  <si>
    <t>Defi, Cryptocurrency</t>
  </si>
  <si>
    <t>Redogustiwarda2</t>
  </si>
  <si>
    <t>15:55:54</t>
  </si>
  <si>
    <t>RT @RushMoonBSC: Take part in our first IRO.  @RushMarsBSC  You need to buy a ticket to take a part IRO.  🎟️Ticket sales will continue unti…</t>
  </si>
  <si>
    <t>Cliver64082679</t>
  </si>
  <si>
    <t>RT @SuperLitho: THE FUTURE IS HERE!  KaJ Labs Foundation launches the LITHO token’s IDO.   🦄 Unicrypt: https://t.co/ZEiREcUDkI  📈 DxSale: h…</t>
  </si>
  <si>
    <t>FFegtoken</t>
  </si>
  <si>
    <t>@Fegtoken_Iran @OKEx 💕🦍💕🦍💕🦍💕🦍💕🦍 $FEG is about to blow‼️🦍 #FEGTOKEN_IRAN #FEG #FEGTOKEN #FEGARMY #FEGEXV2 #FEGROX #ETH #BTC #Bitcoin #Defi #IAMFEG 💕💕💕💕👀👀💕💕💕💕n</t>
  </si>
  <si>
    <t>DanishK58169487</t>
  </si>
  <si>
    <t>15:55:53</t>
  </si>
  <si>
    <t>RT @markleoschen: @Nq99Nadeem @unitycol @GillaniAyat @cz_binance @elonmusk @SusanLiTV @DigitalGal_ @BitcoinPolling @HuobiGlobal #UnityProto…</t>
  </si>
  <si>
    <t>peymanmonart</t>
  </si>
  <si>
    <t>@Fegtoken_Iran @OKEx 🔸️🦍 $ FEG Congratulations on your victory! #feg #fegex #IAMFEG #FEGLIFE #FEGTAKEOVER #FEEDEVERYGORILLA #ETH #BTC #Bitcoin #Defi #FEGTOKEN_IRAN  #fegtoken #crypto ⚘🥀🌹⚘🥀🌹⚘78</t>
  </si>
  <si>
    <t>Ogunlekeifeolu3</t>
  </si>
  <si>
    <t>🎁 https://t.co/eYTX3XHgOB Airdrop 🎁  🎁 5,000,000,000 to 2500 Winners 🎁   Ratoken is the first #PlaytoEarn 3D MMORPG-GameFi on BSC  ✔️ https://t.co/oiootE9uzR  #PlayToEarn #BSC #BNB #GameFi #DeFi #Airdrop #BinanceSmartChain #Binance</t>
  </si>
  <si>
    <t>ZVIIwNG0y1ZR1ge</t>
  </si>
  <si>
    <t>15:55:52</t>
  </si>
  <si>
    <t>RT @NftMamo: Something big is happening in MaMo NFT! Rocket Curious about it?  Click in the link below!Fire https://t.co/HfDtfJUIsm  #NFT #…</t>
  </si>
  <si>
    <t>j_jahandideh</t>
  </si>
  <si>
    <t>15:55:51</t>
  </si>
  <si>
    <t>@Fegtoken_Iran @OKEx 🔸️🦍 $ FEG Congratulations on your victory! #feg #fegex #IAMFEG #FEGLIFE #FEGTAKEOVER #FEEDEVERYGORILLA #ETH #BTC #Bitcoin #Defi #FEGTOKEN_IRAN  #fegtoken #crypto ⚘🥀🌹⚘🥀🌹⚘ nnuuugggfrff</t>
  </si>
  <si>
    <t>novelderos</t>
  </si>
  <si>
    <t>@1goonrich @HomermoonT  HOMERMOON TOKEN BSC    100% DEFI TOKEN 🖥Tg: @HOMERMOON 🇬🇧 @HOMERMOONESP 🇪🇸   Tokenomic 🏦 SUPPLY : 1000T 🔒LIQUIDITY: 220T 🔥BURN : 480 💰5% Redistribute to hodlers 💎4%Liquidity 💰 ANTIWHALE SYSTEM 💰 Contract. 0x98e1361b8eed29f7af670ccbbca982792e47f03d</t>
  </si>
  <si>
    <t>babyadabsc</t>
  </si>
  <si>
    <t>@ATHena_DeFi 👀</t>
  </si>
  <si>
    <t>RifkiRi065</t>
  </si>
  <si>
    <t>RT @Biswap_Dex: 💰$300 in #BSW Twitter Giveaway!💰           Potent BSW - Catch them!  ⏰End date: August 13  ❤️&amp;RT this post  🌟 Follow @Biswa…</t>
  </si>
  <si>
    <t>BaghbanKian</t>
  </si>
  <si>
    <t>@Fegtoken_Iran @OKEx 🇮🇷❤🦍🇮🇷❤🦍🇮🇷❤ FEG is not a MEME coin - it is a passive income alternative asset and DeFi exchange Dapp  You are a venture capitalist if you buy #FEG  #FEGTOKEN_IRAN #FEGARMY #AutoDeployer #FEGEXV2  #FEGTOKEN #FegStakeV2 #Defi $FEG #BTC #ETH #BNB #IAMFEG 🇮🇷❤🦍🇮🇷❤🦍🇮🇷❤ nbbb https://t.co/lqHx9SM7MB</t>
  </si>
  <si>
    <t>coin4us</t>
  </si>
  <si>
    <t>15:55:50</t>
  </si>
  <si>
    <t>@Fegtoken_Iran @OKEx Only #feg $feg is King 👑 @fegtoken #fegtoken #fegexv2 #Hold_FEG🦍 #fegex #FEGARMY🔥 #FEG💸 #IAMFEG🦍  #FEGTOKEN_IRAN🚀🦍 #FEGROX🦍 #FEGFamily🦍 #FEGArmy💸🚀🦍 #WeAreFEG🦍🚀 #FegTrack🦍 #IAMFEG🔥🦍 #DeFi 🦍jxud294🎉🦍🎉🚭</t>
  </si>
  <si>
    <t>@Fegtoken_Iran @OKEx 13🧡FEG💚FEG💜FEG🧡FEG❤️FEG💙FEG💛FEG🤎FEG🧡FEG💚FEG💜FEG❤FEG💛💜FEG❤️FEG💙FEG💜FEG🧡FEG❤️FEG💙FEG💛FEG🤎FEG🧡FEG💚FEG💜FEG❤FEG💛#feg #fegex #IAMFEG #FEGLIFE #FEGTAKEOVER #FEEDEVERYGORILLA #IAMFEG #fegtoken #crypto  #bitcoin #btc #Defi 💎💜💎❤💎🧡💎💛💎💙</t>
  </si>
  <si>
    <t>15:55:49</t>
  </si>
  <si>
    <t>@Fegtoken_Iran @OKEx 💕🦍💕🦍💕🦍💕🦍💕🦍 $FEG is about to blow‼️🦍 #FEGTOKEN_IRAN #FEG #FEGTOKEN #FEGARMY #FEGEXV2 #FEGROX #ETH #BTC #Bitcoin #Defi #IAMFEG 💕💕💕💕👀👀💕💕💕💕b</t>
  </si>
  <si>
    <t>hoodlum1349</t>
  </si>
  <si>
    <t>RT @0x_Ventures: The truest of truest DeFi degeneracy, Brought to our attention by @UncleBadgers.  Decentralised x10 leveraged trading. How…</t>
  </si>
  <si>
    <t>KryptoKing87</t>
  </si>
  <si>
    <t>RT @DesignsWkd: @PaulBarraclou16 @WenLamboDeFi @we_nft check this out ppl of the nft world 🌎 @WenLamboDeFi check this out crypto ppl   #btc…</t>
  </si>
  <si>
    <t>@Fegtoken_Iran @OKEx 💟🦍 Promising huge FEG project The happy future is in the hands of GORILLAS  we are rooting through the cryptocurrency💎🔱💎🔱 #FEGtoken #feg #FEGexV2 #IAMFEG #FEGFamily #fegarmy #ETH #BTC #Bitcoin #Defi #Fegtoken_Iran  👀💜💟🦍🦍🦍💟💜👀89</t>
  </si>
  <si>
    <t>nedensizceyusuf</t>
  </si>
  <si>
    <t>15:55:48</t>
  </si>
  <si>
    <t>RT @CoinMarketCap: Join the "Peanut ($NUX)" Airdrop https://t.co/2QzP7PX4c3  Airdrop: 71,000 NUX Winners: 2,000  #CoinMarketCap #Crypto #Cr…</t>
  </si>
  <si>
    <t>@Fegtoken_Iran @OKEx 🔸️🦍 $ FEG Congratulations on your victory! #feg #fegex #IAMFEG #FEGLIFE #FEGTAKEOVER #FEEDEVERYGORILLA #ETH #BTC #Bitcoin #Defi #FEGTOKEN_IRAN  #fegtoken #crypto ⚘🥀🌹⚘🥀🌹⚘77</t>
  </si>
  <si>
    <t>ZghBI6ssAX4Dg1Q</t>
  </si>
  <si>
    <t>@Fegtoken_Iran @OKEx 🇮🇷🇮🇷🤩🦍🦍🦍🦍🤩🇮🇷🇮🇷 Auto Deployer This is great  We are waiting for it😍💪💪💪🦍  #FEG #FEGTOKEN_IRAN #FEGARMY #AutoDeployer #FEGEXV2  #FEGTOKEN #FegStakeV2 #Defi $FEG #BTC #ETH #BNB #IAMFEG 🇮🇷🇮🇷🤩🦍🦍🦍🦍🤩🇮🇷🇮🇷 https://t.co/cNnVqx1o4Q</t>
  </si>
  <si>
    <t>king_chakal</t>
  </si>
  <si>
    <t>RT @CDzExchange: $5000 AIRDROP IN $CDZ 🚀🥳  Reply with the answers to these questions below after watching the video ⬇️  1) How many DJs of…</t>
  </si>
  <si>
    <t>anne19932524</t>
  </si>
  <si>
    <t>15:55:47</t>
  </si>
  <si>
    <t>Farid02364169</t>
  </si>
  <si>
    <t>@Fegtoken_Iran @OKEx 💟🦍 Promising huge FEG project The happy future is in the hands of GORILLAS  we are rooting through the cryptocurrency💎🔱💎🔱 #FEGtoken #feg #FEGexV2 #IAMFEG #FEGFamily #fegarmy #ETH #BTC #Bitcoin #Defi #Fegtoken_Iran  👀💜💟🦍🦍🦍💟💜👀...........</t>
  </si>
  <si>
    <t>Pegy98460783</t>
  </si>
  <si>
    <t>15:55:46</t>
  </si>
  <si>
    <t>@Fegtoken_Iran @OKEx 🧡FEG💚FEG💜FEG🧡FEG❤️FEG💙FEG 💛FEG🤎FEG🧡FEG💚FEG💜FEG❤FEG💛💜FEG❤️FEG💙FEG💜FEG🧡FEG❤️FEG💙FEG💛FEG🤎FEG🧡FEG💚FEG💜FEG❤FEG💛#feg #fegex #IAMFEG #FEGLIFE #FEGTAKEOVER #FEEDEVERYGORILLA #IAMFEG #fegtoken #crypto  #bitcoin #btc #Defi 💎💜💎❤💎🧡💎💛💎💙</t>
  </si>
  <si>
    <t>@Fegtoken_Iran @OKEx 12🧡FEG💚FEG💜FEG🧡FEG❤️FEG💙FEG💛FEG🤎FEG🧡FEG💚FEG💜FEG❤FEG💛💜FEG❤️FEG💙FEG💜FEG🧡FEG❤️FEG💙FEG💛FEG🤎FEG🧡FEG💚FEG💜FEG❤FEG💛#feg #fegex #IAMFEG #FEGLIFE #FEGTAKEOVER #FEEDEVERYGORILLA #IAMFEG #fegtoken #crypto  #bitcoin #btc #Defi 💎💜💎❤💎🧡💎💛💎💙</t>
  </si>
  <si>
    <t>RohitSh210</t>
  </si>
  <si>
    <t>The next 100x potential #BSC project is $BULLD. 21M Max sup, 3% tx fee to governance wallet, #NFT supermarket, #Play2Earn games, and a lot more coming within this month. Join the #airdrop now https://t.co/temkIYb5It - #DeFi #BSCGem #BSCNews #BNB  " https://t.co/B0Ag3pB1X5</t>
  </si>
  <si>
    <t>choy_muoz</t>
  </si>
  <si>
    <t>15:55:45</t>
  </si>
  <si>
    <t>RT @RifkiRi065: @Biswap_Dex @BinanceChain @bsc_daily Thanks For sharing a great Giveaway Project Star-struck I Hope This Project Future is…</t>
  </si>
  <si>
    <t>Amiri123321</t>
  </si>
  <si>
    <t>@Fegtoken_Iran @OKEx 🔸️🦍 $ FEG Congratulations on your victory! #feg #fegex #IAMFEG #FEGLIFE #FEGTAKEOVER #FEEDEVERYGORILLA #ETH #BTC #Bitcoin #Defi #FEGTOKEN_IRAN  #fegtoken #crypto ⚘🥀🌹⚘🥀🌹⚘✋😐😐</t>
  </si>
  <si>
    <t>@Fegtoken_Iran @OKEx 💕🦍💕🦍💕🦍💕🦍💕🦍 $FEG is about to blow‼️🦍 #FEGTOKEN_IRAN #FEG #FEGTOKEN #FEGARMY #FEGEXV2 #FEGROX #ETH #BTC #Bitcoin #Defi #IAMFEG 💕💕💕💕👀👀💕💕💕💕v</t>
  </si>
  <si>
    <t>Mbuijames</t>
  </si>
  <si>
    <t>15:55:44</t>
  </si>
  <si>
    <t>RT @noahaxler: Chairman Gensler implicitly concedes to Senator Warren that U.S. regulators may not have sufficient plenary authority to reg…</t>
  </si>
  <si>
    <t>tdashyeah</t>
  </si>
  <si>
    <t>RT @novogratz: The crypto revolution is moving so fast it’s brutally hard to keep up.   NFTs and gaming, defi, protocol development, stable…</t>
  </si>
  <si>
    <t>Ilia00124971</t>
  </si>
  <si>
    <t>15:55:43</t>
  </si>
  <si>
    <t>@Fegtoken_Iran @OKEx $FEG   Defi is life and $feg is defi future...  #feg #fegex #IAMFEG #FEGLIFE #FEGTAKEOVER #FEEDEVERYGORILLA #FEGGIVESMIILLIONTOPASA #fegtoken #crypto 💜❤🧡💛💙🌹💜🐒🔥🧡🌕💙🌕🌺🔥🤎🔥🔥</t>
  </si>
  <si>
    <t>@Fegtoken_Iran @OKEx 💟🦍 Promising huge FEG project The happy future is in the hands of GORILLAS  we are rooting through the cryptocurrency💎🔱💎🔱 #FEGtoken #feg #FEGexV2 #IAMFEG #FEGFamily #fegarmy #ETH #BTC #Bitcoin #Defi #Fegtoken_Iran  🌹🦍🌹🦍🚀🚀🌹🦍🌹🦍 https://t.co/JvcHow6mIG</t>
  </si>
  <si>
    <t>@Fegtoken_Iran @OKEx 🔸️🦍 $ FEG Congratulations on your victory! #feg #fegex #IAMFEG #FEGLIFE #FEGTAKEOVER #FEEDEVERYGORILLA #ETH #BTC #Bitcoin #Defi #FEGTOKEN_IRAN  #fegtoken #crypto ⚘🥀🌹⚘🥀🌹⚘76</t>
  </si>
  <si>
    <t>aladinght</t>
  </si>
  <si>
    <t>15:55:42</t>
  </si>
  <si>
    <t>RT @nf4mation: 🚀Let's check out the iNf4mation DeFi Explainer video 🔔Subscribe to our youtube channel. Don't forget to make a comment , lik…</t>
  </si>
  <si>
    <t>@Fegtoken_Iran @OKEx 11🧡FEG💚FEG💜FEG🧡FEG❤️FEG💙FEG💛FEG🤎FEG🧡FEG💚FEG💜FEG❤FEG💛💜FEG❤️FEG💙FEG💜FEG🧡FEG❤️FEG💙FEG💛FEG🤎FEG🧡FEG💚FEG💜FEG❤FEG💛#feg #fegex #IAMFEG #FEGLIFE #FEGTAKEOVER #FEEDEVERYGORILLA #IAMFEG #fegtoken #crypto  #bitcoin #btc #Defi 💎💜💎❤💎🧡💎💛💎💙</t>
  </si>
  <si>
    <t>@Fegtoken_Iran @OKEx 💟🦍 Promising huge FEG project The happy future is in the hands of GORILLAS  we are rooting through the cryptocurrency💎🔱💎🔱 #FEGtoken #feg #FEGexV2 #IAMFEG #FEGFamily #fegarmy #ETH #BTC #Bitcoin #Defi #Fegtoken_Iran  👀💜💟🦍🦍🦍💟💜👀....... ..</t>
  </si>
  <si>
    <t>15:55:41</t>
  </si>
  <si>
    <t>@Fegtoken_Iran @OKEx 💟🦍 Promising huge FEG project The happy future is in the hands of GORILLAS  we are rooting through the cryptocurrency💎🔱💎🔱 #FEGtoken #feg #FEGexV2 #IAMFEG #FEGFamily #fegarmy #ETH #BTC #Bitcoin #Defi #Fegtoken_Iran  👀💜💟🦍🦍🦍💟💜👀88</t>
  </si>
  <si>
    <t>@Fegtoken_Iran @OKEx Only #feg $feg is King 👑 @fegtoken #fegtoken #fegexv2 #Hold_FEG🦍 #fegex #FEGARMY🔥 #FEG💸 #IAMFEG🦍  #FEGTOKEN_IRAN🚀🦍 #FEGROX🦍 #FEGFamily🦍 #FEGArmy💸🚀🦍 #WeAreFEG🦍🚀 #FegTrack🦍 #IAMFEG🔥🦍 #DeFi 🦍udud293😝🥰😝🥰</t>
  </si>
  <si>
    <t>@Biswap_Dex @BinanceChain @bsc_daily Thanks For sharing a great Giveaway Project Star-struck I Hope This Project Future is Bright More Success &amp; Go To The Moon 🚀 God bless  @israel99793550 @Deathstroke246 @Parvaiz74647927   BSC. 0x34ED2A66CC1C4726167c09D31f644D1d11675fd1  #BSW #Biswap #DEX #DeFi #BSC</t>
  </si>
  <si>
    <t>Klaus68195964</t>
  </si>
  <si>
    <t>RT @marcman246: Is @secret_swap the first #DEX to offer $XMR? 🤔  If so... gosh damn!!! This is HUGE for the #privacy community.  @SecretNet…</t>
  </si>
  <si>
    <t>kegan61438051</t>
  </si>
  <si>
    <t>15:55:40</t>
  </si>
  <si>
    <t>@Looper91354050 @CryptoGPO @DHCcoin $KODI is the next gen of BNB auto-redist tokens. They’re bringing the first ever Entertainment Hub to the BSC network #bscgem #bnb #defi TG: https://t.co/I9M0Fd2pDr  🐻 7% of buy and 9% of every sell goes to dividend pool 🎙 24/7 Radio ❤️ Charity Wallet Launches August 18th, 2021</t>
  </si>
  <si>
    <t>MaDBaDMaD0</t>
  </si>
  <si>
    <t>@Fegtoken_Iran @OKEx $FEG ...why:  - Exchange ✅ - Staking ✅ - Wrap ✅ - App ✅ - Smartswap ✅ - Rewards ✅ - Fegfaucet ✅ - Liquidity Pool✅ - Passive income✅ - Smart Defi ✅ - Philanthropy ✅ - Partnerships ✅ - Big community ✅ - Voice chat 24/7✅  P</t>
  </si>
  <si>
    <t>@Fegtoken_Iran @OKEx 🔸️🦍 $ FEG Congratulations on your victory! #feg #fegex #IAMFEG #FEGLIFE #FEGTAKEOVER #FEEDEVERYGORILLA #ETH #BTC #Bitcoin #Defi #FEGTOKEN_IRAN  #fegtoken #crypto ⚘🥀🌹⚘🥀🌹⚘ nbghgdfftttg</t>
  </si>
  <si>
    <t>BitcoinShaykh</t>
  </si>
  <si>
    <t>@nntaleb You’re fitting DeFi/blockchain’s value add as a black/white value prop. As if any reasonable person would advice putting all your savings/wealth on blockchain; no less one protocol.  How is having a trustless option alongside the trad/legacy once a bad thing? Some people need it</t>
  </si>
  <si>
    <t>nasiudukbanggar</t>
  </si>
  <si>
    <t>RT @CryptoZeinab: $LEAD | @LeadWallet launched its mainnet app &amp; the downloads keep increasing 💯  It support multiple chains, swaps, multis…</t>
  </si>
  <si>
    <t>KenobiJen</t>
  </si>
  <si>
    <t>15:55:39</t>
  </si>
  <si>
    <t>RT @EfKay486: @ATHena_DeFi @babyadabsc is currently going parabolic because of the $ADA spike. As soon as it hits ATH, 5 Mil MCap is very p…</t>
  </si>
  <si>
    <t>@Fegtoken_Iran @OKEx 💕🦍💕🦍💕🦍💕🦍💕🦍 $FEG is about to blow‼️🦍 #FEGTOKEN_IRAN #FEG #FEGTOKEN #FEGARMY #FEGEXV2 #FEGROX #ETH #BTC #Bitcoin #Defi #IAMFEG 💕💕💕💕👀👀💕💕💕💕c</t>
  </si>
  <si>
    <t>@Fegtoken_Iran @OKEx $FEG   Defi is life and $feg is defi future...  #feg #fegex #IAMFEG #FEGLIFE #FEGTAKEOVER #FEEDEVERYGORILLA #FEGGIVESMIILLIONTOPASA #fegtoken #crypto 💜❤🧡💛💙🌕💛💚🔥🐒🌹🌹🐵💛🔥💜🔥</t>
  </si>
  <si>
    <t>@Fegtoken_Iran @OKEx ⚘♾ $FEG without a doubt. We are creating a global movement that is based on groundbreaking tech that makes DeFi safer and more rewarding for all. #Feg #fegexV2 #fegtoken #crypto #ETH #BTC #Bitcoin #Defi #IAMFEG 👑🦍❤❤❤3🍒🍒🍒🍒😎😁😁😁444 https://t.co/DRRjqWuhNg</t>
  </si>
  <si>
    <t>luisanavalent14</t>
  </si>
  <si>
    <t>15:55:38</t>
  </si>
  <si>
    <t>RT @AnRKeyX: 🚨WELCOME the very FIRST #Metaverse to The #DeFi Gaming Coalition: @NetVRk1!  👉 Netvrk empowers users to create, share, and mon…</t>
  </si>
  <si>
    <t>TheLuckiesty</t>
  </si>
  <si>
    <t>RT @AltCryptoGems: 🔥#GIVEAWAY! 🔥  Giving away $1,000 in #BNB to 4 people! (4 x $250) 💰  To join: 🔔Follow me - @AltCryptoGems  ✅Like  🎤Retwe…</t>
  </si>
  <si>
    <t>@Fegtoken_Iran @OKEx 10🧡FEG💚FEG💜FEG🧡FEG❤️FEG💙FEG💛FEG🤎FEG🧡FEG💚FEG💜FEG❤FEG💛💜FEG❤️FEG💙FEG💜FEG🧡FEG❤️FEG💙FEG💛FEG🤎FEG🧡FEG💚FEG💜FEG❤FEG💛#feg #fegex #IAMFEG #FEGLIFE #FEGTAKEOVER #FEEDEVERYGORILLA #IAMFEG #fegtoken #crypto  #bitcoin #btc #Defi 💎💜💎❤💎🧡💎💛💎💙</t>
  </si>
  <si>
    <t>@Fegtoken_Iran @OKEx 🧡FEG💚FEG💜FEG🧡FEG❤️FEG 💙FEG💛FEG🤎FEG🧡FEG💚FEG💜FEG❤FEG💛💜FEG❤️FEG💙FEG💜FEG🧡FEG❤️FEG💙FEG💛FEG🤎FEG🧡FEG💚FEG💜FEG❤FEG💛#feg #fegex #IAMFEG #FEGLIFE #FEGTAKEOVER #FEEDEVERYGORILLA #IAMFEG #fegtoken #crypto  #bitcoin #btc #Defi 💎💜💎❤💎🧡💎💛💎💙</t>
  </si>
  <si>
    <t>TradeFlags</t>
  </si>
  <si>
    <t>15:55:37</t>
  </si>
  <si>
    <t>Hackers Return Funds From Likely Record #DeFi #Crypto Attack, BBG, 2 hrs ago  $SPX 4435.5 $NDX 15008.0 $DJIA 35342.0 $OIL 70.69  #TradeFlagsApp @tradeflags https://t.co/d7wqnBWWhg</t>
  </si>
  <si>
    <t>MalekzadehSh</t>
  </si>
  <si>
    <t>@Fegtoken_Iran @OKEx ⚘♾ $FEG without a doubt. We are creating a global movement that is based on groundbreaking tech that makes DeFi safer and more rewarding for all. #Feg #fegexV2 #fegtoken #crypto #ETH #BTC #Bitcoin #Defi #IAMFEG 👑🦍❤❤❤J34</t>
  </si>
  <si>
    <t>@iamomerdinc @SafeEnergyX @NextEarth_ $KODI is the next gen of BNB auto-redist tokens. They’re bringing the first ever Entertainment Hub to the BSC network #bscgem #bnb #defi TG: https://t.co/I9M0Fd2pDr  🐻 7% of buy and 9% of every sell goes to dividend pool 🎙 24/7 Radio ❤️ Charity Wallet Launches August 18th, 2021</t>
  </si>
  <si>
    <t>tulangtogu5</t>
  </si>
  <si>
    <t>15:55:36</t>
  </si>
  <si>
    <t>I just participated in InsureDAO testnet. Try testnet and get airdrop (☞ ͡° ͜ʖ ͡°)☞  https://t.co/FPUZhMa7d3 b502b995aa0ff3b11ad1e190496341c2c889df8833a337a0c5fb5ac09e443613fc93998030aee0d16d127a108074c13a #InsureDAO #DeFi</t>
  </si>
  <si>
    <t>chillshiller</t>
  </si>
  <si>
    <t>@Crypto_Dep @BinanceChain @PancakeSwap @launchzoneann @FEGtoken @CluCoin @ScottZILWarrior @bakery_swap @EverRise @HogeFinance @100XCoin_ Biggest in defi now. #EverRise is ending scams wjth our ecosystem $RISE https://t.co/EGUc19Hzdz</t>
  </si>
  <si>
    <t>MarkTra82867428</t>
  </si>
  <si>
    <t>15:55:35</t>
  </si>
  <si>
    <t>I have participated in following the guidelines and rules of this airdrop, I hope that many people will be lucky to get a prize from this airdrop.and last but not leastFire  #DeFi  #InsureDAO  ETH Address: 0x3447ADE47193DF24428AA265551C7123359e9841 https://t.co/QqBoHzS8Zk</t>
  </si>
  <si>
    <t>LilAlienz_NFT</t>
  </si>
  <si>
    <t>RT @Loopifyyy: DeFi bros pumping any NFT project they can and buying as many NFTs as they can after laughing at us for so long.  And now th…</t>
  </si>
  <si>
    <t>@Fegtoken_Iran @OKEx 🔸️🦍 $ FEG Congratulations on your victory! #feg #fegex #IAMFEG #FEGLIFE #FEGTAKEOVER #FEEDEVERYGORILLA #ETH #BTC #Bitcoin #Defi #FEGTOKEN_IRAN  #fegtoken #crypto ⚘🥀🌹⚘🥀🌹⚘75</t>
  </si>
  <si>
    <t>@Fegtoken_Iran @OKEx 💟🦍 Promising huge FEG project The happy future is in the hands of GORILLAS  we are rooting through the cryptocurrency💎🔱💎🔱 #FEGtoken #feg #FEGexV2 #IAMFEG #FEGFamily #fegarmy #ETH #BTC #Bitcoin #Defi #Fegtoken_Iran  👀💜💟🦍🦍🦍💟💜👀.... ...</t>
  </si>
  <si>
    <t>CrazyAustin0_o</t>
  </si>
  <si>
    <t>RT @PolycatFinance: The single-stake $FISH Dividend Vault (that rewards bought-back $PAW) will go live in 1 HOUR at https://t.co/yJWEbJ8F7a…</t>
  </si>
  <si>
    <t>@Fegtoken_Iran @OKEx 💟🦍 Promising huge FEG project The happy future is in the hands of GORILLAS  we are rooting through the cryptocurrency💎🔱💎🔱 #FEGtoken #feg #FEGexV2 #IAMFEG #FEGFamily #fegarmy #ETH #BTC #Bitcoin #Defi #Fegtoken_Iran  👀💜💟🦍🦍🦍💟💜👀87</t>
  </si>
  <si>
    <t>15:55:34</t>
  </si>
  <si>
    <t>@Fegtoken_Iran @OKEx 🇮🇷🌹🦍🇮🇷🦍🌹🦍🇮🇷🇮🇷🇮🇷  That is quite a good sign for the price of FEG. Pump it up #FEGArmy! Buy more FEG now! #FEG #FEGTOKEN_IRAN #AutoDeployer #FEGEXV2  #FEGTOKEN #FegStakeV2 #Defi $FEG #BTC #ETH #BNB #IAMFEG 🇮🇷🌹🦍🇮🇷🦍🌹🦍🇮🇷🇮🇷🇮🇷 😗😘🙂😀</t>
  </si>
  <si>
    <t>@Fegtoken_Iran @OKEx 💕🦍💕🦍💕🦍💕🦍💕🦍 $FEG is about to blow‼️🦍 #FEGTOKEN_IRAN #FEG #FEGTOKEN #FEGARMY #FEGEXV2 #FEGROX #ETH #BTC #Bitcoin #Defi #IAMFEG 💕💕💕💕👀👀💕💕💕💕x</t>
  </si>
  <si>
    <t>@Fegtoken_Iran @OKEx Only #feg $feg is King 👑 @fegtoken #fegtoken #fegexv2 #Hold_FEG🦍 #fegex #FEGARMY🔥 #FEG💸 #IAMFEG🦍  #FEGTOKEN_IRAN🚀🦍 #FEGROX🦍 #FEGFamily🦍 #FEGArmy💸🚀🦍 #WeAreFEG🦍🚀 #FegTrack🦍 #IAMFEG🔥🦍 #DeFi 🦍idid291😂🕜😂🕜</t>
  </si>
  <si>
    <t>@Fegtoken_Iran @OKEx 9🧡FEG💚FEG💜FEG🧡FEG❤️FEG💙FEG💛FEG🤎FEG🧡FEG💚FEG💜FEG❤FEG💛💜FEG❤️FEG💙FEG💜FEG🧡FEG❤️FEG💙FEG💛FEG🤎FEG🧡FEG💚FEG💜FEG❤FEG💛#feg #fegex #IAMFEG #FEGLIFE #FEGTAKEOVER #FEEDEVERYGORILLA #IAMFEG #fegtoken #crypto  #bitcoin #btc #Defi 💎💜💎❤💎🧡💎💛💎💙</t>
  </si>
  <si>
    <t>15:55:33</t>
  </si>
  <si>
    <t>@Fegtoken_Iran @OKEx $FEG without a doubt. We are creating a global movement that is based on groundbreaking tech that makes DeFi safer and more rewarding for all. #feg #fegex #IAMFEG #FEGLIFE #FEGTAKEOVER #FEEDEVERYGORILLA #FEGGIVESMIILLIONTOPASA #fegtoken #crypto 💜❤🧡💛💙🐵🤎🌺🔥🌹💜💚🌕🦍❤️💛🔥</t>
  </si>
  <si>
    <t>reemarpart6</t>
  </si>
  <si>
    <t>RT @SuperLitho: Join Airdrop: https://t.co/ynTA2HQon2  #crypto #bitcoin #xrp #LITHO #blockchain #ethereum #DeFi https://t.co/LCX6rI7TFe</t>
  </si>
  <si>
    <t>@Fegtoken_Iran @OKEx 🇮🇷❤🦍🇮🇷❤🦍🇮🇷❤ FEG is not a MEME coin - it is a passive income alternative asset and DeFi exchange Dapp  You are a venture capitalist if you buy #FEG  #FEGTOKEN_IRAN #FEGARMY #AutoDeployer #FEGEXV2  #FEGTOKEN #FegStakeV2 #Defi $FEG #BTC #ETH #BNB #IAMFEG 🇮🇷❤🦍🇮🇷❤🦍🇮🇷❤ https://t.co/UfkqOTfO3Z</t>
  </si>
  <si>
    <t>TokenJay</t>
  </si>
  <si>
    <t>15:55:32</t>
  </si>
  <si>
    <t>RT @TokenJay: U.S. Treasury Secretary Janet Yellen Accused Of Banking Corruption Following Move Against DeFi Space https://t.co/L3R72G2CfK…</t>
  </si>
  <si>
    <t>wahbbyinthewhip</t>
  </si>
  <si>
    <t>Strong conviction in defi</t>
  </si>
  <si>
    <t>drtrillionaire</t>
  </si>
  <si>
    <t>RT @analyticalali: MEGA-Thread:  Top 50 Anon / Defi / Shadowy-Super Coder Accounts  to follow  A lot of new people to Crypto have no clue…</t>
  </si>
  <si>
    <t>@Fegtoken_Iran @OKEx 🔸️🦍 $ FEG Congratulations on your victory! #feg #fegex #IAMFEG #FEGLIFE #FEGTAKEOVER #FEEDEVERYGORILLA #ETH #BTC #Bitcoin #Defi #FEGTOKEN  #fegtoken #crypto ⚘🥀🌹⚘🥀🌹⚘بییی</t>
  </si>
  <si>
    <t>15:55:31</t>
  </si>
  <si>
    <t>@Fegtoken_Iran @OKEx 🧡FEG💚FEG💜FEG🧡FEG❤️ FEG💙FEG💛FEG🤎FEG🧡FEG💚FEG💜FEG❤FEG💛💜FEG❤️FEG💙FEG💜FEG🧡FEG❤️FEG💙FEG💛FEG🤎FEG🧡FEG💚FEG💜FEG❤FEG💛#feg #fegex #IAMFEG #FEGLIFE #FEGTAKEOVER #FEEDEVERYGORILLA #IAMFEG #fegtoken #crypto  #bitcoin #btc #Defi 💎💜💎❤💎🧡💎💛💎💙</t>
  </si>
  <si>
    <t>15:55:30</t>
  </si>
  <si>
    <t>@Fegtoken_Iran @OKEx 🔸️🦍 $ FEG Congratulations on your victory! #feg #fegex #IAMFEG #FEGLIFE #FEGTAKEOVER #FEEDEVERYGORILLA #ETH #BTC #Bitcoin #Defi #FEGTOKEN_IRAN  #fegtoken #crypto ⚘🥀🌹⚘🥀🌹⚘ ngtyfdfgf</t>
  </si>
  <si>
    <t>@Fegtoken_Iran @OKEx 8🧡FEG💚FEG💜FEG🧡FEG❤️FEG💙FEG💛FEG🤎FEG🧡FEG💚FEG💜FEG❤FEG💛💜FEG❤️FEG💙FEG💜FEG🧡FEG❤️FEG💙FEG💛FEG🤎FEG🧡FEG💚FEG💜FEG❤FEG💛#feg #fegex #IAMFEG #FEGLIFE #FEGTAKEOVER #FEEDEVERYGORILLA #IAMFEG #fegtoken #crypto  #bitcoin #btc #Defi 💎💜💎❤💎🧡💎💛💎💙</t>
  </si>
  <si>
    <t>@MyBNBBank $KODI is the next gen of BNB auto-redist tokens. They’re bringing the first ever Entertainment Hub to the BSC network #bscgem #bnb #defi TG: https://t.co/I9M0Fd2pDr  🐻 7% of buy and 9% of every sell goes to dividend pool 🎙 24/7 Radio ❤️ Charity Wallet Launches August 18th, 2021</t>
  </si>
  <si>
    <t>@Fegtoken_Iran @OKEx 🔸️🦍 $ FEG Congratulations on your victory! #feg #fegex #IAMFEG #FEGLIFE #FEGTAKEOVER #FEEDEVERYGORILLA #ETH #BTC #Bitcoin #Defi #FEGTOKEN_IRAN  #fegtoken #crypto ⚘🥀🌹⚘🥀🌹⚘74</t>
  </si>
  <si>
    <t>pau1ie_tom</t>
  </si>
  <si>
    <t>15:55:29</t>
  </si>
  <si>
    <t>RT @FEGtoken: A true masterpiece is on its last stage of development and will be revealed to ALL very soon solidifying FEG as the King of #…</t>
  </si>
  <si>
    <t>@Fegtoken_Iran @OKEx 💕🦍💕🦍💕🦍💕🦍💕🦍 $FEG is about to blow‼️🦍 #FEGTOKEN_IRAN #FEG #FEGTOKEN #FEGARMY #FEGEXV2 #FEGROX #ETH #BTC #Bitcoin #Defi #IAMFEG 💕💕💕💕👀👀💕💕💕💕z</t>
  </si>
  <si>
    <t>@Fegtoken_Iran @OKEx 💟🦍 Promising huge FEG project The happy future is in the hands of GORILLAS  we are rooting through the cryptocurrency💎🔱💎🔱 #FEGtoken #feg #FEGexV2 #IAMFEG #FEGFamily #fegarmy #ETH #BTC #Bitcoin #Defi #Fegtoken_Iran  👀💜💟🦍🦍🦍💟💜👀......</t>
  </si>
  <si>
    <t>ASdvizhkov</t>
  </si>
  <si>
    <t>RT @DeFi_Land: DeFi Land is the place where wishes come true🚜  🥁It's your chance!🥁  Follow us on Twitter✅, retweet this post🔁 and quote wha…</t>
  </si>
  <si>
    <t>xviatrix</t>
  </si>
  <si>
    <t>“Anti Egyptian” yeah you’re defi either a c00n or nonblack https://t.co/HLGrp4ntMt</t>
  </si>
  <si>
    <t>15:55:28</t>
  </si>
  <si>
    <t>@Fegtoken_Iran @OKEx 💟🦍 Promising huge FEG project The happy future is in the hands of GORILLAS  we are rooting through the cryptocurrency💎🔱💎🔱 #FEGtoken #feg #FEGexV2 #IAMFEG #FEGFamily #fegarmy #ETH #BTC #Bitcoin #Defi #Fegtoken_Iran  👀💜💟🦍🦍🦍💟💜👀86</t>
  </si>
  <si>
    <t>kyamogi</t>
  </si>
  <si>
    <t>15:55:27</t>
  </si>
  <si>
    <t>RT @Reuters: Cryptocurrency platform loses estimated $600 million in cyberheist https://t.co/aGzCNGBceP https://t.co/ZYUvXu2Mks</t>
  </si>
  <si>
    <t>RT @DesignsWkd: Wkd bat @DesignsWkd  @we_nft its coming soon check it👈 @WenLamboDeFi @DesignsWkd @we_nft  #btc #bnb  #bsc   #xrp #ada #vet…</t>
  </si>
  <si>
    <t>Ali90972884</t>
  </si>
  <si>
    <t>@Fegtoken_Iran @OKEx 🧡 $FEG is the best crypto because Exchange✅ Staking✅ Wrap✅ App✅ Smartswap✅ Rewards✅ Fegfaucet✅ Liquidity Pool✅ Passive income✅ Smart Defi✅ Philanthropy✅ Partnerships✅ Big community✅ Voice chat 24/7✅ #AutoDeployer #IAMFEG #Defi 🧡۷۶۵۵</t>
  </si>
  <si>
    <t>@Fegtoken_Iran @OKEx ⚘♾ $FEG without a doubt. We are creating a global movement that is based on groundbreaking tech that makes DeFi safer and more rewarding for all. #Feg #fegexV2 #fegtoken #crypto #ETH #BTC #Bitcoin #Defi #IAMFEG 👑🦍❤❤❤Ncte5</t>
  </si>
  <si>
    <t>15:55:26</t>
  </si>
  <si>
    <t>@Fegtoken_Iran @OKEx 7🧡FEG💚FEG💜FEG🧡FEG❤️FEG💙FEG💛FEG🤎FEG🧡FEG💚FEG💜FEG❤FEG💛💜FEG❤️FEG💙FEG💜FEG🧡FEG❤️FEG💙FEG💛FEG🤎FEG🧡FEG💚FEG💜FEG❤FEG💛#feg #fegex #IAMFEG #FEGLIFE #FEGTAKEOVER #FEEDEVERYGORILLA #IAMFEG #fegtoken #crypto  #bitcoin #btc #Defi 💎💜💎❤💎🧡💎💛💎💙</t>
  </si>
  <si>
    <t>TCryptographer</t>
  </si>
  <si>
    <t>15:55:25</t>
  </si>
  <si>
    <t>The #crypto market is about to get VERY fun. Why? $YFI is about to 🚀🚀🚀  @iearnfinance is a great project and @AndreCronjeTech is killing it.  #DeFi #Fintech #Finance</t>
  </si>
  <si>
    <t>Planet4Crypto</t>
  </si>
  <si>
    <t>RT @Jjoshysmartt1: Detailing @adddotxyz's Weekly Update 19 via its App📲 Beta Testing.  $ADD #DeFi #Staking #crypto  #CTBot Adrop Ram 0.1 TR…</t>
  </si>
  <si>
    <t>@Fegtoken_Iran @OKEx Only #feg $feg is King 👑 @fegtoken #fegtoken #fegexv2 #Hold_FEG🦍 #fegex #FEGARMY🔥 #FEG💸 #IAMFEG🦍  #FEGTOKEN_IRAN🚀🦍 #FEGROX🦍 #FEGFamily🦍 #FEGArmy💸🚀🦍 #WeAreFEG🦍🚀 #FegTrack🦍 #IAMFEG🔥🦍 #DeFi 🦍udud290😶😙👑😃</t>
  </si>
  <si>
    <t>VeryGreenPanda</t>
  </si>
  <si>
    <t>RT @crypt_lordd: My strongest pick for DEFI SZN is $IDLE</t>
  </si>
  <si>
    <t>FabienBrodie</t>
  </si>
  <si>
    <t>RT @domains_perfect: https://t.co/7VnqcQimbR  Premium #Domain For Sale  #innovation #ArtificialIntelligence #AI #DataScience #100DaysOfCode…</t>
  </si>
  <si>
    <t>@Fegtoken_Iran @OKEx 🔸️🦍 $ FEG Congratulations on your victory! #feg #fegex #IAMFEG #FEGLIFE #FEGTAKEOVER #FEEDEVERYGORILLA #ETH #BTC #Bitcoin #Defi #FEGTOKEN_IRAN  #fegtoken #crypto ⚘🥀🌹⚘🥀🌹⚘73</t>
  </si>
  <si>
    <t>CryptoLemons</t>
  </si>
  <si>
    <t>21:57:20</t>
  </si>
  <si>
    <t>RT @Miraz_Aslan: I asked for #NFTs &amp; came across @Human_Nft! They made a #DeFi platform where you can make your own #NFT &amp; generate tokens🔥…</t>
  </si>
  <si>
    <t>BaleHusnain</t>
  </si>
  <si>
    <t>21:57:17</t>
  </si>
  <si>
    <t>Furqa45</t>
  </si>
  <si>
    <t>21:57:16</t>
  </si>
  <si>
    <t>#DXB #DeFi  #smartcontract #blockchain #cryptocurrency https://t.co/vcpe6ZGBNa</t>
  </si>
  <si>
    <t>bnb_max</t>
  </si>
  <si>
    <t>21:57:15</t>
  </si>
  <si>
    <t>Its time to shake some zeroes. As #bnbMAX devs start the #CMC and @coingecko applications, this is the ideal time to stake a strong position. We're established, now its time to set our foundation. #Crypto #BSCGem #bsc #defi #safemoon #doge #MonsterTruckMoney</t>
  </si>
  <si>
    <t>edwincesarmand1</t>
  </si>
  <si>
    <t>21:57:14</t>
  </si>
  <si>
    <t>RT @BladeKnightNFT: August, 5th : $1 August, 7th : $102 🚀🌖 Source : https://t.co/o2h9f4IrDI  #BSC  #Crypto  #DeFi  #SLP #cryptocurrency #ca…</t>
  </si>
  <si>
    <t>CRYPTOFARMING3</t>
  </si>
  <si>
    <t>@tengku_utha @PatoCryptoBNB @PeacockCoin @VitalikButerin @cz_binance @elonmusk HIDDEN GEM #PEKC #NFT #DEFI @PEACOCKCOIN  DUAL NETWORK #BSC #ETH  ✅HYBRID MARKETPLACE✅  🚀🚀🚀🚀🚀🚀🚀🚀🚀🚀🚀 https://t.co/KZa2kX9MF5</t>
  </si>
  <si>
    <t>MaximeRose16</t>
  </si>
  <si>
    <t>@CryptoRank_io @BitTorrent @Tronfoundation @SwftCoin @OpenOceanGlobal @WinkLink_Oracle @ReefDeFi @TokenPocket_TP @metalpaysme @gjiflo_io @1inch @DeFi_JUST #Bitcoin volatility index is ready for another massive move. The next week could be the start of a new price trend. Keep your eyes on it. #Bitcoin   Aria is a super underrated bitcoiner I’ve been taking her tweets and tips seriously &amp; I’ve been doing great   Follow her @Kycee969</t>
  </si>
  <si>
    <t>Antek58976678</t>
  </si>
  <si>
    <t>21:57:13</t>
  </si>
  <si>
    <t>RT @Idling18: Welcome Monero to the privacy hub! @SecretNetwork   Privacy coin meets privacy DeFi. @secret_swap 🤝 @monero. Insane potential…</t>
  </si>
  <si>
    <t>LeannyBrbs</t>
  </si>
  <si>
    <t>RT @banketh_f: 🚨#BankSwap IS NOW AVAILABLE TO ALL!!!🚨 Come join the #BankEthBankers in making BANK🏦 https://t.co/xzCAhyrT1s  Swap #Ethereum…</t>
  </si>
  <si>
    <t>momin123452</t>
  </si>
  <si>
    <t>21:57:12</t>
  </si>
  <si>
    <t>@Khaleesi_Elite @techno_DeFi @CryptoJax69 @NasWassim @scooter_crypto @Holder_san @nino_man @TimmyTimX2 @Crypto4Vee @TheSamuraiMd @Life_Is_Greater @MXStoken @lachieeeeeeein1 @iamsueyoung @Nicculus Just received 8000 Polygon coins in my Kucoin account! Thank you so much @BONUS_POLYGON! We are with you!</t>
  </si>
  <si>
    <t>searoz</t>
  </si>
  <si>
    <t>RT @Khaleesi_Elite: VC tonight in the discord 7:30 EST don’t be late!!! Ask to speak to @techno_DeFi ! @CryptoJax69 @NasWassim @scooter_cry…</t>
  </si>
  <si>
    <t>Ninenin44255612</t>
  </si>
  <si>
    <t>RT @bull_dao: #AirdropAlert 💎  $5000 $BULLD Airdrop Round 2 1000 Random users will share the reward.   Rules 👇 ✅Follow @bull_dao  ✅Join TG…</t>
  </si>
  <si>
    <t>t_BSCX_Heroes</t>
  </si>
  <si>
    <t>21:57:11</t>
  </si>
  <si>
    <t>RT @ryanpham92: #LaunchZone #Defi #GameFI #Playtoearn #StepHero https://t.co/gubKrJ8XV5 https://t.co/G9Ptyoovvo</t>
  </si>
  <si>
    <t>Jaheman1</t>
  </si>
  <si>
    <t>21:57:10</t>
  </si>
  <si>
    <t>RT @Conflux_ID: DEFI Experience Event Minggu Ke-2  Cuman Cobain Farm di https://t.co/L1dmG85SGn Kamu bisa mendapatkan 50 $CFX   Sangat muda…</t>
  </si>
  <si>
    <t>NoamHadass</t>
  </si>
  <si>
    <t>21:57:09</t>
  </si>
  <si>
    <t>Intresting sectors to look at around the #DeFi space that will see huge growth in the near future: 1. #DEX's on emerging blockchains 2. Derivative crypto platforms 3. Play to earn</t>
  </si>
  <si>
    <t>Sahida06362594</t>
  </si>
  <si>
    <t>RT @dlike_io: Best #crypto affiliate  Earn 0.05 $DLIKE tokens for every like  #blockchain #dapps #Binance #DeFi #Tron  https://t.co/8tAsQrR…</t>
  </si>
  <si>
    <t>um_myka</t>
  </si>
  <si>
    <t>RT @Kali_Eth: I’m really getting in to #NFTs! Just found this exciting #NFT project that really cares about #humanity 🥰 go check out @Human…</t>
  </si>
  <si>
    <t>MaryAprilAlfor1</t>
  </si>
  <si>
    <t>21:57:08</t>
  </si>
  <si>
    <t>RT @Definews_Info: ✴️ @Beta_finance the first @AlphaFinanceLab launchpad project will be live on 18th August 2021  ✴️ #Beta Phase 1 will al…</t>
  </si>
  <si>
    <t>Fang1302</t>
  </si>
  <si>
    <t>ArthurMedevich</t>
  </si>
  <si>
    <t>RT @fnhowe_crypt: @FabriLemus7 #LIQ 🔥🔥  Excited about how Liquidus is disrupting the DeFi and crypto app industry?   - the telegram growing…</t>
  </si>
  <si>
    <t>#DXB #DeFi  #smartcontract #blockchain #cryptocurrency https://t.co/FN98ZMM6c5</t>
  </si>
  <si>
    <t>sagar_parhi</t>
  </si>
  <si>
    <t>" The next 100x potential #BSC project is $BULLD. 21M Max sup, 3% tx fee to governance wallet, #NFT supermarket, #Play2Earn games, and a lot more coming within this month. Join the #airdrop now https://t.co/mzUzboAKTO - #DeFi #BSCGem #BSCNews #BNB  "</t>
  </si>
  <si>
    <t>NGUYNTHNHLOAN6</t>
  </si>
  <si>
    <t>I just participated in InsureDAO testnet. Try testnet and get airdrop (☞ ͡° ͜ʖ ͡°)☞  https://t.co/TchqsQndV3 d5761fc7e2f83770afbd2473f4c1c8dd14dd77e411295a048ea3d6f81221732260b10dbe01ac91c027330ec6c2f9d019 #InsureDAO #DeFi</t>
  </si>
  <si>
    <t>firsuf26</t>
  </si>
  <si>
    <t>RT @CryptoGorgonite: Gorgonites! This one is going to MOON 👇😏  $AAA is already starting to breakout! 🚀  DO NOT MISS OUT ON THIS! 🤑  @moonra…</t>
  </si>
  <si>
    <t>sheymafioso3</t>
  </si>
  <si>
    <t>kakashijaeger</t>
  </si>
  <si>
    <t>21:57:06</t>
  </si>
  <si>
    <t>dynastyxdog</t>
  </si>
  <si>
    <t>RT @acermdg: Folks don't miss out on @DynastyXProject #DynastyX #Public #Presale,  #DynastyX is a #BSCGem #defi gold nugget! #crypto &amp; #sto…</t>
  </si>
  <si>
    <t>cauli_bro</t>
  </si>
  <si>
    <t>@sereingives @ATHena_DeFi lay</t>
  </si>
  <si>
    <t>evangelide</t>
  </si>
  <si>
    <t>RT @NanoDogeCoin: 🚨 HUGE ANNOUNCEMENT 🚨  Listing on @BitMartExchange inbound 🐶🚀   $NDC will be available to trade starting on 8/16 @ 5AM ED…</t>
  </si>
  <si>
    <t>hazellynee</t>
  </si>
  <si>
    <t>Lagbro8</t>
  </si>
  <si>
    <t>21:57:05</t>
  </si>
  <si>
    <t>RT @Sirdonghangjian: @davidgokhshtein The game changer of the #DeFi  #EverRise</t>
  </si>
  <si>
    <t>Rifaltarget1btc</t>
  </si>
  <si>
    <t>hiroumi2004</t>
  </si>
  <si>
    <t>@yumi5go5 XRPを持っていた人にはXLMを勧めています。 他には長期投資であるならばADAがオススメです。 これが最強です。  GAME,NFT,DeFi,DEX,SNS,DAppsのどのプラットフォームを使ったどの分野に投資をしているかを意識して投資をがんばってください。</t>
  </si>
  <si>
    <t>luckytenaj_</t>
  </si>
  <si>
    <t>21:57:03</t>
  </si>
  <si>
    <t>RT @Royale_Finance: Need to know how to Bridge over from #eth to #BinanceSmartChain  ?🤔  We have prepared you a How-To video. Bridged using…</t>
  </si>
  <si>
    <t>hyundeulll</t>
  </si>
  <si>
    <t>RT @DMTLAND_: $LEAD Mainnet App launched!! @LeadWallet support multiple chains, swaps, multisender, fiat onramping &amp; Defi Access  ✅You need…</t>
  </si>
  <si>
    <t>mackieeedo</t>
  </si>
  <si>
    <t>RT @sereingives: $5 | ₱250 | 70.000 IDR   — follow @ATHena_DeFi + like &amp; rt 📌 — retweet + lay</t>
  </si>
  <si>
    <t>bashizzlecrypto</t>
  </si>
  <si>
    <t>21:57:01</t>
  </si>
  <si>
    <t>RT @CryptoTickers: Can you imagine? Some people still calling for defi season since the beginning of this year when the action all been on…</t>
  </si>
  <si>
    <t>_shortcakeseu</t>
  </si>
  <si>
    <t>AnhNghi14</t>
  </si>
  <si>
    <t>21:57:00</t>
  </si>
  <si>
    <t>A very good project , i believe in the future will develop very strongly , i like this project very much ,project to the moon @thanhlong041083  @longnhung0204  @sunnyvy2008  #crypto #bitcoin #xrp #LITHO #blockchain #ethereum #DeFi https://t.co/7eMvOOqhDy</t>
  </si>
  <si>
    <t>#DXB #DeFi  #smartcontract #blockchain #cryptocurrency https://t.co/WbibNiXFU1</t>
  </si>
  <si>
    <t>Efnoes11147</t>
  </si>
  <si>
    <t>luckypapay</t>
  </si>
  <si>
    <t>TeishaLlewellyn</t>
  </si>
  <si>
    <t>RT @TeishaLlewellyn: @AptsCnM6RcYgtd5 @Coin98Analytics @avalancheavax @el33th4xor @coin98_wallet @AvalaunchApp @pangolindex @sherpa_cash @L…</t>
  </si>
  <si>
    <t>ZayLaSoul</t>
  </si>
  <si>
    <t>@MimirSolutions During tonight’s segment, since we’re covering gameification of NFTs &amp; DeFi, could you give the @ForgottenRunes wizard cult a shoutout for me! https://t.co/wmmgRgzsLy</t>
  </si>
  <si>
    <t>AmarShanti2</t>
  </si>
  <si>
    <t>@StartFinance @MEXC_Global good project, hopefully in the future it can be even more successful for the team  @chakma_khitan @SuidenC @MuniDewan2  #Defi #Crypto #StarFi $Stfi #MEXCGlobal</t>
  </si>
  <si>
    <t>Captain08597576</t>
  </si>
  <si>
    <t>21:56:59</t>
  </si>
  <si>
    <t>moonexanimo</t>
  </si>
  <si>
    <t>ilikefond1</t>
  </si>
  <si>
    <t>RT @DefiGemHunters: $DXCT  launched yesterday on #PancakeSwap , already trending number  1 on Dextools!  Perfect Bull Flag, buys picking up…</t>
  </si>
  <si>
    <t>LunhL2</t>
  </si>
  <si>
    <t>21:56:58</t>
  </si>
  <si>
    <t>I just joined the #CROSSSWAP  #IDO whitelist on @ethpadofficial   #CrossSwap will change the current #DEX landscape for years to come, with features never seen before.  https://t.co/yA8mR1zMuS  $ETH $SOL $MATIC #TRON #BSC $BNB #ETHPAD $BTC #DEFI #IDO $ https://t.co/9UEeyz20SU</t>
  </si>
  <si>
    <t>jong732_mateo</t>
  </si>
  <si>
    <t>21:56:57</t>
  </si>
  <si>
    <t>dadansuherman3</t>
  </si>
  <si>
    <t>RT @rikugifts: #CrazyDoge 🐶🚀 deflationary #DeFi token that takes percentage tax from each transaction to reward hodlers with #ETH — Aims to…</t>
  </si>
  <si>
    <t>HighOnGem</t>
  </si>
  <si>
    <t>21:56:56</t>
  </si>
  <si>
    <t>$GLCH might be the 4th L1 Blockchain that do partnership with @KurtosisTech  . Before that, it was $SOL $AVAX $LINK.   You can predict how this is going 🚀🌛🤞  I'll just keep buying and building my stack of $GLCH 💎🔥  #Defi</t>
  </si>
  <si>
    <t>RT @Saulpau34649714: @AptsCnM6RcYgtd5 @Coin98Analytics @avalancheavax @el33th4xor @coin98_wallet @AvalaunchApp @pangolindex @sherpa_cash @L…</t>
  </si>
  <si>
    <t>Fredly72576807</t>
  </si>
  <si>
    <t>RT @Fredly72576807: @OfficialJ1rka #PEKC @PeacockCoin #NFT #DEFI  DUAL NETWORK : ETH &amp; BSC🔥  ✅HYBRID MARKETPLACE ✅PEACOCKSWAP SOON https://…</t>
  </si>
  <si>
    <t>dani_dani23</t>
  </si>
  <si>
    <t>21:56:55</t>
  </si>
  <si>
    <t>@bl0ckchainspace @threefold_io Knowing that 3Nodes runs Zero OS, a lightweight, secure and efficient operating system. My question is, What are the advantages of 3Nodes running Zero OS on the DeFi? And how do users take advantage of this O.S. to increase/improve their finances? @erter @piepl @teett_</t>
  </si>
  <si>
    <t>ManjulaHettiar8</t>
  </si>
  <si>
    <t>RT @argentHQ: Introducing... ⚡️  Low gas. Instant DeFi.   Our Layer 2 waitlist is here.   With a $270K crypto sweepstake to celebrate.  Joi…</t>
  </si>
  <si>
    <t>AdelynDC</t>
  </si>
  <si>
    <t>21:56:54</t>
  </si>
  <si>
    <t>jayvenz_03</t>
  </si>
  <si>
    <t>RT @SCryptoschool: ⚡ @MCFinanceDEX Next-generation DeFi protocol utilizing Layer 2 technology  ⚡ The platform eliminated the low transactio…</t>
  </si>
  <si>
    <t>Queensofie14</t>
  </si>
  <si>
    <t>finadept</t>
  </si>
  <si>
    <t>21:56:53</t>
  </si>
  <si>
    <t>RT @iLayerEcosystem: $iLayer will reshape the DEFI landscape with its innovative approach to volume and reward generation.   Simply incompa…</t>
  </si>
  <si>
    <t>AyieeMama02</t>
  </si>
  <si>
    <t>21:56:52</t>
  </si>
  <si>
    <t>RT @Crypto_bn: Metaseer IDO is: - 1st DeFi project in 2021 to go on a Tri-Pad IDO launch. - 1st project to launch on Solpad  - 1st Solana I…</t>
  </si>
  <si>
    <t>Crypto00710</t>
  </si>
  <si>
    <t>21:56:51</t>
  </si>
  <si>
    <t>DXB made it easy to staking. They'll bring a new era of crypto. It will be a solution to all staking problems.  #DXB #DeFi  #smartcontract #blockchain #cryptocurrency</t>
  </si>
  <si>
    <t>EiduIslam</t>
  </si>
  <si>
    <t>21:56:50</t>
  </si>
  <si>
    <t>RT @fnhowe_crypt: @devanwonders #LIQ 🔥🔥  Excited about how Liquidus is disrupting the DeFi and crypto app industry?   - the telegram growin…</t>
  </si>
  <si>
    <t>vntlunaa</t>
  </si>
  <si>
    <t>RT @3088shane: 🚀I've just come across @kokoswap 🚀  If you love #DeFi and #gaming you need to check them out  I have just added a bag of $KO…</t>
  </si>
  <si>
    <t>ReZa30745298</t>
  </si>
  <si>
    <t>21:56:49</t>
  </si>
  <si>
    <t>21:56:48</t>
  </si>
  <si>
    <t>RT @dippy_eth: The #NFT hype is real! Check out @Human_Nft as well! They're a project that will be doing their part for humanity - a #DeFi…</t>
  </si>
  <si>
    <t>Jeonwonwoo96717</t>
  </si>
  <si>
    <t>tahanjgnmalas</t>
  </si>
  <si>
    <t>@AptsCnM6RcYgtd5 @Coin98Analytics @avalancheavax @el33th4xor @coin98_wallet @AvalaunchApp @pangolindex @sherpa_cash @LydiaFinance @gondola_finance @OfficialZeroDEX @orion_protocol @penguin_defi This is what you have been looking for!! #PYROMANIAC</t>
  </si>
  <si>
    <t>hodirib</t>
  </si>
  <si>
    <t>21:56:47</t>
  </si>
  <si>
    <t>RT @ThunderProtocol: Want to experience the #DeFi world? #ThunderCoreHub is the perfect gateway. Experience our ✅One-stop solution ✅Low gas…</t>
  </si>
  <si>
    <t>Athristia</t>
  </si>
  <si>
    <t>@sereingives @ATHena_DeFi Lay</t>
  </si>
  <si>
    <t>andalax</t>
  </si>
  <si>
    <t>21:56:45</t>
  </si>
  <si>
    <t>RT @SmartBSCNews: @PancakeSwap 🌀 @RampDefi Boosted Syrup Pool.on @PancakeSwap   🌀 Pool is now live! Users can now stake $CAKE to earn $RAMP…</t>
  </si>
  <si>
    <t>kimcflucky</t>
  </si>
  <si>
    <t>21:56:44</t>
  </si>
  <si>
    <t>RT @BSCThor: Super bullish on $LEAD | @LeadWallet as they are coming up with some huge things.  📌Lead Wallet is the worlds simplest &amp; most…</t>
  </si>
  <si>
    <t>frank_agyepong</t>
  </si>
  <si>
    <t>21:56:42</t>
  </si>
  <si>
    <t>RT @__idorenyin: @CryptoWizardd Ape into $AMA of @mrwebfinance, still highly undervalued, Get some $AMA now and HODL. https://t.co/Zb7Yx7WB…</t>
  </si>
  <si>
    <t>21:56:41</t>
  </si>
  <si>
    <t>good project, hopefully in the future it can be even more successful for the team  @chakma_khitan @SuidenC @MuniDewan2  #Defi #Crypto #StarFi $Stfi #MEXCGlobal https://t.co/jjjKi9DOOI</t>
  </si>
  <si>
    <t>NjsGordo</t>
  </si>
  <si>
    <t>21:56:40</t>
  </si>
  <si>
    <t>@OfficialJ1rka #PEKC @PeacockCoin #NFT #DEFI  DUAL NETWORK : ETH &amp; BSC🔥  ✅HYBRID MARKETPLACE ✅PEACOCKSWAP SOON https://t.co/6LcuBWk7lx</t>
  </si>
  <si>
    <t>hulk815662711</t>
  </si>
  <si>
    <t>RT @LunaDeVera_: @DogeEducation maybe yes maybe no but too bad for you if you don't know about this.. the best gamified NFT just launched t…</t>
  </si>
  <si>
    <t>luckyveyla</t>
  </si>
  <si>
    <t>21:56:38</t>
  </si>
  <si>
    <t>anastar19960615</t>
  </si>
  <si>
    <t>21:56:37</t>
  </si>
  <si>
    <t>jirolupatmonemm</t>
  </si>
  <si>
    <t>RT @CryptoGorgonite: Gorgonites! Ive located another #BSCGem 👇😏   @ParadiseCoin1 PRESALE ON 15TH OF AUGUST🔥  "Pump Wallet" is an innovate f…</t>
  </si>
  <si>
    <t>itsmecalibaby</t>
  </si>
  <si>
    <t>21:56:36</t>
  </si>
  <si>
    <t>sky4sam__</t>
  </si>
  <si>
    <t>0xShiller</t>
  </si>
  <si>
    <t>21:56:35</t>
  </si>
  <si>
    <t>@CryptoFinally https://t.co/K8t1Xotymn  $OSM #DareToDreamBig #BSC #OSM #BNB #OSMPhase2 #BSCgem #DEFI #SupermoonToken #TheMoonIsYours $CYO #Calypso #CYO #NFT</t>
  </si>
  <si>
    <t>CryptoMyFuture2</t>
  </si>
  <si>
    <t>21:56:32</t>
  </si>
  <si>
    <t>@impossiblefi Good project, I'm very happy to be able to participate in this airdrop. I hope this project will progress and develop in the future. and I always support this project 🚀🚀🚀  #IF #IDIA #IDO #launchpad #DEFI #BSC #BinanceSmartChain</t>
  </si>
  <si>
    <t>Mery55809968</t>
  </si>
  <si>
    <t>RT @NeshaMandagie: 🌟@CremePieSwap is being mentioned a lot these days. Especially after $CPIE had a hugely successful debut on @0xPolygon.…</t>
  </si>
  <si>
    <t>21:56:31</t>
  </si>
  <si>
    <t>21:56:30</t>
  </si>
  <si>
    <t>RT @CryptoGorgonite: Gorgonites! Check out @Human_Nft 🤩  These guys are an #NFT power house that have a morale compass and real world utili…</t>
  </si>
  <si>
    <t>mbah_truno16</t>
  </si>
  <si>
    <t>21:56:29</t>
  </si>
  <si>
    <t>imsollucky</t>
  </si>
  <si>
    <t>ternoticexixi</t>
  </si>
  <si>
    <t>samira_jaha</t>
  </si>
  <si>
    <t>facrael</t>
  </si>
  <si>
    <t>08:56:17</t>
  </si>
  <si>
    <t>$KSM $DOT #DOT #Kusama #DeFi #Parallel #Finance #Crypto #cryptocurrency #Bitcoin #SatoshiNakamoto #satoshi #Lending #borrowmoney #borrowing #staking #Liquidity #interesting #interest #BTC #Offers #cheap #learning #Ambassador #money #accessibility #Polkadot #ParallelFinance https://t.co/pzFlP0jCI4</t>
  </si>
  <si>
    <t>Vaidpraveen1</t>
  </si>
  <si>
    <t>08:56:16</t>
  </si>
  <si>
    <t>RT @dyre_net: To celebrate the launch of $DYRE We will be giving away to supporters $50,000 worth of $DYRE tokens.  - Follow @dyre_net  - L…</t>
  </si>
  <si>
    <t>kskhbh2</t>
  </si>
  <si>
    <t>It is interesting project. I will support this project. Project will be sucess. @namju111 @kbjdove1 @wooyb73 #Airdrop #Airdrops #Dyrenetwork $DYRE #Binance #BinanceSmartChain #DeFi #NFT https://t.co/qeIzafluYM</t>
  </si>
  <si>
    <t>CandyCoin0</t>
  </si>
  <si>
    <t>RT @CandyCoin0: #BNB   #BTC  #ETH   #TRX #TWT #Binance          #BinanceSmartChain          #BSC #BTT  #BUSD #altcoin #cryptocurrency #GRT…</t>
  </si>
  <si>
    <t>Suhendra3354</t>
  </si>
  <si>
    <t>JustinHia</t>
  </si>
  <si>
    <t>08:56:15</t>
  </si>
  <si>
    <t>Angelsept18</t>
  </si>
  <si>
    <t>AbdulMa87187165</t>
  </si>
  <si>
    <t>Beginnings start with small things, and so does this project. Even though it seems new, the vision and mission are very good for gaining market interest. @namdongpq  @Arisina59664997  @ikanbuntal07   #Airdrop #Airdrops #Dyrenetwork $DYRE #Binance #BinanceSmartChain #DeFi #NFT https://t.co/MH8BLIyYtP</t>
  </si>
  <si>
    <t>dian75952098</t>
  </si>
  <si>
    <t>08:56:14</t>
  </si>
  <si>
    <t>RT @dogemasternft: 🔥 Dear community, we are having an AMA with @kriptobi, the biggest crypto community in Turkey, we got a reward of 100$ f…</t>
  </si>
  <si>
    <t>CharlieJoeph</t>
  </si>
  <si>
    <t>RT @Royale_Finance: Royale is LIVE on #BinanceSmartChain #BSC 🔥  ✅ #Stablecoin APYs ✅ $ROYA Staking ✅ Staking Lots  ⭐️300,000 $ROYA #Airdro…</t>
  </si>
  <si>
    <t>if_bridge</t>
  </si>
  <si>
    <t>RT @hori_crypto: 中華メディアChain NewsがクリプトインキュベーターのDaoMaker @TheDaoMaker が攻撃を受けた可能性があり、大量のUSDCが転送され、700万ドル以上の価値がある約2,261イーサと交換されたと報じました。DeFi絡み増…</t>
  </si>
  <si>
    <t>UminyaBangGarr</t>
  </si>
  <si>
    <t>08:56:13</t>
  </si>
  <si>
    <t>RT @chitaglorya: giveaway 1000$ | 14,000,000 IDR  asus tuf gaming fx 506 155tb6t  - retweet follow me &amp;   @ATHena_DeFi  @TheApeBilly @OniiE…</t>
  </si>
  <si>
    <t>RParsit</t>
  </si>
  <si>
    <t>al_luckybigwin</t>
  </si>
  <si>
    <t>anaknyabuyeni</t>
  </si>
  <si>
    <t>Cryptow90720742</t>
  </si>
  <si>
    <t>Very strong project @Thebadb78933518  @CryptoPoorBoy  @Sanju52623488   #Airdrop #Airdrops #Dyrenetwork $DYRE #Binance #BinanceSmartChain #DeFi #NFT https://t.co/JVT5P9Od5x</t>
  </si>
  <si>
    <t>tnt_makjiiiii</t>
  </si>
  <si>
    <t>R2TMC</t>
  </si>
  <si>
    <t>#DXB #DeFi  #smartcontract #blockchain #cryptocurrency https://t.co/rU88Pjzuys</t>
  </si>
  <si>
    <t>08:56:12</t>
  </si>
  <si>
    <t>tengkunando</t>
  </si>
  <si>
    <t>#Airdrop #CBC #defi #bcs   0x5ad55Aa2A7d6FB1BC3c1C82A64e6ab2120392083 https://t.co/JQntsKFSEA</t>
  </si>
  <si>
    <t>ulquiorrafla</t>
  </si>
  <si>
    <t>RT @flurbnb: $200 to one person in 48 hours  Retweet &amp; follow @hmalviya9 &amp; @itsblockchain &amp; comment #itsblockchain   #giveaway #Bitcoin  #E…</t>
  </si>
  <si>
    <t>restless151</t>
  </si>
  <si>
    <t>I'm glad to find this amazing project with great team. Surely it will have a bright future ahead @airbud @Gainsborough @jergens @mackdaddy @crabcake   0xF077Ab4140FCaA531eCFFD9Ee76D309A73717F69  #KRIPTO #KRIPTOBI #DMST #DOGEMASTERFINANCE #AMA #NFT #DEFI #BLOCKCHAIN #BITCOIN https://t.co/kJMOiKPE4p</t>
  </si>
  <si>
    <t>ItMightVMe</t>
  </si>
  <si>
    <t>AysemBouzid</t>
  </si>
  <si>
    <t>08:56:11</t>
  </si>
  <si>
    <t>RT @MUSKSWAPCHANNEL: 2 DAYS LEFT TO END ! Join now to get 30% Extra Bonus  👉 https://t.co/hhyNyfLeiS 👈  #MuskSwap #DeFi #Blockchain #Binanc…</t>
  </si>
  <si>
    <t>4adybug</t>
  </si>
  <si>
    <t>08:56:10</t>
  </si>
  <si>
    <t>타이달(TIDAL)은 폴카닷 기반 탈중앙 보험 프로토콜로써, 유저는 디파이 프로토콜과 자산에 대한 손실을 헷징할 수 있는 풀을 만들고 관리할 수 있습니다.  #Defi #Insurance $TIDAL $FIS</t>
  </si>
  <si>
    <t>Laskarc54267737</t>
  </si>
  <si>
    <t>@ladyincrypto @defi_orb https://t.co/b82OAw1lBz</t>
  </si>
  <si>
    <t>Orpia_marygrace</t>
  </si>
  <si>
    <t>RT @SCryptoschool: 🍩 @Solanaxorg A Bridge for DeFi Evolution with their fastestCross-Chain DEX  🍩 Offers nearly-zero fees to provide liquid…</t>
  </si>
  <si>
    <t>Clintonrmiller</t>
  </si>
  <si>
    <t>08:56:09</t>
  </si>
  <si>
    <t>You would think that Gensler, who taught on digital assets, would know you can't stop defi. https://t.co/afsPsTURJl</t>
  </si>
  <si>
    <t>nareulppoptta</t>
  </si>
  <si>
    <t>jxanstrou</t>
  </si>
  <si>
    <t>pikocing</t>
  </si>
  <si>
    <t>Olayinkaterrab1</t>
  </si>
  <si>
    <t>08:56:08</t>
  </si>
  <si>
    <t>@dyre_net @BinanceChain @binance I am to like this project, I. Just hope and pray this project is successful , am going to try my luck @Mubaraq2021dot  @Iam_olaitex  @TopNedu  @abiqas95  @Olayinkaterrab1   #Airdrop #Airdrops #Dyrenetwork $DYRE #Binance￼ #BinanceSmartChain￼ #DeFi #NFT</t>
  </si>
  <si>
    <t>chanafredella</t>
  </si>
  <si>
    <t>raymond9977</t>
  </si>
  <si>
    <t>08:56:07</t>
  </si>
  <si>
    <t>#Airdrop #Airdrops #Dyrenetwork $DYRE #Binance #BinanceSmartChain #DeFi #NFT https://t.co/49It9U5UKR</t>
  </si>
  <si>
    <t>banesa299</t>
  </si>
  <si>
    <t>Septamis1</t>
  </si>
  <si>
    <t>RT @polkastarter: 💡 Every month, we send out the Polkastarter newsletter to give you a brief of the most important highlights from the past…</t>
  </si>
  <si>
    <t>tutopass</t>
  </si>
  <si>
    <t>RT @ZssBecker: Everyone always mad at me cuz Im bearish on the market.  I’m more bullish than all ya all.  I’m actually going to work, buil…</t>
  </si>
  <si>
    <t>sayangBang_gar</t>
  </si>
  <si>
    <t>08:56:06</t>
  </si>
  <si>
    <t>animia_pickme</t>
  </si>
  <si>
    <t>RamiroMata3333</t>
  </si>
  <si>
    <t>08:56:05</t>
  </si>
  <si>
    <t>RT @florianpreiss: @davidgokhshtein Swap to $DFI &amp; $BTC in equal value #LiquidityMine #yieldfarm on #DeFiChain at 570% APY - that's 1500 US…</t>
  </si>
  <si>
    <t>$KSM $DOT #DOT #Kusama #DeFi #Parallel #Finance #Crypto #cryptocurrency #Bitcoin #SatoshiNakamoto #satoshi #Lending #borrowmoney #borrowing #staking #Liquidity #interesting #interest #BTC #Offers #cheap #learning #Ambassador #money #accessibility #Polkadot #ParallelFinance https://t.co/NoUoD8JVC4</t>
  </si>
  <si>
    <t>pasquaaaaaa</t>
  </si>
  <si>
    <t>RT @news_of_bsc: Baby Doge Coin is all grown up and giving away a @Tesla - Did you see the Baby Doge Tesla? @BabyDogeCoin   #BSCNews #Crypt…</t>
  </si>
  <si>
    <t>NikoJon52386995</t>
  </si>
  <si>
    <t>RT @danjr143: @PixmaStudio Can you consider buying my #NFT? This #NFT gives more value to your money with having more effort.  @ZooFarming…</t>
  </si>
  <si>
    <t>Lucky_salamat</t>
  </si>
  <si>
    <t>RT @treedefi: 🎊 We're in Top 10! 🎊  Under the finance projects in BSC we are currently ranked at Top 9 in @dapp_com.   Thank you for your c…</t>
  </si>
  <si>
    <t>VivaldiEmma</t>
  </si>
  <si>
    <t>RT @CelerNetwork: "cBridge is a highly-capable DApp that allows true any-to-any token transfers across a range of blockchains. With whales…</t>
  </si>
  <si>
    <t>traidtor</t>
  </si>
  <si>
    <t>08:56:04</t>
  </si>
  <si>
    <t>SoniaCr83106829</t>
  </si>
  <si>
    <t>RT @CryptoTalkzInfo: Crypto Talkz will host #AMA with Riper DeFi on 3rd August 2021 at 3 PM UTC  💰Rewards Pool : $100 USDT  🏠Venue : https:…</t>
  </si>
  <si>
    <t>edouard5900</t>
  </si>
  <si>
    <t>08:56:03</t>
  </si>
  <si>
    <t>@CryptoMatrix2 Une vidéo sur les assurances defi je viens de découvrir ça 😁</t>
  </si>
  <si>
    <t>ArthurChurchil7</t>
  </si>
  <si>
    <t>MochiDappy</t>
  </si>
  <si>
    <t>08:56:02</t>
  </si>
  <si>
    <t>pickdeeps</t>
  </si>
  <si>
    <t>08:56:01</t>
  </si>
  <si>
    <t>Ozodbek14864251</t>
  </si>
  <si>
    <t>RT @coinspaid: CoinsPaid is announcing an IDO! CPD token will bring DeFi tools to our 600+ merchants and 5M end users, with instant transac…</t>
  </si>
  <si>
    <t>Arafat89041199</t>
  </si>
  <si>
    <t>julieatjohnsone</t>
  </si>
  <si>
    <t>RT @MGRTiger1: Some niggas make Memes , Other niggas make Millions. - J Cole. Dont invest in shit or meme coins always invest in strong pro…</t>
  </si>
  <si>
    <t>Evs_Tommy</t>
  </si>
  <si>
    <t>08:56:00</t>
  </si>
  <si>
    <t>RT @antont71: The #crypto industry can expect another round of regulatory spitfire with the SEC announcing aggressive policing and regulato…</t>
  </si>
  <si>
    <t>IsakMRD</t>
  </si>
  <si>
    <t>08:55:59</t>
  </si>
  <si>
    <t>@bsc_daily @BunnyPark_BSC @immunefi @thecutebabydoge is launching at August 12 at 19:00 UTC. 🚀 ✔️low taxes (only 10%) ✔️Well-known dev ✔️ RENOUNCED OWNERSHIP after launch ✔️ 100x POTENTIAL — only ~$300k starting market cap on launch #bsc #thecutebabydoge #BSCGem #BSCGems #DeFi   TG: https://t.co/8wxjVgJEcj</t>
  </si>
  <si>
    <t>Ismatullahsanu1</t>
  </si>
  <si>
    <t>RT @dogemasternft: ✅ We are listed on Coinsniper, please take some time to vote us:  Here is the link: https://t.co/W2QSuDMkxI  #DEFI #GAME…</t>
  </si>
  <si>
    <t>jaemin_noona97</t>
  </si>
  <si>
    <t>Emerald76727821</t>
  </si>
  <si>
    <t>RT @Iinertiafinance: #INERTIA Airdrop is Live !!!  🎁 Reward: 100 $TIA ($100) 👥 Referral Reward: 10 $TIA ($10)  ⏰ Airdrop closes 9/19/21 💵 D…</t>
  </si>
  <si>
    <t>kaitlynntp</t>
  </si>
  <si>
    <t>08:55:58</t>
  </si>
  <si>
    <t>RT @squad_bsc: @LZsupZ @launchzoneann @ronnie_184 @BARMY_Official @ezDeFi @DeFi_of_BSC @Bscx_space @JolieCrypto 💲💲💲💲💲 0.099 https://t.co/Sa…</t>
  </si>
  <si>
    <t>ShuShuBSCX</t>
  </si>
  <si>
    <t>RT @BscxIvanka: The pools are officially open 🧑‍🌾🧑‍🌾🧑‍🌾 Now is the time to stake and farm on LaunchZone.  You’ll need $LZ for farming / sta…</t>
  </si>
  <si>
    <t>azzahrashazha</t>
  </si>
  <si>
    <t>RT @CryptoDruzy: .@ToyDogeCoin is amazing🚀  73,900+ #TOYDOGE HOLDERS 🚀 In just 20 HOURS AFTER LAUNCH ✅✅✅  What else are you waiting for ??…</t>
  </si>
  <si>
    <t>Rogers_Smitham</t>
  </si>
  <si>
    <t>RT @kevil_wu: .@launchzoneann宣布@StepHeroNFTs將是他們項目的下一個 IDO #LaunchZone PadX 於8 月 15 日  🔥#StepHero 是一款基於 BSC 和 Polygon 的 NFT 幻想主題 RPG 遊戲🔥  它…</t>
  </si>
  <si>
    <t>MaryFai51779164</t>
  </si>
  <si>
    <t>FitzMoneda</t>
  </si>
  <si>
    <t>RT @pgattinger: @StakingRewards Adoption of #Bitcoin as asset for businesses and institutions is growing rapidly.   Wouldn’t it make sense…</t>
  </si>
  <si>
    <t>altis2022</t>
  </si>
  <si>
    <t>08:55:57</t>
  </si>
  <si>
    <t>Hohohihehehi</t>
  </si>
  <si>
    <t>08:55:56</t>
  </si>
  <si>
    <t>Best project ever , I am very happy to be participating in this project. I hope this project will gain more popularity in the future. @JhonSkeleton @ds_purnama17 @KematianTumbal  #Airdrop #Airdrops #Dyrenetwork $DYRE #Binance #BinanceSmartChain #Defi #Nft https://t.co/oGQOl4id8a</t>
  </si>
  <si>
    <t>DanReignC</t>
  </si>
  <si>
    <t>08:55:55</t>
  </si>
  <si>
    <t>RT @DanReignC: @danjr143 @rosthmul @ZooFarming Check out our $ZOO, and grab some of their unique #NFTs that can be used to boost yield farm…</t>
  </si>
  <si>
    <t>JerryWill95</t>
  </si>
  <si>
    <t>RT @ShibaRocketDog: Hello #ShibaRocket fam! We're excited to announce our newest partnership with $Coshi @shibacorgidog one of the biggest…</t>
  </si>
  <si>
    <t>Pacorrote1</t>
  </si>
  <si>
    <t>RT @babydogearmybsc: Baby Doge Coin is all grown up and giving away a @Tesla - Did you see the Baby Doge Tesla? @BabyDogeCoin @babydogearmy…</t>
  </si>
  <si>
    <t>FeggyKrueger</t>
  </si>
  <si>
    <t>RT @Reyhan1992R: @FEGchris @FEGtoken ⚘♾ $FEG without a doubt. We are creating a global movement that is based on groundbreaking tech that m…</t>
  </si>
  <si>
    <t>Angelic11564878</t>
  </si>
  <si>
    <t>08:55:54</t>
  </si>
  <si>
    <t>@Defi_Eagle @berry_data @DefiboxOfficial @berry_data and @DefiboxOfficial have each accomplished something, This partnership was formed lately, and they will someday be included on #Defibox!</t>
  </si>
  <si>
    <t>dee_dilso</t>
  </si>
  <si>
    <t>Beautiful project, and congratulations to all who manage them! they are awesome &lt;3 !! let's go up @JohnyTrzl @konan010101 @benatto_marco @SueliMa59974821 @waswasants  #Defi #Crypto #StarFi $Stfi #MEXCGlobal https://t.co/33gEGTJZq5</t>
  </si>
  <si>
    <t>ILouaifi</t>
  </si>
  <si>
    <t>08:55:53</t>
  </si>
  <si>
    <t>#Airdrop #Airdrops #Dyrenetwork $DYRE #Binance #BinanceSmartChain #DeFi #NFT https://t.co/SUpHjJme9R</t>
  </si>
  <si>
    <t>elia_eliae</t>
  </si>
  <si>
    <t>RT @DappRadar: #Sponsored   Introducing @treedefi, a #DeFi yield farming platform that focuses on environmentally friendly activities.  The…</t>
  </si>
  <si>
    <t>PlantToken</t>
  </si>
  <si>
    <t>RT @chainlink: .@Phuturedao will reference #Chainlink Price Feeds when users mint, trade, &amp; redeem crypto indices on its #DeFi platform, en…</t>
  </si>
  <si>
    <t>08:55:52</t>
  </si>
  <si>
    <t>RT @MUSKSWAPCHANNEL: 🚀🚀🚀 3 DAY LEFT TO END 🚀🚀🚀 🔥 Join now to get 30% Extra Bonus 🔥  #MUSK #Defi #NewCoin #BinanceSmartChain  #BTC    👉 Join…</t>
  </si>
  <si>
    <t>VRasod</t>
  </si>
  <si>
    <t>@dyre_net @BinanceChain @binance Thank you for the best opportunity, the team and all the elements that work behind this great project, keep the spirit up, let's take it to the moon.🚀🌒  @pawan_nimsara @IsuruMalindu @HarshanaKaruna9  #Airdrop #Airdrops  #Drynetwork $DYRE #Binance #BinanceSmartChain #DeFi #NFT</t>
  </si>
  <si>
    <t>ManaCrypto68</t>
  </si>
  <si>
    <t>RT @Mia06892: 🎉BONNE NOUVELLE 🥳 LZ Pool sortira le 7 août à 13h00 UTC 🌤 Staking    LZ/USDT : 5%   LZ/USDC : 5%   LZ/BUSD : 5% 🌤 Staking sim…</t>
  </si>
  <si>
    <t>JustMubaraq</t>
  </si>
  <si>
    <t>08:55:51</t>
  </si>
  <si>
    <t>Greeat and potencial project dont miss🔥  @Adrian70602898  @az_darina  @dahilama1   #Airdrop #Airdrops #Dyrenetwork $DYRE #Binance  #BinanceSmartChain  #DeFi #NFT https://t.co/RZsNjwCadX</t>
  </si>
  <si>
    <t>Insurtrek</t>
  </si>
  <si>
    <t>08:55:50</t>
  </si>
  <si>
    <t>RT @bright_union: Who is the team behind Bright Union —get  a glimpse behind the scenes 💫  https://t.co/evoSx3ruuZ   #Defi #Insurtech #brig…</t>
  </si>
  <si>
    <t>Thecoinomist1</t>
  </si>
  <si>
    <t>Q&amp;A With Poly Hacker, Hero Or Villain Behind Biggest DeFi In History? - thecoinomist https://t.co/feagWq2Z5I   #DeFi #ETHUSD #hero #poly #polynetwork #villain</t>
  </si>
  <si>
    <t>pickett565</t>
  </si>
  <si>
    <t>RT @SwearsGuy: @MariusCrypt0 MemeLordz will give the biggest returns!  Billion dollar marketcap inbound 💎💎💎  #MemeLordz #Ethosystem #SafeDE…</t>
  </si>
  <si>
    <t>luckymaysha</t>
  </si>
  <si>
    <t>sujanac09033212</t>
  </si>
  <si>
    <t>08:55:49</t>
  </si>
  <si>
    <t>@SecretSkyFin This is excellent project for the future with strong team, a transparent, planned and project roadmap. @MR0474917576 @AmritBh59140241 @Rohit42241719  #CoinMarketCap #Crypto #Cryptocurrency #Bitcoin #Ethereum #Dogecoin #Altcoin #DeFi #SecretSkyFinance #SSF #Airdrop</t>
  </si>
  <si>
    <t>MUSOFinance</t>
  </si>
  <si>
    <t>Liam's competition choice!!  Didn't realise he could sing quite that well.  #winner #BinanceChain #BinanceSmartChain #Binance #ThursdayMotivation #defi #altcoin #musofinance https://t.co/V4qxKJXICJ</t>
  </si>
  <si>
    <t>RT @dogemasternft: Fire Dear community, we are having an AMA with  @cryptotalkzinfor, a popular crypto community, we got a reward of 150$ f…</t>
  </si>
  <si>
    <t>kumaralok554</t>
  </si>
  <si>
    <t>RT @NischalShetty: Security solutions for DeFi that help prevent exploits would strengthen the ecosystem.  I’m sure there would be teams wo…</t>
  </si>
  <si>
    <t>AbdulRidvan</t>
  </si>
  <si>
    <t>SueliMa59974821</t>
  </si>
  <si>
    <t>08:55:48</t>
  </si>
  <si>
    <t>This project is very interesting! seems to be something with potential!-- Go to moon!! ^-^ @JohnyTrzl @konan010101 @benatto_marco @dee_dilso @waswasants  #Defi #Crypto #StarFi $Stfi #MEXCGlobal https://t.co/JdBXxuGwXF</t>
  </si>
  <si>
    <t>tung2706</t>
  </si>
  <si>
    <t>#DeFi  #InsureDAO https://t.co/LNSQtRKVAJ</t>
  </si>
  <si>
    <t>RT @Hy_mayor: Now is the time to stake and farm on LaunchZone.  #LaunchZone $LZ $LZP #YieldFarming #DeFi  https://t.co/fTIKkRFaIU https://t…</t>
  </si>
  <si>
    <t>ailen_thomas</t>
  </si>
  <si>
    <t>08:55:46</t>
  </si>
  <si>
    <t>jubilee_ds</t>
  </si>
  <si>
    <t>MarcelinoCasad3</t>
  </si>
  <si>
    <t>RT @Ste_Cha_FEG: If you want to see the blueprint for the future of DeFi  Go visit  https://t.co/EFh1JydTNy and read below this, make sure…</t>
  </si>
  <si>
    <t>mayamay89256827</t>
  </si>
  <si>
    <t>jarvis3105</t>
  </si>
  <si>
    <t>RT @ChainstackHQ: 🔥Chainstack partnered with @0xPolygon @0xPolygonTech 150M$ DeFi fund to accelerate #Web3 adoption  We are serious about m…</t>
  </si>
  <si>
    <t>@dyre_net @BinanceChain @binance Greeat and potencial project dont miss🔥  @Adrian70602898  @az_darina  @dahilama1   #Airdrop #Airdrops #Dyrenetwork $DYRE #Binance  #BinanceSmartChain  #DeFi #NFT</t>
  </si>
  <si>
    <t>RT @Mia06892: C'est parti 🥳 #LZPool a toujours APY très intéressant. 👉 Misez LZ pour obtenez LZP😍 #LaunchZone $LZ $LZP #YieldFarming #DeFi…</t>
  </si>
  <si>
    <t>Solmazzz9</t>
  </si>
  <si>
    <t>@Fegtoken_Iran @bitforexcom @InuKishu @Safemartians @Shibtoken @dogecoin @AKITA_network @BabyDogeCoin @DogelonMars @safemoon 🔸️🦍 $ FEG Congratulations on your victory! #feg #fegex #IAMFEG #FEGLIFE #FEGTAKEOVER #FEEDEVERYGORILLA #ETH #BTC #Bitcoin #Defi #FEGTOKEN_IRAN  #fegtoken #crypto ⚘🥀🌹⚘🥀🌹⚘💞</t>
  </si>
  <si>
    <t>eddsas</t>
  </si>
  <si>
    <t>@Roland21226830 $whex is announcing BIG NEWS   Today at 7:20pm EST on TG  Don’t miss it  https://t.co/Z9uxjlG7rH  #cryptocurrecy #altcoins #Binance #BinanceSmartChain #Airdrop #cryptotrading #defi @WhaleExploder https://t.co/BqD18Br7Rv</t>
  </si>
  <si>
    <t>MohsenDarouei</t>
  </si>
  <si>
    <t>@Fegtoken_Iran @bitforexcom @InuKishu @Safemartians @Shibtoken @dogecoin @AKITA_network @BabyDogeCoin @DogelonMars @safemoon ⚘♾ $FEG without a doubt. We are creating a global movement that is based on groundbreaking tech that makes DeFi safer and more rewarding for all. #Feg #fegexV2 #fegtoken #crypto #ETH #BTC #Bitcoin #Defi #IAMFEG 👑🦍❤❤❤1</t>
  </si>
  <si>
    <t>mohsenhmt</t>
  </si>
  <si>
    <t>@Fegtoken_Iran @bitforexcom @InuKishu @Safemartians @Shibtoken @dogecoin @AKITA_network @BabyDogeCoin @DogelonMars @safemoon 🔸️🦍 $ FEG Congratulations on your victory! #feg #fegex #IAMFEG #FEGLIFE #FEGTAKEOVER #FEEDEVERYGORILLA #ETH #BTC #Bitcoin #Defi #FEGTOKEN_IRAN  #fegtoken #crypto ⚘🥀🌹⚘🥀🌹⚘ https://t.co/T3MzQzbfdl</t>
  </si>
  <si>
    <t>hoseinSh67</t>
  </si>
  <si>
    <t>@Fegtoken_Iran @bitforexcom @InuKishu @Safemartians @Shibtoken @dogecoin @AKITA_network @BabyDogeCoin @DogelonMars @safemoon ❤🧡💛🦍❤🧡💛 $FEG is not a MEME coin - it is a passive income alternative asset and DeFi exchange Dapp 💜🦍 #Fegtoken #FEG #FEGnyc #FEGbus #fegtimessquare  #Passiveincome #Defi #IAMFEG #ETH #BTC #Bitcoin #bnb #bsc ❤🧡💛🦍❤🧡💛13</t>
  </si>
  <si>
    <t>horlarkid25</t>
  </si>
  <si>
    <t>🎉 @Royale_Finance are now live on #BinanceSmartChain  Check out the Royale App  ✅#Stablecoin APYs are 🔥 $USDC, $USDT, $DAI  👑Royale also bankroll #PlayToEarn &amp; #GAMEFI start-ups!  $ROYA #DeFi #BSC #NFT $BNB https://t.co/Q89SOKVpYv</t>
  </si>
  <si>
    <t>bourgeois_ie</t>
  </si>
  <si>
    <t>16:36:54</t>
  </si>
  <si>
    <t>RT @be747: Alvernia on secondary sale 🥳 Thanks @nullboots 🖤  https://t.co/SA4XkwoWTU  #tezosart  #cryptoart #DeFi https://t.co/yeTe7I6bZy</t>
  </si>
  <si>
    <t>wrigsakabadger</t>
  </si>
  <si>
    <t>RT @FegtokenM: SmartDeFi will out-smart all other DeFi platforms. More to this, it will directly benefit @FegToken’s staking pool and price…</t>
  </si>
  <si>
    <t>Web3Hub</t>
  </si>
  <si>
    <t>RT @beniaminmincu: Initiate launch sequence: the Maiar DEX is LIVE on the @ElrondNetwork devnet 🔥  Be the first. Test the exchange. Shape t…</t>
  </si>
  <si>
    <t>EnhypenTxt5</t>
  </si>
  <si>
    <t>givilid</t>
  </si>
  <si>
    <t>🚀 Stake $BNB and earn daily 20% ROI with BNB FIRE! 🌐 https://t.co/iSyApNniwR  🎁 Win up to $10,000 USD in prizes with daily #contests ! 🌐 https://t.co/NlEq4iQjcM  More info at our telegram: 📣 https://t.co/aXpKhSr472  #crypto #defi #BinanceSmartChain</t>
  </si>
  <si>
    <t>ChanaKfsa</t>
  </si>
  <si>
    <t>@Fegtoken_Iran @bitforexcom @InuKishu @Safemartians @Shibtoken @dogecoin @AKITA_network @BabyDogeCoin @DogelonMars @safemoon ⚘♾ $FEG without a doubt. We are creating a global movement that is based on groundbreaking tech that makes DeFi safer and more rewarding for all. #Feg #fegexV2 #fegtoken #crypto #ETH #BTC #Bitcoin #Defi #IAMFEG 👑🦍❤❤❤22-🙂7🤩777)(+</t>
  </si>
  <si>
    <t>AlejandroSacias</t>
  </si>
  <si>
    <t>RT @Callisto_CN: “通过减少创新、商业机会和交易的障碍，区块链互操作性是 DeFi 的下一步。”  是时候将 $CLO 生态系统扩展到币安智能链和以太坊了 😏  #BinanceChain #Ethereum  @Callisto_CN @CallistoNet…</t>
  </si>
  <si>
    <t>JavadLoni</t>
  </si>
  <si>
    <t>@Fegtoken_Iran @bitforexcom @InuKishu @Safemartians @Shibtoken @dogecoin @AKITA_network @BabyDogeCoin @DogelonMars @safemoon ⚘♾ $FEG without a doubt. We are creating a global movement that is based on groundbreaking tech that makes DeFi safer and more rewarding for all. #Feg #fegexV2 #fegtoken #crypto #ETH #BTC #Bitcoin #Defi #IAMFEG 👑🦍❤❤❤ https://t.co/JwbDrOVPAF</t>
  </si>
  <si>
    <t>voztoy</t>
  </si>
  <si>
    <t>CrownRoyale Finance is using #DeFi to bankroll Video game#GameFi &amp; #PlayToEarn Startups https://t.co/eRKDIcX9iW</t>
  </si>
  <si>
    <t>Mehrdadrezaeei</t>
  </si>
  <si>
    <t>@Fegtoken_Iran @bitforexcom @InuKishu @Safemartians @Shibtoken @dogecoin @AKITA_network @BabyDogeCoin @DogelonMars @safemoon 🧡FEG💚FEG💜FEG🧡FEG❤️FEG💙FEG💛FEG🤎FEG🧡FEG💚FEG💜FEG❤FEG💛💜FEG❤️FEG💙FEG💜FEG🧡FEG❤️FEG💙FEG💛FEG🤎FEG🧡FEG💚FEG💜FEG❤FEG💛#feg #fegex #IAMFEG #FEGLIFE #FEGTAKEOVER #FEEDEVERYGORILLA #IAMFEG #fegtoken #crypto  #bitcoin #btc #Defi 💎💜💎❤💎🧡💎💛💎💙2</t>
  </si>
  <si>
    <t>LouisCryptos</t>
  </si>
  <si>
    <t>RT @justinralanis: Last summer = Defi This summer = NFTs Next Summer = Social Tokens</t>
  </si>
  <si>
    <t>16:36:50</t>
  </si>
  <si>
    <t>@Fegtoken_Iran @bitforexcom @InuKishu @Safemartians @Shibtoken @dogecoin @AKITA_network @BabyDogeCoin @DogelonMars @safemoon ❤🧡💛🦍❤🧡💛 $FEG is not a MEME coin - it is a passive income alternative asset and DeFi exchange Dapp 💜🦍 #Fegtoken #FEG #FEGnyc #FEGbus #fegtimessquare  #Passiveincome #Defi #IAMFEG #ETH #BTC #Bitcoin #bnb #bsc ❤🧡💛🦍❤🧡💛12</t>
  </si>
  <si>
    <t>Odeey25</t>
  </si>
  <si>
    <t>#Airdrop #Airdrops #Dyrenetwork $DYRE #Binance #BinanceSmartChain #DeFi #NFT @KunleOgundare  @Busayo2025  @tonisayobami https://t.co/aYAJlF8zlT</t>
  </si>
  <si>
    <t>Reza99302490</t>
  </si>
  <si>
    <t>@Fegtoken_Iran @bitforexcom @InuKishu @Safemartians @Shibtoken @dogecoin @AKITA_network @BabyDogeCoin @DogelonMars @safemoon ❤🧡💛🦍❤🧡💛 $FEG is not a MEME coin - it is a passive income alternative asset and DeFi exchange Dapp 💜🦍 #Fegtoken #FEG #FEGnyc #FEGbus #fegtimessquare  #Passiveincome #Defi #IAMFEG #ETH #BTC #Bitcoin #bnb #bsc ❤🧡💛🦍❤🧡💛 ER tggg ggh</t>
  </si>
  <si>
    <t>@Fegtoken_Iran @bitforexcom @InuKishu @Safemartians @Shibtoken @dogecoin @AKITA_network @BabyDogeCoin @DogelonMars @safemoon 💛🥀💛🥀 It's impossible to prove something is impossible. So keep building. 🦍🦍🦍🍃🌸🦍🦍🦍  #Defi 🥀 #FEGTOKEN 🥀 #FEGROX 🥀 #FEGARMY 🥀 #FEGEX 🥀 #FEGEXV2 🥀 $FEG 🥀 #FEG 🥀 #FEG 🥀 #FEG 🥀 #IAMFEG 🥀 #FEG🥀 #FEGSTAKEV2 🥀 #FEGexDay 🥀  🥀🥀🥀🥀🥀🥀🥀🥀</t>
  </si>
  <si>
    <t>@Fegtoken_Iran @bitforexcom @InuKishu @Safemartians @Shibtoken @dogecoin @AKITA_network @BabyDogeCoin @DogelonMars @safemoon 🔸️🦍 $ FEG Congratulations on your victory! #feg #fegex #IAMFEG #FEGLIFE #FEGTAKEOVER #FEEDEVERYGORILLA #ETH #BTC #Bitcoin #Defi #FEGTOKEN_IRAN  #fegtoken #crypto ⚘🥀🌹⚘🥀🌹⚘tyq</t>
  </si>
  <si>
    <t>MPoorbozorg</t>
  </si>
  <si>
    <t>@Fegtoken_Iran @bitforexcom @InuKishu @Safemartians @Shibtoken @dogecoin @AKITA_network @BabyDogeCoin @DogelonMars @safemoon 🔸️🦍 $ FEG Congratulations on your victory! #feg #fegex #IAMFEG #FEGLIFE #FEGTAKEOVER #FEEDEVERYGORILLA #ETH #BTC #Bitcoin #Defi #FEGTOKEN_IRAN  #fegtoken #crypto ⚘🥀🌹⚘🥀🌹⚘yt453 https://t.co/N4PeuT0ybc</t>
  </si>
  <si>
    <t>Ricaric61091680</t>
  </si>
  <si>
    <t>RT @FLS_News_1: 🌿 @RampDefi Farm boost &amp; new Syrup Pool are now LIVE! @PancakeSwap   🌿 #RampDefi is a #DEFI solution that focuses on unlock…</t>
  </si>
  <si>
    <t>YhangValencia</t>
  </si>
  <si>
    <t>RT @dippy_eth: It's a new day and I'm feeling good! @iLayerEcosystem just had a successful #presale and will be launching on @PancakeSwap 🥞…</t>
  </si>
  <si>
    <t>16:36:47</t>
  </si>
  <si>
    <t>@Fegtoken_Iran @bitforexcom @InuKishu @Safemartians @Shibtoken @dogecoin @AKITA_network @BabyDogeCoin @DogelonMars @safemoon 🏋️🌸👑👑🌸🌸⚘♾ $FEG without a doubt. We are creating a global movement that is based on groundbreaking tech that makes DeFi safer and more rewarding for all. #Feg #fegexV2 #fegtoken #crypto #ETH #BTC #Bitcoin #Defi #IAMFEG 👑🦍❤❤❤ https://t.co/6TIWZpUTkq</t>
  </si>
  <si>
    <t>Jennife04131955</t>
  </si>
  <si>
    <t>feg_man</t>
  </si>
  <si>
    <t>@Fegtoken_Iran @bitforexcom @InuKishu @Safemartians @Shibtoken @dogecoin @AKITA_network @BabyDogeCoin @DogelonMars @safemoon 🧡FEG💚FEG💜FEG🧡FEG❤️FEG💙FEG💛FEG🤎FEG🧡FEG💚FEG💜FEG❤FEG💛💜FEG❤️FEG💙FEG💜FEG🧡FEG❤️FEG💙FEG💛FEG🤎FEG🧡FEG💚FEG💜FEG❤FEG💛#feg #fegex #IAMFEG #FEGLIFE #FEGTAKEOVER #FEEDEVERYGORILLA #IAMFEG #fegtoken #crypto  #bitcoin #btc #Defi 💎💜💎❤💎🧡💎💛💎💙</t>
  </si>
  <si>
    <t>16:36:45</t>
  </si>
  <si>
    <t>@Fegtoken_Iran @bitforexcom @InuKishu @Safemartians @Shibtoken @dogecoin @AKITA_network @BabyDogeCoin @DogelonMars @safemoon ⚘♾ $FEG without a doubt. We are creating a global movement that is based on groundbreaking tech that makes DeFi safer and more rewarding for all. #Feg #fegexV2 #fegtoken #crypto #ETH #BTC #Bitcoin #Defi #IAMFEG 👑🦍❤❤❤4ttt</t>
  </si>
  <si>
    <t>@Fegtoken_Iran @bitforexcom @InuKishu @Safemartians @Shibtoken @dogecoin @AKITA_network @BabyDogeCoin @DogelonMars @safemoon 🧡FEG💚FEG💜FEG🧡FEG❤️FEG💙FEG💛FEG🤎FEG🧡FEG💚FEG💜FEG❤FEG💛💜FEG❤️FEG💙FEG💜FEG🧡FEG❤️FEG💙FEG💛FEG🤎FEG🧡FEG💚FEG💜FEG❤FEG💛#feg #fegex #IAMFEG #FEGLIFE #FEGTAKEOVER #FEEDEVERYGORILLA #IAMFEG #fegtoken #crypto  #bitcoin #btc #Defi 💎💜💎❤💎🧡💎💛💎💙1</t>
  </si>
  <si>
    <t>@Fegtoken_Iran @bitforexcom @InuKishu @Safemartians @Shibtoken @dogecoin @AKITA_network @BabyDogeCoin @DogelonMars @safemoon ⚘♾ $FEG without a doubt. We are creating a global movement that is based on groundbreaking tech that makes DeFi safer and more rewarding for all. #Feg #fegexV2 #fegtoken #crypto #ETH #BTC #Bitcoin #Defi #IAMFEG 👑🦍❤❤❤hxjdjx44</t>
  </si>
  <si>
    <t>Mahdi78608718</t>
  </si>
  <si>
    <t>@Fegtoken_Iran @bitforexcom @InuKishu @Safemartians @Shibtoken @dogecoin @AKITA_network @BabyDogeCoin @DogelonMars @safemoon 🔸️🦍 $ FEG Congratulations on your victory! #feg #fegex #IAMFEG #FEGLIFE #FEGTAKEOVER #FEEDEVERYGORILLA #ETH #BTC #Bitcoin #Defi #FEGTOKEN_IRAN  #fegtoken #crypto 22🌌🦍🌏👽⭐⭐🌏🦍🦍</t>
  </si>
  <si>
    <t>@Fegtoken_Iran @bitforexcom @InuKishu @Safemartians @Shibtoken @dogecoin @AKITA_network @BabyDogeCoin @DogelonMars @safemoon ❤🧡💛🦍❤🧡💛 $FEG is not a MEME coin - it is a passive income alternative asset and DeFi exchange Dapp 💜🦍 #Fegtoken #FEG #FEGnyc #FEGbus #fegtimessquare  #Passiveincome #Defi #IAMFEG #ETH #BTC #Bitcoin #bnb #bsc ❤🧡💛🦍❤🧡💛 ER gfgh</t>
  </si>
  <si>
    <t>@Fegtoken_Iran @bitforexcom @InuKishu @Safemartians @Shibtoken @dogecoin @AKITA_network @BabyDogeCoin @DogelonMars @safemoon 🔸️🦍 $ FEG Congratulations on your victory! #feg #fegex #IAMFEG #FEGLIFE #FEGTAKEOVER #FEEDEVERYGORILLA #ETH #BTC #Bitcoin #Defi #FEGTOKEN_IRAN  #fegtoken #crypto ⚘🥀🌹⚘🥀🌹⚘ https://t.co/juGUPIO87K</t>
  </si>
  <si>
    <t>dahopke01</t>
  </si>
  <si>
    <t>RT @CeliumEco: EcoCelium 1.0 Feedback  The last feature implemented to EcoCelium 1.0 is already live. For those who haven't yet tried our o…</t>
  </si>
  <si>
    <t>16:36:42</t>
  </si>
  <si>
    <t>@Fegtoken_Iran @bitforexcom @InuKishu @Safemartians @Shibtoken @dogecoin @AKITA_network @BabyDogeCoin @DogelonMars @safemoon B🔸️🦍 $ FEG Congratulations on your victory! #feg #fegex #IAMFEG #FEGLIFE #FEGTAKEOVER #FEEDEVERYGORILLA #ETH #BTC #Bitcoin #Defi #FEGTOKEN_IRAN  #fegtoken #crypto ⚘🥀🌹⚘🥀🌹⚘n</t>
  </si>
  <si>
    <t>chinenye05</t>
  </si>
  <si>
    <t>fadlizin52</t>
  </si>
  <si>
    <t>@Royale_Finance @PancakeSwap @Uniswap @_DFyn Very smart project brings us excitement to always follow. I believe This project will work and succeed because this project is with a great team that always provide creative @kajislamet5  @NdiiWoii  @DarYT15  $#Giveaway #airdropalert #AirdropNEW  #DeFi #playtoearn</t>
  </si>
  <si>
    <t>RT @mai_oan: #kicktoken CEO'su @AntiDanilevski  neye işaret ediyor 👀 KIPS!!! 😉  https://t.co/AY7q5NzCPZ  $kick #kickex #kicktokenarmy #shib…</t>
  </si>
  <si>
    <t>16:36:41</t>
  </si>
  <si>
    <t>@Fegtoken_Iran @bitforexcom @InuKishu @Safemartians @Shibtoken @dogecoin @AKITA_network @BabyDogeCoin @DogelonMars @safemoon 🔸️🦍 $ FEG Congratulations on your victory! #feg #fegex #IAMFEG #FEGLIFE #FEGTAKEOVER #FEEDEVERYGORILLA #ETH #BTC #Bitcoin #Defi #FEGTOKEN_IRAN  #fegtoken #crypto ⚘🥀🌹⚘🥀🌹⚘tt1</t>
  </si>
  <si>
    <t>minaz21399161</t>
  </si>
  <si>
    <t>@Fegtoken_Iran @bitforexcom @InuKishu @Safemartians @Shibtoken @dogecoin @AKITA_network @BabyDogeCoin @DogelonMars @safemoon ⚘♾ $FEG without a doubt. We are creating a global movement that is based on groundbreaking tech that makes DeFi safer and more rewarding for all. #Feg #fegexV2 #fegtoken #crypto #ETH #BTC #Bitcoin #Defi #IAMFEG 👑🦍❤❤❤😁🍎🍎🍎🍉🍉🍉🍉🍉00 https://t.co/VaiIpWqxEl</t>
  </si>
  <si>
    <t>16:36:40</t>
  </si>
  <si>
    <t>Awesome project  @HamzahLukman3 @Jesusbaby4life @NnaemekaChined7 @MichaeloOkoli  @DrMaggie10   #Airdrop #Airdrops #Dyrenetwork $DYRE #Binance #BinanceSmartChain #DeFi #NFT https://t.co/HQLBAvrSpc</t>
  </si>
  <si>
    <t>jooroognn</t>
  </si>
  <si>
    <t>RT @MEXC_Global: Join us for a conversation @StartFinance tonight at 9pm (UTC+8) in our Telegram group: https://t.co/ynKQKQwzT5  ✅Follow @S…</t>
  </si>
  <si>
    <t>@Fegtoken_Iran @bitforexcom @InuKishu @Safemartians @Shibtoken @dogecoin @AKITA_network @BabyDogeCoin @DogelonMars @safemoon ❤🧡💛🦍❤🧡💛 $FEG is not a MEME coin - it is a passive income alternative asset and DeFi exchange Dapp 💜🦍 #Fegtoken #FEG #FEGnyc #FEGbus #fegtimessquare  #Passiveincome #Defi #IAMFEG #ETH #BTC #Bitcoin #bnb #bsc ❤🧡💛🦍❤🧡💛 ER gggh fg hi</t>
  </si>
  <si>
    <t>@Fegtoken_Iran @bitforexcom @InuKishu @Safemartians @Shibtoken @dogecoin @AKITA_network @BabyDogeCoin @DogelonMars @safemoon ⚘♾ $FEG without a doubt. We are creating a global movement that is based on groundbreaking tech that makes DeFi safer and more rewarding for all. #Feg #fegexV2 #fegtoken #crypto #ETH #BTC #Bitcoin #Defi #IAMFEG 👑🦍❤❤❤2-2--2-🙂🤩🤩🌛77&amp;@62-</t>
  </si>
  <si>
    <t>@Fegtoken_Iran @bitforexcom @InuKishu @Safemartians @Shibtoken @dogecoin @AKITA_network @BabyDogeCoin @DogelonMars @safemoon ⚘♾ $FEG without a doubt. We are creating a global movement that is based on groundbreaking tech that makes DeFi safer and more rewarding for all. #Feg #fegexV2 #fegtoken #crypto #ETH #BTC #Bitcoin #Defi #IAMFEG 👑🦍❤❤❤hdjxj🎉🇮🇷🎉😸🇮🇷</t>
  </si>
  <si>
    <t>@Fegtoken_Iran @bitforexcom @InuKishu @Safemartians @Shibtoken @dogecoin @AKITA_network @BabyDogeCoin @DogelonMars @safemoon ⚘♾ $FEG without a doubt. We are creating a global movement that is based on groundbreaking tech that makes DeFi safer and more rewarding for all. #Feg #fegexV2 #fegtoken #crypto #ETH #BTC #Bitcoin #Defi #IAMFEG 👑🦍❤❤❤ https://t.co/f0pzBVlohX</t>
  </si>
  <si>
    <t>CryptooRose</t>
  </si>
  <si>
    <t>16:36:36</t>
  </si>
  <si>
    <t>@Defi_Shiller1 @Covid19coin Cobid19coin will gives us huge profit</t>
  </si>
  <si>
    <t>Abdulla16626220</t>
  </si>
  <si>
    <t>RT @Royale_Finance: 🆀 - Whats your $BUSD, $USDC, $USDT &amp; $DAI getting? 🤔  ⚖️#Stablecoin APYs currently on Royale:  #BinanceSmartChain - 612…</t>
  </si>
  <si>
    <t>@Fegtoken_Iran @bitforexcom @InuKishu @Safemartians @Shibtoken @dogecoin @AKITA_network @BabyDogeCoin @DogelonMars @safemoon 🧡🧡 ❤FEG❤❤FEG❤❤FEG❤❤FEG❤❤FEG❤❤FEG❤❤FEG❤❤FEG❤❤FEG❤❤FEG❤❤FEG❤❤FEG❤❤FEG❤❤FEG❤❤FEG❤❤FEG❤❤FEG❤❤FEG❤❤FEG❤❤FEG❤❤FEG❤❤FEG❤❤FEG❤❤FEG❤❤FEG❤❤  #FEGtoken ❤ #FEG ❤ #Defi ❤ #FEGEX ❤ #FEGexV2 ❤ #FEGROX ❤ #FEGexDay ❤ #IAMFEG ❤  💛💛</t>
  </si>
  <si>
    <t>marofin07</t>
  </si>
  <si>
    <t>RT @roselovescrypto: $Bitcoin just break 43k, Defi is coming back like a monster and so do $LZ and $LZP at @launchzoneann Staking then enjo…</t>
  </si>
  <si>
    <t>FaveRodolphe</t>
  </si>
  <si>
    <t>phmmi75554602</t>
  </si>
  <si>
    <t>Join and follow, nice project . Thanks team for #giveaway. @linhhoang97  @HAnh75593867  @IchiNhi   #Airdrop #Airdrops #Dyrenetwork $DYRE #Binance #BinanceSmartChain #DeFi #NFT https://t.co/coZ1VkWFTL</t>
  </si>
  <si>
    <t>GeorgeS10228057</t>
  </si>
  <si>
    <t>RT @luciantodea: 🚀Early access &amp; open testing for Maiar DEX is live on @ElrondNetwork devnet.   It will enable global, inexpensive, automat…</t>
  </si>
  <si>
    <t>@Fegtoken_Iran @bitforexcom @InuKishu @Safemartians @Shibtoken @dogecoin @AKITA_network @BabyDogeCoin @DogelonMars @safemoon 💕🦍💕🦍💕🦍💕🦍💕🦍 $FEG is about to blow‼️🦍 #FEGTOKEN_IRAN #FEG #FEGTOKEN #FEGARMY #FEGEXV2 #FEGROX #ETH #BTC #Bitcoin #Defi #IAMFEG 💕💕💕💕👀👀💕💕💕💕</t>
  </si>
  <si>
    <t>@Fegtoken_Iran @bitforexcom @InuKishu @Safemartians @Shibtoken @dogecoin @AKITA_network @BabyDogeCoin @DogelonMars @safemoon 🔸️🦍 $ FEG Congratulations on your victory! #feg #fegex #IAMFEG #FEGLIFE #FEGTAKEOVER #FEEDEVERYGORILLA #ETH #BTC #Bitcoin #Defi #FEGTOKEN_IRAN  #fegtoken #crypto ⚘🥀🌹⚘🥀🌹⚘16</t>
  </si>
  <si>
    <t>RT @Fegtoken_Iran: @bitforexcom @InuKishu @Safemartians @Shibtoken @dogecoin @AKITA_network @BabyDogeCoin @DogelonMars @safemoon $FEG ...wh…</t>
  </si>
  <si>
    <t>@Fegtoken_Iran @bitforexcom @InuKishu @Safemartians @Shibtoken @dogecoin @AKITA_network @BabyDogeCoin @DogelonMars @safemoon 💕🦍💕🦍💕🦍💕🦍💕🦍 $FEG is about to blow‼️🦍 #FEGTOKEN_IRAN #FEG #FEGTOKEN #FEGARMY #FEGEXV2 #FEGROX #ETH #BTC #Bitcoin #Defi #IAMFEG 💕💕💕💕👀👀💕💕💕💕10</t>
  </si>
  <si>
    <t>@Fegtoken_Iran @bitforexcom @InuKishu @Safemartians @Shibtoken @dogecoin @AKITA_network @BabyDogeCoin @DogelonMars @safemoon 🔸️🦍 $ FEG Congratulations on your victory! #feg #fegex #IAMFEG #FEGLIFE #FEGTAKEOVER #FEEDEVERYGORILLA #ETH #BTC #Bitcoin #Defi #FEGTOKEN_IRAN  #fegtoken #crypto ⚘🥀🌹⚘🥀🌹⚘ https://t.co/WKgFVbls4P</t>
  </si>
  <si>
    <t>@Fegtoken_Iran @bitforexcom @InuKishu @Safemartians @Shibtoken @dogecoin @AKITA_network @BabyDogeCoin @DogelonMars @safemoon 🔸️🦍 $ FEG Congratulations on your victory! #feg #fegex #IAMFEG #FEGLIFE #FEGTAKEOVER #FEEDEVERYGORILLA #ETH #BTC #Bitcoin #Defi #FEGTOKEN_IRAN  #fegtoken #crypto 19⚡🦍✨🌏🌈🌃🌏🌏🦍</t>
  </si>
  <si>
    <t>kamelchibli</t>
  </si>
  <si>
    <t>RT @OccEnCommun: 🚆Retour du train à #BagnèresdeLuchon, avec un TER à hydrogène : « Ce sera une première française ! C’est un mode de transp…</t>
  </si>
  <si>
    <t>GrebeniukOlha</t>
  </si>
  <si>
    <t>RT @YURIYP18: @SafehamstersN @coingecko @SAFEHAMSTERS ‼️‼️‼️‼️‼️  BSC #DeFi #crypto  #GameFi #NFTGaming #safehamsters</t>
  </si>
  <si>
    <t>@Fegtoken_Iran @bitforexcom @InuKishu @Safemartians @Shibtoken @dogecoin @AKITA_network @BabyDogeCoin @DogelonMars @safemoon ⚘♾ $FEG without a doubt. We are creating a global movement that is based on groundbreaking tech that makes DeFi safer and more rewarding for all. #Feg #fegexV2 #fegtoken #crypto #ETH #BTC #Bitcoin #Defi #IAMFEG 👑🦍❤❤❤hxjd43😘🕐😘👑</t>
  </si>
  <si>
    <t>@Fegtoken_Iran @bitforexcom @InuKishu @Safemartians @Shibtoken @dogecoin @AKITA_network @BabyDogeCoin @DogelonMars @safemoon ❤🧡💛🦍❤🧡💛 $FEG is not a MEME coin - it is a passive income alternative asset and DeFi exchange Dapp 💜🦍 #Fegtoken #FEG #FEGnyc #FEGbus #fegtimessquare  #Passiveincome #Defi #IAMFEG #ETH #BTC #Bitcoin #bnb #bsc ❤🧡💛🦍❤🧡💛 rt ygy hi</t>
  </si>
  <si>
    <t>@Fegtoken_Iran @bitforexcom @InuKishu @Safemartians @Shibtoken @dogecoin @AKITA_network @BabyDogeCoin @DogelonMars @safemoon 🌸🦸💎🏋️🦸🦸⚘♾ $FEG without a doubt. We are creating a global movement that is based on groundbreaking tech that makes DeFi safer and more rewarding for all. #Feg #fegexV2 #fegtoken #crypto #ETH #BTC #Bitcoin #Defi #IAMFEG 👑🦍❤❤❤</t>
  </si>
  <si>
    <t>ErnestCline11</t>
  </si>
  <si>
    <t>Teetob70</t>
  </si>
  <si>
    <t>RT @KriptoProfessor: 🔥 FAST GIVEAWAY FOR FIRST 500 PARTICIPANTS  💰 30$/each ⏩Rule: Random  1. Join https://t.co/2xO7MUgMPO 2. Shill Dogemas…</t>
  </si>
  <si>
    <t>Trader21118721</t>
  </si>
  <si>
    <t>16:36:28</t>
  </si>
  <si>
    <t>RT @untouchablealts: @CryptoGPO $PNT is a gem  @eidoo_io is a multicurrency #wallet with a built-in hybrid exchange and #DeFi portal offeri…</t>
  </si>
  <si>
    <t>@Fegtoken_Iran @bitforexcom @InuKishu @Safemartians @Shibtoken @dogecoin @AKITA_network @BabyDogeCoin @DogelonMars @safemoon 🔸️🦍 $ FEG Congratulations on your victory! #feg #fegex #IAMFEG #FEGLIFE #FEGTAKEOVER #FEEDEVERYGORILLA #ETH #BTC #Bitcoin #Defi #FEGTOKEN_IRAN  #fegtoken #crypto ⚘🥀🌹⚘🥀🌹⚘87</t>
  </si>
  <si>
    <t>mateus_osk</t>
  </si>
  <si>
    <t>RT @MEXC_Global: Launching the $STFI @StartFinance M-Day🔥  🎁20ppl  * 1 winning ticket ✅Follow @StartFinance &amp; @MEXC_Global  ✅Like, RT &amp; Tag…</t>
  </si>
  <si>
    <t>TinselMrs</t>
  </si>
  <si>
    <t>Great project #Airdrop #Airdrops #Dyrenetwork #DYRE #Binance #BinanceSmartChain #DeFi  #NFT https://t.co/tu2CVUsu1z</t>
  </si>
  <si>
    <t>@Fegtoken_Iran @bitforexcom @InuKishu @Safemartians @Shibtoken @dogecoin @AKITA_network @BabyDogeCoin @DogelonMars @safemoon 🔸️🦍 $ FEG Congratulations on your victory! #feg #fegex #IAMFEG #FEGLIFE #FEGTAKEOVER #FEEDEVERYGORILLA #ETH #BTC #Bitcoin #Defi #FEGTOKEN_IRAN  #fegtoken #crypto ⚘🥀🌹⚘🥀🌹⚘ https://t.co/CmkokibjIK</t>
  </si>
  <si>
    <t>@Fegtoken_Iran @bitforexcom @InuKishu @Safemartians @Shibtoken @dogecoin @AKITA_network @BabyDogeCoin @DogelonMars @safemoon 💕🦍💕🦍💕🦍💕🦍💕🦍 $FEG is about to blow‼️🦍 #FEGTOKEN_IRAN #FEG #FEGTOKEN #FEGARMY #FEGEXV2 #FEGROX #ETH #BTC #Bitcoin #Defi #IAMFEG 💕💕💕💕👀👀💕💕💕💕9</t>
  </si>
  <si>
    <t>deanndueso</t>
  </si>
  <si>
    <t>RT @Royale_Finance: 👑Royale Finance is using #DeFi to bankroll 🎮#GameFi &amp; #PlayToEarn Startups  🪙 The Royale Eco-System token is $ROYA Avai…</t>
  </si>
  <si>
    <t>Jargaju1</t>
  </si>
  <si>
    <t>RT @planet_finance: Time to share $AQUA with the world!  We will send a random amount of $AQUA to everyone who follows the steps below!  Al…</t>
  </si>
  <si>
    <t>znothss</t>
  </si>
  <si>
    <t>16:36:25</t>
  </si>
  <si>
    <t>Win crypto coins playing FOR FREE. Register on the link and win 1000 bitcoin satoshis: https://t.co/cJyZT3lr5p  #FEGtoken #feg #FEGexV2 #IAMFEG #FEGFamily #fegarmy #ETH #BTC #Bitcoin #Defi #Fegtoken_Iran https://t.co/LQpSr0QqPl</t>
  </si>
  <si>
    <t>CryptoFonq</t>
  </si>
  <si>
    <t>RT @dextfprotocol: Episode 1 of Defi Jabs- ALEX KRUGER @krugermacro   ❇️ He shares his secrets to trading Crypto &amp; NFTs  ❇️ Listen for: - 📈…</t>
  </si>
  <si>
    <t>JfTouba</t>
  </si>
  <si>
    <t>@Fegtoken_Iran @bitforexcom @InuKishu @Safemartians @Shibtoken @dogecoin @AKITA_network @BabyDogeCoin @DogelonMars @safemoon چچ⚘♾ $FEG without a doubt. We are creating a global movement that is based on groundbreaking tech that makes DeFi safer and more rewarding for all. #Feg #fegexV2 #fegtoken #crypto #ETH #BTC #Bitcoin #Defi #IAMFEG 👑🦍❤❤❤ https://t.co/ck80ol7VLg</t>
  </si>
  <si>
    <t>@Fegtoken_Iran @bitforexcom @InuKishu @Safemartians @Shibtoken @dogecoin @AKITA_network @BabyDogeCoin @DogelonMars @safemoon ❤🧡💛🦍❤🧡💛 $FEG is not a MEME coin - it is a passive income alternative asset and DeFi exchange Dapp 💜🦍 #Fegtoken #FEG #FEGnyc #FEGbus #fegtimessquare  #Passiveincome #Defi #IAMFEG #ETH #BTC #Bitcoin #bnb #bsc ❤🧡💛🦍❤🧡💛 rt yy you io</t>
  </si>
  <si>
    <t>pouriajp</t>
  </si>
  <si>
    <t>King_chigozie29</t>
  </si>
  <si>
    <t>@Fegtoken_Iran @bitforexcom @InuKishu @Safemartians @Shibtoken @dogecoin @AKITA_network @BabyDogeCoin @DogelonMars @safemoon ⚘♾ $FEG without a doubt. We are creating a global movement that is based on groundbreaking tech that makes DeFi safer and more rewarding for all. #Feg #fegexV2 #fegtoken #crypto #ETH #BTC #Bitcoin #Defi #IAMFEG 👑🦍❤❤❤bxjdd35💡😃✅</t>
  </si>
  <si>
    <t>Nasrit42</t>
  </si>
  <si>
    <t>@Fegtoken_Iran @bitforexcom @InuKishu @Safemartians @Shibtoken @dogecoin @AKITA_network @BabyDogeCoin @DogelonMars @safemoon ⚘♾ $FEG without a doubt. We are creating a global movement that is based on groundbreaking tech that makes DeFi safer and more rewarding for all. #Feg #fegexV2 #fegtoken #crypto #ETH #BTC #Bitcoin #Defi #IAMFEG 👑🦍❤❤❤22++2+++3+373++3+3+3+😉🥺💚🧉🤩🧉🤩😃🌙🌙🌙🌛🙂</t>
  </si>
  <si>
    <t>ebaypan</t>
  </si>
  <si>
    <t>@Biswap_Dex @BinanceChain @bsc_daily @binance Thank you for opportunity ,  BSC Address : 0xCC693c7743CaA27611C196cbf3E91768EE192a68  #DEX #DeFi #BTCB</t>
  </si>
  <si>
    <t>juanoasis06</t>
  </si>
  <si>
    <t>RT @CryptoIRELAND1: September is close  Remember take notes  #Cardano #DEFI $ADA 🔮 https://t.co/nsfywAKC7t</t>
  </si>
  <si>
    <t>@Fegtoken_Iran @bitforexcom @InuKishu @Safemartians @Shibtoken @dogecoin @AKITA_network @BabyDogeCoin @DogelonMars @safemoon 💕🦍💕🦍💕🦍💕🦍💕🦍 $FEG is about to blow‼️🦍 #FEGTOKEN_IRAN #FEG #FEGTOKEN #FEGARMY #FEGEXV2 #FEGROX #ETH #BTC #Bitcoin #Defi #IAMFEG 💕💕💕💕👀👀💕💕💕💕8</t>
  </si>
  <si>
    <t>AlgoMerican</t>
  </si>
  <si>
    <t>@PhlIIy1611 @YieldlyFinance @Algomint_io Thus, I’ll hold through the bubble, stale some in gov and stake some in defi. But again, I don’t need to cash out. Personal goals.</t>
  </si>
  <si>
    <t>@Fegtoken_Iran @bitforexcom @InuKishu @Safemartians @Shibtoken @dogecoin @AKITA_network @BabyDogeCoin @DogelonMars @safemoon 🔸️🦍 $ FEG Congratulations on your victory! #feg #fegex #IAMFEG #FEGLIFE #FEGTAKEOVER #FEEDEVERYGORILLA #ETH #BTC #Bitcoin #Defi #FEGTOKEN_IRAN  #fegtoken #crypto ⚘🥀🌹⚘🥀🌹⚘9</t>
  </si>
  <si>
    <t>@FEGtoken 🧡🧡 ❤FEG❤❤FEG❤❤FEG❤❤FEG❤❤FEG❤❤FEG❤❤FEG❤❤FEG❤❤FEG❤❤FEG❤❤FEG❤❤FEG❤❤FEG❤❤FEG❤❤FEG❤❤FEG❤❤FEG❤❤FEG❤❤FEG❤❤FEG❤❤FEG❤❤FEG❤❤FEG❤❤FEG❤❤FEG❤❤  #FEGtoken ❤ #FEG ❤ #Defi ❤ #FEGEX ❤ #FEGexV2 ❤ #FEGROX ❤ #FEGexDay ❤ #IAMFEG ❤  💛💛</t>
  </si>
  <si>
    <t>yoala1234</t>
  </si>
  <si>
    <t>16:36:19</t>
  </si>
  <si>
    <t>RT @Lockswapbsc: LOCKSWAP (LOCK) AIRDROP ROUND 2 LIVE  📌 5,000 random participants Get Up to 30 LOCK (~ 15$ ) Token Each   🔶 AIRDROP : http…</t>
  </si>
  <si>
    <t>@Fegtoken_Iran @bitforexcom @InuKishu @Safemartians @Shibtoken @dogecoin @AKITA_network @BabyDogeCoin @DogelonMars @safemoon 💟🌹🌹🌹💟 I shall never miss out with $FEG!!! 🦍❤️  #FEGlife 💟 #FEGfamily 💟 #Defi 💟 #IAMFEG 💟 #FEGtoken 🌸 #FEG 🌸 #FEGEX #FEGexV2 🌸 #FEGROX 🌸 #FEGTOKEN_IRAN 🌸 💟🌹🌹🌹💟</t>
  </si>
  <si>
    <t>vidyathapa76</t>
  </si>
  <si>
    <t>RT @Biswap_Dex: 💎$300 in BSW Twitter Giveaway!💎         BSW Winnings Right Away!  📆End date: August 19th  👥10 winners  ❤️&amp;RT this post  🌟 F…</t>
  </si>
  <si>
    <t>@Fegtoken_Iran @bitforexcom @InuKishu @Safemartians @Shibtoken @dogecoin @AKITA_network @BabyDogeCoin @DogelonMars @safemoon ❤🧡💛🦍❤🧡💛 $FEG is not a MEME coin - it is a passive income alternative asset and DeFi exchange Dapp 💜🦍 #Fegtoken #FEG #FEGnyc #FEGbus #fegtimessquare  #Passiveincome #Defi #IAMFEG #ETH #BTC #Bitcoin #bnb #bsc ❤🧡💛🦍❤🧡💛 rt yyyui</t>
  </si>
  <si>
    <t>K016N</t>
  </si>
  <si>
    <t>RT @SynapseNetwork_: .@SynapseNetwork_  public sale 🔥$SNP  Last chance to buy before listing!  👉Sale LIVE: August 23th,9:00 AM UTC  👉Whitel…</t>
  </si>
  <si>
    <t>@Fegtoken_Iran @bitforexcom @InuKishu @Safemartians @Shibtoken @dogecoin @AKITA_network @BabyDogeCoin @DogelonMars @safemoon 🍬📈🍬📈🍬📈🍬📈  Our ecosystem keeps getting bigger and bigger.  Many more to come… #FEG 🍬📈 #FEGex 🍬📈 #FEGexV2 🍬📈 #FEGexDay 🍬📈 #FEGtoken 🍬📈 #FEGarmy 🍬📈 #IAMFEG 🍬📈 #Defi 🍬📈 #FEGTOKEN_IRAN 🍬📈 🍬📈🍬📈🍬📈🍬📈🍬📈</t>
  </si>
  <si>
    <t>account_error87</t>
  </si>
  <si>
    <t>RT @aqttoken: 👉 $AQT celebrities $300 $USDT   ✅ Follow: @aqttoken ✅ Like Retweet Tags 5 Friend ✅ Join Telegram: https://t.co/34U9AuBFHT htt…</t>
  </si>
  <si>
    <t>LAMCHITHAO1</t>
  </si>
  <si>
    <t>21:51:01</t>
  </si>
  <si>
    <t>firstbl80270407</t>
  </si>
  <si>
    <t>21:51:00</t>
  </si>
  <si>
    <t>@SubKursk @darkage49053583 @race_knight  #HOR #HO #DeFi #blockchain #crypto https://t.co/L5uLuB8Vye</t>
  </si>
  <si>
    <t>Mrsiro7</t>
  </si>
  <si>
    <t>21:50:58</t>
  </si>
  <si>
    <t>haydenshieh</t>
  </si>
  <si>
    <t>21:50:57</t>
  </si>
  <si>
    <t>First Twitter space talking about btc and defi</t>
  </si>
  <si>
    <t>pondaki</t>
  </si>
  <si>
    <t>21:50:56</t>
  </si>
  <si>
    <t>RT @MulanDefi: 100MULANプレゼントキャンペーン  募集期間 : 8/6~8/26 配布総額 : 100 MULAN 当選者数 : 10人 配布枚数 : 10MULAN /人  参加方法については下記の画像をご確認下さいませ。 #DeFi #MULAN #D…</t>
  </si>
  <si>
    <t>DOU07260</t>
  </si>
  <si>
    <t>@dyre_net @BinanceChain @binance This is a awesome Airdrop..I like this @Sudip124  @Nihalvai33  @RifatAh74016225  #Airdrop #Airdrops #Dyrenetwork $DYRE #Binance #BinanceSmartChain #DeFi #NFT</t>
  </si>
  <si>
    <t>thomasllorens1</t>
  </si>
  <si>
    <t>@sof1azara03 @Royale_Finance join the Telegram group and stay on top of the news and choose the next pools https://t.co/uQ8HwsF3eH    #CarbonCredit #GreenBond #CO2   #NFTrees   #FutureIsGreener #PlantMoreTrees #BetterDeFiBetterEnvironment   #DeFi   #BSC   $SEED $TREE   @treedefi https://t.co/WdicNqDQCK</t>
  </si>
  <si>
    <t>Indo_CryptoLaw</t>
  </si>
  <si>
    <t>21:50:54</t>
  </si>
  <si>
    <t>Sebelumnya kita telah membahas tentang Decentralized Finance secara menyeluruh, lalu buat kalian yang masih penasaran tentang DeFi bisa langsung cek videonya dibawah ini. https://t.co/CBANgjXHHC</t>
  </si>
  <si>
    <t>Rosmajuliani1</t>
  </si>
  <si>
    <t>RT @watanabe6969: #Hholdus と #GDCA  のパートナーシップおめでとうございます。🥰🥰   #Defi エコシステムを開発するための戦略。🦋🦋   近い将来、投資家にとって前向きなニュースがあります。🎉🎉   乞うご期待。🤩🤩 https://t.…</t>
  </si>
  <si>
    <t>mnaz120</t>
  </si>
  <si>
    <t>abangbanggarr</t>
  </si>
  <si>
    <t>21:50:53</t>
  </si>
  <si>
    <t>ArzalScumbag</t>
  </si>
  <si>
    <t>21:50:52</t>
  </si>
  <si>
    <t>El_Malick21</t>
  </si>
  <si>
    <t>@IbrahimaaKhalil Damako diokh défi😭</t>
  </si>
  <si>
    <t>Kaisdwmr</t>
  </si>
  <si>
    <t>21:50:51</t>
  </si>
  <si>
    <t>This is a awesome Airdrop..I like this @Sudip124  @Nihalvai33  @RifatAh74016225  #Airdrop #Airdrops #Dyrenetwork $DYRE #Binance #BinanceSmartChain #DeFi #NFT https://t.co/PnRaSmk42q</t>
  </si>
  <si>
    <t>21:50:50</t>
  </si>
  <si>
    <t>Ofelia5613</t>
  </si>
  <si>
    <t>DarShowkat99</t>
  </si>
  <si>
    <t>🎉 @Royale_Finance are now live on #BinanceSmartChain  Check out the Royale App  ✅#Stablecoin APYs are 🔥 $USDC, $USDT, $DAI  👑Royale also bankroll #PlayToEarn &amp; #GAMEFI start-ups!  $ROYA #DeFi #BSC #NFT $BNB https://t.co/OBxWUU38kR</t>
  </si>
  <si>
    <t>Sitaram34551221</t>
  </si>
  <si>
    <t>21:50:49</t>
  </si>
  <si>
    <t>gGoF69</t>
  </si>
  <si>
    <t>RT @CUMfinance: We're very happy to announce that we've got our @coingecko listing!   Check for yourselves here: https://t.co/zonHqMaElZ  J…</t>
  </si>
  <si>
    <t>me_yrez</t>
  </si>
  <si>
    <t>21:50:48</t>
  </si>
  <si>
    <t>leducthuyen2</t>
  </si>
  <si>
    <t>@Royale_Finance @PancakeSwap @Uniswap @_DFyn nice project @Hiep_Polycom @hango0806 @HungCrypto @HTran223 @Lytran1402  #Giveaway #Defi #Airdrop</t>
  </si>
  <si>
    <t>benguedada_i</t>
  </si>
  <si>
    <t>RT @DeHumble17: @Ralvero I am super ready , the project that has encourage me to put more attention on crypto is @MrwebFinance token , $AMA…</t>
  </si>
  <si>
    <t>WNurkholiq</t>
  </si>
  <si>
    <t>21:50:47</t>
  </si>
  <si>
    <t>🎉 @Royale_Finance are now live on #BinanceSmartChain  Check out the Royale App  ✅#Stablecoin APYs are 🔥 $USDC, $USDT, $DAI  👑Royale also bankroll #PlayToEarn &amp; #GAMEFI start-ups!  $ROYA #DeFi #BSC #NFT $BNB</t>
  </si>
  <si>
    <t>angns19</t>
  </si>
  <si>
    <t>dangvanchat6</t>
  </si>
  <si>
    <t>@hoanganh19933 @trnnama73060560 @AnhLan9x @Anhduc155 @Duyanh201099 #Airdrop #Airdrops #Dyrenetwork $DYRE #Binance #BinanceSmartChain #DeFi #NFT https://t.co/f997QHjoGj</t>
  </si>
  <si>
    <t>Harshta67689004</t>
  </si>
  <si>
    <t>21:50:46</t>
  </si>
  <si>
    <t>Imelda52538490</t>
  </si>
  <si>
    <t>21:50:45</t>
  </si>
  <si>
    <t>🎉 @Royale_Finance are now live on #BinanceSmartChain  Check out the Royale App  ✅#Stablecoin APYs are 🔥 $USDC, $USDT, $DAI  👑Royale also bankroll #PlayToEarn &amp; #GAMEFI start-ups!  $ROYA #DeFi #BSC #NFT $BNB https://t.co/VWbyjMBb2n</t>
  </si>
  <si>
    <t>makcapital_</t>
  </si>
  <si>
    <t>21:50:44</t>
  </si>
  <si>
    <t>RT @Delphi_Digital: 3/ Total value locked in @Terra_money’s DeFi stack breached it’s ATH from Apr. 2021.  Ethereum and @Solana’s TVL haven’…</t>
  </si>
  <si>
    <t>21:50:43</t>
  </si>
  <si>
    <t>Greeat and potencial project dont miss🔥  @Adrian70602898  @az_darina  @dahilama1   #Airdrop #Airdrops #Dyrenetwork $DYRE #Binance #BinanceSmartChain #DeFi #NFT https://t.co/GXK9YkHgji</t>
  </si>
  <si>
    <t>ImranKh07726477</t>
  </si>
  <si>
    <t>vikingo7987</t>
  </si>
  <si>
    <t>RT @MCudera: #dailyFEG Thursday, 12 August 2021 To buy on https://t.co/syBV0bsV35 or: $FEG #ETH at @Uniswap $FEG #BSC at @PancakeSwap @FEGt…</t>
  </si>
  <si>
    <t>lord77046582</t>
  </si>
  <si>
    <t>yelitza53541323</t>
  </si>
  <si>
    <t>21:50:42</t>
  </si>
  <si>
    <t>RT @Biswap_Dex: 📣The 7th Sharing Season Report!📣         $2530 in BSW are Shared!   🌟 1 686 users shared #Biswap experience   🏆Find the for…</t>
  </si>
  <si>
    <t>Rektrader1</t>
  </si>
  <si>
    <t>21:50:41</t>
  </si>
  <si>
    <t>12-https://t.co/vSblnCH5X4  Origyn NFT platformudur.  13-https://t.co/DWA7ozbuwo  Bunchd NFTs platformu  14-https://t.co/J6C34XHp6G Nft  15-Enso finans defi projesidir. https://t.co/4VVKj3EYBO  16- sailfish, defi projesidir. https://t.co/gTG2y3p0oz  17-https://t.co/Fs3E71UyJt  ⬇️</t>
  </si>
  <si>
    <t>dng12279138</t>
  </si>
  <si>
    <t>21:50:40</t>
  </si>
  <si>
    <t>RT @network_halo: HALO Network - $HOR #Airdrop Round 3  🎉 In celebration of the upcoming official launch of #HOSWAP, we are giving away a t…</t>
  </si>
  <si>
    <t>DeHumble17</t>
  </si>
  <si>
    <t>RT @_Geewill_: @davidgokhshtein True...#alts like #AMA of @mrwebfinance. Here's your opportunity for all looking to earn from the crypto sp…</t>
  </si>
  <si>
    <t>ashraf7861000</t>
  </si>
  <si>
    <t>#DXB #DeFi  #smartcontract #blockchain #cryptocurrency https://t.co/pqaMo8sVXT</t>
  </si>
  <si>
    <t>renmincityxxx</t>
  </si>
  <si>
    <t>21:50:39</t>
  </si>
  <si>
    <t>RT @smallcappick: A true masterpiece is on its last stage of development and will be revealed to ALL very soon solidifying FEG as the King…</t>
  </si>
  <si>
    <t>Chansave13</t>
  </si>
  <si>
    <t>21:50:38</t>
  </si>
  <si>
    <t>Wnsya7</t>
  </si>
  <si>
    <t>cashback_14</t>
  </si>
  <si>
    <t>Great #BSC project Airdrop #Airdrops #Dyrenetwork $DYRE #Binance #BinanceSmartChain #DeFi #NFT https://t.co/3zv3RPs7fS</t>
  </si>
  <si>
    <t>21:50:37</t>
  </si>
  <si>
    <t>@DocumentingBTC join the Telegram group and stay on top of the news and choose the next pools https://t.co/uQ8HwsF3eH    #CarbonCredit #GreenBond #CO2   #NFTrees   #FutureIsGreener #PlantMoreTrees #BetterDeFiBetterEnvironment   #DeFi   #BSC   $SEED $TREE   @treedefi https://t.co/xi7UTwypXN</t>
  </si>
  <si>
    <t>Jack20229102824</t>
  </si>
  <si>
    <t>RT @Royale_Finance: 🪂300,000 $ROYA #Airdrop &amp; Prize Draws🏆  🔥$𝟯𝟳,𝟬𝟬𝟬 at time of posting 🔥  The Royale Kingdom is celebrating expanding onto…</t>
  </si>
  <si>
    <t>goldbrand7</t>
  </si>
  <si>
    <t>21:50:36</t>
  </si>
  <si>
    <t>RT @bholdus: ✔️ EASY STEPS TO BUY $BHO  To our customers, as some of you are newbies in the #crypto market or struggle to buy $BHO, #Bholdu…</t>
  </si>
  <si>
    <t>sururudin37</t>
  </si>
  <si>
    <t>21:50:35</t>
  </si>
  <si>
    <t>🎉 @Royale_Finance are now live on #BinanceSmartChain  Check out the Royale App  ✅#Stablecoin APYs are 🔥 $USDC, $USDT, $DAI  👑Royale also bankroll #PlayToEarn &amp; #GAMEFI start-ups!  $ROYA #DeFi #BSC #NFT $BNB https://t.co/rsoGvtBNNz</t>
  </si>
  <si>
    <t>@dyre_net @yun9825 @BinanceChain @binance Greeat and potencial project dont miss🔥  @Adrian70602898  @az_darina  @dahilama1   #Airdrop #Airdrops #Dyrenetwork $DYRE #Binance #BinanceSmartChain #DeFi #NFT</t>
  </si>
  <si>
    <t>riegobanggarr11</t>
  </si>
  <si>
    <t>21:50:33</t>
  </si>
  <si>
    <t>Sujon06563245</t>
  </si>
  <si>
    <t>21:50:32</t>
  </si>
  <si>
    <t>kelvynsantosdes</t>
  </si>
  <si>
    <t>21:50:31</t>
  </si>
  <si>
    <t>RT @AnRKeyX: 🤯 Battle Wave 2323 V2 is going LIVE in September and we will be adding new features all the way to launch!   ⚡To kick things o…</t>
  </si>
  <si>
    <t>EFE4226</t>
  </si>
  <si>
    <t>21:50:30</t>
  </si>
  <si>
    <t>I just joined the #CROSSSWAP  #IDO whitelist on @ethpadofficial   #CrossSwap will change the current #DEX landscape for years to come, with features never seen before.  https://t.co/duJDG8WuSQ  $ETH $SOL $MATIC #TRON #BSC $BNB #ETHPAD $BTC #DEFI #IDO $ https://t.co/ErkAOh3vXU</t>
  </si>
  <si>
    <t>luvucara</t>
  </si>
  <si>
    <t>21:50:29</t>
  </si>
  <si>
    <t>Leili53468506</t>
  </si>
  <si>
    <t>RT @Solana_Space: 🔰@defialliance thrilled to announce @ZetaMarkets as the 9th acceptance for Accelerator Cohort 5  🔰#Zeta is the premier un…</t>
  </si>
  <si>
    <t>Rkwijesundara</t>
  </si>
  <si>
    <t>montasirmamunny</t>
  </si>
  <si>
    <t>21:50:27</t>
  </si>
  <si>
    <t>Mohamma47928097</t>
  </si>
  <si>
    <t>ThanHti39992911</t>
  </si>
  <si>
    <t>CaoTienDung13</t>
  </si>
  <si>
    <t>luckyvnnssb</t>
  </si>
  <si>
    <t>RT @Snowbsc: 🔥 ASTRODOG ($ADG)🔥     Astro Dog is a virtual game that combines DeFi, collectibles . Astrodog allows you earn crypto for just…</t>
  </si>
  <si>
    <t>21:50:26</t>
  </si>
  <si>
    <t>RT @DeHumble17: @Bitcoinomist I will urge you to try this altcoin , $AMA of @MrwebFinance , the most promising and a highly potential Defi…</t>
  </si>
  <si>
    <t>21:50:24</t>
  </si>
  <si>
    <t>dungtd1312</t>
  </si>
  <si>
    <t>Vote for us on @CoinvoteCC for @LABCOMMUNITYOFC please 🔥  https://t.co/nX7O3xn3j9  #BSC #BNB #DEFI #coinvote</t>
  </si>
  <si>
    <t>Very good and top project 2021 @usuf_alom @Minasourav @Senbud5  #Airdrop #Airdrops #Dyrenetwork $DYRE #Binance #BinanceSmartChain #DeFi #NFT https://t.co/Bv5VsyK3mp https://t.co/6YId3H57xP</t>
  </si>
  <si>
    <t>sexoflife7</t>
  </si>
  <si>
    <t>21:50:23</t>
  </si>
  <si>
    <t>@dyre_net @BinanceChain @binance The good project thank for drop @MdMasum81474350  @mdsalauddin61  @Mdexswap   #Airdrop #Airdrops #Dyrenetwork $DYRE #Binance #BinanceSmartChain #DeFi #NFT</t>
  </si>
  <si>
    <t>defilocked</t>
  </si>
  <si>
    <t>21:50:21</t>
  </si>
  <si>
    <t>#ETH DeFi Statistics via @defipulse  🔒 Locked in DeFi: $75,642,496,003  💸 Value lent: $38,010,091,104  🦄 Pooled funds: $25,513,695,418  📈 Derivatives: $3,165,695,277  📦 Assets: $8,953,014,204</t>
  </si>
  <si>
    <t>jala_enen</t>
  </si>
  <si>
    <t>Amazing project with unique team ideas to outperform in the Market, soon to the moon, so come on join with me let's fly together RocketRocke  @SaidulAlamTitus  @sakib210h  @boss_sohan   #Airdrop #Airdrops #Dyrenetwork $DYRE #Binance #BinanceSmartChain #DeFi #NFT https://t.co/mOL6qC9i3f</t>
  </si>
  <si>
    <t>21:50:20</t>
  </si>
  <si>
    <t>LinkRemix2021</t>
  </si>
  <si>
    <t>21:50:19</t>
  </si>
  <si>
    <t>現在の仮想通貨トップの価格  1位 Bitcoin: ¥4,944,305.09 (↓-2.44%) 2位 Ethereum: ¥340,472.43 (↓-4.13%) 3位 Binance Coin: ¥43,361.37 (↓-1.9%) 4位 Tether: ¥110.43 (↑0.11%) 5位 Cardano: ¥205.61 (↑2.0%)  詳細は，https://t.co/1qPrgcLyx6 #暗号資産 #仮想通貨 #DeFi</t>
  </si>
  <si>
    <t>21:50:18</t>
  </si>
  <si>
    <t>Michael60890466</t>
  </si>
  <si>
    <t>JoeThorp5</t>
  </si>
  <si>
    <t>vynhathieu</t>
  </si>
  <si>
    <t>21:50:16</t>
  </si>
  <si>
    <t>SenapatiSoutam</t>
  </si>
  <si>
    <t>@elliotrades join the Telegram group and stay on top of the news and choose the next pools https://t.co/uQ8HwsF3eH    #CarbonCredit #GreenBond #CO2   #NFTrees   #FutureIsGreener #PlantMoreTrees #BetterDeFiBetterEnvironment   #DeFi   #BSC   $SEED $TREE   @treedefi https://t.co/y0AW4L4reK</t>
  </si>
  <si>
    <t>JOHNADEYEMO10</t>
  </si>
  <si>
    <t>21:50:15</t>
  </si>
  <si>
    <t>I just participated in InsureDAO testnet. Try testnet and get airdrop (☞ ͡° ͜ʖ ͡°)☞  https://t.co/TeNuRCopLe 0x717911758fA53a563C56Be9739b4bccaB5351843 #InsureDAO #DeFi   @sammieolu1 @davidja93356858 @josh_sap</t>
  </si>
  <si>
    <t>Lemay73662405</t>
  </si>
  <si>
    <t>21:50:14</t>
  </si>
  <si>
    <t>🎉 @Royale_Finance are now live on #BinanceSmartChain  Check out the Royale App  ✅#Stablecoin APYs are 🔥 $USDC, $USDT, $DAI  👑Royale also bankroll #PlayToEarn &amp; #GAMEFI start-ups!  $ROYA #DeFi #BSC #NFT $BNB https://t.co/hNoGPn7Aky</t>
  </si>
  <si>
    <t>Niroda0</t>
  </si>
  <si>
    <t>bigwinsgirl</t>
  </si>
  <si>
    <t>21:50:13</t>
  </si>
  <si>
    <t>asianpett</t>
  </si>
  <si>
    <t>I learnt allot from the  @MantaNetwork's live AMA call. @CalamariNetwork is #Manta Network's canary-net, is the plug-and-play privacy-preservation #parachain built to service the Kusama #DeFi world. #MantaSummerMeetup #Blockchain https://t.co/ykBLZXBbGC https://t.co/McwDLZREYH</t>
  </si>
  <si>
    <t>21:50:12</t>
  </si>
  <si>
    <t>amairakris001</t>
  </si>
  <si>
    <t>21:50:11</t>
  </si>
  <si>
    <t>RT @SCryptoschool: 🍩 @TokenReactor Decentralized liquidity providing/market making protocol   🍩 $TOKE serves as tokenized liquidity, enabli…</t>
  </si>
  <si>
    <t>JunelChakma16</t>
  </si>
  <si>
    <t>RT @PacificDeFi: ✔️ Pacific DeFi Airdrop is live!   ♦️ Airdrop Reward: Up to 10 PACIFIC [~$10]   ♦️  Referral Reward: 3 PACIFIC [~$3] per r…</t>
  </si>
  <si>
    <t>QtaflPrecious</t>
  </si>
  <si>
    <t>21:50:10</t>
  </si>
  <si>
    <t>4Oespada</t>
  </si>
  <si>
    <t>21:50:08</t>
  </si>
  <si>
    <t>RT @ThunderProtocol: Want to experience the #DeFi world? #ThunderCoreHub is the perfect gateway. Experience our ☑️One-stop solution ☑️Low g…</t>
  </si>
  <si>
    <t>21:50:07</t>
  </si>
  <si>
    <t>NguyenToan117</t>
  </si>
  <si>
    <t>missitwhen_</t>
  </si>
  <si>
    <t>🚀 Stake $BNB and earn daily 20% ROI with BNB FIRE! 🌐 https://t.co/kAQHoz8lAZ  🎁 Win up to $10,000 USD in prizes with daily #contests ! 🌐 https://t.co/bHKltT5X3a  More info at our telegram: 📣 https://t.co/oGBs64iny8  #crypto #defi #BinanceSmartChain</t>
  </si>
  <si>
    <t>Mdnuruddin121</t>
  </si>
  <si>
    <t>21:50:06</t>
  </si>
  <si>
    <t>jibanmallik1</t>
  </si>
  <si>
    <t>21:50:05</t>
  </si>
  <si>
    <t>I appreciate for this project. I think it's a strong project and good project. I am participating in this Airdrop with full guidelines. don't miss my friends this..  @AnkushS28962162 @Akash64598772 @cryptowithsb  #Giveaway #ROYA #airdropalert #AirdropNEW  #DeFi #playtoearn https://t.co/qJhitG3aHl</t>
  </si>
  <si>
    <t>molina_amadeus</t>
  </si>
  <si>
    <t>@ThunderProtocol Want to experience the #DeFi world? #ThunderCoreHub is the perfect gateway. Experience our One-stop solution Low gas fees Sub-second confirmations Cross-chain interoperability and more, in your future explorationsRocket  The journey is the destination.</t>
  </si>
  <si>
    <t>akshay_a_jadhav</t>
  </si>
  <si>
    <t>sfmcryptonomics</t>
  </si>
  <si>
    <t>RT @daslug420: You can have 100 #SAFEMOON or 100 billion #SAFEMOON, you are still worthy of calling yourself part of the #SAFEMOONARMY. We…</t>
  </si>
  <si>
    <t>ismail722300</t>
  </si>
  <si>
    <t>09:02:11</t>
  </si>
  <si>
    <t>RT @BNB_GOLD: Giveaway live in our telegram channel. 👇  https://t.co/mopYIxwbuQ  #Airdrop #Airdrops #AirdropNEW #airdrop #nft #NFTartist #N…</t>
  </si>
  <si>
    <t>pWLP7iM5BB0CSbd</t>
  </si>
  <si>
    <t>@dyre_net @BinanceChain @binance Thank you! I hope I am the lucky one.  @BscGetRich @LittleDuck_Org @LLLLLLLLL5225  #Airdrop #Airdrops #Dyrenetwork $ DYRE #Binance  #BinanceSmartChain  #DeFi #NFT</t>
  </si>
  <si>
    <t>Triz7Dream</t>
  </si>
  <si>
    <t>RT @Miner_tokens: "#MINER" is a meta universe + NFT + DEFI game project. It will be launched at 6:00 on August 13th, Los Angeles time (Panc…</t>
  </si>
  <si>
    <t>Menangin_dong</t>
  </si>
  <si>
    <t>shnejaehyvn</t>
  </si>
  <si>
    <t>Mewwinner</t>
  </si>
  <si>
    <t>09:02:10</t>
  </si>
  <si>
    <t>Fegtokennnn</t>
  </si>
  <si>
    <t>09:02:09</t>
  </si>
  <si>
    <t>@DeFi_Dad 💚💥 Hello dear Welcome to the world of cryptocurrencies We invite you to learn more about Defi Diamond pls check out https://t.co/S82NQePDlx #SmartDefi #AutoDeployer $Rox #RoxToken #FEG #FEGEXV2 #IAMFEG #FEGTOKEN #800k_holder #FEGArmy #117k_telegram</t>
  </si>
  <si>
    <t>markleehrto</t>
  </si>
  <si>
    <t>Jackson45935028</t>
  </si>
  <si>
    <t>09:02:08</t>
  </si>
  <si>
    <t>RT @slickco1n: Did u catch the dips ? #Crypto #cms #cryptotrading #DeFi #BinanceChain #PancakeSwap #poocoin #$lick #slick #bnb #CoinMarketC…</t>
  </si>
  <si>
    <t>Steinz123456</t>
  </si>
  <si>
    <t>@Worldchain_News @get_revuto I am new to defi world, I want to know more about rebasing. How does it work, please explain!</t>
  </si>
  <si>
    <t>MarioTejo_SC</t>
  </si>
  <si>
    <t>@BXH_Blockchain @only_open @AitanaSutter @rirismawati3 RT "@BXH_Blockchain : New #Airdrop with #CoinMarketCap is live now! ... $BXH #BXH #BXHers #OEC #DeFi #OKLink #BSC #HECO #OKExChain #BinanceSmartChain "</t>
  </si>
  <si>
    <t>CryptoR89850023</t>
  </si>
  <si>
    <t>RT @rusty_nickels: @AraldoYerolis @hc_capital @PancakeSwap @launchzoneann @binance @EverRise @swapleonicorn @BARMY_Official @FEGtoken @100X…</t>
  </si>
  <si>
    <t>09:02:07</t>
  </si>
  <si>
    <t>RT @dogemasternft: ✅ Our official website is: https://t.co/O5z98n1hUJ  #DEFI #GAMEFI #BSC #NFT #DOGEMASTER #DMST #CZ</t>
  </si>
  <si>
    <t>yellow_tri23</t>
  </si>
  <si>
    <t>urluckygurls</t>
  </si>
  <si>
    <t>samsondogo_</t>
  </si>
  <si>
    <t>09:02:06</t>
  </si>
  <si>
    <t>RT @Sheeshafinance: 🎤Your #Voice can Earn you FREE #Crypto!💰  💁‍♂️Our partner @defi_11 is organising the Share your Voice competition.  📲Co…</t>
  </si>
  <si>
    <t>LCastos</t>
  </si>
  <si>
    <t>luckyayaa</t>
  </si>
  <si>
    <t>eaJsParkling</t>
  </si>
  <si>
    <t>09:02:05</t>
  </si>
  <si>
    <t>kour1991jass</t>
  </si>
  <si>
    <t>RT @EqualizerFlash: 👉Get ready for the launch 🚀 of the first #FlashLoan marketplace in #DeFi   💰5 rewards Х 500 $EQZ tokens to the ones who…</t>
  </si>
  <si>
    <t>Kienaxx</t>
  </si>
  <si>
    <t>pickmarveIuz</t>
  </si>
  <si>
    <t>@chitaglorya @ATHena_DeFi @TheApeBilly @OniiEth @EthJasper @CryptoGraphBSC Thankyou kak chita and sponsors 🥰</t>
  </si>
  <si>
    <t>_bigwinscutie</t>
  </si>
  <si>
    <t>09:02:04</t>
  </si>
  <si>
    <t>yasumuo</t>
  </si>
  <si>
    <t>09:02:03</t>
  </si>
  <si>
    <t>venuuzaa</t>
  </si>
  <si>
    <t>donvalenciaa</t>
  </si>
  <si>
    <t>RT @PEAKDEFI: #DeFi pros:   ✅ User has full #control of his assets and #sensitive #information.   ✅ No #human #factor — all transactions ar…</t>
  </si>
  <si>
    <t>BattiatoAngelo</t>
  </si>
  <si>
    <t>RT @token_civ: Thanks @LiveCoinWatch for adding us to your list! ✅  https://t.co/cvOr26n5Em  $CIV #CIVfund #Crypto #DeFi #DecentralizedInve…</t>
  </si>
  <si>
    <t>Subzero9900</t>
  </si>
  <si>
    <t>riegoharsha</t>
  </si>
  <si>
    <t>TifanyFerry8</t>
  </si>
  <si>
    <t>09:02:02</t>
  </si>
  <si>
    <t>RT @SpheriumFinance: DeFi is remodeling TradFi and Spherium is championing this course in several ways.  Find out how we're doing this 👇  #…</t>
  </si>
  <si>
    <t>chyrnmhi</t>
  </si>
  <si>
    <t>@HughKarp @DeFi_Dad 💚💥 Hello dear Welcome to the world of cryptocurrencies We invite you to learn more about Defi Diamond pls check out https://t.co/S82NQePDlx #SmartDefi #AutoDeployer $Rox #RoxToken #FEG #FEGEXV2 #IAMFEG #FEGTOKEN #800k_holder #FEGArmy #117k_telegram</t>
  </si>
  <si>
    <t>ImTheScamMan</t>
  </si>
  <si>
    <t>RT @lofi_defi: 8 days left before the #launch day! Who's counting down with us? 👀   🔗https://t.co/VWPTZCGNf8  #LofiDeFi $LOFI #DeFi #BSCGem…</t>
  </si>
  <si>
    <t>@only_open @AitanaSutter @rirismawati3 RT "@BXH_Blockchain : New #Airdrop with #CoinMarketCap is live now! ... $BXH #BXH #BXHers #OEC #DeFi #OKLink #BSC #HECO #OKExChain #BinanceSmartChain " https://t.co/CvHWtJfdEA</t>
  </si>
  <si>
    <t>OpiiiajaOpii</t>
  </si>
  <si>
    <t>09:02:01</t>
  </si>
  <si>
    <t>hanyabuahbuahan</t>
  </si>
  <si>
    <t>WINS4HEE</t>
  </si>
  <si>
    <t>09:02:00</t>
  </si>
  <si>
    <t>nandaaaa_______</t>
  </si>
  <si>
    <t>coin_matome0</t>
  </si>
  <si>
    <t>分散型金融が盛り上がる「DeFiサマー」となるか、3つのポジティブな兆候 https://t.co/gvHGNZDzqh</t>
  </si>
  <si>
    <t>KingSoner799</t>
  </si>
  <si>
    <t>bitaniazi11</t>
  </si>
  <si>
    <t>RT @Rosange60055122: @ThunderProtocol Want to experience the #DeFi world? #ThunderCoreHub is the perfect gateway. Experience our One-stop s…</t>
  </si>
  <si>
    <t>Sangar07382624</t>
  </si>
  <si>
    <t>@evan_van_ness @Collab_Land_ @UnlockProtocol @WeekInEthNews ✨Join the biggest DeFi NFT Game in  2021✨  💥Have fun and earn profit, let’s go to the moon🚀🌙  ⚡️Don't miss the public presale on August 12 15:00 PM UTC⚡️  ✅Channel: @binapetchannel ✅Telegram: @binapet</t>
  </si>
  <si>
    <t>UnregFuturist</t>
  </si>
  <si>
    <t>A hacker stole over $600 million of crypto coins — now they might be giving it back https://t.co/Y60AXclJrF via @Verge</t>
  </si>
  <si>
    <t>markeuu2_</t>
  </si>
  <si>
    <t>Mocincub</t>
  </si>
  <si>
    <t>CarmelaGives</t>
  </si>
  <si>
    <t>@CUMfinance @coingecko $CUM @CUMFINANCE #crypto #NFT $AXS $DOGE #DeFi #Binance #Bitcoin #ETH #DeFi $FLOKI $XRP $ADA #ADA</t>
  </si>
  <si>
    <t>dk_is_maluv</t>
  </si>
  <si>
    <t>@chitaglorya @ATHena_DeFi @TheApeBilly @OniiEth @EthJasper @CryptoGraphBSC donee wml</t>
  </si>
  <si>
    <t>DrMuLu2</t>
  </si>
  <si>
    <t>09:01:59</t>
  </si>
  <si>
    <t>seokchinwins</t>
  </si>
  <si>
    <t>mylittlejm_</t>
  </si>
  <si>
    <t>RT @TimesOfPolygon: The TOP TEN GAINERS(24 hours) Source : Polygondex  $HAIR $COVAL $ZENY $ERN $SIM $ARPA $GFARM2 $UFT $DG $BPT @defi_barbe…</t>
  </si>
  <si>
    <t>wntrelsa</t>
  </si>
  <si>
    <t>09:01:58</t>
  </si>
  <si>
    <t>butterflyfloe</t>
  </si>
  <si>
    <t>RT @nguyenbien8812: @ThunderProtocol Want to experience the #DeFi world? #ThunderCoreHub is the perfect gateway. Experience our ☑️One-stop…</t>
  </si>
  <si>
    <t>bhndrd</t>
  </si>
  <si>
    <t>09:01:57</t>
  </si>
  <si>
    <t>urchocolova</t>
  </si>
  <si>
    <t>twiceyoungesst</t>
  </si>
  <si>
    <t>vantegetable</t>
  </si>
  <si>
    <t>Khoim6a</t>
  </si>
  <si>
    <t>Awesome giveaway verified project ❤️🎉🎉 #cryptocurrency #NFT #DeFi #BTC  @khoim6a @blow_horns @DrLui2 https://t.co/jxeuQxuIqe</t>
  </si>
  <si>
    <t>cherryhaeseu</t>
  </si>
  <si>
    <t>09:01:56</t>
  </si>
  <si>
    <t>sosman1022</t>
  </si>
  <si>
    <t>RT @aciem_joka: @ThunderProtocol Want to experience the #DeFi world? #ThunderCoreHub is the perfect gateway. Experience our ☑️One-stop solu…</t>
  </si>
  <si>
    <t>RT @PEAKDEFI: 🙌🏼A new contract has been born🙌🏼 Say hello 👋🏼 to our #PEAKDEFI NFT Fund 🚀 We launched our new #NFT #DeFi smart contract on th…</t>
  </si>
  <si>
    <t>_difavenipicker</t>
  </si>
  <si>
    <t>sxurc</t>
  </si>
  <si>
    <t>Jenny4crypto</t>
  </si>
  <si>
    <t>@cryptocom #Kokoswap makes investing easy and fun by launching #gaming and #nfts platform where users tends to earn rewards and using the reward in real world.Invest in $KOKO and make profit just by holding and staking.  $Koko #Nft #gaming #Defi</t>
  </si>
  <si>
    <t>Sebasbocc1</t>
  </si>
  <si>
    <t>09:01:55</t>
  </si>
  <si>
    <t>RT @gooddollarorg: The impact revolution is coming to DeFi.   GoodDollar V2 is launching soon, with open staking in the GoodDollar Trust fo…</t>
  </si>
  <si>
    <t>Doybfmt</t>
  </si>
  <si>
    <t>JamesDiMartino9</t>
  </si>
  <si>
    <t>@goku_nft @0xbunnygirl @ParallelNFT Yes agree 100% this! It took defi people longer to realize this area and now they have mostly changed their tune!</t>
  </si>
  <si>
    <t>mklsrj</t>
  </si>
  <si>
    <t>09:01:54</t>
  </si>
  <si>
    <t>agustus17win</t>
  </si>
  <si>
    <t>DirgaNova2</t>
  </si>
  <si>
    <t>RT @dogemasternft: 🦮Dogemaster Finance is inspired by CZ and many successful NFT projects over the last 12 months, our mission is to develo…</t>
  </si>
  <si>
    <t>tomhschmidt</t>
  </si>
  <si>
    <t>RT @solendprotocol: 🚢 Solend is here! 🚢  Solend is now live on Solana mainnet at https://t.co/iwcGDpfn65!  Instantly borrow and lend.  DeFi…</t>
  </si>
  <si>
    <t>makugd28</t>
  </si>
  <si>
    <t>09:01:53</t>
  </si>
  <si>
    <t>😇😇😇  @lixue09 @Alexand79566860 @Aerah0918 @nandieyoo @AlmerezMarilen  #Airdrop #Airdrops #Dyrenetwork $DYRE #Binance #BinanceSmartChain #DeFi #NFT https://t.co/kof4FWn4N6</t>
  </si>
  <si>
    <t>RT @ladyincrypto: $150 GIVEAWAY ~ 24 HOURS ⏳   - RT &amp; follow @CUMfinance   - RT, LIKE &amp; COMMENT these tags 👇🏻 on their 📌  $CUM @CUMFINANCE…</t>
  </si>
  <si>
    <t>martincpvalk</t>
  </si>
  <si>
    <t>Just finished recording my 𝐈𝐦𝐩𝐞𝐫𝐦𝐚𝐧𝐞𝐧𝐭 𝐋𝐨𝐬𝐬 explanation video. Will do some quick editing now before exporting and uploading!  #XRPCommunity #XRP #FlareNetworks #FlareFinanance #DeFi #Crypto #Cryptocurrency</t>
  </si>
  <si>
    <t>kmbranxbanggarr</t>
  </si>
  <si>
    <t>pinkwonjin</t>
  </si>
  <si>
    <t>09:01:52</t>
  </si>
  <si>
    <t>PepeMaciasG</t>
  </si>
  <si>
    <t>RT @RUN_IX: 🚨 OFFICIEL ! Le roi Kenenisa Bekele (🇪🇹) sera au départ du BERLIN-MARATHON le dimanche 26 septembre ! Il n’a pas couru de marat…</t>
  </si>
  <si>
    <t>amarramrr</t>
  </si>
  <si>
    <t>nicest000</t>
  </si>
  <si>
    <t>bpmenu</t>
  </si>
  <si>
    <t>Mitchikohazi</t>
  </si>
  <si>
    <t>RT @Defi_Eagle: 🦅 #Defi_Eagle Daily Digest Aug 12:  ⚡️ @Oxen_io Weekly Dev Update #163  ⚡️ @KrystalDefi Newest Integrations  ⚡️ @Berry_Data…</t>
  </si>
  <si>
    <t>Maria282888</t>
  </si>
  <si>
    <t>09:01:51</t>
  </si>
  <si>
    <t>RT @Definews_Info: 💎 @HuobiFutures_ added $DOGE and $AXS as borrowable asset  💎 Users csn enjoy a discounted daily interest rate of 0.26% w…</t>
  </si>
  <si>
    <t>2497my</t>
  </si>
  <si>
    <t>RT @Friday13th_BSC: #BSC 💀Haunted🪦 Token is live now. $FRI13 will be fair launch on August, Friday 13th🔪 20:00 UTC. Join our haunted valley…</t>
  </si>
  <si>
    <t>@real_alethea @DeFi_Dad @AvaStarsNFT @j1mmyeth @nft42_ 💚💥 Hello dear Welcome to the world of cryptocurrencies We invite you to learn more about Defi Diamond pls check out https://t.co/S82NQePDlx #SmartDefi #AutoDeployer $Rox #RoxToken #FEG #FEGEXV2 #IAMFEG #FEGTOKEN #800k_holder #FEGArmy #117k_telegram</t>
  </si>
  <si>
    <t>SanjjuuKumarrr_</t>
  </si>
  <si>
    <t>5etyapras</t>
  </si>
  <si>
    <t>SyrotaNikolay</t>
  </si>
  <si>
    <t>09:01:50</t>
  </si>
  <si>
    <t>RT @insuredao: Hi,  Finally, we’ve just launched the InsureDAO testnet🎉  https://t.co/Q1otLMTo99  #DeFi  #InsureDAO</t>
  </si>
  <si>
    <t>myprecihanjiseu</t>
  </si>
  <si>
    <t>abman_joshua</t>
  </si>
  <si>
    <t>@HodlBee 🐱Cat would be the rudest of it all😂 $XIRCUS would be its nest 😎  @QuickswapDEX   @AngeL_QueeN815  @jaemcityx  $PLAY $PUFFS $COCO #DeFi #NFT #crypto #bullrun #BTC #CARDANO #UAAP #cryptocurrency</t>
  </si>
  <si>
    <t>pickluckyrieg0</t>
  </si>
  <si>
    <t>Nicayyy17</t>
  </si>
  <si>
    <t>Jiya1297</t>
  </si>
  <si>
    <t>09:01:49</t>
  </si>
  <si>
    <t>RT @aiyeola_sheriff: Do you know #Defidollar ≠ #DUSD. @Defidollar is  #MoreThanAStablecoin  #DeFi #Defidollar https://t.co/GxZAkmBkVM</t>
  </si>
  <si>
    <t>dokyuf</t>
  </si>
  <si>
    <t>gambleuvdt1</t>
  </si>
  <si>
    <t>RT @dogemasternft: 🏆 Are you ready to play-to-earn a bunch of NFT items/reward on our Dogemaster Finance app?  #DEFI #GAMEFI #BSC #NFT #DOG…</t>
  </si>
  <si>
    <t>6F4ucgyQvcuDG4d</t>
  </si>
  <si>
    <t>16:04:33</t>
  </si>
  <si>
    <t>@Fegtoken_Iran @RicardoBSalinas @ramizra87038121 @FEGtoken 🦍♥️ You can lock bitcoins in Fegex and get bitcoin rewards. You can also buy and stake Feg on Fegex and stake bitcoins as a reward. #SmartDefi #AutoDeployer $Rox #RoxToken #FEG #FEGEXV2 #IAMFEG #FEGTOKEN #BSC #BTC #ETH #Defi #FegArmy ♥️💚♥️💚♥️🏆💎</t>
  </si>
  <si>
    <t>hamedsalamati2</t>
  </si>
  <si>
    <t>RT @news_of_bsc: Tesla Giveaway goes viral for @BabyDogeCoin - Check out the highly anticipated giveaway! @Tesla   #BSCNews #CryptoNews #Cr…</t>
  </si>
  <si>
    <t>Akbar73741</t>
  </si>
  <si>
    <t>@Fegtoken_Iran @RicardoBSalinas @ramizra87038121 @FEGtoken ♥️🌹 You can lock bitcoins in Fegx and get bitcoin rewards. You can also buy and stake Feg on Fegx and stake bitcoins as a reward. #SmartDefi #AutoDeployer $Rox #RoxToken #FEG #FEGEXV2 #IAMFEG #FEGTOKEN #BSC #BTC #ETH #Defi #FegArmy ♥️🦍🦍86ygu9</t>
  </si>
  <si>
    <t>Reza54066995</t>
  </si>
  <si>
    <t>16:04:32</t>
  </si>
  <si>
    <t>@Fegtoken_Iran @RicardoBSalinas @ramizra87038121 @FEGtoken ♥️ You can lock bitcoins in Fegx and get bitcoin rewards. You can also buy and stake Feg on Fegex and stake bitcoins as a reward. #SmartDefi #AutoDeployer $Rox #RoxToken #FEG #FEGEXV2 #IAMFEG #FEGTOKEN #BSC #BTC #ETH #Defi #FegArmy ♥️♥️♥️♥️dfcxfgh</t>
  </si>
  <si>
    <t>mesiban</t>
  </si>
  <si>
    <t>@Fegtoken_Iran @RicardoBSalinas @ramizra87038121 @FEGtoken 🦍♥️ You can lock bitcoins in Fegex and get bitcoin rewards. You can also buy and stake Feg on Fegex and stake bitcoins as a reward. #SmartDefi #AutoDeployer $Rox #RoxToken #FEG #FEGEXV2 #IAMFEG #FEGTOKEN #BSC #BTC #ETH #Defi #FegArmy ♥️💚♥️💚♥️sawed</t>
  </si>
  <si>
    <t>cryptoUniPunks</t>
  </si>
  <si>
    <t>RT @mattmedved: Imagine sleeping on NFTs just like you did Bitcoin, ETH and DeFi.</t>
  </si>
  <si>
    <t>msk6999999</t>
  </si>
  <si>
    <t>@Fegtoken_Iran @RicardoBSalinas @ramizra87038121 @FEGtoken ♥️🌹 You can lock bitcoins in Fegx and get bitcoin rewards. You can also buy and stake Feg on Fegx and stake bitcoins as a reward. #SmartDefi #AutoDeployer $Rox #RoxToken #FEG #FEGEXV2 #IAMFEG #FEGTOKEN #BSC #BTC #ETH #Defi #FegArmy ♥️🦍🦍uu</t>
  </si>
  <si>
    <t>Hamid21954314</t>
  </si>
  <si>
    <t>16:04:31</t>
  </si>
  <si>
    <t>@Fegtoken_Iran @RicardoBSalinas @ramizra87038121 @FEGtoken 13♥️ You can lock bitcoins in Fegx and get bitcoin rewards. You can also buy and stake Feg on Fegex and stake bitcoins as a reward. #SmartDefi #AutoDeployer $Rox #RoxToken #FEG #FEGEXV2 #IAMFEG #FEGTOKEN #BSC #BTC #ETH #Defi #FegArmy ♥️♥️♥️♥️</t>
  </si>
  <si>
    <t>coin4us4</t>
  </si>
  <si>
    <t>@Fegtoken_Iran @RicardoBSalinas @ramizra87038121 @FEGtoken 🦍♥️ You can lock bitcoins in Fegex and get bitcoin rewards. You can also buy and stake Feg on Fegex and stake bitcoins as a reward. #SmartDefi #AutoDeployer $Rox #RoxToken #FEG #FEGEXV2 #IAMFEG #FEGTOKEN #BSC #BTC #ETH #Defi #FegArmy ♥️💚♥️💚♥️ufuf🦍🌺😃🙏</t>
  </si>
  <si>
    <t>phoebo17</t>
  </si>
  <si>
    <t>@Fegtoken_Iran @RicardoBSalinas @ramizra87038121 @FEGtoken 🦍🦍🦍🦍🦍🦍🦍 ♥️ You can lock bitcoins in Fegx and get bitcoin rewards. You can also buy and stake Feg on Fegex and stake bitcoins as a reward. #SmartDefi #AutoDeployer $Rox #RoxToken #FEG #FEGEXV2 #IAMFEG #FEGTOKEN #BSC #BTC #ETH #Defi #FegArmy ♥️♥️♥️♥️</t>
  </si>
  <si>
    <t>@Fegtoken_Iran @RicardoBSalinas @ramizra87038121 @FEGtoken 🦍♥️ You can lock bitcoins in Fegex and get bitcoin rewards. You can also buy and stake Feg on Fegex and stake bitcoins as a reward. #SmartDefi #AutoDeployer $Rox #RoxToken #FEG #FEGEXV2 #IAMFEG #FEGTOKEN #BSC #BTC #ETH #Defi #FegArmy ♥️💚♥️💚♥️hgf</t>
  </si>
  <si>
    <t>Reza_R_N1992_</t>
  </si>
  <si>
    <t>@Fegtoken_Iran @RicardoBSalinas @ramizra87038121 @FEGtoken You can lock bitcoins in Fegex and get bitcoin rewards. You can also buy and stake Feg on Fegex and stake bitcoins as a reward. #SmartDefi #AutoDeployer $Rox #RoxToken #FEG #FEGEXV2 #IAMFEG #FEGTOKEN #BSC #BTC #ETH #Defi #FegArmy ♥️💚♥️💚♥️</t>
  </si>
  <si>
    <t>ushikagei</t>
  </si>
  <si>
    <t>16:04:30</t>
  </si>
  <si>
    <t>RT @RodrigoHeralz: Swarm Markets and SMT are the future of DeFi!  The world's 1st licensed #DeFi platform offers the same security as Germa…</t>
  </si>
  <si>
    <t>ARIAN__1988</t>
  </si>
  <si>
    <t>@Fegtoken_Iran @RicardoBSalinas @ramizra87038121 @FEGtoken ♥️🌹 You can lock bitcoins in Fegx and get bitcoin rewards. You can also buy and stake Feg on Fegx and stake bitcoins as a reward. #SmartDefi #AutoDeployer $Rox #RoxToken #FEG #FEGEXV2 #IAMFEG #FEGTOKEN #BSC #BTC #ETH #Defi #FegArmy ♥️🦍🦍sedd</t>
  </si>
  <si>
    <t>hosein16883779</t>
  </si>
  <si>
    <t>@Fegtoken_Iran @RicardoBSalinas @ramizra87038121 @FEGtoken ♥️ You can lock bitcoins in Fegx and get bitcoin rewards. You can also buy and stake Feg on Fegex and stake bitcoins as a reward. #SmartDefi #AutoDeployer $Rox #RoxToken #FEG #FEGEXV2 #IAMFEG #FEGTOKEN #BSC #BTC #ETH #Defi #FegArmy ♥️♥️♥️♥️😍😍❤️💪👍🦍👍💪🦍🦍</t>
  </si>
  <si>
    <t>leona_fi</t>
  </si>
  <si>
    <t>mohsenhmt_1</t>
  </si>
  <si>
    <t>16:04:29</t>
  </si>
  <si>
    <t>@Fegtoken_Iran @RicardoBSalinas @ramizra87038121 @FEGtoken ♥️🌹 You can lock bitcoins in Fegx and get bitcoin rewards. You can also buy and stake Feg on Fegx and stake bitcoins as a reward. #SmartDefi #AutoDeployer $Rox #RoxToken #FEG #FEGEXV2 #IAMFEG #FEGTOKEN #BSC #BTC #ETH #Defi #FegArmy ♥️🦍🦍jf</t>
  </si>
  <si>
    <t>@Fegtoken_Iran @RicardoBSalinas @ramizra87038121 @FEGtoken 🦍♥️ You can lock bitcoins in Fegex and get bitcoin rewards. You can also buy and stake Feg on Fegex and stake bitcoins as a reward. #SmartDefi #AutoDeployer $Rox #RoxToken #FEG #FEGEXV2 #IAMFEG #FEGTOKEN #BSC #BTC #ETH #Defi #FegArmy ♥️💚♥️💚♥️frrg</t>
  </si>
  <si>
    <t>ISABELLECLAUD18</t>
  </si>
  <si>
    <t>RT @Edikan24456249: Consider making your life simple and using @RoseonFinance.  #Crypto can be complicated, but buying some $ROSN isn’t. Vi…</t>
  </si>
  <si>
    <t>@Fegtoken_Iran @RicardoBSalinas @ramizra87038121 @FEGtoken ♥️ You can lock bitcoins in Fegx and get bitcoin rewards. You can also buy and stake Feg on Fegex and stake bitcoins as a reward. #SmartDefi #AutoDeployer $Rox #RoxToken #FEG #FEGEXV2 #IAMFEG #FEGTOKEN #BSC #BTC #ETH #Defi #FegArmy ♥️♥️♥️♥️🦍✈👄👄🛳🛳🛳🛳5 https://t.co/vaKo64ZW2B</t>
  </si>
  <si>
    <t>Saeed_23april</t>
  </si>
  <si>
    <t>16:04:28</t>
  </si>
  <si>
    <t>RT @Saeed_23april: @Fegtoken_Iran @RicardoBSalinas @ramizra87038121 @FEGtoken ♥️🌹 You can lock bitcoins in Fegx and get bitcoin rewards. Yo…</t>
  </si>
  <si>
    <t>ehsanorouji</t>
  </si>
  <si>
    <t>@Fegtoken_Iran @RicardoBSalinas @ramizra87038121 @FEGtoken ♥️🌹 You can lock bitcoins in Fegx and get bitcoin rewards. You can also buy and stake Feg on Fegx and stake bitcoins as a reward. #SmartDefi #AutoDeployer $Rox #RoxToken #FEG #FEGEXV2 #IAMFEG #FEGTOKEN #BSC #BTC #ETH #Defi #FegArmy ♥️🦍🦍 https://t.co/I29uW2x3Ae</t>
  </si>
  <si>
    <t>Amirfar47983211</t>
  </si>
  <si>
    <t>RT @12712013a: I request @safemoon @Shibtoken to list on fegex and get the previous hype😅😅. Smart defi is going to change the defi world.…</t>
  </si>
  <si>
    <t>16:04:27</t>
  </si>
  <si>
    <t>@Fegtoken_Iran @RicardoBSalinas @ramizra87038121 @FEGtoken ♥️🌹 You can lock bitcoins in Fegx and get bitcoin rewards. You can also buy and stake Feg on Fegx and stake bitcoins as a reward. #SmartDefi #AutoDeployer $Rox #RoxToken #FEG #FEGEXV2 #IAMFEG #FEGTOKEN #BSC #BTC #ETH #Defi #FegArmy ♥️🦍🦍sr536</t>
  </si>
  <si>
    <t>@Fegtoken_Iran @RicardoBSalinas @ramizra87038121 @FEGtoken 12♥️ You can lock bitcoins in Fegx and get bitcoin rewards. You can also buy and stake Feg on Fegex and stake bitcoins as a reward. #SmartDefi #AutoDeployer $Rox #RoxToken #FEG #FEGEXV2 #IAMFEG #FEGTOKEN #BSC #BTC #ETH #Defi #FegArmy ♥️♥️♥️♥️</t>
  </si>
  <si>
    <t>16:04:26</t>
  </si>
  <si>
    <t>@Fegtoken_Iran @RicardoBSalinas @ramizra87038121 @FEGtoken 🦍♥️ You can lock bitcoins in Fegex and get bitcoin rewards. You can also buy and stake Feg on Fegex and stake bitcoins as a reward. #SmartDefi #AutoDeployer $Rox #RoxToken #FEG #FEGEXV2 #IAMFEG #FEGTOKEN #BSC #BTC #ETH #Defi #FegArmy ♥️💚♥️💚♥️bbgfg</t>
  </si>
  <si>
    <t>Mohamed_arafa9</t>
  </si>
  <si>
    <t>RT @MagicCubeDeFi: $MGP LIQUIDITY MINING BEGINNER GUIDE 🔽🔽🔽 https://t.co/HTQ5fScmwP  Address👉 https://t.co/4B0gVaBJH9   Referral Code👉 3BAP…</t>
  </si>
  <si>
    <t>@Fegtoken_Iran @RicardoBSalinas @ramizra87038121 @FEGtoken ♥️ You can lock bitcoins in Fegx and get bitcoin rewards. You can also buy and stake Feg on Fegex and stake bitcoins as a reward. #SmartDefi #AutoDeployer $Rox #RoxToken #FEG #FEGEXV2 #IAMFEG #FEGTOKEN #BSC #BTC #ETH #Defi #FegArmy ♥️♥️♥️♥️dfggg</t>
  </si>
  <si>
    <t>@Fegtoken_Iran @RicardoBSalinas @ramizra87038121 @FEGtoken ♥️🌹 You can lock bitcoins in Fegx and get bitcoin rewards. You can also buy and stake Feg on Fegx and stake bitcoins as a reward. #SmartDefi #AutoDeployer $Rox #RoxToken #FEG #FEGEXV2 #IAMFEG #FEGTOKEN #BSC #BTC #ETH #Defi #FegArmy ♥️🦍🦍21 https://t.co/2YgT5lQQN7</t>
  </si>
  <si>
    <t>@Fegtoken_Iran @RicardoBSalinas @ramizra87038121 @FEGtoken ♥️🌹 You can lock bitcoins in Fegx and get bitcoin rewards. You can also buy and stake Feg on Fegx and stake bitcoins as a reward. #SmartDefi #AutoDeployer $Rox #RoxToken #FEG #FEGEXV2 #IAMFEG #FEGTOKEN #BSC #BTC #ETH #Defi #FegArmy ♥️🦍🦍uuygf</t>
  </si>
  <si>
    <t>16:04:25</t>
  </si>
  <si>
    <t>@Fegtoken_Iran @RicardoBSalinas @ramizra87038121 @FEGtoken ♥️🌹 You can lock bitcoins in Fegx and get bitcoin rewards. You can also buy and stake Feg on Fegx and stake bitcoins as a reward. #SmartDefi #AutoDeployer $Rox #RoxToken #FEG #FEGEXV2 #IAMFEG #FEGTOKEN #BSC #BTC #ETH #Defi #FegArmy ♥️🦍🦍yy</t>
  </si>
  <si>
    <t>arnob_spo</t>
  </si>
  <si>
    <t>RT @baron_farm: ⚡️ The highest $BARON APRs in the DeFi ecosystem are in BaronFarm  ✅ More 3.8M BARON staked in pool !!!  👉 Don't miss out o…</t>
  </si>
  <si>
    <t>earlbon2008</t>
  </si>
  <si>
    <t>LightningPayBil</t>
  </si>
  <si>
    <t>There is no company or centralized organization that controls Ethereum. Ethereum is maintained and improved over time by a diverse global community of contributors   https://t.co/EYWQbH66AS   https://   #Defi https://t.co/v8sJO6nx7q #airdrop https://t.co/2b5RljSbMk</t>
  </si>
  <si>
    <t>16:04:24</t>
  </si>
  <si>
    <t>@Fegtoken_Iran @RicardoBSalinas @ramizra87038121 @FEGtoken ♥️ You can lock bitcoins in Fegx and get bitcoin rewards. You can also buy and stake Feg on Fegex and stake bitcoins as a reward. #SmartDefi #AutoDeployer $Rox #RoxToken #FEG #FEGEXV2 #IAMFEG #FEGTOKEN #BSC #BTC #ETH #Defi #FegArmy ♥️♥️♥️♥️😍❤️❤️👍🦍💪🦍🦍👍💪🦍</t>
  </si>
  <si>
    <t>onyour1110</t>
  </si>
  <si>
    <t>cryptocricket11</t>
  </si>
  <si>
    <t>RT @InputOutputHK: It’s happening.   We’re targeting 12 September 2021 for the ‘Alonzo’ upgrade, bringing smart contracts to Cardano via a…</t>
  </si>
  <si>
    <t>@Fegtoken_Iran @RicardoBSalinas @ramizra87038121 @FEGtoken 🦍♥️ You can lock bitcoins in Fegex and get bitcoin rewards. You can also buy and stake Feg on Fegex and stake bitcoins as a reward. #SmartDefi #AutoDeployer $Rox #RoxToken #FEG #FEGEXV2 #IAMFEG #FEGTOKEN #BSC #BTC #ETH #Defi #FegArmy ♥️💚♥️💚♥️vgfgcde</t>
  </si>
  <si>
    <t>@Fegtoken_Iran @RicardoBSalinas @ramizra87038121 @FEGtoken ♥️🌹 You can lock bitcoins in Fegx and get bitcoin rewards. You can also buy and stake Feg on Fegx and stake bitcoins as a reward. #SmartDefi #AutoDeployer $Rox #RoxToken #FEG #FEGEXV2 #IAMFEG #FEGTOKEN #BSC #BTC #ETH #Defi #FegArmy ♥️🦍🦍kf</t>
  </si>
  <si>
    <t>16:04:23</t>
  </si>
  <si>
    <t>@Fegtoken_Iran @RicardoBSalinas @ramizra87038121 @FEGtoken 🦍♥️ You can lock bitcoins in Fegex and get bitcoin rewards. You can also buy and stake Feg on Fegex and stake bitcoins as a reward. #SmartDefi #AutoDeployer $Rox #RoxToken #FEG #FEGEXV2 #IAMFEG #FEGTOKEN #BSC #BTC #ETH #Defi #FegArmy ♥️💚♥️💚♥️😘</t>
  </si>
  <si>
    <t>MoongirlU</t>
  </si>
  <si>
    <t>RT @Gem__Haunter: @LindseyPelas Guys found this #Gem 💎 check out @KodiakToken   $KODI will be launching on 18th August!  Entertainment Hub👀…</t>
  </si>
  <si>
    <t>Solayma00395085</t>
  </si>
  <si>
    <t>16:04:22</t>
  </si>
  <si>
    <t>RT @Povofinance: Povo Gaming, NFT, Staking &amp; Governance Token based on Binance Smart Chain  POVO ILO Details -$POVO price will be $0.80 per…</t>
  </si>
  <si>
    <t>@Fegtoken_Iran @RicardoBSalinas @ramizra87038121 @FEGtoken ♥️🌹 You can lock bitcoins in Fegx and get bitcoin rewards. You can also buy and stake Feg on Fegx and stake bitcoins as a reward. #SmartDefi #AutoDeployer $Rox #RoxToken #FEG #FEGEXV2 #IAMFEG #FEGTOKEN #BSC #BTC #ETH #Defi #FegArmy ♥️🦍🦍tt</t>
  </si>
  <si>
    <t>Fegfan2</t>
  </si>
  <si>
    <t>@Fegtoken_Iran @RicardoBSalinas @ramizra87038121 @FEGtoken ♥️🌹 You can lock bitcoins in Fegx and get bitcoin rewards. You can also buy and stake Feg on Fegx and stake bitcoins as a reward. #SmartDefi #AutoDeployer $Rox #RoxToken #FEG #FEGEXV2 #IAMFEG #FEGTOKEN #BSC #BTC #ETH #Defi #FegArmy ♥️🦍🦍..،</t>
  </si>
  <si>
    <t>16:04:21</t>
  </si>
  <si>
    <t>@Fegtoken_Iran @RicardoBSalinas @ramizra87038121 @FEGtoken 🦍♥️ You can lock bitcoins in Fegex and get bitcoin rewards. You can also buy and stake Feg on Fegex and stake bitcoins as a reward. #SmartDefi #AutoDeployer $Rox #RoxToken #FEG #FEGEXV2 #IAMFEG #FEGTOKEN #BSC #BTC #ETH #Defi #FegArmy ♥️💚♥️💚♥️ifit3🍑🚀😸🚀</t>
  </si>
  <si>
    <t>@Fegtoken_Iran @RicardoBSalinas @ramizra87038121 @FEGtoken ♥️🌹 You can lock bitcoins in Fegx and get bitcoin rewards. You can also buy and stake Feg on Fegx and stake bitcoins as a reward. #SmartDefi #AutoDeployer $Rox #RoxToken #FEG #FEGEXV2 #IAMFEG #FEGTOKEN #BSC #BTC #ETH #Defi #FegArmy ♥️🦍🦍ugg</t>
  </si>
  <si>
    <t>mohammad5297</t>
  </si>
  <si>
    <t>RT @Ste_Cha_FEG: We all know money is involved with stocks, shares and crypto..   So it can be tough ..   But patience is a virtue thou sha…</t>
  </si>
  <si>
    <t>MahinAh54195398</t>
  </si>
  <si>
    <t>RT @defi_11: ✈️ Unveiling @defi_11 Community #Airdrop Program on @CoinMarketCap from August 9-14.  🏆 Be among the 1000 winners to earn  35,…</t>
  </si>
  <si>
    <t>HuseyinMGY</t>
  </si>
  <si>
    <t>16:04:20</t>
  </si>
  <si>
    <t>@NFTPadofficial  ⚡ The Ultimate Cross-Chain NFT platform for Collectors and Creators.  👉 Join the Public Sale #Whitelist here: https://t.co/tKPXdcgR0W  $NFTPAD #DeFi #BSC #NFT #NFTs #cryptocurrency #ETH</t>
  </si>
  <si>
    <t>@Fegtoken_Iran @RicardoBSalinas @ramizra87038121 @FEGtoken ♥️ You can lock bitcoins in Fegx and get bitcoin rewards. You can also buy and stake Feg on Fegex and stake bitcoins as a reward. #SmartDefi #AutoDeployer $Rox #RoxToken #FEG #FEGEXV2 #IAMFEG #FEGTOKEN #BSC #BTC #ETH #Defi #FegArmy ♥️♥️♥️♥️sfgggtdg</t>
  </si>
  <si>
    <t>BitcoinAR</t>
  </si>
  <si>
    <t>RT @xcapitla: 😱🥳 Se viene el evento #cripto más importante de Arg: #DescentralizAr por @BitcoinAR  Los esperamos para compartir con nosotro…</t>
  </si>
  <si>
    <t>16:04:19</t>
  </si>
  <si>
    <t>@Fegtoken_Iran @RicardoBSalinas @ramizra87038121 @FEGtoken ♥️🌹 You can lock bitcoins in Fegx and get bitcoin rewards. You can also buy and stake Feg on Fegx and stake bitcoins as a reward. #SmartDefi #AutoDeployer $Rox #RoxToken #FEG #FEGEXV2 #IAMFEG #FEGTOKEN #BSC #BTC #ETH #Defi #FegArmy ♥️🦍🦍ch</t>
  </si>
  <si>
    <t>@Fegtoken_Iran @RicardoBSalinas @ramizra87038121 @FEGtoken ♥️🌹 You can lock bitcoins in Fegx and get bitcoin rewards. You can also buy and stake Feg on Fegx and stake bitcoins as a reward. #SmartDefi #AutoDeployer $Rox #RoxToken #FEG #FEGEXV2 #IAMFEG #FEGTOKEN #BSC #BTC #ETH #Defi #FegArmy ♥️🦍🦍ftr46</t>
  </si>
  <si>
    <t>16:04:18</t>
  </si>
  <si>
    <t>@Fegtoken_Iran @RicardoBSalinas @ramizra87038121 @FEGtoken 🦍♥️ You can lock bitcoins in Fegex and get bitcoin rewards. You can also buy and stake Feg on Fegex and stake bitcoins as a reward. #SmartDefi #AutoDeployer $Rox #RoxToken #FEG #FEGEXV2 #IAMFEG #FEGTOKEN #BSC #BTC #ETH #Defi #FegArmy ♥️💚♥️💚♥️vccftrshhs</t>
  </si>
  <si>
    <t>@Fegtoken_Iran @RicardoBSalinas @ramizra87038121 @FEGtoken ♥️🌹 You can lock bitcoins in Fegx and get bitcoin rewards. You can also buy and stake Feg on Fegx and stake bitcoins as a reward. #SmartDefi #AutoDeployer $Rox #RoxToken #FEG #FEGEXV2 #IAMFEG #FEGTOKEN #BSC #BTC #ETH #Defi #FegArmy ♥️🦍🦍rr</t>
  </si>
  <si>
    <t>@Fegtoken_Iran @RicardoBSalinas @ramizra87038121 @FEGtoken ♥️ You can lock bitcoins in Fegx and get bitcoin rewards. You can also buy and stake Feg on Fegex and stake bitcoins as a reward. #SmartDefi #AutoDeployer $Rox #RoxToken #FEG #FEGEXV2 #IAMFEG #FEGTOKEN #BSC #BTC #ETH #Defi #FegArmy ♥️♥️♥️♥️😍😍❤️💪🦍🦍👍👍🦍</t>
  </si>
  <si>
    <t>16:04:15</t>
  </si>
  <si>
    <t>@Fegtoken_Iran @RicardoBSalinas @ramizra87038121 @FEGtoken 🦍♥️ You can lock bitcoins in Fegex and get bitcoin rewards. You can also buy and stake Feg on Fegex and stake bitcoins as a reward. #SmartDefi #AutoDeployer $Rox #RoxToken #FEG #FEGEXV2 #IAMFEG #FEGTOKEN #BSC #BTC #ETH #Defi #FegArmy ♥️💚♥️💚♥️mnbvyfd</t>
  </si>
  <si>
    <t>RYI_Unity</t>
  </si>
  <si>
    <t>RT @RYI_Unity: We are excited to announce the development team behind our soon to be released #Defi Platform Unityswap. The #EatTheBlocks T…</t>
  </si>
  <si>
    <t>@Fegtoken_Iran @RicardoBSalinas @ramizra87038121 @FEGtoken 🦍♥️ You can lock bitcoins in Fegex and get bitcoin rewards. You can also buy and stake Feg on Fegex and stake bitcoins as a reward. #SmartDefi #AutoDeployer $Rox #RoxToken #FEG #FEGEXV2 #IAMFEG #FEGTOKEN #BSC #BTC #ETH #Defi #FegArmy ♥️💚♥️💚♥️hg</t>
  </si>
  <si>
    <t>16:04:14</t>
  </si>
  <si>
    <t>@Fegtoken_Iran @RicardoBSalinas @ramizra87038121 @FEGtoken ♥️ You can lock bitcoins in Fegx and get bitcoin rewards. You can also buy and stake Feg on Fegex and stake bitcoins as a reward. #SmartDefi #AutoDeployer $Rox #RoxToken #FEG #FEGEXV2 #IAMFEG #FEGTOKEN #BSC #BTC #ETH #Defi #FegArmy ♥️♥️♥️♥️sdfggdfg</t>
  </si>
  <si>
    <t>algofiorg</t>
  </si>
  <si>
    <t>16:04:13</t>
  </si>
  <si>
    <t>RT @tinymanorg: We are extremely excited to participate in Accelerator Cohort 5 of @defialliance.🚀  Tinyman can’t wait to meet its new frie…</t>
  </si>
  <si>
    <t>@Fegtoken_Iran @RicardoBSalinas @ramizra87038121 @FEGtoken 🦍♥️ You can lock bitcoins in Fegex and get bitcoin rewards. You can also buy and stake Feg on Fegex and stake bitcoins as a reward. #SmartDefi #AutoDeployer $Rox #RoxToken #FEG #FEGEXV2 #IAMFEG #FEGTOKEN #BSC #BTC #ETH #Defi #FegArmy ♥️💚♥️💚♥️igit4🆗🥰🆗🥰</t>
  </si>
  <si>
    <t>@Fegtoken_Iran @RicardoBSalinas @ramizra87038121 @FEGtoken 🦍♥️ You can lock bitcoins in Fegex and get bitcoin rewards. You can also buy and stake Feg on Fegex and stake bitcoins as a reward. #SmartDefi #AutoDeployer $Rox #RoxToken #FEG #FEGEXV2 #IAMFEG #FEGTOKEN #BSC #BTC #ETH #Defi #FegArmy ♥️💚♥️💚♥️bccfg</t>
  </si>
  <si>
    <t>EladiaWeir</t>
  </si>
  <si>
    <t>16:04:12</t>
  </si>
  <si>
    <t>@cryptosbatu @cryptozz1902 @darrenrobinson @defi_anya @defi_the_odds @girfansyah8 @gray_ximon @hassen_essa @hbinjamil @hoaktrades @jOrk_insO @juhara28 @justintegrityy @launchwall @lisabryant025 @mainachad @manzobeat @masumkriptocu @mememuc @mentairamen https://t.co/aqF16r0U9d</t>
  </si>
  <si>
    <t>@Fegtoken_Iran @RicardoBSalinas @ramizra87038121 @FEGtoken ♥️🌹 You can lock bitcoins in Fegx and get bitcoin rewards. You can also buy and stake Feg on Fegx and stake bitcoins as a reward. #SmartDefi #AutoDeployer $Rox #RoxToken #FEG #FEGEXV2 #IAMFEG #FEGTOKEN #BSC #BTC #ETH #Defi #FegArmy ♥️🦍🦍ee</t>
  </si>
  <si>
    <t>16:04:11</t>
  </si>
  <si>
    <t>@Fegtoken_Iran @RicardoBSalinas @ramizra87038121 @FEGtoken 🦍🦍🦍🦍 ♥️🌹 You can lock bitcoins in Fegx and get bitcoin rewards. You can also buy and stake Feg on Fegx and stake bitcoins as a reward. #SmartDefi #AutoDeployer $Rox #RoxToken #FEG #FEGEXV2 #IAMFEG #FEGTOKEN #BSC #BTC #ETH #Defi #FegArmy ♥️🦍🦍</t>
  </si>
  <si>
    <t>LeCryptoGekko</t>
  </si>
  <si>
    <t>@DeFiGod1 Cause defi rookie is scared of defi god</t>
  </si>
  <si>
    <t>@Fegtoken_Iran @RicardoBSalinas @ramizra87038121 @FEGtoken ♥️ You can lock bitcoins in Fegx and get bitcoin rewards. You can also buy and stake Feg on Fegex and stake bitcoins as a reward. #SmartDefi #AutoDeployer $Rox #RoxToken #FEG #FEGEXV2 #IAMFEG #FEGTOKEN #BSC #BTC #ETH #Defi #FegArmy ♥️♥️♥️♥️😍❤️💪👍🦍🦍👍🦍</t>
  </si>
  <si>
    <t>@Fegtoken_Iran @RicardoBSalinas @ramizra87038121 @FEGtoken ♥️ You can lock bitcoins in Fegx and get bitcoin rewards. You can also buy and stake Feg on Fegex and stake bitcoins as a reward. #SmartDefi #AutoDeployer $Rox #RoxToken #FEG #FEGEXV2 #IAMFEG #FEGTOKEN #BSC #BTC #ETH #Defi #FegArmy ♥️♥️♥️♥️11</t>
  </si>
  <si>
    <t>@Fegtoken_Iran @RicardoBSalinas @ramizra87038121 @FEGtoken 🦍♥️ You can lock bitcoins in Fegex and get bitcoin rewards. You can also buy and stake Feg on Fegex and stake bitcoins as a reward. #SmartDefi #AutoDeployer $Rox #RoxToken #FEG #FEGEXV2 #IAMFEG #FEGTOKEN #BSC #BTC #ETH #Defi #FegArmy ♥️💚♥️💚♥️poii</t>
  </si>
  <si>
    <t>16:04:10</t>
  </si>
  <si>
    <t>RT @CoinMarketCap: 3 Minute Tips: Avoiding Front Runners on Decentralized Exchanges https://t.co/mwGNBxrGak  If you've placed a trade on a…</t>
  </si>
  <si>
    <t>RT @Crypto_KeV13: Whoa!!! Check out my rewards after one week of #HODLing $FEG and $BBFEG!!!  A powerhouse combination!!!  #FEG #FEGtoken #…</t>
  </si>
  <si>
    <t>KkiarashE</t>
  </si>
  <si>
    <t>16:04:08</t>
  </si>
  <si>
    <t>RT @Gem__Haunter: @CoinDesk @PolyNetwork2 @binance @RepDarrenSoto Guys found this #Gem 💎 check out @KodiakToken   $KODI will be launching o…</t>
  </si>
  <si>
    <t>@Fegtoken_Iran @RicardoBSalinas @ramizra87038121 @FEGtoken ♥️ You can lock bitcoins in Fegx and get bitcoin rewards. You can also buy and stake Feg on Fegex and stake bitcoins as a reward. #SmartDefi #AutoDeployer $Rox #RoxToken #FEG #FEGEXV2 #IAMFEG #FEGTOKEN #BSC #BTC #ETH #Defi #FegArmy ♥️♥️♥️♥️dffgggff</t>
  </si>
  <si>
    <t>@Fegtoken_Iran @RicardoBSalinas @ramizra87038121 @FEGtoken 🦍♥️ You can lock bitcoins in Fegex and get bitcoin rewards. You can also buy and stake Feg on Fegex and stake bitcoins as a reward. #SmartDefi #AutoDeployer $Rox #RoxToken #FEG #FEGEXV2 #IAMFEG #FEGTOKEN #BSC #BTC #ETH #Defi #FegArmy ♥️💚♥️💚♥️wwert</t>
  </si>
  <si>
    <t>16:04:07</t>
  </si>
  <si>
    <t>@Fegtoken_Iran @RicardoBSalinas @ramizra87038121 @FEGtoken ♥️🌹 You can lock bitcoins in Fegx and get bitcoin rewards. You can also buy and stake Feg on Fegx and stake bitcoins as a reward. #SmartDefi #AutoDeployer $Rox #RoxToken #FEG #FEGEXV2 #IAMFEG #FEGTOKEN #BSC #BTC #ETH #Defi #FegArmy ♥️🦍🦍ww</t>
  </si>
  <si>
    <t>@Fegtoken_Iran @RicardoBSalinas @ramizra87038121 @FEGtoken ♥️🌹 You can lock bitcoins in Fegx and get bitcoin rewards. You can also buy and stake Feg on Fegx and stake bitcoins as a reward. #SmartDefi #AutoDeployer $Rox #RoxToken #FEG #FEGEXV2 #IAMFEG #FEGTOKEN #BSC #BTC #ETH #Defi #FegArmy ♥️🦍🦍20 https://t.co/ZzVVCNO9BL</t>
  </si>
  <si>
    <t>@Fegtoken_Iran @RicardoBSalinas @ramizra87038121 @FEGtoken ♥️ You can lock bitcoins in Fegx and get bitcoin rewards. You can also buy and stake Feg on Fegex and stake bitcoins as a reward. #SmartDefi #AutoDeployer $Rox #RoxToken #FEG #FEGEXV2 #IAMFEG #FEGTOKEN #BSC #BTC #ETH #Defi #FegArmy ♥️♥️♥️♥️😅✨😅♥️♥️♥️♥️♥️3 https://t.co/sWcMpiGYDA</t>
  </si>
  <si>
    <t>AndriRusdi2</t>
  </si>
  <si>
    <t>krisblis1</t>
  </si>
  <si>
    <t>16:04:06</t>
  </si>
  <si>
    <t>Vote for us on @CoinvoteCC for @MUSKSWAPCHANNEL please 🔥  https://t.co/XTB5aiRcWW  #BSC #BNB #DEFI #coinvote</t>
  </si>
  <si>
    <t>@Fegtoken_Iran @RicardoBSalinas @ramizra87038121 @FEGtoken ♥️ You can lock bitcoins in Fegx and get bitcoin rewards. You can also buy and stake Feg on Fegex and stake bitcoins as a reward. #SmartDefi #AutoDeployer $Rox #RoxToken #FEG #FEGEXV2 #IAMFEG #FEGTOKEN #BSC #BTC #ETH #Defi #FegArmy ♥️♥️♥️♥️😍😍❤️💪🦍🦍👍🦍👍</t>
  </si>
  <si>
    <t>dufrenoy_nadia</t>
  </si>
  <si>
    <t>RT @laprovence: Atteint de la maladie de #Parkinson, Rémy, 61 ans, revient d’un périple à vélo de 3 mois en autonomie 👏 Après une opération…</t>
  </si>
  <si>
    <t>16:04:05</t>
  </si>
  <si>
    <t>@Fegtoken_Iran @RicardoBSalinas @ramizra87038121 @FEGtoken 🦍♥️ You can lock bitcoins in Fegex and get bitcoin rewards. You can also buy and stake Feg on Fegex and stake bitcoins as a reward. #SmartDefi #AutoDeployer $Rox #RoxToken #FEG #FEGEXV2 #IAMFEG #FEGTOKEN #BSC #BTC #ETH #Defi #FegArmy ♥️💚♥️💚♥️gfrtt</t>
  </si>
  <si>
    <t>Arsalan024</t>
  </si>
  <si>
    <t>16:04:04</t>
  </si>
  <si>
    <t>I just participated in InsureDAO testnet. Try testnet and get airdrop (☞ ͡° ͜ʖ ͡°)☞  https://t.co/E8RfYwspLI 2d0b36872aab6cf7ec4b53d2af2924563b9aedcd80c05f450e918d8ac505842e83b6ade7d1b325fb109028fa69f5523a #InsureDAO #DeFi</t>
  </si>
  <si>
    <t>RT @nftpadofficial: 🔥 #NFTPad Public Sale #Whitelist is LIVE ✅  🔥 Introducing the hottest #IDO of Summer 2021 🔥  🏆 Join @NFTPADFI whitelist…</t>
  </si>
  <si>
    <t>16:04:03</t>
  </si>
  <si>
    <t>@Fegtoken_Iran @RicardoBSalinas @ramizra87038121 @FEGtoken ♥️🌹 You can lock bitcoins in Fegx and get bitcoin rewards. You can also buy and stake Feg on Fegx and stake bitcoins as a reward. #SmartDefi #AutoDeployer $Rox #RoxToken #FEG #FEGEXV2 #IAMFEG #FEGTOKEN #BSC #BTC #ETH #Defi #FegArmy ♥️🦍🦍qq</t>
  </si>
  <si>
    <t>PanchoP57731375</t>
  </si>
  <si>
    <t>16:04:02</t>
  </si>
  <si>
    <t>RT @CryptoKanyee: 🚀@tokenhodl has listed on 3 exchanges in 3 weeks!   ✅Live on Decoin today ✅Live on CMC today  They have an insane brand a…</t>
  </si>
  <si>
    <t>@Fegtoken_Iran @RicardoBSalinas @ramizra87038121 @FEGtoken 🦍♥️ You can lock bitcoins in Fegex and get bitcoin rewards. You can also buy and stake Feg on Fegex and stake bitcoins as a reward. #SmartDefi #AutoDeployer $Rox #RoxToken #FEG #FEGEXV2 #IAMFEG #FEGTOKEN #BSC #BTC #ETH #Defi #FegArmy ♥️💚♥️💚♥️itifi3😃🐒😃🐒</t>
  </si>
  <si>
    <t>@Fegtoken_Iran @RicardoBSalinas @ramizra87038121 @FEGtoken 🦍♥️ You can lock bitcoins in Fegex and get bitcoin rewards. You can also buy and stake Feg on Fegex and stake bitcoins as a reward. #SmartDefi #AutoDeployer $Rox #RoxToken #FEG #FEGEXV2 #IAMFEG #FEGTOKEN #BSC #BTC #ETH #Defi #FegArmy ♥️💚♥️💚♥️hgfft</t>
  </si>
  <si>
    <t>Ajat81530455</t>
  </si>
  <si>
    <t>16:04:01</t>
  </si>
  <si>
    <t>@Fegtoken_Iran @RicardoBSalinas @ramizra87038121 @FEGtoken ♥️ You can lock bitcoins in Fegx and get bitcoin rewards. You can also buy and stake Feg on Fegex and stake bitcoins as a reward. #SmartDefi #AutoDeployer $Rox #RoxToken #FEG #FEGEXV2 #IAMFEG #FEGTOKEN #BSC #BTC #ETH #Defi #FegArmy ♥️♥️♥️♥️dfvhhhj</t>
  </si>
  <si>
    <t>AsdarJuliansyah</t>
  </si>
  <si>
    <t>@Fegtoken_Iran @RicardoBSalinas @ramizra87038121 @FEGtoken ♥️ You can lock bitcoins in Fegx and get bitcoin rewards. You can also buy and stake Feg on Fegex and stake bitcoins as a reward. #SmartDefi #AutoDeployer $Rox #RoxToken #FEG #FEGEXV2 #IAMFEG #FEGTOKEN #BSC #BTC #ETH #Defi #FegArmy ♥️♥️♥️♥️10</t>
  </si>
  <si>
    <t>16:04:00</t>
  </si>
  <si>
    <t>@Fegtoken_Iran @RicardoBSalinas @ramizra87038121 @FEGtoken ♥️🌹 You can lock bitcoins in Fegx and get bitcoin rewards. You can also buy and stake Feg on Fegx and stake bitcoins as a reward. #SmartDefi #AutoDeployer $Rox #RoxToken #FEG #FEGEXV2 #IAMFEG #FEGTOKEN #BSC #BTC #ETH #Defi #FegArmy ♥️🦍🦍 https://t.co/LXoREFdYph</t>
  </si>
  <si>
    <t>@Fegtoken_Iran @RicardoBSalinas @ramizra87038121 @FEGtoken ♥️ You can lock bitcoins in Fegx and get bitcoin rewards. You can also buy and stake Feg on Fegex and stake bitcoins as a reward. #SmartDefi #AutoDeployer $Rox #RoxToken #FEG #FEGEXV2 #IAMFEG #FEGTOKEN #BSC #BTC #ETH #Defi #FegArmy ♥️♥️♥️♥️😍❤️💪👍🦍🦍💪👍🦍</t>
  </si>
  <si>
    <t>@Fegtoken_Iran @RicardoBSalinas @ramizra87038121 @FEGtoken 🦍♥️ You can lock bitcoins in Fegex and get bitcoin rewards. You can also buy and stake Feg on Fegex and stake bitcoins as a reward. #SmartDefi #AutoDeployer $Rox #RoxToken #FEG #FEGEXV2 #IAMFEG #FEGTOKEN #BSC #BTC #ETH #Defi #FegArmy ♥️💚♥️💚♥️wryhgf</t>
  </si>
  <si>
    <t>16:03:58</t>
  </si>
  <si>
    <t>@Fegtoken_Iran @RicardoBSalinas @ramizra87038121 @FEGtoken ♥️🌹 You can lock bitcoins in Fegx and get bitcoin rewards. You can also buy and stake Feg on Fegx and stake bitcoins as a reward. #SmartDefi #AutoDeployer $Rox #RoxToken #FEG #FEGEXV2 #IAMFEG #FEGTOKEN #BSC #BTC #ETH #Defi #FegArmy ♥️🦍🦍m</t>
  </si>
  <si>
    <t>16:03:57</t>
  </si>
  <si>
    <t>RT @Joe22657095: @SirCheesely @Freezeyboy1 @CryptoLoretta @EverRise @TheGuardHQ1 @safemoon @BabyDogeCoin @Shibtoken #EverRise $Rise @EverRi…</t>
  </si>
  <si>
    <t>@Fegtoken_Iran @RicardoBSalinas @ramizra87038121 @FEGtoken 🦍♥️ You can lock bitcoins in Fegex and get bitcoin rewards. You can also buy and stake Feg on Fegex and stake bitcoins as a reward. #SmartDefi #AutoDeployer $Rox #RoxToken #FEG #FEGEXV2 #IAMFEG #FEGTOKEN #BSC #BTC #ETH #Defi #FegArmy ♥️💚♥️💚♥️iuhtr</t>
  </si>
  <si>
    <t>DeFi Crypto</t>
  </si>
  <si>
    <t>03:38:46</t>
  </si>
  <si>
    <t>DeFi - Finanças Descentralizadas - Turma 1 - Dia 4</t>
  </si>
  <si>
    <t>bidabida teaching</t>
  </si>
  <si>
    <t>12:47:53</t>
  </si>
  <si>
    <t>My Defi Pet : Boss Fight - How to play 1/3</t>
  </si>
  <si>
    <t>Jeanfils</t>
  </si>
  <si>
    <t>15:00:38</t>
  </si>
  <si>
    <t>BOSS PRISMATIQUE ALÉATOIRE CHALLENGE ! Défi FORTNITE Battle Royale</t>
  </si>
  <si>
    <t>BITCOIN PS CANAL DO PAULINHO</t>
  </si>
  <si>
    <t>04:22:02</t>
  </si>
  <si>
    <t>ADA CARDANO VAI BATER 5$ AINDA NESTE ANO  2021? A REDE DEFI DO MOMENTO🚀💥✈🏁 ACHO QUE VAI SUPERAR BNB.</t>
  </si>
  <si>
    <t>Lobo  Defi / Defi Wolf</t>
  </si>
  <si>
    <t>02:43:51</t>
  </si>
  <si>
    <t>MOO NATION GAME NFT - VALE A PENA COLOCAR DINHEIRO?</t>
  </si>
  <si>
    <t>Fomotion</t>
  </si>
  <si>
    <t>11:51:55</t>
  </si>
  <si>
    <t>1000X NFT GAMING - THREE KINGDOMS BATTLE + DEFI FARMING - NEW CRYPTO GAME</t>
  </si>
  <si>
    <t>O Investidor Diversificado</t>
  </si>
  <si>
    <t>10:41:11</t>
  </si>
  <si>
    <t>MAIOR HACK DA HISTÓRIA DEFI 👩‍💻💣🤯</t>
  </si>
  <si>
    <t>Mister LaBourse</t>
  </si>
  <si>
    <t>10:24:29</t>
  </si>
  <si>
    <t>🚨600M € VOLÉS : LE PLUS GROS BRAQUAGE DE LA CRYPTO DeFi !! 😱</t>
  </si>
  <si>
    <t>My DefiPet Adventures</t>
  </si>
  <si>
    <t>06:29:17</t>
  </si>
  <si>
    <t>My Defi Pet - Add your Pet Count on your Wallet</t>
  </si>
  <si>
    <t>CryptoGenesis</t>
  </si>
  <si>
    <t>10:53:27</t>
  </si>
  <si>
    <t>Solana (SOL) - The platform enabling DeFi to take over traditional financial trading?</t>
  </si>
  <si>
    <t>Soiscool Mec</t>
  </si>
  <si>
    <t>13:54:01</t>
  </si>
  <si>
    <t>VISITER UNE SOUCOUPE ASPIRATRICE FORTNITE, EMPLACEMENT SOUCOUPE ASPIRATRICE FORTNITE, GUIDE DÉFI</t>
  </si>
  <si>
    <t>Cripto Tec</t>
  </si>
  <si>
    <t>13:17:00</t>
  </si>
  <si>
    <t>PROJETO [ DEFI É HACKEADO ] EM MAIS DE U$ 611 MILHÕES DE DÓLARES</t>
  </si>
  <si>
    <t>Multi DO Challenge French</t>
  </si>
  <si>
    <t>14:00:22</t>
  </si>
  <si>
    <t>Mordre, Lécher ou Rien Pop it Défi par Multi DO Challenge</t>
  </si>
  <si>
    <t>Universidade do Bitcoin</t>
  </si>
  <si>
    <t>13:22:20</t>
  </si>
  <si>
    <t>ALTCOINS - TOP 3 CRIPTOMOEDAS PARA AGOSTO</t>
  </si>
  <si>
    <t>Manu House</t>
  </si>
  <si>
    <t>14:00:17</t>
  </si>
  <si>
    <t>Warum ich jetzt DFI verkaufen anfange - Strategie Update Cake Defi</t>
  </si>
  <si>
    <t>09:59:29</t>
  </si>
  <si>
    <t>GUIDE COMPLET DES DÉFIS DE LA SEMAINE 10 SAISON 7 FORTNITE, LISTE QUÊTE SEMAINE 10 SAISON 7 FORTNITE</t>
  </si>
  <si>
    <t>11:16:02</t>
  </si>
  <si>
    <t>My Defi Pet : Good news and bad news</t>
  </si>
  <si>
    <t>15:00:07</t>
  </si>
  <si>
    <t>TAKE CONTROL OF YOUR FINANCES WITH DEFI &amp; CRYPTO 💰 What I Told My Mum</t>
  </si>
  <si>
    <t>03:00:22</t>
  </si>
  <si>
    <t>THE DEFI ACCELERATOR COURSE MODULES 👩‍🎓 The DeFi Academy by London Real &amp; Brian Rose</t>
  </si>
  <si>
    <t>CryptoTuts</t>
  </si>
  <si>
    <t>13:00:06</t>
  </si>
  <si>
    <t>Cardano (ADA) 20% Pump am Tag &amp; Größter DeFi Hack der Geschichte</t>
  </si>
  <si>
    <t>TéléPlus</t>
  </si>
  <si>
    <t>13:28:23</t>
  </si>
  <si>
    <t>Quarantaine : un Mauricien déplore les infrastructures de l’hôtel</t>
  </si>
  <si>
    <t>Insight财经</t>
  </si>
  <si>
    <t>09:14:07</t>
  </si>
  <si>
    <t>ADA即将公布智能合约，跨链桥成为Defi安全事故重灾区，polynetwork黑客还未归还不义之财，uniswap狂赚了10亿美金</t>
  </si>
  <si>
    <t>00:38:07</t>
  </si>
  <si>
    <t>ZOO GAME CRYPTO WORLD - ATENÇÃO</t>
  </si>
  <si>
    <t>Trade with Renato Ulianov</t>
  </si>
  <si>
    <t>12:40:28</t>
  </si>
  <si>
    <t>Cardano (ADA) - Análise de hoje, 11/08/2021! #ADA #Cardano #BTC #bitcoin #XRP #ripple #BNB #Binance</t>
  </si>
  <si>
    <t>Maciej Tomczyk</t>
  </si>
  <si>
    <t>12:26:04</t>
  </si>
  <si>
    <t>ZASADY rynku KRYPTOWALUT, ETHEREUM deflacyjne, DEFI zhakowane, Jutro GAME CHANGER dla rynku NFT!?</t>
  </si>
  <si>
    <t>Jinskow</t>
  </si>
  <si>
    <t>13:09:57</t>
  </si>
  <si>
    <t>GUIDE COMPLET des QUÊTES/DÉFIS LÉGENDAIRES de la SEMAINE 10 de la S7 de FORTNITE (Professeur Slone)</t>
  </si>
  <si>
    <t>Daniel Vargas</t>
  </si>
  <si>
    <t>10:00:16</t>
  </si>
  <si>
    <t>383 DEFI marca un nuevo máximo histórico</t>
  </si>
  <si>
    <t>ptc pat</t>
  </si>
  <si>
    <t>11:13:50</t>
  </si>
  <si>
    <t>UNITED FARMERS Getting the owners DOXXED #PtcPat making a change in DeFi PRESALE SOON!! GET READY!!</t>
  </si>
  <si>
    <t>WooHoo FR</t>
  </si>
  <si>
    <t>12:00:20</t>
  </si>
  <si>
    <t>Défi Sans Les Mains VS A Une Main !</t>
  </si>
  <si>
    <t>06:53:33</t>
  </si>
  <si>
    <t>DEFI money returned? Crypto Bill may be blocked by progressive caucus? Teller brings NFTs to Polygon</t>
  </si>
  <si>
    <t>03:33:05</t>
  </si>
  <si>
    <t>Biggest DeFi Hack EVER? | Anti-Crypto Bill Passes Senate | BitMEX Settles | Much, Much More!</t>
  </si>
  <si>
    <t>20:48:25</t>
  </si>
  <si>
    <t>DEFI BIRB - O RETORNO?</t>
  </si>
  <si>
    <t>Dani Edson</t>
  </si>
  <si>
    <t>20:55:58</t>
  </si>
  <si>
    <t>DeFi -  Finanças Descentralizadas - Aula 2: Por Que Investir em DeFi</t>
  </si>
  <si>
    <t>CryptoBOOM</t>
  </si>
  <si>
    <t>20:44:44</t>
  </si>
  <si>
    <t>ATUALIZAÇÃO MY DEFI PET O QUE ACONTECEU?</t>
  </si>
  <si>
    <t>Super Cripto</t>
  </si>
  <si>
    <t>17:00:42</t>
  </si>
  <si>
    <t>Poly Network sofre o maior hack da história do setor DeFi. Talvez o Hacker Devolva as Criptos.</t>
  </si>
  <si>
    <t>Marcello Paz - Criptocapitalistas</t>
  </si>
  <si>
    <t>20:42:03</t>
  </si>
  <si>
    <t>ROUBARAM R$ 3.1 BILHÕES no maior Hack DeFi da História | Hora do Brunch #88</t>
  </si>
  <si>
    <t>Jota Rosa</t>
  </si>
  <si>
    <t>18:54:32</t>
  </si>
  <si>
    <t>MY DEFI PET RESETOU TODO O PROGRESSO - FUI DO LEVEL 48 PARA 0</t>
  </si>
  <si>
    <t>AIRDROP DA FLANOSWAP DEFI DA REDE CARDANO - PAGA NA HORA 15 FLAN</t>
  </si>
  <si>
    <t>serginh0fps</t>
  </si>
  <si>
    <t>16:50:46</t>
  </si>
  <si>
    <t>RESETOU RESETOU RESETOU!! TERCEIRO DIA DE ATULIZAÇÃO DO MY DEFI PET E VOLTOU TODO BUGADO E AGORA ??</t>
  </si>
  <si>
    <t>ANDREAD</t>
  </si>
  <si>
    <t>18:29:32</t>
  </si>
  <si>
    <t>MY DEFI PET - QUE VENHA O NOVO</t>
  </si>
  <si>
    <t>Gameplays y Bugs</t>
  </si>
  <si>
    <t>21:43:47</t>
  </si>
  <si>
    <t>MY DEFI PET. SE REINICIO TODO A NIVEL 1!!! OTRA VEZ!!! A ALGUIEN MAS LE HA PASADO?</t>
  </si>
  <si>
    <t>Astremanilus</t>
  </si>
  <si>
    <t>16:12:18</t>
  </si>
  <si>
    <t>👉🏼 ¡FIN del MANTENIMIENTO en MY DEFI PET! ✅TUTORIAL para LUCHAR CONTRA el BOSS - ROLLBACK DE CUENTAS</t>
  </si>
  <si>
    <t>Davincij15</t>
  </si>
  <si>
    <t>16:13:27</t>
  </si>
  <si>
    <t>BIGGEST DEFI ATTACK, BUT CRYPTO CAN'T BE STOPPED!!!</t>
  </si>
  <si>
    <t>ACM FreeKey</t>
  </si>
  <si>
    <t>19:44:02</t>
  </si>
  <si>
    <t>My Defi Pet Roll Back Account level 1 Lost Pets Solution Used Trust Wallet DAPPS Better Experience😘</t>
  </si>
  <si>
    <t>Nico Ganar Dinero Eninternet</t>
  </si>
  <si>
    <t>17:12:45</t>
  </si>
  <si>
    <t>My Defi Pet Noticias REINICIO DE CUENTAS y TRUCO</t>
  </si>
  <si>
    <t>Brave New Coin</t>
  </si>
  <si>
    <t>21:07:42</t>
  </si>
  <si>
    <t>DeFi Coin Roundup - 12th August 2021</t>
  </si>
  <si>
    <t>The Cryptoviser</t>
  </si>
  <si>
    <t>17:30:03</t>
  </si>
  <si>
    <t>$600 MILLION - LARGEST HACK IN DEFI HISTORY</t>
  </si>
  <si>
    <t>Play with Pay</t>
  </si>
  <si>
    <t>17:26:02</t>
  </si>
  <si>
    <t>WE ARE BACK.....to LVL 1 LOL! MY DEFI PET</t>
  </si>
  <si>
    <t>LemonCrypto</t>
  </si>
  <si>
    <t>18:40:05</t>
  </si>
  <si>
    <t>Raoul Pal ETHEREUM'S DEFI $600 MILLION HACK</t>
  </si>
  <si>
    <t>Fenixazur</t>
  </si>
  <si>
    <t>19:34:09</t>
  </si>
  <si>
    <t>la mejor manera de aprovechar el reinicio en My Defi Pet</t>
  </si>
  <si>
    <t>CriptoGary</t>
  </si>
  <si>
    <t>16:15:04</t>
  </si>
  <si>
    <t>BATALLAS CONTRA BOSSES en MY DEFI PET 🐕‍🦺 Noticias Importantes MyDefiPet Español</t>
  </si>
  <si>
    <t>Dong Hiraya TV</t>
  </si>
  <si>
    <t>16:48:14</t>
  </si>
  <si>
    <t>MY DEFI PET: BOSS FIGHT UPDATE! AND DPET TOKEN GIVEAWAYS!</t>
  </si>
  <si>
    <t>a Million or the Moon</t>
  </si>
  <si>
    <t>20:51:23</t>
  </si>
  <si>
    <t>UPDATE 😲 CRYPTO HACKER RETURNS $260 MILLION BACK! Poly Network DeFi Exploit Binance &amp; Ethereum Chain</t>
  </si>
  <si>
    <t>20:16:00</t>
  </si>
  <si>
    <t>PRIMEIRO PET LEVEL 20 - COLOQUEI MEU PET LEVEL 20 DEPOIS DA ATUALIZAÇÃO - MY DEFI PET</t>
  </si>
  <si>
    <t>16:53:08</t>
  </si>
  <si>
    <t>Roll back Account Solutions How To Send Bug Reports My DeFi Pet latest bug forms tutorials</t>
  </si>
  <si>
    <t>Campbell Harvey</t>
  </si>
  <si>
    <t>16:19:18</t>
  </si>
  <si>
    <t>My New Book: DeFi and the Future of Finance</t>
  </si>
  <si>
    <t>Crypto Rain</t>
  </si>
  <si>
    <t>18:00:15</t>
  </si>
  <si>
    <t>My #1 Defi Pick For This Cycle</t>
  </si>
  <si>
    <t>Ikatlong Pahina</t>
  </si>
  <si>
    <t>16:51:10</t>
  </si>
  <si>
    <t>My Defi Pet Update : Marketplace , kailan kaya papasok?</t>
  </si>
  <si>
    <t>Nicolas Ordoñez</t>
  </si>
  <si>
    <t>17:18:45</t>
  </si>
  <si>
    <t>GENERA INGRESOS JUGANDO MY DEFI PET PARTE 1</t>
  </si>
  <si>
    <t>DA-KHEL</t>
  </si>
  <si>
    <t>16:38:03</t>
  </si>
  <si>
    <t>My Defi Pet New Update Ok Na Ba?? Bakit Nawala?? San Na Napunta??</t>
  </si>
  <si>
    <t>Live Trading by TraderTV Live</t>
  </si>
  <si>
    <t>19:37:40</t>
  </si>
  <si>
    <t>Prophecy Defi, John McMahon, CEO</t>
  </si>
  <si>
    <t>Adalberto Nascimento</t>
  </si>
  <si>
    <t>17:12:17</t>
  </si>
  <si>
    <t>DeFi. Vamos ao Básico. DeFi vs CeFI #27</t>
  </si>
  <si>
    <t>Crypto Renegade</t>
  </si>
  <si>
    <t>17:56:25</t>
  </si>
  <si>
    <t>Thorchain (RUNE) | Cross-Chain Defi Bridge Built On Cosmos</t>
  </si>
  <si>
    <t>martinimondo</t>
  </si>
  <si>
    <t>16:54:21</t>
  </si>
  <si>
    <t>Cake DeFi ganz einfach DFI auszahlen via Bittrex</t>
  </si>
  <si>
    <t>Origin Protocol</t>
  </si>
  <si>
    <t>19:17:38</t>
  </si>
  <si>
    <t>DeFi Weekly Community Call (August 9th, 2021)</t>
  </si>
  <si>
    <t>Crypto Strategy Italia</t>
  </si>
  <si>
    <t>✅ CAKE DEFI CashFlow 💸 dalle Tue Crypto e Bonus 50$ all'Iscrizione</t>
  </si>
  <si>
    <t>Dyloflamazi</t>
  </si>
  <si>
    <t>MY DEFI PET FIN del 🧑‍🔧MANTENIMIENTO Reinicio De Cuentas - ROLLBACK-</t>
  </si>
  <si>
    <t>17:15:42</t>
  </si>
  <si>
    <t>Info soirée : « L’équipe de contact tracing est saturée », soutient le Dr Vasant Rao Gujadhur</t>
  </si>
  <si>
    <t>17:54:58</t>
  </si>
  <si>
    <t>Paris Saint-Germain Fan Token (PSG) - Análise de hoje, 11/08/2021! #PSG #CHZ #Chiliz #BTC #PSG #ETH</t>
  </si>
  <si>
    <t>18:03:09</t>
  </si>
  <si>
    <t>Ethereum (ETH) - Análise de hoje, 11/08/2021! #ETH #Ethereum #BTC #bitcoin #XRP #ripple #ETH #Ether</t>
  </si>
  <si>
    <t>LADZ City</t>
  </si>
  <si>
    <t>18:35:06</t>
  </si>
  <si>
    <t>COINFUND, NFT MARKET TRENDS, HOW DEFI FITS w/ NFTS, RARIBLE vs. OPENSEA, DAO EXPLAINED</t>
  </si>
  <si>
    <t>19:22:40</t>
  </si>
  <si>
    <t>GENERA INGRESOS JUGANDO PARTE 3 ,  COMPRAR MI PRIMERA MY DEFI PET (DPET)</t>
  </si>
  <si>
    <t>18:04:27</t>
  </si>
  <si>
    <t>«Agissements» du Speaker : «Le comportement de Bhagwan est-il exemplaire ?», réplique le PM</t>
  </si>
  <si>
    <t>The Crypto Gateway - Investire in Criptovalute</t>
  </si>
  <si>
    <t>18:10:08</t>
  </si>
  <si>
    <t>BITCOIN: FINO A CHE PREZZO ARRIVERÀ? | 3 GEMME pazzesche!</t>
  </si>
  <si>
    <t>Wealth Kode</t>
  </si>
  <si>
    <t>20:12:15</t>
  </si>
  <si>
    <t>What is Fantom and FTM in the World of Blockchains and Crypto?</t>
  </si>
  <si>
    <t>Crypto &amp; Crypto</t>
  </si>
  <si>
    <t>18:00:11</t>
  </si>
  <si>
    <t>US$600 Milhões de Criptomoedas são Roubadas no Maior Ataque Hacker da História das Industrias (DEFI)</t>
  </si>
  <si>
    <t>Buy Ethereum NOW While You Can - Raoul Pal (Don't Regret Later)</t>
  </si>
  <si>
    <t>HayPapy34</t>
  </si>
  <si>
    <t>20:21:30</t>
  </si>
  <si>
    <t>Défi galactique : faire 3kill en 1x avec SLKR FO</t>
  </si>
  <si>
    <t>AlexandraTV - en Français</t>
  </si>
  <si>
    <t>17:03:53</t>
  </si>
  <si>
    <t>Jour 11 - Défi Next-Level</t>
  </si>
  <si>
    <t>ledizingeur</t>
  </si>
  <si>
    <t>18:01:51</t>
  </si>
  <si>
    <t>Defi 20 kill  reussi ou pas  ( désolé hier je n es  pas pus  poster une video )  ;(</t>
  </si>
  <si>
    <t>23:23:41</t>
  </si>
  <si>
    <t>My Defi Pet : Rollback</t>
  </si>
  <si>
    <t>23:25:03</t>
  </si>
  <si>
    <t>$600m DeFi HACKED and USA government CRACKS DOWN on Crypto and more BAD crypto news..</t>
  </si>
  <si>
    <t>Airdrops e Criptomoedas</t>
  </si>
  <si>
    <t>23:00:04</t>
  </si>
  <si>
    <t>ATUALIZAÇÃO MY DEFI PET JOGO QUE VAI SER NOVO AXIE INFINITY</t>
  </si>
  <si>
    <t>EllioTrades Crypto</t>
  </si>
  <si>
    <t>22:48:40</t>
  </si>
  <si>
    <t>ALTCOINS COINS WAKING UP WITH INSANE GAINS! DEFI AND NFT GEMS RIPE FOR PROFITS</t>
  </si>
  <si>
    <t>03:07:40</t>
  </si>
  <si>
    <t>My Defi Pet : New Form</t>
  </si>
  <si>
    <t>FemTradeR</t>
  </si>
  <si>
    <t>01:56:03</t>
  </si>
  <si>
    <t>TUTORIAL completo DEFI: Binance Smart Chain, FARMING y demás</t>
  </si>
  <si>
    <t>Coi</t>
  </si>
  <si>
    <t>03:25:23</t>
  </si>
  <si>
    <t>🔴JOJO FUN - ESTUDO WHITEPAPER! NOVO JOGO NFT DEFI NA BINANCE SMART CHAIN!</t>
  </si>
  <si>
    <t>23:43:16</t>
  </si>
  <si>
    <t>Japz Divino</t>
  </si>
  <si>
    <t>06:45:34</t>
  </si>
  <si>
    <t>My DeFi Pet: IMPORTANT NOTICE TO ALL LEVEL 1 ROLLBACK ACCOUNTS</t>
  </si>
  <si>
    <t>Fabi Game Artes</t>
  </si>
  <si>
    <t>22:21:45</t>
  </si>
  <si>
    <t>Esperando Evento do Boss no jogo My Defi Pet - mas levei reset e agora tudo Lv 1, acabou?</t>
  </si>
  <si>
    <t>🕹CryptoJuegos🕹</t>
  </si>
  <si>
    <t>04:21:44</t>
  </si>
  <si>
    <t>😱QUE HACER SI TE RESETEARON LA CUENTA en MY DEFI PET❓ | NO TE ASUSTES Y NO COMPARTAS TU SEMILLA❌</t>
  </si>
  <si>
    <t>JC Head</t>
  </si>
  <si>
    <t>05:34:06</t>
  </si>
  <si>
    <t>My Defi Pet RollBack II Bakit naman ganon? anong gagawin ko? 2021 (Tagalog)</t>
  </si>
  <si>
    <t>00:31:19</t>
  </si>
  <si>
    <t>Cracker "Arrependido" devolve parte do que Roubou da Rede DEFI Poly Network</t>
  </si>
  <si>
    <t>08:25:38</t>
  </si>
  <si>
    <t>02:30:24</t>
  </si>
  <si>
    <t>My Defi Pet Level Rollback - Luge sayo Boss</t>
  </si>
  <si>
    <t>07:00:57</t>
  </si>
  <si>
    <t>Cardano rising friday? Crypto to make millenials poor? $600m stolen DEFI returned</t>
  </si>
  <si>
    <t>Real Vision Finance</t>
  </si>
  <si>
    <t>23:00:41</t>
  </si>
  <si>
    <t>The Biggest Defi Hack: What We Know About the Poly Network Attack</t>
  </si>
  <si>
    <t>Dudu o amigo</t>
  </si>
  <si>
    <t>00:41:58</t>
  </si>
  <si>
    <t>hackers devolvem parte das cryptomoedas roubadas no DEFI da polygon</t>
  </si>
  <si>
    <t>PetMaster PH</t>
  </si>
  <si>
    <t>02:49:28</t>
  </si>
  <si>
    <t>ROLLBACK MY DEFI PET</t>
  </si>
  <si>
    <t>03:00:03</t>
  </si>
  <si>
    <t>WHY GOVERNMENT'S DON'T WANT YOU INVESTING IN DEFI &amp; CRYPTO 🏛 Brian Rose's DeFi Real</t>
  </si>
  <si>
    <t>Trabajando por el futuro</t>
  </si>
  <si>
    <t>01:00:12</t>
  </si>
  <si>
    <t>Hablamos sobre My Defi Pet!! Nueva actualización</t>
  </si>
  <si>
    <t>Randy Hilarski</t>
  </si>
  <si>
    <t>22:53:27</t>
  </si>
  <si>
    <t>Rooftop Crypto Musing 24: DEFI Hack,  Not Your Keys Not Your Cryptocurrency</t>
  </si>
  <si>
    <t>DustyBC Crypto News</t>
  </si>
  <si>
    <t>03:54:01</t>
  </si>
  <si>
    <t>RIPPLE XRP: JED MCCALEB SEC! INSIDER TRADING XRP? BIGGEST $600M DEFI HACK, CARDANO BIG NEWS FRIDAY!</t>
  </si>
  <si>
    <t>23:57:35</t>
  </si>
  <si>
    <t>My Defi Pet Update : (Back to Lv. 1)Importanteng malaman mo/Tips and Tricks #SalamatDevs</t>
  </si>
  <si>
    <t>Mai Tuấn Vũ</t>
  </si>
  <si>
    <t>06:38:16</t>
  </si>
  <si>
    <t>Cập Nhật Phiên Bản Mới My Defi Pet - Khắc Phục Lỗi Game</t>
  </si>
  <si>
    <t>06:04:17</t>
  </si>
  <si>
    <t>MY DEFI PET ROLLBACK STRATEGY</t>
  </si>
  <si>
    <t>Royce Jakob</t>
  </si>
  <si>
    <t>02:17:01</t>
  </si>
  <si>
    <t>NFT’s are NUTS! CryptoPunks Skyrocket, Ether Rocks = $200,000+, NFT’s Overtake DeFi + My Collection</t>
  </si>
  <si>
    <t>Davincij15 на русском</t>
  </si>
  <si>
    <t>06:00:09</t>
  </si>
  <si>
    <t>КРУПНЕЙШАЯ АТАКА В DEFI, НО КРИПТО НЕ ОСТАНОВИТЬ!!!!</t>
  </si>
  <si>
    <t>Davincij15 en Español</t>
  </si>
  <si>
    <t>04:53:41</t>
  </si>
  <si>
    <t>¡¡¡EL MAYOR ATAQUE DeFi, PERO CRYPTO NO PUEDE SER DETENIDO !!!</t>
  </si>
  <si>
    <t>Business &amp; Rénovation</t>
  </si>
  <si>
    <t>06:00:08</t>
  </si>
  <si>
    <t>RÉNOVER 2 APPARTEMENTS EN 3 SEMAINES  Défi DIY JOUR 8</t>
  </si>
  <si>
    <t>Cardano Chats</t>
  </si>
  <si>
    <t>23:54:37</t>
  </si>
  <si>
    <t>GeroWallet BETA launch tomorrow 8/12</t>
  </si>
  <si>
    <t>nathan._ormi</t>
  </si>
  <si>
    <t>22:56:21</t>
  </si>
  <si>
    <t>go faire les defi super-man</t>
  </si>
  <si>
    <t>22:28:31</t>
  </si>
  <si>
    <t>CryptoRules</t>
  </si>
  <si>
    <t>05:02:27</t>
  </si>
  <si>
    <t>POLYCAT - ФАРМИНГ НА СЕТИ POLYGON MATIC. DEFI (MATIC POLYGON YIELD FARMIG)</t>
  </si>
  <si>
    <t>Lucas</t>
  </si>
  <si>
    <t>23:54:45</t>
  </si>
  <si>
    <t>Alexadre mendy defi</t>
  </si>
  <si>
    <t>Halsey News Network</t>
  </si>
  <si>
    <t>03:07:06</t>
  </si>
  <si>
    <t>Halsey Live: The Gamification of Defi with Wolves of Wall Street</t>
  </si>
  <si>
    <t>01:01:25</t>
  </si>
  <si>
    <t>Real Vision Crypto</t>
  </si>
  <si>
    <t>23:00:01</t>
  </si>
  <si>
    <t>METRIXTV</t>
  </si>
  <si>
    <t>00:11:46</t>
  </si>
  <si>
    <t>MY DEFI PET || NEW UPDATE  ||  AUGUST 11,  2021 ||  IYAK!</t>
  </si>
  <si>
    <t>FreedomLifestyleCreatives</t>
  </si>
  <si>
    <t>22:31:54</t>
  </si>
  <si>
    <t>Cyber City (P) Review  - DeFi NRGY And NRGYGo</t>
  </si>
  <si>
    <t>22:17:33</t>
  </si>
  <si>
    <t>Bitcoin (BTC) - Análise de fim de tarde, 11/08/2021!  #BTC #bitcoin #XRP #ripple #ETH #Ethereum #BNB</t>
  </si>
  <si>
    <t>SIMON CAPELLE</t>
  </si>
  <si>
    <t>00:35:01</t>
  </si>
  <si>
    <t>Defi super man</t>
  </si>
  <si>
    <t>EL_DIABLO_LIVE 18</t>
  </si>
  <si>
    <t>01:03:51</t>
  </si>
  <si>
    <t>Live fortnite ( défi faire top 1 dans la zone)</t>
  </si>
  <si>
    <t>Eli Solo</t>
  </si>
  <si>
    <t>04:10:29</t>
  </si>
  <si>
    <t>My DeFi Pet</t>
  </si>
  <si>
    <t>Games of Tom</t>
  </si>
  <si>
    <t>23:40:40</t>
  </si>
  <si>
    <t>Live fortnite defi chill</t>
  </si>
  <si>
    <t>Krypto projeKt</t>
  </si>
  <si>
    <t>04:16:47</t>
  </si>
  <si>
    <t>What is DeFi? (Decentralized Finance) | Simply Explained | Part 1</t>
  </si>
  <si>
    <t>08:34:25</t>
  </si>
  <si>
    <t>Arturo Quilumbango Sanafria</t>
  </si>
  <si>
    <t>22:49:29</t>
  </si>
  <si>
    <t>DeFi Jose Manuel Torres</t>
  </si>
  <si>
    <t>22:47:37</t>
  </si>
  <si>
    <t>Antena 42</t>
  </si>
  <si>
    <t>15:20:07</t>
  </si>
  <si>
    <t>My Defi Pet! Rollback! Contas voltaram ao nível 1! O que irá acontecer agora?</t>
  </si>
  <si>
    <t>EscolaCripto</t>
  </si>
  <si>
    <t>13:07:04</t>
  </si>
  <si>
    <t>ATUALIZAÇÃO OU BUG? CONTA ZERADA E TUTORIAL DE MY DEFI PET</t>
  </si>
  <si>
    <t>13:40:20</t>
  </si>
  <si>
    <t>GAMESAFE DEFI - VALE A PENA?</t>
  </si>
  <si>
    <t>14:30:01</t>
  </si>
  <si>
    <t>AIRDROP DEFI FOR YOU JA LISTADA PAGA 100% 10 TOKENS -- AIRDROP DA KIN PARA TODOS 1500000 + BLOKTOPIA</t>
  </si>
  <si>
    <t>11:44:02</t>
  </si>
  <si>
    <t>QUAL O MELHOR PROJETO EM DEFI?💲✍👩‍💻</t>
  </si>
  <si>
    <t>16:00:19</t>
  </si>
  <si>
    <t>😱 ¡ROLLBACK A NIVEL 1 EN MY DEFI PET! - TODA LA INFORMACION - ✅ QUE HACER AHORA</t>
  </si>
  <si>
    <t>BITCOIN</t>
  </si>
  <si>
    <t>12:00:03</t>
  </si>
  <si>
    <t>$100000 Bitcoin By End of The Year? &amp; Why DEFI is Insecure | Polychain $611 Million Hack - 8/11/2021</t>
  </si>
  <si>
    <t>14:02:59</t>
  </si>
  <si>
    <t>MY DEFI PET UPDATES AND BOSS FIGHT SNEAK PEAK</t>
  </si>
  <si>
    <t>Roman Villalba</t>
  </si>
  <si>
    <t>14:00:16</t>
  </si>
  <si>
    <t>💥MEEBMASTER JUEGO BLOCKCHAIN DEFI ESTILO AXIE INFINITY💥</t>
  </si>
  <si>
    <t>Setio Review</t>
  </si>
  <si>
    <t>12:55:28</t>
  </si>
  <si>
    <t>DEFI + NFT GAME FRESH POLKAMONSTER INDONESIA, Penghasilan $85+ Atau lebih 1.2 Juta per hari!</t>
  </si>
  <si>
    <t>Коин Мастер</t>
  </si>
  <si>
    <t>09:00:03</t>
  </si>
  <si>
    <t>ВЗЛОМ DEFI 600 МИЛЛИОНОВ ДОЛЛАРОВ - ИСТОРИЯ САМОГО КРУПНОГО ОГРАБЛЕНИЯ В ИСТОРИИ КРИПТОВАЛЮТЫ</t>
  </si>
  <si>
    <t>Tamil Crypto School</t>
  </si>
  <si>
    <t>12:01:00</t>
  </si>
  <si>
    <t>Free Coin | Future Prediction | Part-II | Defi Project Full Details @Tamil Crypto School</t>
  </si>
  <si>
    <t>Blockworks</t>
  </si>
  <si>
    <t>13:01:50</t>
  </si>
  <si>
    <t>Bitwise CIO on the next wave of institutional capital moving into DeFi</t>
  </si>
  <si>
    <t>Cryptos For All</t>
  </si>
  <si>
    <t>08:57:30</t>
  </si>
  <si>
    <t>Why THETA needs to PAY ATTENTION to the biggest DEFI HACK EVER! $612mil STOLEN!!</t>
  </si>
  <si>
    <t>Crypto Bobo</t>
  </si>
  <si>
    <t>14:41:32</t>
  </si>
  <si>
    <t>เพื่อของฟรี พวกเราทำได้ | ข่าว DeFi &amp; IDO</t>
  </si>
  <si>
    <t>MAKERDEMY</t>
  </si>
  <si>
    <t>15:30:04</t>
  </si>
  <si>
    <t>An Overview Of Defi (2021) | Introduction to DeFi</t>
  </si>
  <si>
    <t>Defi Walk</t>
  </si>
  <si>
    <t>15:00:31</t>
  </si>
  <si>
    <t>PolyWave - Defi Yield Farming on the Polygon/Matic Blockchain</t>
  </si>
  <si>
    <t>Oso da Tsismoso</t>
  </si>
  <si>
    <t>12:51:37</t>
  </si>
  <si>
    <t>10 STEPS FOR ROLLBACK FOR MY DEFI PETS (DPETS)! #Filipino #Quarter3 #Q3</t>
  </si>
  <si>
    <t>Every Bit Helps</t>
  </si>
  <si>
    <t>Krystal DeFi Wallet Tutorial: Manage, Swap, &amp; Earn at the Best Rates</t>
  </si>
  <si>
    <t>Justin Bram</t>
  </si>
  <si>
    <t>10:00:09</t>
  </si>
  <si>
    <t>Why you should avoid DeFi pump and dumps (DinoSwap, Iron Finance)</t>
  </si>
  <si>
    <t>三立iNEWS</t>
  </si>
  <si>
    <t>11:40:00</t>
  </si>
  <si>
    <t>Defi爆最大竊案"6億美金"加密幣遭駭！ 駭客"純粹好玩"承諾Poly網路"歸還資金" 日韓平台也遭攻擊"加密幣"成駭客目標｜記者 高鈺婷｜【國際局勢。先知道】20210812｜三立iNEWS</t>
  </si>
  <si>
    <t>سكالب كريبتوفوركس</t>
  </si>
  <si>
    <t>13:10:30</t>
  </si>
  <si>
    <t>اكبر عملية قرصنة على بروتوكول ديفاي.... اخر اخبار الشيبا؟DeFi Shiba</t>
  </si>
  <si>
    <t>爆益チャンネル</t>
  </si>
  <si>
    <t>11:00:07</t>
  </si>
  <si>
    <t>【サンシーVS第３世代DEFI!!】進化系DeFiの夜明けとSUNCなら正直どっち？仮想通貨の未来形【ビットコイン・イーサリアム】</t>
  </si>
  <si>
    <t>14:34:23</t>
  </si>
  <si>
    <t>Axie Infinity (AXS) -Análise de hoje, 12/08/2021! #AXS #AxieInfinity #XRP #ripple #BTC #bitcoin #ETH</t>
  </si>
  <si>
    <t>Mind-The-Chart Ita</t>
  </si>
  <si>
    <t>15:47:48</t>
  </si>
  <si>
    <t>🦄🦄Scopriamo le opportunità nel settore Defi! 🦄🦄</t>
  </si>
  <si>
    <t>幣少爺OscarWong</t>
  </si>
  <si>
    <t>12:08:51</t>
  </si>
  <si>
    <t>[12-8]「幣少爺」DEFI又爆雷損失高達6億鎂｜NFT未來一年主軸｜幣少大市點睇</t>
  </si>
  <si>
    <t>It's Jeefrey</t>
  </si>
  <si>
    <t>15:28:03</t>
  </si>
  <si>
    <t>MY DEFI PET: HINDI NAG ROLL BACK ANG ACCOUNT? | It's Jeefrey</t>
  </si>
  <si>
    <t>KOLYAN TREND - NFT и NFT GAME</t>
  </si>
  <si>
    <t>12:20:03</t>
  </si>
  <si>
    <t>🟢 My Defi Pet КУДА ВСЕ ПРОПАЛО ? | My DeFi Pet | NFT | Axie Infinity | NFT игры| Polychain Monsters</t>
  </si>
  <si>
    <t>CryptonitaRO</t>
  </si>
  <si>
    <t>13:43:30</t>
  </si>
  <si>
    <t>Compound Finance ($COMP) - Venit pasiv si imprumuturi in DeFi | Review &amp; Analiza | Cryptonita</t>
  </si>
  <si>
    <t>Tamil Online Tutorials</t>
  </si>
  <si>
    <t>10:02:41</t>
  </si>
  <si>
    <t>BTR காயினை வைத்து பல வழிகளில் இலவசமாக சம்பாதிப்பது எப்படி | Bitrue Exchange Defi, Voting, Stacking</t>
  </si>
  <si>
    <t>12:00:28</t>
  </si>
  <si>
    <t>Challenge A L'Université : « Je Te Mets Au Défi » !</t>
  </si>
  <si>
    <t>Miguel Padugar</t>
  </si>
  <si>
    <t>14:51:22</t>
  </si>
  <si>
    <t>MY DEFI PET PROBLEM UPDATE</t>
  </si>
  <si>
    <t>omego hb</t>
  </si>
  <si>
    <t>16:19:17</t>
  </si>
  <si>
    <t>Defi reticul sharingan</t>
  </si>
  <si>
    <t>マイニングママ</t>
  </si>
  <si>
    <t>09:00:09</t>
  </si>
  <si>
    <t>DeFi検証６０日見えてきたリスクと効率の良い運用方法</t>
  </si>
  <si>
    <t>Claude Poinsignon</t>
  </si>
  <si>
    <t>10:12:52</t>
  </si>
  <si>
    <t>TORO DEFI</t>
  </si>
  <si>
    <t>Peejay Ong</t>
  </si>
  <si>
    <t>14:01:36</t>
  </si>
  <si>
    <t>MY DEFI PET TAGALOG TUTORIAL - MY DEFI PET EASY GUIDE  | PAANO KUMITA SA MY DEFI PET GAME?</t>
  </si>
  <si>
    <t>11:18:54</t>
  </si>
  <si>
    <t>Bitcoin (BTC) - Análise de hoje, 12/08/2021!  #BTC #bitcoin #XRP #ripple #ETH #Ethereum #BNB #ADA</t>
  </si>
  <si>
    <t>14:36:27</t>
  </si>
  <si>
    <t>COMMENT AVOIR LES QUÊTES FREE GUY FORTNITE, COMMENT DÉBLOQUER LES DÉFI FREE GUY FORTNITE, GUIDE DÉFI</t>
  </si>
  <si>
    <t>13:16:36</t>
  </si>
  <si>
    <t>GUIDE COMPLET DÉFI QUÊTE FREE GUY FORTNITE, QUÊTE DE CONTROLEUR CASHIER FORTNITE, EMPLACEMENT PIÈCE</t>
  </si>
  <si>
    <t>15:57:17</t>
  </si>
  <si>
    <t>« Au Cœur de l’Info »  Cannabis sativa : quel impact sur l'economie?</t>
  </si>
  <si>
    <t>10:30:14</t>
  </si>
  <si>
    <t>STABLE COINS 💲 GOOD OR BAD?! Roger Ver on Counterparty Risk &amp; Regulation</t>
  </si>
  <si>
    <t>GUERRIELLOS</t>
  </si>
  <si>
    <t>15:33:05</t>
  </si>
  <si>
    <t>INFLIGER DES DÉGÂTS À LA PROFESSEUR SLONE SUR FORTNITE ! QUÊTE SUNNY (DÉFI SEMAINE 10)</t>
  </si>
  <si>
    <t>NoNickName</t>
  </si>
  <si>
    <t>13:07:34</t>
  </si>
  <si>
    <t>GUIDE COMPLET DES DÉFIS DE LA SEMAINE 10 SAISON 7 FORTNITE !</t>
  </si>
  <si>
    <t>13:55:10</t>
  </si>
  <si>
    <t>ICRYPEX</t>
  </si>
  <si>
    <t>09:19:57</t>
  </si>
  <si>
    <t>DeFi'a Talep: ETHEREUM ATAKTA!⚔️ - Goldman Sachs'tan Çok Önemli Rapor!⚠️ - SEC'ten Yeni Bir Mektup💌</t>
  </si>
  <si>
    <t>Alpha Trades</t>
  </si>
  <si>
    <t>12:38:16</t>
  </si>
  <si>
    <t>Bitcoin &amp; Altcoin Market Update | DeFi Alt trading opportunities #SUSHI #ETH #LUNA #RUNE #ALPHA #SOL</t>
  </si>
  <si>
    <t>13:49:12</t>
  </si>
  <si>
    <t>VISITER LES TOURS GARDIENNES FORTNITE, EMPLACEMENT TOUR GARDIENNE FORTNITE, GUIDE DÉFI FORTNITE</t>
  </si>
  <si>
    <t>13:59:07</t>
  </si>
  <si>
    <t>VOYAGER EN TAUREAU GONFLABE FORTNITE, EMPLACEMENT TAUREAU GONFLABLE FORTNITE, ASTUCE DÉFI FORTNITE</t>
  </si>
  <si>
    <t>Defi Ethan</t>
  </si>
  <si>
    <t>10:56:38</t>
  </si>
  <si>
    <t>DEFI乱象，去中心化金融，庄家割韭菜3大策略，Poly Network史上最大金额黑客事件</t>
  </si>
  <si>
    <t>Michal Lewicz</t>
  </si>
  <si>
    <t>14:00:02</t>
  </si>
  <si>
    <t>Kompendium wiedzy o DeFi - Inteligentne kontrakty, Smart Contract vol.5</t>
  </si>
  <si>
    <t>Levs</t>
  </si>
  <si>
    <t>21:14:19</t>
  </si>
  <si>
    <t>QUE PASO CON SCAN DEFI? ERA ESTAFA? TRANQUILOS, EL CEO EXPLICA LO SUCEDIDO Y DA SOLUCION A ELLO</t>
  </si>
  <si>
    <t>Alex a secas</t>
  </si>
  <si>
    <t>21:48:34</t>
  </si>
  <si>
    <t>🤑🦕CRYPTOZOON MUY RENTABLE / GANA 4000$ JUGANDO CRYPTOZOON / EVENTO MY DEFI PET 200K DPET</t>
  </si>
  <si>
    <t>Balu Crypto</t>
  </si>
  <si>
    <t>21:14:56</t>
  </si>
  <si>
    <t>🔥MY DEFI PET🔥 BRUTAL CAMBIO Y REINICIO DE AVANCES | JUEGA GANA DINERO CON CRIPTOMONEDAS 2021</t>
  </si>
  <si>
    <t>Riding Zone</t>
  </si>
  <si>
    <t>16:45:03</t>
  </si>
  <si>
    <t>DEFI VTT : MONTÉE IMPOSSIBLE EN E-BIKE (ft. French Connexion)</t>
  </si>
  <si>
    <t>Decentralized Finance Hungary</t>
  </si>
  <si>
    <t>21:30:03</t>
  </si>
  <si>
    <t>Top 3 NFT játék pénzkereséshez /eddigi legnagyobb DeFi hack - 181 Milliárd HUF tűnt el (véleményem)</t>
  </si>
  <si>
    <t>FiXplainer</t>
  </si>
  <si>
    <t>What is DeFi? What exactly is the Decentralized Finance?</t>
  </si>
  <si>
    <t>Go Shiny Hunter</t>
  </si>
  <si>
    <t>17:53:21</t>
  </si>
  <si>
    <t>MY DEFI PET GOT HACKED!</t>
  </si>
  <si>
    <t>CRIPTO POBRE</t>
  </si>
  <si>
    <t>17:38:29</t>
  </si>
  <si>
    <t>AIRDROP OFICIAL DEFI PAGANDO 15 REAIS EM TOKKEN NA SUA CARTEIRA!!! (PAGA NA HORA E NÃO COBRA TAXA)</t>
  </si>
  <si>
    <t>Unstoppable Domains</t>
  </si>
  <si>
    <t>DEEP DIVE: The Case for DeFi</t>
  </si>
  <si>
    <t>CRYPTOANGEL</t>
  </si>
  <si>
    <t>17:44:08</t>
  </si>
  <si>
    <t>Shiba Inu Ecosystem Update! Shytoshi Talks Burns, DeFi Hack, and Shib Utility! {FULL READ}</t>
  </si>
  <si>
    <t>Simple APK</t>
  </si>
  <si>
    <t>18:33:19</t>
  </si>
  <si>
    <t>HASIL MY DEFI PET MAINTENANCE 2 HARI ‼️ PAHITTT ⁉️</t>
  </si>
  <si>
    <t>Cortes Augusto Backes [OFICIAL]</t>
  </si>
  <si>
    <t>17:46:45</t>
  </si>
  <si>
    <t>ACUMULAÇÃO NO BITCOIN É UMA ÓTIMA OPORTUNIDADE PARA LUCRAR COM ALTCOINS | CORTE DOMINGÃOBITCÃO#104</t>
  </si>
  <si>
    <t>DeFi Tutorials with DeFi Dad</t>
  </si>
  <si>
    <t>16:48:37</t>
  </si>
  <si>
    <t>DeFi Talks with DeFi Dad  - Ross Middleton on Deversifi L2 Launch Market</t>
  </si>
  <si>
    <t>KRYPTO RETICH</t>
  </si>
  <si>
    <t>20:54:22</t>
  </si>
  <si>
    <t>Prospects of DEFI liquidus</t>
  </si>
  <si>
    <t>Satoshi Radio</t>
  </si>
  <si>
    <t>21:38:58</t>
  </si>
  <si>
    <t>Satoshi Radio #166 - DeFi Hacks en het Gevecht in de Senaat: wat vindt Constant?</t>
  </si>
  <si>
    <t>Cleany Studiø</t>
  </si>
  <si>
    <t>19:08:15</t>
  </si>
  <si>
    <t>Petit défi (desc)</t>
  </si>
  <si>
    <t>MySTiKGuy Fortnite</t>
  </si>
  <si>
    <t>17:36:54</t>
  </si>
  <si>
    <t>Réussir des éliminations à courte portée Fortnite (Défi épique de la semaine 10) - Quêtes</t>
  </si>
  <si>
    <t>Josh Cross - DeFi NOW</t>
  </si>
  <si>
    <t>18:45:36</t>
  </si>
  <si>
    <t>NetVRk EXPLAINED - The VR Metaverse! | DeFi NOW</t>
  </si>
  <si>
    <t>Ecart &amp; Bokuni</t>
  </si>
  <si>
    <t>17:04:25</t>
  </si>
  <si>
    <t>COMMENT avoir l'emote "Chic type" GRATUITE sur FORTNITE ! ( FREE EMOTE - Free guy )</t>
  </si>
  <si>
    <t>16:49:14</t>
  </si>
  <si>
    <t>Voyager en taureau gonflable Fortnite, emplacement des taureaux gonflables Fortnite (Défi épique)</t>
  </si>
  <si>
    <t>⚡The DEFI Pub⚡</t>
  </si>
  <si>
    <t>17:28:28</t>
  </si>
  <si>
    <t>The DEFI Pub - DEFI-HOLIC FREE NFT GIVEAWAY #16!!!</t>
  </si>
  <si>
    <t>17:08:23</t>
  </si>
  <si>
    <t>La Minute Techno - Le rôle d’Afrinic qui est au cœur de l’actualité</t>
  </si>
  <si>
    <t>Whale's Friend</t>
  </si>
  <si>
    <t>20:46:53</t>
  </si>
  <si>
    <t>Whale's Tales E66: #DeFi DeFi DeFi on Solana</t>
  </si>
  <si>
    <t>MAMA-YOLO-YT</t>
  </si>
  <si>
    <t>19:26:05</t>
  </si>
  <si>
    <t>Recompences rivals et defi creation équipes</t>
  </si>
  <si>
    <t>TyFranck FIFA MOBILE</t>
  </si>
  <si>
    <t>18:33:22</t>
  </si>
  <si>
    <t>⭐️ FIFA MOBILE 21⭐️ - 🚨NATIONAL HEROES 🚨 FIFA MOBILE</t>
  </si>
  <si>
    <t>Trader Toy</t>
  </si>
  <si>
    <t>18:00:06</t>
  </si>
  <si>
    <t>Back to Level 1 - My DEFI Pet</t>
  </si>
  <si>
    <t>Kripto Haber</t>
  </si>
  <si>
    <t>18:36:25</t>
  </si>
  <si>
    <t>Yüzbinlere Seslenen Başarılı Analist Yakında Rekor Beklediği 3 Altcoini Paylaştı! | Kripto Haber.</t>
  </si>
  <si>
    <t>The Defiant</t>
  </si>
  <si>
    <t>19:07:12</t>
  </si>
  <si>
    <t>US Crypto Regulation</t>
  </si>
  <si>
    <t>Xiz off</t>
  </si>
  <si>
    <t>21:00:43</t>
  </si>
  <si>
    <t>DÉFI FAIRE TOP 1 EN SKYBASE</t>
  </si>
  <si>
    <t>BFA</t>
  </si>
  <si>
    <t>19:07:14</t>
  </si>
  <si>
    <t>BFA-DÉFI DE LA ROULETTE DES BRAWLER(exclue dans une dizaine de jours)</t>
  </si>
  <si>
    <t>Azazel Tube</t>
  </si>
  <si>
    <t>17:38:17</t>
  </si>
  <si>
    <t>My Defi Pet: How to resolve the sign verification</t>
  </si>
  <si>
    <t>CryptoVagos</t>
  </si>
  <si>
    <t>18:35:19</t>
  </si>
  <si>
    <t>***NUEVA *** ACTUALIZACION de MY DEFI PET QUE PASA??? TE LO DIRE TODO</t>
  </si>
  <si>
    <t>Digital Perspectives</t>
  </si>
  <si>
    <t>17:13:39</t>
  </si>
  <si>
    <t>Ripple/XRP-Behind The Curtain Of US Crypto/Infra Bill,USDC=US Digital Dollar,XRP Price Explosion?!</t>
  </si>
  <si>
    <t>Rimkazizou</t>
  </si>
  <si>
    <t>18:30:22</t>
  </si>
  <si>
    <t>COMMENT LANCER LES DEFI FREE GUY POUR DÉBLOQUER LA DANSE GRATUITE</t>
  </si>
  <si>
    <t>Edward Lin</t>
  </si>
  <si>
    <t>21:05:07</t>
  </si>
  <si>
    <t>THE $610M POLY NETWORK HACK! CRYPTO DEFI ATTACK (MORE NEWS)</t>
  </si>
  <si>
    <t>Inside</t>
  </si>
  <si>
    <t>19:57:09</t>
  </si>
  <si>
    <t>DeFi Investors, Founders and Thought Leaders Hold Q&amp;A Session at The Future of Finance is DeFi 2021</t>
  </si>
  <si>
    <t>BenVrix</t>
  </si>
  <si>
    <t>20:34:04</t>
  </si>
  <si>
    <t>Réussir des éliminations à courte portée Fortnite (Défis épic semaine 10) astuces</t>
  </si>
  <si>
    <t>RAIZEN</t>
  </si>
  <si>
    <t>17:33:23</t>
  </si>
  <si>
    <t>UTILISER L'EMOTE DE FREE GUYS PRES D'UN ADVERSAIRE I DEFI FREE GUY I SEMAINE 10 I FORTNITE SAISON 7</t>
  </si>
  <si>
    <t>last pass</t>
  </si>
  <si>
    <t>16:52:30</t>
  </si>
  <si>
    <t>Fortnite défi</t>
  </si>
  <si>
    <t>Krys Krys</t>
  </si>
  <si>
    <t>17:46:57</t>
  </si>
  <si>
    <t>need for speed montage (defi)</t>
  </si>
  <si>
    <t>20:06:11</t>
  </si>
  <si>
    <t>NCashOfficial - Daily Crypto News</t>
  </si>
  <si>
    <t>19:06:39</t>
  </si>
  <si>
    <t>Hedera Hashgraph HBAR Should We Be CONCERNED?</t>
  </si>
  <si>
    <t>Avalanche</t>
  </si>
  <si>
    <t>18:03:29</t>
  </si>
  <si>
    <t>Avalanche Spaces: Avalanche Q&amp;A with Stake DAO</t>
  </si>
  <si>
    <t>Perrcy 54</t>
  </si>
  <si>
    <t>17:00:04</t>
  </si>
  <si>
    <t>je retente le défi</t>
  </si>
  <si>
    <t>Gros lama et compagnie</t>
  </si>
  <si>
    <t>19:32:50</t>
  </si>
  <si>
    <t>le nouveau défi free guy</t>
  </si>
  <si>
    <t>Zacoin crypto world</t>
  </si>
  <si>
    <t>21:20:16</t>
  </si>
  <si>
    <t>DeFi: The Top 5 DEXs</t>
  </si>
  <si>
    <t>DeFi Objetivo</t>
  </si>
  <si>
    <t>18:53:43</t>
  </si>
  <si>
    <t>Meta Hero - Como comprar?</t>
  </si>
  <si>
    <t>Crypto Maximalist</t>
  </si>
  <si>
    <t>20:00:04</t>
  </si>
  <si>
    <t>ETHEREUM MASSIVE PUMP!? | ETHEREUM PRICE PREDICTION 2021 | ETH PRICE PREDICTION | ETH ANALYSIS</t>
  </si>
  <si>
    <t>TheGaming75</t>
  </si>
  <si>
    <t>19:03:56</t>
  </si>
  <si>
    <t>Fortnite chill donné des défi</t>
  </si>
  <si>
    <t>TC Tactique</t>
  </si>
  <si>
    <t>07:00:01</t>
  </si>
  <si>
    <t>AVOIR LE SKIN DE BILLIE GRATUITEMENT ! REGARDE CETTE VIDÉO !🤩 COMPO POUR DEFI BAD RANDOMS</t>
  </si>
  <si>
    <t>22:38:02</t>
  </si>
  <si>
    <t>JOGO BINAPET - ATENÇÃO</t>
  </si>
  <si>
    <t>Binance Brasil</t>
  </si>
  <si>
    <t>01:01:18</t>
  </si>
  <si>
    <t>As 12 melhores ferramentas para a DeFi &amp; BSC | De Zero à Marte #03</t>
  </si>
  <si>
    <t>00:57:40</t>
  </si>
  <si>
    <t>QUAL O MELHOR PROJETO EM DEFI? 💲✍👩‍💻</t>
  </si>
  <si>
    <t>Kitco NEWS</t>
  </si>
  <si>
    <t>22:51:59</t>
  </si>
  <si>
    <t>Largest crytpo heist: How $600 million in DeFi products was hacked and stolen</t>
  </si>
  <si>
    <t>07:57:14</t>
  </si>
  <si>
    <t>My Defi Pet : Bagong Update</t>
  </si>
  <si>
    <t>00:01:12</t>
  </si>
  <si>
    <t>ROLLBACK NAS CONTAS, TODOS LEVEL BAIXO, INSATISFAÇÃO A ESPREITA DE MY DEFI PET. AGORA O QUE EU FAÇO?</t>
  </si>
  <si>
    <t>03:00:11</t>
  </si>
  <si>
    <t>CENSORSHIP IN CRYPTO &amp; DEFI IS REAL 🤐 BitBoy Crypto YouTube Ban 🙉</t>
  </si>
  <si>
    <t>02:28:29</t>
  </si>
  <si>
    <t>My Defi Pet : Rebuild</t>
  </si>
  <si>
    <t>Vatien</t>
  </si>
  <si>
    <t>23:35:53</t>
  </si>
  <si>
    <t>CUIDADOS AO ESCOOLHER UM PROTOCOLO DEFI</t>
  </si>
  <si>
    <t>Area Cripto</t>
  </si>
  <si>
    <t>22:57:50</t>
  </si>
  <si>
    <t>1000X NFT GAMING - GANÁ CRYPTO JUGANDO - DEFI farming - Nuevo Juego cripto</t>
  </si>
  <si>
    <t>La Télé de Lilou Macé</t>
  </si>
  <si>
    <t>07:22:39</t>
  </si>
  <si>
    <t>Défi ECRITURE INSPIRÉE : commence le 2 octobre 2021 ! Etes-vous prêt à révéler le génie en vous ?</t>
  </si>
  <si>
    <t>02:28:37</t>
  </si>
  <si>
    <t>My Defi Pet : Shawt Awt!</t>
  </si>
  <si>
    <t>Safemoon Michael</t>
  </si>
  <si>
    <t>01:44:38</t>
  </si>
  <si>
    <t>SafeMoon, SafeMoon's Future, and the Future of DeFi with The Noble Church of pSafeMoon</t>
  </si>
  <si>
    <t>Value Index</t>
  </si>
  <si>
    <t>23:35:09</t>
  </si>
  <si>
    <t>⚠️💡 ESTAFAS EN METAMASK Y EL MUNDO DEFI | ¿CÓMO CUIDARSE? | LOS MÉTODOS MÁS USADOS.</t>
  </si>
  <si>
    <t>Cripto Fabão</t>
  </si>
  <si>
    <t>05:26:09</t>
  </si>
  <si>
    <t>[My defi pet] fui do level 26 para o level 01  muito desanimador</t>
  </si>
  <si>
    <t>Augusto Backes</t>
  </si>
  <si>
    <t>22:17:20</t>
  </si>
  <si>
    <t>BITCOIN TESTANDO RESISTÊNCIA ft Bo Williams | CAFE BITCÃO #199</t>
  </si>
  <si>
    <t>00:31:55</t>
  </si>
  <si>
    <t>CARDANO, IOTX E CAKE TODAS CANTARAM A BOLA ANTES DE EXPLODIR | CORTE CAFE BITCÃO #199</t>
  </si>
  <si>
    <t>Play to earn world</t>
  </si>
  <si>
    <t>22:48:17</t>
  </si>
  <si>
    <t>My Defi Pet got hacked, how to restart and rebuild from zero to a better place, and is it worth it?</t>
  </si>
  <si>
    <t>Gaston Productions</t>
  </si>
  <si>
    <t>09:00:32</t>
  </si>
  <si>
    <t>Onde le Fou défi Balla Gaye 2 : "Sou Dieulé sama avance ma Werr ko, Dinako Doumeu danek..."</t>
  </si>
  <si>
    <t>Ricos pero Humildes</t>
  </si>
  <si>
    <t>06:01:05</t>
  </si>
  <si>
    <t>🦄 RESET Y DE VUELTA al NIVEL 1 en MY DEFI PET</t>
  </si>
  <si>
    <t>08:45:23</t>
  </si>
  <si>
    <t>FOOD FRENZY MY DEFI PET x2 EXP/FOOD</t>
  </si>
  <si>
    <t>Crypto Serpent</t>
  </si>
  <si>
    <t>08:30:04</t>
  </si>
  <si>
    <t>@PAY Australian Blockchain DEFI Startup Launching Soon | The AfterPay of Blockchain | @PAY Review</t>
  </si>
  <si>
    <t>Achi kiếm tiền online</t>
  </si>
  <si>
    <t>04:24:10</t>
  </si>
  <si>
    <t>My defi pet khắc phục lỗi lever trong game- achi kiếm tiền online</t>
  </si>
  <si>
    <t>Mayk Gli</t>
  </si>
  <si>
    <t>05:56:04</t>
  </si>
  <si>
    <t>FOOD FRENZY - MY DEFI PET I August 13-15, 2021 I New Update</t>
  </si>
  <si>
    <t>Bfaldi</t>
  </si>
  <si>
    <t>23:12:54</t>
  </si>
  <si>
    <t>PROJETO DEFI REDE POLYGON: POLYCRYSTAL</t>
  </si>
  <si>
    <t>백타 트레이딩룸｜국내 1호 트레이딩 컨설턴트</t>
  </si>
  <si>
    <t>04:44:59</t>
  </si>
  <si>
    <t>디파이(Defi) 관련 유망 종목 2가지 공개!? 그리고 결과</t>
  </si>
  <si>
    <t>Haws Hodls</t>
  </si>
  <si>
    <t>23:27:08</t>
  </si>
  <si>
    <t>BITCOIN to 50k?! | Crypto News | DEFI Hacks + Stock to Flow | Crypto Market</t>
  </si>
  <si>
    <t>22:29:03</t>
  </si>
  <si>
    <t>TRON (TRX) - Análise de hoje, 12/08/2021! #TRX #TRON #XRP #ripple #BTC #bitcoin #ETH #BNB #binance</t>
  </si>
  <si>
    <t>23:54:56</t>
  </si>
  <si>
    <t>Bitcoin (BTC) - Análise de fim de tarde, 12/08/2021!  #BTC #bitcoin #XRP #ripple #ETH #Ethereum #BNB</t>
  </si>
  <si>
    <t>TruBadger Token</t>
  </si>
  <si>
    <t>23:03:55</t>
  </si>
  <si>
    <t>DeFi Divas on The TruBadger Nexus Ecosystem</t>
  </si>
  <si>
    <t>Go bien-être</t>
  </si>
  <si>
    <t>06:00:06</t>
  </si>
  <si>
    <t>Défi N°13 : EXERCICE Cérébral</t>
  </si>
  <si>
    <t>Michael Cholowicz</t>
  </si>
  <si>
    <t>03:29:21</t>
  </si>
  <si>
    <t>Poly Network Hacker Returns All $612Mn Of Stolen Funds! | Largest DeFi Hack Ever!</t>
  </si>
  <si>
    <t>Money&amp;Wealth channel</t>
  </si>
  <si>
    <t>01:14:17</t>
  </si>
  <si>
    <t>(เช้า)ราคาบิทคอยน์วันนี้ 13 ส.ค. 64 | ล่าสุด 1 บิตคอยน์ = 1.47 ล้านบาท</t>
  </si>
  <si>
    <t>KKMTs02_Jepara film</t>
  </si>
  <si>
    <t>22:34:41</t>
  </si>
  <si>
    <t>IPA DEFI FINA H MTs Nahdlatul Fata Petekeyan</t>
  </si>
  <si>
    <t>Baba FusionLive</t>
  </si>
  <si>
    <t>22:21:13</t>
  </si>
  <si>
    <t>INFOS DOSYE HMI DEFI ENPOSIB &amp; kLASS KENNY HAITI KRITIKE NU-LOOK 8-05-21 PATAJE SHARE</t>
  </si>
  <si>
    <t>花甜HuaTian</t>
  </si>
  <si>
    <t>05:30:48</t>
  </si>
  <si>
    <t>【花甜手作】兩姐妹PK捏臉挑戰，隨機把明星五官組合起來，能拼出完美的臉嗎？</t>
  </si>
  <si>
    <t>statany v2</t>
  </si>
  <si>
    <t>01:13:01</t>
  </si>
  <si>
    <t>Fortnite défi pour avoir rick partie 2</t>
  </si>
  <si>
    <t>Emmanuel Licup</t>
  </si>
  <si>
    <t>07:36:43</t>
  </si>
  <si>
    <t>Dragonary Naunahan Pa Si Defi Pet</t>
  </si>
  <si>
    <t>WestCoastPCbuilder</t>
  </si>
  <si>
    <t>22:55:29</t>
  </si>
  <si>
    <t>LECADA Token,  Pays out #Cardano ADA and Cake #pancakeswap #bscgem #altcoin #defi🚀 👩‍🚀  1000x 🚀 👩‍🚀</t>
  </si>
  <si>
    <t>mundo cripto y nfts</t>
  </si>
  <si>
    <t>23:45:01</t>
  </si>
  <si>
    <t>⬆️COMO recuperar mi NIVEL RAPIDO en MY DEFI PET? Te lo explico en 5 MINUTOS | MEJOR METODO✅</t>
  </si>
  <si>
    <t>Beyond10x</t>
  </si>
  <si>
    <t>23:27:46</t>
  </si>
  <si>
    <t>Alice Coin Price To $20 Soon? Your Last Chance To Buy My Neighbour Alice (ALICE) Cheap!Axie Infinity</t>
  </si>
  <si>
    <t>23:10:26</t>
  </si>
  <si>
    <t>Defi de Free Guy, comment avoir la danse Chic Type GRATUITEMENT Fortnite (Défi de Free Guy)</t>
  </si>
  <si>
    <t>CHILKROTE</t>
  </si>
  <si>
    <t>06:49:09</t>
  </si>
  <si>
    <t>Supreme Duelist - Chilkrote défi sa petite sœur (c gênant)</t>
  </si>
  <si>
    <t>Leonardo Scaburi Reinol</t>
  </si>
  <si>
    <t>BITCOIN CAINDO? CUIDADO, ELE FALOU DE BITCOIN! - Análise Gráfica de Curto prazo para o Bitcoin</t>
  </si>
  <si>
    <t>la chaîne de mendi</t>
  </si>
  <si>
    <t>22:02:13</t>
  </si>
  <si>
    <t>Defi super man  avec maxatroc omg</t>
  </si>
  <si>
    <t>05:34:35</t>
  </si>
  <si>
    <t>Defi reticul sharingan pt2</t>
  </si>
  <si>
    <t>Leonardo Moreira</t>
  </si>
  <si>
    <t>23:00:10</t>
  </si>
  <si>
    <t>MAIOR ROUBO DA HISTÓRIA DE CRIPTOMOEDAS | SERÁ QUE DEU RUIM?</t>
  </si>
  <si>
    <t>Global 509 TV</t>
  </si>
  <si>
    <t>21:53:30</t>
  </si>
  <si>
    <t>Rachelle di li ba Bedjine defi pou li tire pwen sou menpot atis nan HIM LA</t>
  </si>
  <si>
    <t>07:26:31</t>
  </si>
  <si>
    <t>Swan &amp; Néo</t>
  </si>
  <si>
    <t>15:00:04</t>
  </si>
  <si>
    <t>DÉFI PISCINE - CHASSE AUX POP IT SOUS L'EAU et SAUT DANS 4 BOUÉES EMPILÉES !</t>
  </si>
  <si>
    <t>15:00:30</t>
  </si>
  <si>
    <t>HOW TO GET ACCESS TO THE DEFI ACADEMY 🎓 Learn How To Trade DeFi &amp; Crypto</t>
  </si>
  <si>
    <t>Crypto Farmeur</t>
  </si>
  <si>
    <t>16:00:15</t>
  </si>
  <si>
    <t>⚠️ 3 RISQUES DE HACK DANS LA DEFI - Comment se protéger ? ⚠️</t>
  </si>
  <si>
    <t>Lucas Crypto</t>
  </si>
  <si>
    <t>12:13:24</t>
  </si>
  <si>
    <t>DEFI POOLPARTY FINANCE STAKE  E FARM MUITO PROMISSOR #axs #btt</t>
  </si>
  <si>
    <t>Kênh Trading</t>
  </si>
  <si>
    <t>10:50:44</t>
  </si>
  <si>
    <t>BẢN TIN BITCOIN VỀ ĐỒ ... THẦY BÓI CRYPTO &amp; VỤ HACK DEFI</t>
  </si>
  <si>
    <t>Crypto Jargon</t>
  </si>
  <si>
    <t>14:33:57</t>
  </si>
  <si>
    <t>Deximum | Ultra-charge your DeFi performance | Liquidity se Eearning</t>
  </si>
  <si>
    <t>14:05:49</t>
  </si>
  <si>
    <t>RECOMPENSAS EM DOBRO!! 2X FOODS E EXP !! MY DEFI PET SEM BUGSM AGORA VAI ? SAIBA TUDO SOBRE O 3 DIA!</t>
  </si>
  <si>
    <t>Layan</t>
  </si>
  <si>
    <t>14:03:08</t>
  </si>
  <si>
    <t>JE JOUE LE DÉFI DES BAD RANDOMS POUR GAGNER CE SKIN GRATUIT sur BRAWL STARS</t>
  </si>
  <si>
    <t>info people</t>
  </si>
  <si>
    <t>10:58:05</t>
  </si>
  <si>
    <t>Charlene de Monaco : ce nouveau grand défi qu'elle s'est lancé</t>
  </si>
  <si>
    <t>14:16:53</t>
  </si>
  <si>
    <t>My defi pet: FOOD FRENZY, GOODS BA? | UBOS ANG FEEDS KO! | It's Jeefrey</t>
  </si>
  <si>
    <t>CoinGeek</t>
  </si>
  <si>
    <t>10:09:38</t>
  </si>
  <si>
    <t>Over $1B lost in DeFi hacks; BSV sets another world record | CG Pulse: Aug 13</t>
  </si>
  <si>
    <t>Investimentos Digitais</t>
  </si>
  <si>
    <t>11:00:23</t>
  </si>
  <si>
    <t>🚨 Maior Hack da História Cripto + 3 Bilhões e Hacker da Poly Network devolve US$ 258 Milhões</t>
  </si>
  <si>
    <t>Invest Global</t>
  </si>
  <si>
    <t>15:00:13</t>
  </si>
  <si>
    <t>Daily Defi #196 ADA, WAN, GRT, Cardano Explodes &amp; How ETH Could Pave Way For $100k BTC (Crypto News)</t>
  </si>
  <si>
    <t>Nuja</t>
  </si>
  <si>
    <t>12:20:05</t>
  </si>
  <si>
    <t>DÉFI : PASSER PLATINE SUR APEX EN GUNS ONLY ! (feat. COLAS BIM)</t>
  </si>
  <si>
    <t>CoinDesk</t>
  </si>
  <si>
    <t>13:39:41</t>
  </si>
  <si>
    <t>DAOs, DeFi and Dollars: the Bold New World of Decentralized Entities</t>
  </si>
  <si>
    <t>Axael TV</t>
  </si>
  <si>
    <t>15:03:34</t>
  </si>
  <si>
    <t>DÉBLOQUER FACILEMENT &amp; GRATUITEMENT LE NOUVEAU SKIN DE BIBI AVEC LE NOUVEAU DÉFI !! BRAWL STARS</t>
  </si>
  <si>
    <t>Plamen Andonov</t>
  </si>
  <si>
    <t>16:00:26</t>
  </si>
  <si>
    <t>Най-големият DeFi hack - $600,000,000 - PolyNetwork</t>
  </si>
  <si>
    <t>Bankless</t>
  </si>
  <si>
    <t>10:35:39</t>
  </si>
  <si>
    <t>ROLLUP: Ethereum Burning | Penguin &amp; Axie NFTs | Poly Network Hack | Infrastructure Bill (August 13)</t>
  </si>
  <si>
    <t>CNBC-TV18</t>
  </si>
  <si>
    <t>10:12:11</t>
  </si>
  <si>
    <t>DeFi &amp; The Increasing Hacks!</t>
  </si>
  <si>
    <t>10:45:21</t>
  </si>
  <si>
    <t>CARDANO (ADA) TEM PRÓXIMO ALVO EM... | CAFE BITCÃO #220</t>
  </si>
  <si>
    <t>GAME OVER</t>
  </si>
  <si>
    <t>12:31:09</t>
  </si>
  <si>
    <t>My Defi Pet Ganhe Dinheiro Jogo NFT Blockchain</t>
  </si>
  <si>
    <t>Kalkine Media LLC</t>
  </si>
  <si>
    <t>13:27:36</t>
  </si>
  <si>
    <t>Is DeFi Crypto safe as crimes hit record high?</t>
  </si>
  <si>
    <t>ElCangri BS</t>
  </si>
  <si>
    <t>13:11:13</t>
  </si>
  <si>
    <t>COMMENT FAIRE 9-0 AU DEFI POUR GAGNER LE SKIN DE BILLIE ! BRAWL STARS</t>
  </si>
  <si>
    <t>Ahrityr</t>
  </si>
  <si>
    <t>10:48:14</t>
  </si>
  <si>
    <t>DEFI DU SKIN DE BILLIE 👊</t>
  </si>
  <si>
    <t>Tiểu Sư Phụ Official</t>
  </si>
  <si>
    <t>10:02:26</t>
  </si>
  <si>
    <t>Airdrop Hướng Dẫn Claim 100.000.000 PSN Tokens Sàn Defi Mạng BSC Tiềm Năng</t>
  </si>
  <si>
    <t>CGTN Français</t>
  </si>
  <si>
    <t>09:57:56</t>
  </si>
  <si>
    <t>Les secrets des JO 2022 dévoilés avec un défi de Q&amp;R</t>
  </si>
  <si>
    <t>Lumos Labs</t>
  </si>
  <si>
    <t>10:28:49</t>
  </si>
  <si>
    <t>Towards a Secure DeFi | AIS2021</t>
  </si>
  <si>
    <t>R STAYLONE</t>
  </si>
  <si>
    <t>10:00:13</t>
  </si>
  <si>
    <t>JE DÉFI LE MOTIF ! - Un son par jour #7 / Une vie meilleure</t>
  </si>
  <si>
    <t>TC Tactique Live</t>
  </si>
  <si>
    <t>🔴JE FAIS LE DEFI BAD RANDOMS POUR DEBLOQUER LE SKIN GRATUIT ! TC TACTIQUE !🤩</t>
  </si>
  <si>
    <t>Full_Tryhard_YT</t>
  </si>
  <si>
    <t>11:05:24</t>
  </si>
  <si>
    <t>J’ai gagner le défi du championnat sur Brawl stars</t>
  </si>
  <si>
    <t>9BOXチャンネル</t>
  </si>
  <si>
    <t>09:45:00</t>
  </si>
  <si>
    <t>【E30】古いBMWにDefiの水温計を取り付ける！オーバーヒート対策【320i】</t>
  </si>
  <si>
    <t>BitVenue</t>
  </si>
  <si>
    <t>14:53:10</t>
  </si>
  <si>
    <t>Los bonos e inflación son un enigma, ADA anuncia NFTAs y Alberto Fernandez no se cierra al #Bitcoin</t>
  </si>
  <si>
    <t>Radix DLT</t>
  </si>
  <si>
    <t>15:26:47</t>
  </si>
  <si>
    <t>Alliance Block: making DeFi work for institutions</t>
  </si>
  <si>
    <t>TrixiYT BS</t>
  </si>
  <si>
    <t>11:36:29</t>
  </si>
  <si>
    <t>(DÉFI) si je perd 3 fois la vidéo s'arrête !!!🤠</t>
  </si>
  <si>
    <t>clapet arts</t>
  </si>
  <si>
    <t>14:07:09</t>
  </si>
  <si>
    <t>petit défi tik tok pour vous 😎</t>
  </si>
  <si>
    <t>15:54:11</t>
  </si>
  <si>
    <t>MY DEFI PET - RESETARAM VARIAS CONTAS</t>
  </si>
  <si>
    <t>Clipada Hype</t>
  </si>
  <si>
    <t>12:30:56</t>
  </si>
  <si>
    <t>MY DEFI PET RETORNOU(RETURNED), CONSEGUI MEU PRIMEIRO LOGIN</t>
  </si>
  <si>
    <t>11:44:14</t>
  </si>
  <si>
    <t>Bitcoin (BTC) - Análise de hoje, 13/08/2021!  #BTC #bitcoin #XRP #ripple #ETH #Ethereum #BNB #ADA</t>
  </si>
  <si>
    <t>RAYAN FOOT</t>
  </si>
  <si>
    <t>13:31:40</t>
  </si>
  <si>
    <t>J ai fais le defi a neymar</t>
  </si>
  <si>
    <t>14:00:20</t>
  </si>
  <si>
    <t>Défi Chocolat vs Réalité #4 | Le Premier à Finir Son Plat Gagne ! Défi du chocolat par Multi DO</t>
  </si>
  <si>
    <t>Myzyk GAMING STUDIO</t>
  </si>
  <si>
    <t>13:25:24</t>
  </si>
  <si>
    <t>How To Fix My Defi Pet Loading Error| Paano Ayusin ang loading Error( Very Quick Easy Guide )</t>
  </si>
  <si>
    <t>PSG PHOENIX🔥</t>
  </si>
  <si>
    <t>12:58:46</t>
  </si>
  <si>
    <t>j'ai réussi le défi des bad randoms 🤘, avec CAM STARS ⭐</t>
  </si>
  <si>
    <t>11:44:23</t>
  </si>
  <si>
    <t>Nokta Atışı Tahminiyle Tanınan Analist Bitcoin Ve 2 Altcoin İçin Tahminini Paylaştı! | Kripto Haber.</t>
  </si>
  <si>
    <t>Elgameurpro</t>
  </si>
  <si>
    <t>10:53:14</t>
  </si>
  <si>
    <t>j'ai fini le defi bibi (brawl star)</t>
  </si>
  <si>
    <t>10:48:38</t>
  </si>
  <si>
    <t>BITCOIN + ALTCOINS = MERCADO FAVORÁVEL</t>
  </si>
  <si>
    <t>Infinity Under Games IUG</t>
  </si>
  <si>
    <t>13:54:27</t>
  </si>
  <si>
    <t>j'ai gagné le defi des bad randoms 🤘</t>
  </si>
  <si>
    <t>yutaroama</t>
  </si>
  <si>
    <t>10:07:41</t>
  </si>
  <si>
    <t>COMMENT FAIRE CES DÉFI  SUPERMAN!?</t>
  </si>
  <si>
    <t>the king shu</t>
  </si>
  <si>
    <t>13:58:12</t>
  </si>
  <si>
    <t>défi top 1 un batiment définit notre stuff aavec mon cousin Fortnite Battle Royal</t>
  </si>
  <si>
    <t>quentin5963</t>
  </si>
  <si>
    <t>10:39:54</t>
  </si>
  <si>
    <t>Skin casier aléatoire(defi top1)</t>
  </si>
  <si>
    <t>France Soir</t>
  </si>
  <si>
    <t>09:56:11</t>
  </si>
  <si>
    <t>Laurent Alexandre au défi de la vérité - FranceSoir</t>
  </si>
  <si>
    <t>Defi</t>
  </si>
  <si>
    <t>number</t>
  </si>
  <si>
    <t>source</t>
  </si>
  <si>
    <t>link</t>
  </si>
  <si>
    <t>author</t>
  </si>
  <si>
    <t>date</t>
  </si>
  <si>
    <t>hour</t>
  </si>
  <si>
    <t>followers</t>
  </si>
  <si>
    <t>interactions</t>
  </si>
  <si>
    <t>virals</t>
  </si>
  <si>
    <t>impact</t>
  </si>
  <si>
    <t>tags</t>
  </si>
  <si>
    <t>message</t>
  </si>
  <si>
    <t>Keywords</t>
  </si>
  <si>
    <t>search_name</t>
  </si>
  <si>
    <t>campaign_name</t>
  </si>
  <si>
    <t>search_id</t>
  </si>
  <si>
    <t>campaign_id</t>
  </si>
  <si>
    <t>campaign_keywords_all</t>
  </si>
  <si>
    <t>message_en</t>
  </si>
  <si>
    <t>Cherry Swap</t>
  </si>
  <si>
    <t>Cryptocurrency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</si>
</sst>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name val="Calibri"/>
    </font>
    <font>
      <u/>
      <sz val="11"/>
      <name val="Calibri"/>
      <family val="2"/>
    </font>
    <font>
      <sz val="11"/>
      <name val="Calibri"/>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applyFont="1" applyFill="1" applyBorder="1"/>
    <xf numFmtId="0" fontId="1" fillId="0" borderId="0" xfId="0" applyFont="1" applyFill="1" applyBorder="1"/>
    <xf numFmtId="1" fontId="0" fillId="0" borderId="0" xfId="0" applyNumberFormat="1" applyFont="1" applyFill="1" applyBorder="1"/>
    <xf numFmtId="14" fontId="0" fillId="0" borderId="0" xfId="0" applyNumberFormat="1" applyFont="1" applyFill="1" applyBorder="1"/>
    <xf numFmtId="0" fontId="2" fillId="0" borderId="0" xfId="0" applyFont="1" applyFill="1" applyBorder="1"/>
    <xf numFmtId="1" fontId="0" fillId="0" borderId="0" xfId="0" applyNumberFormat="1"/>
    <xf numFmtId="0" fontId="0" fillId="0" borderId="0" xfId="0"/>
    <xf numFmtId="0" fontId="1" fillId="0" borderId="0" xfId="0" applyFont="1"/>
    <xf numFmtId="14" fontId="0" fillId="0" borderId="0" xfId="0" applyNumberFormat="1"/>
    <xf numFmtId="0" fontId="3" fillId="0" borderId="0" xfId="0" applyFont="1" applyFill="1" applyBorder="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136"/>
  <sheetViews>
    <sheetView tabSelected="1" topLeftCell="H2090" workbookViewId="0">
      <selection activeCell="N2112" sqref="N2112"/>
    </sheetView>
  </sheetViews>
  <sheetFormatPr baseColWidth="10" defaultRowHeight="16" x14ac:dyDescent="0.2"/>
  <cols>
    <col min="1" max="1" width="6" customWidth="1"/>
    <col min="2" max="2" width="9.5" customWidth="1"/>
    <col min="3" max="3" width="54" customWidth="1"/>
    <col min="4" max="4" width="39.5" bestFit="1" customWidth="1"/>
    <col min="5" max="5" width="13.5" customWidth="1"/>
    <col min="6" max="6" width="10.83203125" customWidth="1"/>
    <col min="7" max="7" width="13.5" customWidth="1"/>
    <col min="8" max="8" width="17.5" customWidth="1"/>
    <col min="9" max="9" width="18.83203125" customWidth="1"/>
    <col min="10" max="10" width="24.33203125" customWidth="1"/>
    <col min="11" max="11" width="12.1640625" customWidth="1"/>
    <col min="12" max="12" width="54" customWidth="1"/>
    <col min="13" max="13" width="6.6640625" customWidth="1"/>
    <col min="14" max="14" width="12.1640625" customWidth="1"/>
  </cols>
  <sheetData>
    <row r="1" spans="1:20" ht="15" x14ac:dyDescent="0.2">
      <c r="A1" s="9" t="s">
        <v>4607</v>
      </c>
      <c r="B1" s="9" t="s">
        <v>4608</v>
      </c>
      <c r="C1" s="9" t="s">
        <v>4609</v>
      </c>
      <c r="D1" s="9" t="s">
        <v>4610</v>
      </c>
      <c r="E1" s="9" t="s">
        <v>4611</v>
      </c>
      <c r="F1" s="9" t="s">
        <v>4612</v>
      </c>
      <c r="G1" s="9" t="s">
        <v>4613</v>
      </c>
      <c r="H1" s="9" t="s">
        <v>4614</v>
      </c>
      <c r="I1" s="9" t="s">
        <v>4615</v>
      </c>
      <c r="J1" s="9" t="s">
        <v>4616</v>
      </c>
      <c r="K1" s="9" t="s">
        <v>4617</v>
      </c>
      <c r="L1" s="9" t="s">
        <v>4618</v>
      </c>
      <c r="M1" s="9" t="s">
        <v>0</v>
      </c>
      <c r="N1" s="9" t="s">
        <v>4619</v>
      </c>
      <c r="O1" s="9" t="s">
        <v>4620</v>
      </c>
      <c r="P1" s="9" t="s">
        <v>4621</v>
      </c>
      <c r="Q1" s="9" t="s">
        <v>4622</v>
      </c>
      <c r="R1" s="9" t="s">
        <v>4623</v>
      </c>
      <c r="S1" s="9" t="s">
        <v>4624</v>
      </c>
      <c r="T1" s="9" t="s">
        <v>4625</v>
      </c>
    </row>
    <row r="2" spans="1:20" ht="15" x14ac:dyDescent="0.2">
      <c r="A2" s="2">
        <v>1</v>
      </c>
      <c r="B2" t="s">
        <v>1</v>
      </c>
      <c r="C2" s="1" t="str">
        <f>HYPERLINK("https://www.twitter.com/Im_a_Cherry1/status/1425540345157324802","https://www.twitter.com/Im_a_Cherry1/status/1425540345157324802")</f>
        <v>https://www.twitter.com/Im_a_Cherry1/status/1425540345157324802</v>
      </c>
      <c r="D2" t="s">
        <v>2</v>
      </c>
      <c r="E2" s="3">
        <v>44419</v>
      </c>
      <c r="F2" t="s">
        <v>3</v>
      </c>
      <c r="G2" s="2">
        <v>541</v>
      </c>
      <c r="H2" s="2">
        <v>0</v>
      </c>
      <c r="I2" s="2">
        <v>0</v>
      </c>
      <c r="J2">
        <v>108.2</v>
      </c>
      <c r="K2" s="4" t="s">
        <v>345</v>
      </c>
      <c r="L2" t="s">
        <v>4</v>
      </c>
      <c r="M2" s="2">
        <v>23514</v>
      </c>
      <c r="N2" s="4" t="s">
        <v>345</v>
      </c>
      <c r="O2" s="4" t="s">
        <v>4626</v>
      </c>
      <c r="P2" s="4" t="s">
        <v>4606</v>
      </c>
    </row>
    <row r="3" spans="1:20" ht="15" x14ac:dyDescent="0.2">
      <c r="A3" s="2">
        <v>2</v>
      </c>
      <c r="B3" t="s">
        <v>1</v>
      </c>
      <c r="C3" s="1" t="str">
        <f>HYPERLINK("https://www.twitter.com/Im_a_Cherry1/status/1425527505021198341","https://www.twitter.com/Im_a_Cherry1/status/1425527505021198341")</f>
        <v>https://www.twitter.com/Im_a_Cherry1/status/1425527505021198341</v>
      </c>
      <c r="D3" t="s">
        <v>2</v>
      </c>
      <c r="E3" s="3">
        <v>44419</v>
      </c>
      <c r="F3" t="s">
        <v>5</v>
      </c>
      <c r="G3" s="2">
        <v>541</v>
      </c>
      <c r="H3" s="2">
        <v>3</v>
      </c>
      <c r="I3" s="2">
        <v>0</v>
      </c>
      <c r="J3">
        <v>109.10000000000001</v>
      </c>
      <c r="K3" s="4" t="s">
        <v>345</v>
      </c>
      <c r="L3" t="s">
        <v>6</v>
      </c>
      <c r="M3" s="2">
        <v>23515</v>
      </c>
      <c r="N3" s="4" t="s">
        <v>345</v>
      </c>
      <c r="O3" s="4" t="s">
        <v>4626</v>
      </c>
      <c r="P3" s="4" t="s">
        <v>4606</v>
      </c>
    </row>
    <row r="4" spans="1:20" ht="15" x14ac:dyDescent="0.2">
      <c r="A4" s="2">
        <v>3</v>
      </c>
      <c r="B4" t="s">
        <v>1</v>
      </c>
      <c r="C4" s="1" t="str">
        <f>HYPERLINK("https://www.twitter.com/Ashrafu03616243/status/1425502013853376516","https://www.twitter.com/Ashrafu03616243/status/1425502013853376516")</f>
        <v>https://www.twitter.com/Ashrafu03616243/status/1425502013853376516</v>
      </c>
      <c r="D4" t="s">
        <v>7</v>
      </c>
      <c r="E4" s="3">
        <v>44419</v>
      </c>
      <c r="F4" t="s">
        <v>8</v>
      </c>
      <c r="G4" s="2">
        <v>2</v>
      </c>
      <c r="H4" s="2">
        <v>0</v>
      </c>
      <c r="I4" s="2">
        <v>0</v>
      </c>
      <c r="J4">
        <v>0.4</v>
      </c>
      <c r="K4" s="4" t="s">
        <v>345</v>
      </c>
      <c r="L4" t="s">
        <v>9</v>
      </c>
      <c r="M4" s="2">
        <v>23516</v>
      </c>
      <c r="N4" s="4" t="s">
        <v>345</v>
      </c>
      <c r="O4" s="4" t="s">
        <v>4626</v>
      </c>
      <c r="P4" s="4" t="s">
        <v>4606</v>
      </c>
    </row>
    <row r="5" spans="1:20" ht="15" x14ac:dyDescent="0.2">
      <c r="A5" s="2">
        <v>4</v>
      </c>
      <c r="B5" t="s">
        <v>1</v>
      </c>
      <c r="C5" s="1" t="str">
        <f>HYPERLINK("https://www.twitter.com/RohitRa53752239/status/1425407541979189250","https://www.twitter.com/RohitRa53752239/status/1425407541979189250")</f>
        <v>https://www.twitter.com/RohitRa53752239/status/1425407541979189250</v>
      </c>
      <c r="D5" t="s">
        <v>10</v>
      </c>
      <c r="E5" s="3">
        <v>44419</v>
      </c>
      <c r="F5" t="s">
        <v>11</v>
      </c>
      <c r="G5" s="2">
        <v>27</v>
      </c>
      <c r="H5" s="2">
        <v>1</v>
      </c>
      <c r="I5" s="2">
        <v>0</v>
      </c>
      <c r="J5">
        <v>5.7</v>
      </c>
      <c r="K5" s="4" t="s">
        <v>345</v>
      </c>
      <c r="L5" t="s">
        <v>12</v>
      </c>
      <c r="M5" s="2">
        <v>23517</v>
      </c>
      <c r="N5" s="4" t="s">
        <v>345</v>
      </c>
      <c r="O5" s="4" t="s">
        <v>4626</v>
      </c>
      <c r="P5" s="4" t="s">
        <v>4606</v>
      </c>
    </row>
    <row r="6" spans="1:20" ht="15" x14ac:dyDescent="0.2">
      <c r="A6" s="2">
        <v>5</v>
      </c>
      <c r="B6" t="s">
        <v>1</v>
      </c>
      <c r="C6" s="1" t="str">
        <f>HYPERLINK("https://www.twitter.com/RohitRa53752239/status/1425399178809647109","https://www.twitter.com/RohitRa53752239/status/1425399178809647109")</f>
        <v>https://www.twitter.com/RohitRa53752239/status/1425399178809647109</v>
      </c>
      <c r="D6" t="s">
        <v>10</v>
      </c>
      <c r="E6" s="3">
        <v>44419</v>
      </c>
      <c r="F6" t="s">
        <v>13</v>
      </c>
      <c r="G6" s="2">
        <v>27</v>
      </c>
      <c r="H6" s="2">
        <v>0</v>
      </c>
      <c r="I6" s="2">
        <v>0</v>
      </c>
      <c r="J6">
        <v>5.4</v>
      </c>
      <c r="K6" s="4" t="s">
        <v>345</v>
      </c>
      <c r="L6" t="s">
        <v>14</v>
      </c>
      <c r="M6" s="2">
        <v>23518</v>
      </c>
      <c r="N6" s="4" t="s">
        <v>345</v>
      </c>
      <c r="O6" s="4" t="s">
        <v>4626</v>
      </c>
      <c r="P6" s="4" t="s">
        <v>4606</v>
      </c>
    </row>
    <row r="7" spans="1:20" ht="15" x14ac:dyDescent="0.2">
      <c r="A7" s="2">
        <v>6</v>
      </c>
      <c r="B7" t="s">
        <v>1</v>
      </c>
      <c r="C7" s="1" t="str">
        <f>HYPERLINK("https://www.twitter.com/Trichpham123/status/1425385336746565635","https://www.twitter.com/Trichpham123/status/1425385336746565635")</f>
        <v>https://www.twitter.com/Trichpham123/status/1425385336746565635</v>
      </c>
      <c r="D7" t="s">
        <v>15</v>
      </c>
      <c r="E7" s="3">
        <v>44419</v>
      </c>
      <c r="F7" t="s">
        <v>16</v>
      </c>
      <c r="G7" s="2">
        <v>30</v>
      </c>
      <c r="H7" s="2">
        <v>0</v>
      </c>
      <c r="I7" s="2">
        <v>0</v>
      </c>
      <c r="J7" s="2">
        <v>6</v>
      </c>
      <c r="K7" s="4" t="s">
        <v>345</v>
      </c>
      <c r="L7" t="s">
        <v>17</v>
      </c>
      <c r="M7" s="2">
        <v>23519</v>
      </c>
      <c r="N7" s="4" t="s">
        <v>345</v>
      </c>
      <c r="O7" s="4" t="s">
        <v>4626</v>
      </c>
      <c r="P7" s="4" t="s">
        <v>4606</v>
      </c>
    </row>
    <row r="8" spans="1:20" ht="15" x14ac:dyDescent="0.2">
      <c r="A8" s="2">
        <v>7</v>
      </c>
      <c r="B8" t="s">
        <v>1</v>
      </c>
      <c r="C8" s="1" t="str">
        <f>HYPERLINK("https://www.twitter.com/Sundancer_UK/status/1425379721089589249","https://www.twitter.com/Sundancer_UK/status/1425379721089589249")</f>
        <v>https://www.twitter.com/Sundancer_UK/status/1425379721089589249</v>
      </c>
      <c r="D8" t="s">
        <v>18</v>
      </c>
      <c r="E8" s="3">
        <v>44419</v>
      </c>
      <c r="F8" t="s">
        <v>19</v>
      </c>
      <c r="G8" s="2">
        <v>2339</v>
      </c>
      <c r="H8" s="2">
        <v>2</v>
      </c>
      <c r="I8" s="2">
        <v>1</v>
      </c>
      <c r="J8">
        <v>468.90000000000003</v>
      </c>
      <c r="K8" s="4" t="s">
        <v>345</v>
      </c>
      <c r="L8" t="s">
        <v>20</v>
      </c>
      <c r="M8" s="2">
        <v>23520</v>
      </c>
      <c r="N8" s="4" t="s">
        <v>345</v>
      </c>
      <c r="O8" s="4" t="s">
        <v>4626</v>
      </c>
      <c r="P8" s="4" t="s">
        <v>4606</v>
      </c>
    </row>
    <row r="9" spans="1:20" ht="15" x14ac:dyDescent="0.2">
      <c r="A9" s="2">
        <v>8</v>
      </c>
      <c r="B9" t="s">
        <v>1</v>
      </c>
      <c r="C9" s="1" t="str">
        <f>HYPERLINK("https://www.twitter.com/Aditya_dubey89/status/1425378836158373888","https://www.twitter.com/Aditya_dubey89/status/1425378836158373888")</f>
        <v>https://www.twitter.com/Aditya_dubey89/status/1425378836158373888</v>
      </c>
      <c r="D9" t="s">
        <v>21</v>
      </c>
      <c r="E9" s="3">
        <v>44419</v>
      </c>
      <c r="F9" t="s">
        <v>22</v>
      </c>
      <c r="G9" s="2">
        <v>12</v>
      </c>
      <c r="H9" s="2">
        <v>0</v>
      </c>
      <c r="I9" s="2">
        <v>0</v>
      </c>
      <c r="J9">
        <v>2.4000000000000004</v>
      </c>
      <c r="K9" s="4" t="s">
        <v>345</v>
      </c>
      <c r="L9" t="s">
        <v>23</v>
      </c>
      <c r="M9" s="2">
        <v>23521</v>
      </c>
      <c r="N9" s="4" t="s">
        <v>345</v>
      </c>
      <c r="O9" s="4" t="s">
        <v>4626</v>
      </c>
      <c r="P9" s="4" t="s">
        <v>4606</v>
      </c>
    </row>
    <row r="10" spans="1:20" ht="15" x14ac:dyDescent="0.2">
      <c r="A10" s="2">
        <v>9</v>
      </c>
      <c r="B10" t="s">
        <v>1</v>
      </c>
      <c r="C10" s="1" t="str">
        <f>HYPERLINK("https://www.twitter.com/Ashok18787737/status/1425371151270699008","https://www.twitter.com/Ashok18787737/status/1425371151270699008")</f>
        <v>https://www.twitter.com/Ashok18787737/status/1425371151270699008</v>
      </c>
      <c r="D10" t="s">
        <v>24</v>
      </c>
      <c r="E10" s="3">
        <v>44419</v>
      </c>
      <c r="F10" t="s">
        <v>25</v>
      </c>
      <c r="G10" s="2">
        <v>16</v>
      </c>
      <c r="H10" s="2">
        <v>0</v>
      </c>
      <c r="I10" s="2">
        <v>0</v>
      </c>
      <c r="J10">
        <v>3.2</v>
      </c>
      <c r="K10" s="4" t="s">
        <v>345</v>
      </c>
      <c r="L10" t="s">
        <v>26</v>
      </c>
      <c r="M10" s="2">
        <v>23522</v>
      </c>
      <c r="N10" s="4" t="s">
        <v>345</v>
      </c>
      <c r="O10" s="4" t="s">
        <v>4626</v>
      </c>
      <c r="P10" s="4" t="s">
        <v>4606</v>
      </c>
    </row>
    <row r="11" spans="1:20" ht="15" x14ac:dyDescent="0.2">
      <c r="A11" s="2">
        <v>10</v>
      </c>
      <c r="B11" t="s">
        <v>1</v>
      </c>
      <c r="C11" s="1" t="str">
        <f>HYPERLINK("https://www.twitter.com/sureshtorock77/status/1425361554904477699","https://www.twitter.com/sureshtorock77/status/1425361554904477699")</f>
        <v>https://www.twitter.com/sureshtorock77/status/1425361554904477699</v>
      </c>
      <c r="D11" t="s">
        <v>27</v>
      </c>
      <c r="E11" s="3">
        <v>44419</v>
      </c>
      <c r="F11" t="s">
        <v>28</v>
      </c>
      <c r="G11" s="2">
        <v>29</v>
      </c>
      <c r="H11" s="2">
        <v>0</v>
      </c>
      <c r="I11" s="2">
        <v>0</v>
      </c>
      <c r="J11">
        <v>5.8000000000000007</v>
      </c>
      <c r="K11" s="4" t="s">
        <v>345</v>
      </c>
      <c r="L11" t="s">
        <v>29</v>
      </c>
      <c r="M11" s="2">
        <v>23523</v>
      </c>
      <c r="N11" s="4" t="s">
        <v>345</v>
      </c>
      <c r="O11" s="4" t="s">
        <v>4626</v>
      </c>
      <c r="P11" s="4" t="s">
        <v>4606</v>
      </c>
    </row>
    <row r="12" spans="1:20" ht="15" x14ac:dyDescent="0.2">
      <c r="A12" s="2">
        <v>11</v>
      </c>
      <c r="B12" t="s">
        <v>1</v>
      </c>
      <c r="C12" s="1" t="str">
        <f>HYPERLINK("https://www.twitter.com/vir_manz/status/1425361382468325377","https://www.twitter.com/vir_manz/status/1425361382468325377")</f>
        <v>https://www.twitter.com/vir_manz/status/1425361382468325377</v>
      </c>
      <c r="D12" t="s">
        <v>30</v>
      </c>
      <c r="E12" s="3">
        <v>44419</v>
      </c>
      <c r="F12" t="s">
        <v>31</v>
      </c>
      <c r="G12" s="2">
        <v>141</v>
      </c>
      <c r="H12" s="2">
        <v>0</v>
      </c>
      <c r="I12" s="2">
        <v>0</v>
      </c>
      <c r="J12">
        <v>28.200000000000003</v>
      </c>
      <c r="K12" s="4" t="s">
        <v>345</v>
      </c>
      <c r="L12" t="s">
        <v>32</v>
      </c>
      <c r="M12" s="2">
        <v>23524</v>
      </c>
      <c r="N12" s="4" t="s">
        <v>345</v>
      </c>
      <c r="O12" s="4" t="s">
        <v>4626</v>
      </c>
      <c r="P12" s="4" t="s">
        <v>4606</v>
      </c>
    </row>
    <row r="13" spans="1:20" ht="15" x14ac:dyDescent="0.2">
      <c r="A13" s="2">
        <v>12</v>
      </c>
      <c r="B13" t="s">
        <v>1</v>
      </c>
      <c r="C13" s="1" t="str">
        <f>HYPERLINK("https://www.twitter.com/Dipz23568633/status/1425359729686204417","https://www.twitter.com/Dipz23568633/status/1425359729686204417")</f>
        <v>https://www.twitter.com/Dipz23568633/status/1425359729686204417</v>
      </c>
      <c r="D13" t="s">
        <v>33</v>
      </c>
      <c r="E13" s="3">
        <v>44419</v>
      </c>
      <c r="F13" t="s">
        <v>34</v>
      </c>
      <c r="G13" s="2">
        <v>3</v>
      </c>
      <c r="H13" s="2">
        <v>2</v>
      </c>
      <c r="I13" s="2">
        <v>1</v>
      </c>
      <c r="J13">
        <v>1.7000000000000002</v>
      </c>
      <c r="K13" s="4" t="s">
        <v>345</v>
      </c>
      <c r="L13" t="s">
        <v>35</v>
      </c>
      <c r="M13" s="2">
        <v>23525</v>
      </c>
      <c r="N13" s="4" t="s">
        <v>345</v>
      </c>
      <c r="O13" s="4" t="s">
        <v>4626</v>
      </c>
      <c r="P13" s="4" t="s">
        <v>4606</v>
      </c>
    </row>
    <row r="14" spans="1:20" ht="15" x14ac:dyDescent="0.2">
      <c r="A14" s="2">
        <v>13</v>
      </c>
      <c r="B14" t="s">
        <v>1</v>
      </c>
      <c r="C14" s="1" t="str">
        <f>HYPERLINK("https://www.twitter.com/xo1IZ2/status/1425352590339055619","https://www.twitter.com/xo1IZ2/status/1425352590339055619")</f>
        <v>https://www.twitter.com/xo1IZ2/status/1425352590339055619</v>
      </c>
      <c r="D14" t="s">
        <v>36</v>
      </c>
      <c r="E14" s="3">
        <v>44419</v>
      </c>
      <c r="F14" t="s">
        <v>37</v>
      </c>
      <c r="G14" s="2">
        <v>0</v>
      </c>
      <c r="H14" s="2">
        <v>0</v>
      </c>
      <c r="I14" s="2">
        <v>0</v>
      </c>
      <c r="J14" s="2">
        <v>0</v>
      </c>
      <c r="K14" s="4" t="s">
        <v>345</v>
      </c>
      <c r="L14" t="s">
        <v>38</v>
      </c>
      <c r="M14" s="2">
        <v>23526</v>
      </c>
      <c r="N14" s="4" t="s">
        <v>345</v>
      </c>
      <c r="O14" s="4" t="s">
        <v>4626</v>
      </c>
      <c r="P14" s="4" t="s">
        <v>4606</v>
      </c>
    </row>
    <row r="15" spans="1:20" ht="15" x14ac:dyDescent="0.2">
      <c r="A15" s="2">
        <v>14</v>
      </c>
      <c r="B15" t="s">
        <v>1</v>
      </c>
      <c r="C15" s="1" t="str">
        <f>HYPERLINK("https://www.twitter.com/GodwinTM1/status/1425348458970505219","https://www.twitter.com/GodwinTM1/status/1425348458970505219")</f>
        <v>https://www.twitter.com/GodwinTM1/status/1425348458970505219</v>
      </c>
      <c r="D15" t="s">
        <v>39</v>
      </c>
      <c r="E15" s="3">
        <v>44419</v>
      </c>
      <c r="F15" t="s">
        <v>40</v>
      </c>
      <c r="G15" s="2">
        <v>26</v>
      </c>
      <c r="H15" s="2">
        <v>0</v>
      </c>
      <c r="I15" s="2">
        <v>0</v>
      </c>
      <c r="J15">
        <v>5.2</v>
      </c>
      <c r="K15" s="4" t="s">
        <v>345</v>
      </c>
      <c r="L15" t="s">
        <v>41</v>
      </c>
      <c r="M15" s="2">
        <v>23527</v>
      </c>
      <c r="N15" s="4" t="s">
        <v>345</v>
      </c>
      <c r="O15" s="4" t="s">
        <v>4626</v>
      </c>
      <c r="P15" s="4" t="s">
        <v>4606</v>
      </c>
    </row>
    <row r="16" spans="1:20" ht="15" x14ac:dyDescent="0.2">
      <c r="A16" s="2">
        <v>15</v>
      </c>
      <c r="B16" t="s">
        <v>1</v>
      </c>
      <c r="C16" s="1" t="str">
        <f>HYPERLINK("https://www.twitter.com/kadam_ameya/status/1425342042616459272","https://www.twitter.com/kadam_ameya/status/1425342042616459272")</f>
        <v>https://www.twitter.com/kadam_ameya/status/1425342042616459272</v>
      </c>
      <c r="D16" t="s">
        <v>42</v>
      </c>
      <c r="E16" s="3">
        <v>44419</v>
      </c>
      <c r="F16" t="s">
        <v>43</v>
      </c>
      <c r="G16" s="2">
        <v>42</v>
      </c>
      <c r="H16" s="2">
        <v>0</v>
      </c>
      <c r="I16" s="2">
        <v>0</v>
      </c>
      <c r="J16">
        <v>8.4</v>
      </c>
      <c r="K16" s="4" t="s">
        <v>345</v>
      </c>
      <c r="L16" t="s">
        <v>44</v>
      </c>
      <c r="M16" s="2">
        <v>23528</v>
      </c>
      <c r="N16" s="4" t="s">
        <v>345</v>
      </c>
      <c r="O16" s="4" t="s">
        <v>4626</v>
      </c>
      <c r="P16" s="4" t="s">
        <v>4606</v>
      </c>
    </row>
    <row r="17" spans="1:16" ht="15" x14ac:dyDescent="0.2">
      <c r="A17" s="2">
        <v>16</v>
      </c>
      <c r="B17" t="s">
        <v>1</v>
      </c>
      <c r="C17" s="1" t="str">
        <f>HYPERLINK("https://www.twitter.com/Adarsh03654403/status/1425338733247664137","https://www.twitter.com/Adarsh03654403/status/1425338733247664137")</f>
        <v>https://www.twitter.com/Adarsh03654403/status/1425338733247664137</v>
      </c>
      <c r="D17" t="s">
        <v>45</v>
      </c>
      <c r="E17" s="3">
        <v>44419</v>
      </c>
      <c r="F17" t="s">
        <v>46</v>
      </c>
      <c r="G17" s="2">
        <v>35</v>
      </c>
      <c r="H17" s="2">
        <v>0</v>
      </c>
      <c r="I17" s="2">
        <v>0</v>
      </c>
      <c r="J17" s="2">
        <v>7</v>
      </c>
      <c r="K17" s="4" t="s">
        <v>345</v>
      </c>
      <c r="L17" t="s">
        <v>47</v>
      </c>
      <c r="M17" s="2">
        <v>23529</v>
      </c>
      <c r="N17" s="4" t="s">
        <v>345</v>
      </c>
      <c r="O17" s="4" t="s">
        <v>4626</v>
      </c>
      <c r="P17" s="4" t="s">
        <v>4606</v>
      </c>
    </row>
    <row r="18" spans="1:16" ht="15" x14ac:dyDescent="0.2">
      <c r="A18" s="2">
        <v>17</v>
      </c>
      <c r="B18" t="s">
        <v>1</v>
      </c>
      <c r="C18" s="1" t="str">
        <f>HYPERLINK("https://www.twitter.com/Abhishek_2255/status/1425334930221846539","https://www.twitter.com/Abhishek_2255/status/1425334930221846539")</f>
        <v>https://www.twitter.com/Abhishek_2255/status/1425334930221846539</v>
      </c>
      <c r="D18" t="s">
        <v>48</v>
      </c>
      <c r="E18" s="3">
        <v>44419</v>
      </c>
      <c r="F18" t="s">
        <v>49</v>
      </c>
      <c r="G18" s="2">
        <v>68</v>
      </c>
      <c r="H18" s="2">
        <v>0</v>
      </c>
      <c r="I18" s="2">
        <v>0</v>
      </c>
      <c r="J18">
        <v>13.600000000000001</v>
      </c>
      <c r="K18" s="4" t="s">
        <v>345</v>
      </c>
      <c r="L18" t="s">
        <v>50</v>
      </c>
      <c r="M18" s="2">
        <v>23530</v>
      </c>
      <c r="N18" s="4" t="s">
        <v>345</v>
      </c>
      <c r="O18" s="4" t="s">
        <v>4626</v>
      </c>
      <c r="P18" s="4" t="s">
        <v>4606</v>
      </c>
    </row>
    <row r="19" spans="1:16" ht="15" x14ac:dyDescent="0.2">
      <c r="A19" s="2">
        <v>18</v>
      </c>
      <c r="B19" t="s">
        <v>1</v>
      </c>
      <c r="C19" s="1" t="str">
        <f>HYPERLINK("https://www.twitter.com/Aliya63637462/status/1425331339155279875","https://www.twitter.com/Aliya63637462/status/1425331339155279875")</f>
        <v>https://www.twitter.com/Aliya63637462/status/1425331339155279875</v>
      </c>
      <c r="D19" t="s">
        <v>51</v>
      </c>
      <c r="E19" s="3">
        <v>44419</v>
      </c>
      <c r="F19" t="s">
        <v>52</v>
      </c>
      <c r="G19" s="2">
        <v>1</v>
      </c>
      <c r="H19" s="2">
        <v>0</v>
      </c>
      <c r="I19" s="2">
        <v>0</v>
      </c>
      <c r="J19">
        <v>0.2</v>
      </c>
      <c r="K19" s="4" t="s">
        <v>345</v>
      </c>
      <c r="L19" t="s">
        <v>53</v>
      </c>
      <c r="M19" s="2">
        <v>23531</v>
      </c>
      <c r="N19" s="4" t="s">
        <v>345</v>
      </c>
      <c r="O19" s="4" t="s">
        <v>4626</v>
      </c>
      <c r="P19" s="4" t="s">
        <v>4606</v>
      </c>
    </row>
    <row r="20" spans="1:16" ht="15" x14ac:dyDescent="0.2">
      <c r="A20" s="2">
        <v>19</v>
      </c>
      <c r="B20" t="s">
        <v>1</v>
      </c>
      <c r="C20" s="1" t="str">
        <f>HYPERLINK("https://www.twitter.com/Kaif18277696/status/1425327969149480966","https://www.twitter.com/Kaif18277696/status/1425327969149480966")</f>
        <v>https://www.twitter.com/Kaif18277696/status/1425327969149480966</v>
      </c>
      <c r="D20" t="s">
        <v>54</v>
      </c>
      <c r="E20" s="3">
        <v>44419</v>
      </c>
      <c r="F20" t="s">
        <v>55</v>
      </c>
      <c r="G20" s="2">
        <v>3</v>
      </c>
      <c r="H20" s="2">
        <v>0</v>
      </c>
      <c r="I20" s="2">
        <v>0</v>
      </c>
      <c r="J20">
        <v>0.60000000000000009</v>
      </c>
      <c r="K20" s="4" t="s">
        <v>345</v>
      </c>
      <c r="L20" t="s">
        <v>56</v>
      </c>
      <c r="M20" s="2">
        <v>23532</v>
      </c>
      <c r="N20" s="4" t="s">
        <v>345</v>
      </c>
      <c r="O20" s="4" t="s">
        <v>4626</v>
      </c>
      <c r="P20" s="4" t="s">
        <v>4606</v>
      </c>
    </row>
    <row r="21" spans="1:16" ht="15" x14ac:dyDescent="0.2">
      <c r="A21" s="2">
        <v>20</v>
      </c>
      <c r="B21" t="s">
        <v>1</v>
      </c>
      <c r="C21" s="1" t="str">
        <f>HYPERLINK("https://www.twitter.com/rudinurrahman13/status/1425326750452502536","https://www.twitter.com/rudinurrahman13/status/1425326750452502536")</f>
        <v>https://www.twitter.com/rudinurrahman13/status/1425326750452502536</v>
      </c>
      <c r="D21" t="s">
        <v>57</v>
      </c>
      <c r="E21" s="3">
        <v>44419</v>
      </c>
      <c r="F21" t="s">
        <v>58</v>
      </c>
      <c r="G21" s="2">
        <v>137</v>
      </c>
      <c r="H21" s="2">
        <v>0</v>
      </c>
      <c r="I21" s="2">
        <v>0</v>
      </c>
      <c r="J21">
        <v>27.400000000000002</v>
      </c>
      <c r="K21" s="4" t="s">
        <v>345</v>
      </c>
      <c r="L21" t="s">
        <v>59</v>
      </c>
      <c r="M21" s="2">
        <v>23533</v>
      </c>
      <c r="N21" s="4" t="s">
        <v>345</v>
      </c>
      <c r="O21" s="4" t="s">
        <v>4626</v>
      </c>
      <c r="P21" s="4" t="s">
        <v>4606</v>
      </c>
    </row>
    <row r="22" spans="1:16" ht="15" x14ac:dyDescent="0.2">
      <c r="A22" s="2">
        <v>21</v>
      </c>
      <c r="B22" t="s">
        <v>1</v>
      </c>
      <c r="C22" s="1" t="str">
        <f>HYPERLINK("https://www.twitter.com/Risyad02717283/status/1425326703837016066","https://www.twitter.com/Risyad02717283/status/1425326703837016066")</f>
        <v>https://www.twitter.com/Risyad02717283/status/1425326703837016066</v>
      </c>
      <c r="D22" t="s">
        <v>60</v>
      </c>
      <c r="E22" s="3">
        <v>44419</v>
      </c>
      <c r="F22" t="s">
        <v>61</v>
      </c>
      <c r="G22" s="2">
        <v>4</v>
      </c>
      <c r="H22" s="2">
        <v>0</v>
      </c>
      <c r="I22" s="2">
        <v>0</v>
      </c>
      <c r="J22">
        <v>0.8</v>
      </c>
      <c r="K22" s="4" t="s">
        <v>345</v>
      </c>
      <c r="L22" t="s">
        <v>62</v>
      </c>
      <c r="M22" s="2">
        <v>23534</v>
      </c>
      <c r="N22" s="4" t="s">
        <v>345</v>
      </c>
      <c r="O22" s="4" t="s">
        <v>4626</v>
      </c>
      <c r="P22" s="4" t="s">
        <v>4606</v>
      </c>
    </row>
    <row r="23" spans="1:16" ht="15" x14ac:dyDescent="0.2">
      <c r="A23" s="2">
        <v>22</v>
      </c>
      <c r="B23" t="s">
        <v>1</v>
      </c>
      <c r="C23" s="1" t="str">
        <f>HYPERLINK("https://www.twitter.com/yanick7070/status/1425326367520948226","https://www.twitter.com/yanick7070/status/1425326367520948226")</f>
        <v>https://www.twitter.com/yanick7070/status/1425326367520948226</v>
      </c>
      <c r="D23" t="s">
        <v>63</v>
      </c>
      <c r="E23" s="3">
        <v>44419</v>
      </c>
      <c r="F23" t="s">
        <v>64</v>
      </c>
      <c r="G23" s="2">
        <v>28</v>
      </c>
      <c r="H23" s="2">
        <v>0</v>
      </c>
      <c r="I23" s="2">
        <v>0</v>
      </c>
      <c r="J23">
        <v>5.6000000000000005</v>
      </c>
      <c r="K23" s="4" t="s">
        <v>345</v>
      </c>
      <c r="L23" t="s">
        <v>65</v>
      </c>
      <c r="M23" s="2">
        <v>23535</v>
      </c>
      <c r="N23" s="4" t="s">
        <v>345</v>
      </c>
      <c r="O23" s="4" t="s">
        <v>4626</v>
      </c>
      <c r="P23" s="4" t="s">
        <v>4606</v>
      </c>
    </row>
    <row r="24" spans="1:16" ht="15" x14ac:dyDescent="0.2">
      <c r="A24" s="2">
        <v>23</v>
      </c>
      <c r="B24" t="s">
        <v>1</v>
      </c>
      <c r="C24" s="1" t="str">
        <f>HYPERLINK("https://www.twitter.com/MohdHar65463981/status/1425326059218604039","https://www.twitter.com/MohdHar65463981/status/1425326059218604039")</f>
        <v>https://www.twitter.com/MohdHar65463981/status/1425326059218604039</v>
      </c>
      <c r="D24" t="s">
        <v>66</v>
      </c>
      <c r="E24" s="3">
        <v>44419</v>
      </c>
      <c r="F24" t="s">
        <v>67</v>
      </c>
      <c r="G24" s="2">
        <v>9</v>
      </c>
      <c r="H24" s="2">
        <v>1</v>
      </c>
      <c r="I24" s="2">
        <v>1</v>
      </c>
      <c r="J24">
        <v>2.6</v>
      </c>
      <c r="K24" s="4" t="s">
        <v>345</v>
      </c>
      <c r="L24" t="s">
        <v>68</v>
      </c>
      <c r="M24" s="2">
        <v>23536</v>
      </c>
      <c r="N24" s="4" t="s">
        <v>345</v>
      </c>
      <c r="O24" s="4" t="s">
        <v>4626</v>
      </c>
      <c r="P24" s="4" t="s">
        <v>4606</v>
      </c>
    </row>
    <row r="25" spans="1:16" ht="15" x14ac:dyDescent="0.2">
      <c r="A25" s="2">
        <v>24</v>
      </c>
      <c r="B25" t="s">
        <v>1</v>
      </c>
      <c r="C25" s="1" t="str">
        <f>HYPERLINK("https://www.twitter.com/MohdHar65463981/status/1425326001383350276","https://www.twitter.com/MohdHar65463981/status/1425326001383350276")</f>
        <v>https://www.twitter.com/MohdHar65463981/status/1425326001383350276</v>
      </c>
      <c r="D25" t="s">
        <v>66</v>
      </c>
      <c r="E25" s="3">
        <v>44419</v>
      </c>
      <c r="F25" t="s">
        <v>69</v>
      </c>
      <c r="G25" s="2">
        <v>9</v>
      </c>
      <c r="H25" s="2">
        <v>1</v>
      </c>
      <c r="I25" s="2">
        <v>1</v>
      </c>
      <c r="J25">
        <v>2.6</v>
      </c>
      <c r="K25" s="4" t="s">
        <v>345</v>
      </c>
      <c r="L25" t="s">
        <v>70</v>
      </c>
      <c r="M25" s="2">
        <v>23537</v>
      </c>
      <c r="N25" s="4" t="s">
        <v>345</v>
      </c>
      <c r="O25" s="4" t="s">
        <v>4626</v>
      </c>
      <c r="P25" s="4" t="s">
        <v>4606</v>
      </c>
    </row>
    <row r="26" spans="1:16" ht="15" x14ac:dyDescent="0.2">
      <c r="A26" s="2">
        <v>25</v>
      </c>
      <c r="B26" t="s">
        <v>1</v>
      </c>
      <c r="C26" s="1" t="str">
        <f>HYPERLINK("https://www.twitter.com/Jaan27039771/status/1425325322229231616","https://www.twitter.com/Jaan27039771/status/1425325322229231616")</f>
        <v>https://www.twitter.com/Jaan27039771/status/1425325322229231616</v>
      </c>
      <c r="D26" t="s">
        <v>71</v>
      </c>
      <c r="E26" s="3">
        <v>44419</v>
      </c>
      <c r="F26" t="s">
        <v>72</v>
      </c>
      <c r="G26" s="2">
        <v>8</v>
      </c>
      <c r="H26" s="2">
        <v>0</v>
      </c>
      <c r="I26" s="2">
        <v>0</v>
      </c>
      <c r="J26">
        <v>1.6</v>
      </c>
      <c r="K26" s="4" t="s">
        <v>345</v>
      </c>
      <c r="L26" t="s">
        <v>73</v>
      </c>
      <c r="M26" s="2">
        <v>23538</v>
      </c>
      <c r="N26" s="4" t="s">
        <v>345</v>
      </c>
      <c r="O26" s="4" t="s">
        <v>4626</v>
      </c>
      <c r="P26" s="4" t="s">
        <v>4606</v>
      </c>
    </row>
    <row r="27" spans="1:16" ht="15" x14ac:dyDescent="0.2">
      <c r="A27" s="2">
        <v>26</v>
      </c>
      <c r="B27" t="s">
        <v>1</v>
      </c>
      <c r="C27" s="1" t="str">
        <f>HYPERLINK("https://www.twitter.com/itsmeLeifaa/status/1425324640138715136","https://www.twitter.com/itsmeLeifaa/status/1425324640138715136")</f>
        <v>https://www.twitter.com/itsmeLeifaa/status/1425324640138715136</v>
      </c>
      <c r="D27" t="s">
        <v>74</v>
      </c>
      <c r="E27" s="3">
        <v>44419</v>
      </c>
      <c r="F27" t="s">
        <v>75</v>
      </c>
      <c r="G27" s="2">
        <v>139</v>
      </c>
      <c r="H27" s="2">
        <v>1</v>
      </c>
      <c r="I27" s="2">
        <v>0</v>
      </c>
      <c r="J27">
        <v>28.1</v>
      </c>
      <c r="K27" s="4" t="s">
        <v>345</v>
      </c>
      <c r="L27" t="s">
        <v>76</v>
      </c>
      <c r="M27" s="2">
        <v>23539</v>
      </c>
      <c r="N27" s="4" t="s">
        <v>345</v>
      </c>
      <c r="O27" s="4" t="s">
        <v>4626</v>
      </c>
      <c r="P27" s="4" t="s">
        <v>4606</v>
      </c>
    </row>
    <row r="28" spans="1:16" ht="15" x14ac:dyDescent="0.2">
      <c r="A28" s="2">
        <v>27</v>
      </c>
      <c r="B28" t="s">
        <v>1</v>
      </c>
      <c r="C28" s="1" t="str">
        <f>HYPERLINK("https://www.twitter.com/chuniya_sarjil/status/1425324409858916359","https://www.twitter.com/chuniya_sarjil/status/1425324409858916359")</f>
        <v>https://www.twitter.com/chuniya_sarjil/status/1425324409858916359</v>
      </c>
      <c r="D28" t="s">
        <v>77</v>
      </c>
      <c r="E28" s="3">
        <v>44419</v>
      </c>
      <c r="F28" t="s">
        <v>78</v>
      </c>
      <c r="G28" s="2">
        <v>25</v>
      </c>
      <c r="H28" s="2">
        <v>0</v>
      </c>
      <c r="I28" s="2">
        <v>0</v>
      </c>
      <c r="J28" s="2">
        <v>5</v>
      </c>
      <c r="K28" s="4" t="s">
        <v>345</v>
      </c>
      <c r="L28" t="s">
        <v>79</v>
      </c>
      <c r="M28" s="2">
        <v>23540</v>
      </c>
      <c r="N28" s="4" t="s">
        <v>345</v>
      </c>
      <c r="O28" s="4" t="s">
        <v>4626</v>
      </c>
      <c r="P28" s="4" t="s">
        <v>4606</v>
      </c>
    </row>
    <row r="29" spans="1:16" ht="15" x14ac:dyDescent="0.2">
      <c r="A29" s="2">
        <v>28</v>
      </c>
      <c r="B29" t="s">
        <v>1</v>
      </c>
      <c r="C29" s="1" t="str">
        <f>HYPERLINK("https://www.twitter.com/cheekushake/status/1425323556309663746","https://www.twitter.com/cheekushake/status/1425323556309663746")</f>
        <v>https://www.twitter.com/cheekushake/status/1425323556309663746</v>
      </c>
      <c r="D29" t="s">
        <v>80</v>
      </c>
      <c r="E29" s="3">
        <v>44419</v>
      </c>
      <c r="F29" t="s">
        <v>81</v>
      </c>
      <c r="G29" s="2">
        <v>19</v>
      </c>
      <c r="H29" s="2">
        <v>0</v>
      </c>
      <c r="I29" s="2">
        <v>0</v>
      </c>
      <c r="J29">
        <v>3.8000000000000003</v>
      </c>
      <c r="K29" s="4" t="s">
        <v>345</v>
      </c>
      <c r="L29" t="s">
        <v>82</v>
      </c>
      <c r="M29" s="2">
        <v>23541</v>
      </c>
      <c r="N29" s="4" t="s">
        <v>345</v>
      </c>
      <c r="O29" s="4" t="s">
        <v>4626</v>
      </c>
      <c r="P29" s="4" t="s">
        <v>4606</v>
      </c>
    </row>
    <row r="30" spans="1:16" ht="15" x14ac:dyDescent="0.2">
      <c r="A30" s="2">
        <v>29</v>
      </c>
      <c r="B30" t="s">
        <v>1</v>
      </c>
      <c r="C30" s="1" t="str">
        <f>HYPERLINK("https://www.twitter.com/lala_jayasria/status/1425323479885258753","https://www.twitter.com/lala_jayasria/status/1425323479885258753")</f>
        <v>https://www.twitter.com/lala_jayasria/status/1425323479885258753</v>
      </c>
      <c r="D30" t="s">
        <v>83</v>
      </c>
      <c r="E30" s="3">
        <v>44419</v>
      </c>
      <c r="F30" t="s">
        <v>84</v>
      </c>
      <c r="G30" s="2">
        <v>33</v>
      </c>
      <c r="H30" s="2">
        <v>0</v>
      </c>
      <c r="I30" s="2">
        <v>0</v>
      </c>
      <c r="J30">
        <v>6.6000000000000005</v>
      </c>
      <c r="K30" s="4" t="s">
        <v>345</v>
      </c>
      <c r="L30" t="s">
        <v>85</v>
      </c>
      <c r="M30" s="2">
        <v>23542</v>
      </c>
      <c r="N30" s="4" t="s">
        <v>345</v>
      </c>
      <c r="O30" s="4" t="s">
        <v>4626</v>
      </c>
      <c r="P30" s="4" t="s">
        <v>4606</v>
      </c>
    </row>
    <row r="31" spans="1:16" ht="15" x14ac:dyDescent="0.2">
      <c r="A31" s="2">
        <v>30</v>
      </c>
      <c r="B31" t="s">
        <v>1</v>
      </c>
      <c r="C31" s="1" t="str">
        <f>HYPERLINK("https://www.twitter.com/Cryptobrain9/status/1425323096542744577","https://www.twitter.com/Cryptobrain9/status/1425323096542744577")</f>
        <v>https://www.twitter.com/Cryptobrain9/status/1425323096542744577</v>
      </c>
      <c r="D31" t="s">
        <v>86</v>
      </c>
      <c r="E31" s="3">
        <v>44419</v>
      </c>
      <c r="F31" t="s">
        <v>87</v>
      </c>
      <c r="G31" s="2">
        <v>55</v>
      </c>
      <c r="H31" s="2">
        <v>0</v>
      </c>
      <c r="I31" s="2">
        <v>0</v>
      </c>
      <c r="J31" s="2">
        <v>11</v>
      </c>
      <c r="K31" s="4" t="s">
        <v>345</v>
      </c>
      <c r="L31" t="s">
        <v>88</v>
      </c>
      <c r="M31" s="2">
        <v>23543</v>
      </c>
      <c r="N31" s="4" t="s">
        <v>345</v>
      </c>
      <c r="O31" s="4" t="s">
        <v>4626</v>
      </c>
      <c r="P31" s="4" t="s">
        <v>4606</v>
      </c>
    </row>
    <row r="32" spans="1:16" ht="15" x14ac:dyDescent="0.2">
      <c r="A32" s="2">
        <v>31</v>
      </c>
      <c r="B32" t="s">
        <v>1</v>
      </c>
      <c r="C32" s="1" t="str">
        <f>HYPERLINK("https://www.twitter.com/Rahul25408427/status/1425322012218560516","https://www.twitter.com/Rahul25408427/status/1425322012218560516")</f>
        <v>https://www.twitter.com/Rahul25408427/status/1425322012218560516</v>
      </c>
      <c r="D32" t="s">
        <v>89</v>
      </c>
      <c r="E32" s="3">
        <v>44419</v>
      </c>
      <c r="F32" t="s">
        <v>90</v>
      </c>
      <c r="G32" s="2">
        <v>4</v>
      </c>
      <c r="H32" s="2">
        <v>0</v>
      </c>
      <c r="I32" s="2">
        <v>0</v>
      </c>
      <c r="J32">
        <v>0.8</v>
      </c>
      <c r="K32" s="4" t="s">
        <v>345</v>
      </c>
      <c r="L32" t="s">
        <v>91</v>
      </c>
      <c r="M32" s="2">
        <v>23544</v>
      </c>
      <c r="N32" s="4" t="s">
        <v>345</v>
      </c>
      <c r="O32" s="4" t="s">
        <v>4626</v>
      </c>
      <c r="P32" s="4" t="s">
        <v>4606</v>
      </c>
    </row>
    <row r="33" spans="1:16" ht="15" x14ac:dyDescent="0.2">
      <c r="A33" s="2">
        <v>32</v>
      </c>
      <c r="B33" t="s">
        <v>1</v>
      </c>
      <c r="C33" s="1" t="str">
        <f>HYPERLINK("https://www.twitter.com/agusozy88/status/1425321998444494857","https://www.twitter.com/agusozy88/status/1425321998444494857")</f>
        <v>https://www.twitter.com/agusozy88/status/1425321998444494857</v>
      </c>
      <c r="D33" t="s">
        <v>92</v>
      </c>
      <c r="E33" s="3">
        <v>44419</v>
      </c>
      <c r="F33" t="s">
        <v>93</v>
      </c>
      <c r="G33" s="2">
        <v>38</v>
      </c>
      <c r="H33" s="2">
        <v>0</v>
      </c>
      <c r="I33" s="2">
        <v>0</v>
      </c>
      <c r="J33">
        <v>7.6000000000000005</v>
      </c>
      <c r="K33" s="4" t="s">
        <v>345</v>
      </c>
      <c r="L33" t="s">
        <v>94</v>
      </c>
      <c r="M33" s="2">
        <v>23545</v>
      </c>
      <c r="N33" s="4" t="s">
        <v>345</v>
      </c>
      <c r="O33" s="4" t="s">
        <v>4626</v>
      </c>
      <c r="P33" s="4" t="s">
        <v>4606</v>
      </c>
    </row>
    <row r="34" spans="1:16" ht="15" x14ac:dyDescent="0.2">
      <c r="A34" s="2">
        <v>33</v>
      </c>
      <c r="B34" t="s">
        <v>1</v>
      </c>
      <c r="C34" s="1" t="str">
        <f>HYPERLINK("https://www.twitter.com/ogy_sugama/status/1425321779870851073","https://www.twitter.com/ogy_sugama/status/1425321779870851073")</f>
        <v>https://www.twitter.com/ogy_sugama/status/1425321779870851073</v>
      </c>
      <c r="D34" t="s">
        <v>95</v>
      </c>
      <c r="E34" s="3">
        <v>44419</v>
      </c>
      <c r="F34" t="s">
        <v>96</v>
      </c>
      <c r="G34" s="2">
        <v>96</v>
      </c>
      <c r="H34" s="2">
        <v>0</v>
      </c>
      <c r="I34" s="2">
        <v>0</v>
      </c>
      <c r="J34">
        <v>19.200000000000003</v>
      </c>
      <c r="K34" s="4" t="s">
        <v>345</v>
      </c>
      <c r="L34" t="s">
        <v>97</v>
      </c>
      <c r="M34" s="2">
        <v>23546</v>
      </c>
      <c r="N34" s="4" t="s">
        <v>345</v>
      </c>
      <c r="O34" s="4" t="s">
        <v>4626</v>
      </c>
      <c r="P34" s="4" t="s">
        <v>4606</v>
      </c>
    </row>
    <row r="35" spans="1:16" ht="15" x14ac:dyDescent="0.2">
      <c r="A35" s="2">
        <v>34</v>
      </c>
      <c r="B35" t="s">
        <v>1</v>
      </c>
      <c r="C35" s="1" t="str">
        <f>HYPERLINK("https://www.twitter.com/gilsgreyjoy/status/1425321583225151495","https://www.twitter.com/gilsgreyjoy/status/1425321583225151495")</f>
        <v>https://www.twitter.com/gilsgreyjoy/status/1425321583225151495</v>
      </c>
      <c r="D35" t="s">
        <v>98</v>
      </c>
      <c r="E35" s="3">
        <v>44419</v>
      </c>
      <c r="F35" t="s">
        <v>99</v>
      </c>
      <c r="G35" s="2">
        <v>36</v>
      </c>
      <c r="H35" s="2">
        <v>0</v>
      </c>
      <c r="I35" s="2">
        <v>0</v>
      </c>
      <c r="J35">
        <v>7.2</v>
      </c>
      <c r="K35" s="4" t="s">
        <v>345</v>
      </c>
      <c r="L35" t="s">
        <v>100</v>
      </c>
      <c r="M35" s="2">
        <v>23547</v>
      </c>
      <c r="N35" s="4" t="s">
        <v>345</v>
      </c>
      <c r="O35" s="4" t="s">
        <v>4626</v>
      </c>
      <c r="P35" s="4" t="s">
        <v>4606</v>
      </c>
    </row>
    <row r="36" spans="1:16" ht="15" x14ac:dyDescent="0.2">
      <c r="A36" s="2">
        <v>35</v>
      </c>
      <c r="B36" t="s">
        <v>1</v>
      </c>
      <c r="C36" s="1" t="str">
        <f>HYPERLINK("https://www.twitter.com/Rohit95222847/status/1425320023657127940","https://www.twitter.com/Rohit95222847/status/1425320023657127940")</f>
        <v>https://www.twitter.com/Rohit95222847/status/1425320023657127940</v>
      </c>
      <c r="D36" t="s">
        <v>101</v>
      </c>
      <c r="E36" s="3">
        <v>44419</v>
      </c>
      <c r="F36" t="s">
        <v>102</v>
      </c>
      <c r="G36" s="2">
        <v>44</v>
      </c>
      <c r="H36" s="2">
        <v>1</v>
      </c>
      <c r="I36" s="2">
        <v>1</v>
      </c>
      <c r="J36">
        <v>9.6000000000000014</v>
      </c>
      <c r="K36" s="4" t="s">
        <v>345</v>
      </c>
      <c r="L36" t="s">
        <v>103</v>
      </c>
      <c r="M36" s="2">
        <v>23548</v>
      </c>
      <c r="N36" s="4" t="s">
        <v>345</v>
      </c>
      <c r="O36" s="4" t="s">
        <v>4626</v>
      </c>
      <c r="P36" s="4" t="s">
        <v>4606</v>
      </c>
    </row>
    <row r="37" spans="1:16" ht="15" x14ac:dyDescent="0.2">
      <c r="A37" s="2">
        <v>36</v>
      </c>
      <c r="B37" t="s">
        <v>1</v>
      </c>
      <c r="C37" s="1" t="str">
        <f>HYPERLINK("https://www.twitter.com/Rohit95222847/status/1425319659474063364","https://www.twitter.com/Rohit95222847/status/1425319659474063364")</f>
        <v>https://www.twitter.com/Rohit95222847/status/1425319659474063364</v>
      </c>
      <c r="D37" t="s">
        <v>101</v>
      </c>
      <c r="E37" s="3">
        <v>44419</v>
      </c>
      <c r="F37" t="s">
        <v>104</v>
      </c>
      <c r="G37" s="2">
        <v>44</v>
      </c>
      <c r="H37" s="2">
        <v>1</v>
      </c>
      <c r="I37" s="2">
        <v>1</v>
      </c>
      <c r="J37">
        <v>9.6000000000000014</v>
      </c>
      <c r="K37" s="4" t="s">
        <v>345</v>
      </c>
      <c r="L37" t="s">
        <v>105</v>
      </c>
      <c r="M37" s="2">
        <v>23549</v>
      </c>
      <c r="N37" s="4" t="s">
        <v>345</v>
      </c>
      <c r="O37" s="4" t="s">
        <v>4626</v>
      </c>
      <c r="P37" s="4" t="s">
        <v>4606</v>
      </c>
    </row>
    <row r="38" spans="1:16" ht="15" x14ac:dyDescent="0.2">
      <c r="A38" s="2">
        <v>37</v>
      </c>
      <c r="B38" t="s">
        <v>1</v>
      </c>
      <c r="C38" s="1" t="str">
        <f>HYPERLINK("https://www.twitter.com/impoliteness/status/1425639992009838599","https://www.twitter.com/impoliteness/status/1425639992009838599")</f>
        <v>https://www.twitter.com/impoliteness/status/1425639992009838599</v>
      </c>
      <c r="D38" t="s">
        <v>106</v>
      </c>
      <c r="E38" s="3">
        <v>44419</v>
      </c>
      <c r="F38" t="s">
        <v>107</v>
      </c>
      <c r="G38" s="2">
        <v>294</v>
      </c>
      <c r="H38" s="2">
        <v>0</v>
      </c>
      <c r="I38" s="2">
        <v>0</v>
      </c>
      <c r="J38">
        <v>58.800000000000004</v>
      </c>
      <c r="K38" s="4" t="s">
        <v>345</v>
      </c>
      <c r="L38" t="s">
        <v>108</v>
      </c>
      <c r="M38" s="2">
        <v>24821</v>
      </c>
      <c r="N38" s="4" t="s">
        <v>345</v>
      </c>
      <c r="O38" s="4" t="s">
        <v>4626</v>
      </c>
      <c r="P38" s="4" t="s">
        <v>4606</v>
      </c>
    </row>
    <row r="39" spans="1:16" ht="15" x14ac:dyDescent="0.2">
      <c r="A39" s="2">
        <v>38</v>
      </c>
      <c r="B39" t="s">
        <v>1</v>
      </c>
      <c r="C39" s="1" t="str">
        <f>HYPERLINK("https://www.twitter.com/gs10661/status/1425796332170604553","https://www.twitter.com/gs10661/status/1425796332170604553")</f>
        <v>https://www.twitter.com/gs10661/status/1425796332170604553</v>
      </c>
      <c r="D39" t="s">
        <v>109</v>
      </c>
      <c r="E39" s="3">
        <v>44420</v>
      </c>
      <c r="F39" t="s">
        <v>110</v>
      </c>
      <c r="G39" s="2">
        <v>1</v>
      </c>
      <c r="H39" s="2">
        <v>0</v>
      </c>
      <c r="I39" s="2">
        <v>0</v>
      </c>
      <c r="J39">
        <v>0.2</v>
      </c>
      <c r="K39" s="4" t="s">
        <v>345</v>
      </c>
      <c r="L39" t="s">
        <v>111</v>
      </c>
      <c r="M39" s="2">
        <v>25240</v>
      </c>
      <c r="N39" s="4" t="s">
        <v>345</v>
      </c>
      <c r="O39" s="4" t="s">
        <v>4626</v>
      </c>
      <c r="P39" s="4" t="s">
        <v>4606</v>
      </c>
    </row>
    <row r="40" spans="1:16" ht="15" x14ac:dyDescent="0.2">
      <c r="A40" s="2">
        <v>39</v>
      </c>
      <c r="B40" t="s">
        <v>1</v>
      </c>
      <c r="C40" s="1" t="str">
        <f>HYPERLINK("https://www.twitter.com/cheetos192/status/1425913519757725701","https://www.twitter.com/cheetos192/status/1425913519757725701")</f>
        <v>https://www.twitter.com/cheetos192/status/1425913519757725701</v>
      </c>
      <c r="D40" t="s">
        <v>112</v>
      </c>
      <c r="E40" s="3">
        <v>44420</v>
      </c>
      <c r="F40" t="s">
        <v>113</v>
      </c>
      <c r="G40" s="2">
        <v>83</v>
      </c>
      <c r="H40" s="2">
        <v>7</v>
      </c>
      <c r="I40" s="2">
        <v>3</v>
      </c>
      <c r="J40">
        <v>20.200000000000003</v>
      </c>
      <c r="K40" s="4" t="s">
        <v>345</v>
      </c>
      <c r="L40" t="s">
        <v>114</v>
      </c>
      <c r="M40" s="2">
        <v>26201</v>
      </c>
      <c r="N40" s="4" t="s">
        <v>345</v>
      </c>
      <c r="O40" s="4" t="s">
        <v>4626</v>
      </c>
      <c r="P40" s="4" t="s">
        <v>4606</v>
      </c>
    </row>
    <row r="41" spans="1:16" ht="15" x14ac:dyDescent="0.2">
      <c r="A41" s="2">
        <v>40</v>
      </c>
      <c r="B41" t="s">
        <v>1</v>
      </c>
      <c r="C41" s="1" t="str">
        <f>HYPERLINK("https://www.twitter.com/cofiifii/status/1425913432381874177","https://www.twitter.com/cofiifii/status/1425913432381874177")</f>
        <v>https://www.twitter.com/cofiifii/status/1425913432381874177</v>
      </c>
      <c r="D41" t="s">
        <v>115</v>
      </c>
      <c r="E41" s="3">
        <v>44420</v>
      </c>
      <c r="F41" t="s">
        <v>116</v>
      </c>
      <c r="G41" s="2">
        <v>2830</v>
      </c>
      <c r="H41" s="2">
        <v>7</v>
      </c>
      <c r="I41" s="2">
        <v>3</v>
      </c>
      <c r="J41">
        <v>569.6</v>
      </c>
      <c r="K41" s="4" t="s">
        <v>345</v>
      </c>
      <c r="L41" t="s">
        <v>114</v>
      </c>
      <c r="M41" s="2">
        <v>26202</v>
      </c>
      <c r="N41" s="4" t="s">
        <v>345</v>
      </c>
      <c r="O41" s="4" t="s">
        <v>4626</v>
      </c>
      <c r="P41" s="4" t="s">
        <v>4606</v>
      </c>
    </row>
    <row r="42" spans="1:16" ht="15" x14ac:dyDescent="0.2">
      <c r="A42" s="2">
        <v>41</v>
      </c>
      <c r="B42" t="s">
        <v>1</v>
      </c>
      <c r="C42" s="1" t="str">
        <f>HYPERLINK("https://www.twitter.com/Thatisdifficult/status/1425913313423073281","https://www.twitter.com/Thatisdifficult/status/1425913313423073281")</f>
        <v>https://www.twitter.com/Thatisdifficult/status/1425913313423073281</v>
      </c>
      <c r="D42" t="s">
        <v>117</v>
      </c>
      <c r="E42" s="3">
        <v>44420</v>
      </c>
      <c r="F42" t="s">
        <v>118</v>
      </c>
      <c r="G42" s="2">
        <v>2376</v>
      </c>
      <c r="H42" s="2">
        <v>7</v>
      </c>
      <c r="I42" s="2">
        <v>3</v>
      </c>
      <c r="J42">
        <v>478.80000000000007</v>
      </c>
      <c r="K42" s="4" t="s">
        <v>345</v>
      </c>
      <c r="L42" t="s">
        <v>114</v>
      </c>
      <c r="M42" s="2">
        <v>26203</v>
      </c>
      <c r="N42" s="4" t="s">
        <v>345</v>
      </c>
      <c r="O42" s="4" t="s">
        <v>4626</v>
      </c>
      <c r="P42" s="4" t="s">
        <v>4606</v>
      </c>
    </row>
    <row r="43" spans="1:16" ht="15" x14ac:dyDescent="0.2">
      <c r="A43" s="2">
        <v>42</v>
      </c>
      <c r="B43" t="s">
        <v>1</v>
      </c>
      <c r="C43" s="1" t="str">
        <f>HYPERLINK("https://www.twitter.com/0303Emily/status/1425912925391360004","https://www.twitter.com/0303Emily/status/1425912925391360004")</f>
        <v>https://www.twitter.com/0303Emily/status/1425912925391360004</v>
      </c>
      <c r="D43" t="s">
        <v>119</v>
      </c>
      <c r="E43" s="3">
        <v>44420</v>
      </c>
      <c r="F43" t="s">
        <v>120</v>
      </c>
      <c r="G43" s="2">
        <v>1101</v>
      </c>
      <c r="H43" s="2">
        <v>7</v>
      </c>
      <c r="I43" s="2">
        <v>3</v>
      </c>
      <c r="J43">
        <v>223.8</v>
      </c>
      <c r="K43" s="4" t="s">
        <v>345</v>
      </c>
      <c r="L43" t="s">
        <v>121</v>
      </c>
      <c r="M43" s="2">
        <v>26204</v>
      </c>
      <c r="N43" s="4" t="s">
        <v>345</v>
      </c>
      <c r="O43" s="4" t="s">
        <v>4626</v>
      </c>
      <c r="P43" s="4" t="s">
        <v>4606</v>
      </c>
    </row>
    <row r="44" spans="1:16" ht="15" x14ac:dyDescent="0.2">
      <c r="A44" s="2">
        <v>43</v>
      </c>
      <c r="B44" t="s">
        <v>1</v>
      </c>
      <c r="C44" s="1" t="str">
        <f>HYPERLINK("https://www.twitter.com/savorocks/status/1425846431294820353","https://www.twitter.com/savorocks/status/1425846431294820353")</f>
        <v>https://www.twitter.com/savorocks/status/1425846431294820353</v>
      </c>
      <c r="D44" t="s">
        <v>122</v>
      </c>
      <c r="E44" s="3">
        <v>44420</v>
      </c>
      <c r="F44" t="s">
        <v>123</v>
      </c>
      <c r="G44" s="2">
        <v>109</v>
      </c>
      <c r="H44" s="2">
        <v>11</v>
      </c>
      <c r="I44" s="2">
        <v>1</v>
      </c>
      <c r="J44">
        <v>25.6</v>
      </c>
      <c r="K44" s="4" t="s">
        <v>345</v>
      </c>
      <c r="L44" t="s">
        <v>124</v>
      </c>
      <c r="M44" s="2">
        <v>26205</v>
      </c>
      <c r="N44" s="4" t="s">
        <v>345</v>
      </c>
      <c r="O44" s="4" t="s">
        <v>4626</v>
      </c>
      <c r="P44" s="4" t="s">
        <v>4606</v>
      </c>
    </row>
    <row r="45" spans="1:16" ht="15" x14ac:dyDescent="0.2">
      <c r="A45" s="2">
        <v>44</v>
      </c>
      <c r="B45" t="s">
        <v>1</v>
      </c>
      <c r="C45" s="1" t="str">
        <f>HYPERLINK("https://www.twitter.com/fogus/status/1425840159124344834","https://www.twitter.com/fogus/status/1425840159124344834")</f>
        <v>https://www.twitter.com/fogus/status/1425840159124344834</v>
      </c>
      <c r="D45" t="s">
        <v>125</v>
      </c>
      <c r="E45" s="3">
        <v>44420</v>
      </c>
      <c r="F45" t="s">
        <v>126</v>
      </c>
      <c r="G45" s="2">
        <v>13856</v>
      </c>
      <c r="H45" s="2">
        <v>11</v>
      </c>
      <c r="I45" s="2">
        <v>1</v>
      </c>
      <c r="J45">
        <v>2775.0000000000005</v>
      </c>
      <c r="K45" s="4" t="s">
        <v>345</v>
      </c>
      <c r="L45" t="s">
        <v>127</v>
      </c>
      <c r="M45" s="2">
        <v>26206</v>
      </c>
      <c r="N45" s="4" t="s">
        <v>345</v>
      </c>
      <c r="O45" s="4" t="s">
        <v>4626</v>
      </c>
      <c r="P45" s="4" t="s">
        <v>4606</v>
      </c>
    </row>
    <row r="46" spans="1:16" ht="15" x14ac:dyDescent="0.2">
      <c r="A46" s="2">
        <v>45</v>
      </c>
      <c r="B46" t="s">
        <v>1</v>
      </c>
      <c r="C46" s="1" t="str">
        <f>HYPERLINK("https://www.twitter.com/Cantfin72986612/status/1425987105038213122","https://www.twitter.com/Cantfin72986612/status/1425987105038213122")</f>
        <v>https://www.twitter.com/Cantfin72986612/status/1425987105038213122</v>
      </c>
      <c r="D46" t="s">
        <v>128</v>
      </c>
      <c r="E46" s="3">
        <v>44420</v>
      </c>
      <c r="F46" t="s">
        <v>129</v>
      </c>
      <c r="G46" s="2">
        <v>8</v>
      </c>
      <c r="H46" s="2">
        <v>23</v>
      </c>
      <c r="I46" s="2">
        <v>7</v>
      </c>
      <c r="J46" s="2">
        <v>12</v>
      </c>
      <c r="K46" s="4" t="s">
        <v>345</v>
      </c>
      <c r="L46" t="s">
        <v>114</v>
      </c>
      <c r="M46" s="2">
        <v>26730</v>
      </c>
      <c r="N46" s="4" t="s">
        <v>345</v>
      </c>
      <c r="O46" s="4" t="s">
        <v>4626</v>
      </c>
      <c r="P46" s="4" t="s">
        <v>4606</v>
      </c>
    </row>
    <row r="47" spans="1:16" ht="15" x14ac:dyDescent="0.2">
      <c r="A47" s="2">
        <v>46</v>
      </c>
      <c r="B47" t="s">
        <v>1</v>
      </c>
      <c r="C47" s="1" t="str">
        <f>HYPERLINK("https://www.twitter.com/meatyvalentine/status/1425968852689727490","https://www.twitter.com/meatyvalentine/status/1425968852689727490")</f>
        <v>https://www.twitter.com/meatyvalentine/status/1425968852689727490</v>
      </c>
      <c r="D47" t="s">
        <v>130</v>
      </c>
      <c r="E47" s="3">
        <v>44420</v>
      </c>
      <c r="F47" t="s">
        <v>131</v>
      </c>
      <c r="G47" s="2">
        <v>30</v>
      </c>
      <c r="H47" s="2">
        <v>23</v>
      </c>
      <c r="I47" s="2">
        <v>7</v>
      </c>
      <c r="J47">
        <v>16.399999999999999</v>
      </c>
      <c r="K47" s="4" t="s">
        <v>345</v>
      </c>
      <c r="L47" t="s">
        <v>114</v>
      </c>
      <c r="M47" s="2">
        <v>26731</v>
      </c>
      <c r="N47" s="4" t="s">
        <v>345</v>
      </c>
      <c r="O47" s="4" t="s">
        <v>4626</v>
      </c>
      <c r="P47" s="4" t="s">
        <v>4606</v>
      </c>
    </row>
    <row r="48" spans="1:16" ht="15" x14ac:dyDescent="0.2">
      <c r="A48" s="2">
        <v>47</v>
      </c>
      <c r="B48" t="s">
        <v>1</v>
      </c>
      <c r="C48" s="1" t="str">
        <f>HYPERLINK("https://www.twitter.com/0303Emily/status/1425964722709467138","https://www.twitter.com/0303Emily/status/1425964722709467138")</f>
        <v>https://www.twitter.com/0303Emily/status/1425964722709467138</v>
      </c>
      <c r="D48" t="s">
        <v>119</v>
      </c>
      <c r="E48" s="3">
        <v>44420</v>
      </c>
      <c r="F48" t="s">
        <v>132</v>
      </c>
      <c r="G48" s="2">
        <v>1105</v>
      </c>
      <c r="H48" s="2">
        <v>23</v>
      </c>
      <c r="I48" s="2">
        <v>7</v>
      </c>
      <c r="J48">
        <v>231.4</v>
      </c>
      <c r="K48" s="4" t="s">
        <v>345</v>
      </c>
      <c r="L48" t="s">
        <v>114</v>
      </c>
      <c r="M48" s="2">
        <v>26732</v>
      </c>
      <c r="N48" s="4" t="s">
        <v>345</v>
      </c>
      <c r="O48" s="4" t="s">
        <v>4626</v>
      </c>
      <c r="P48" s="4" t="s">
        <v>4606</v>
      </c>
    </row>
    <row r="49" spans="1:16" ht="15" x14ac:dyDescent="0.2">
      <c r="A49" s="2">
        <v>48</v>
      </c>
      <c r="B49" t="s">
        <v>1</v>
      </c>
      <c r="C49" s="1" t="str">
        <f>HYPERLINK("https://www.twitter.com/AlikaSuslik/status/1425931583417167875","https://www.twitter.com/AlikaSuslik/status/1425931583417167875")</f>
        <v>https://www.twitter.com/AlikaSuslik/status/1425931583417167875</v>
      </c>
      <c r="D49" t="s">
        <v>133</v>
      </c>
      <c r="E49" s="3">
        <v>44420</v>
      </c>
      <c r="F49" t="s">
        <v>134</v>
      </c>
      <c r="G49" s="2">
        <v>190</v>
      </c>
      <c r="H49" s="2">
        <v>23</v>
      </c>
      <c r="I49" s="2">
        <v>7</v>
      </c>
      <c r="J49">
        <v>48.4</v>
      </c>
      <c r="K49" s="4" t="s">
        <v>345</v>
      </c>
      <c r="L49" t="s">
        <v>114</v>
      </c>
      <c r="M49" s="2">
        <v>26733</v>
      </c>
      <c r="N49" s="4" t="s">
        <v>345</v>
      </c>
      <c r="O49" s="4" t="s">
        <v>4626</v>
      </c>
      <c r="P49" s="4" t="s">
        <v>4606</v>
      </c>
    </row>
    <row r="50" spans="1:16" ht="15" x14ac:dyDescent="0.2">
      <c r="A50" s="2">
        <v>49</v>
      </c>
      <c r="B50" t="s">
        <v>1</v>
      </c>
      <c r="C50" s="1" t="str">
        <f>HYPERLINK("https://www.twitter.com/PotatoYi/status/1426113460195131398","https://www.twitter.com/PotatoYi/status/1426113460195131398")</f>
        <v>https://www.twitter.com/PotatoYi/status/1426113460195131398</v>
      </c>
      <c r="D50" t="s">
        <v>135</v>
      </c>
      <c r="E50" s="3">
        <v>44421</v>
      </c>
      <c r="F50" t="s">
        <v>136</v>
      </c>
      <c r="G50" s="2">
        <v>293</v>
      </c>
      <c r="H50" s="2">
        <v>31</v>
      </c>
      <c r="I50" s="2">
        <v>9</v>
      </c>
      <c r="J50">
        <v>72.400000000000006</v>
      </c>
      <c r="K50" s="4" t="s">
        <v>345</v>
      </c>
      <c r="L50" t="s">
        <v>114</v>
      </c>
      <c r="M50" s="2">
        <v>27366</v>
      </c>
      <c r="N50" s="4" t="s">
        <v>345</v>
      </c>
      <c r="O50" s="4" t="s">
        <v>4626</v>
      </c>
      <c r="P50" s="4" t="s">
        <v>4606</v>
      </c>
    </row>
    <row r="51" spans="1:16" ht="15" x14ac:dyDescent="0.2">
      <c r="A51" s="2">
        <v>50</v>
      </c>
      <c r="B51" t="s">
        <v>1</v>
      </c>
      <c r="C51" s="1" t="str">
        <f>HYPERLINK("https://www.twitter.com/0303Emily/status/1426112786988511235","https://www.twitter.com/0303Emily/status/1426112786988511235")</f>
        <v>https://www.twitter.com/0303Emily/status/1426112786988511235</v>
      </c>
      <c r="D51" t="s">
        <v>119</v>
      </c>
      <c r="E51" s="3">
        <v>44421</v>
      </c>
      <c r="F51" t="s">
        <v>137</v>
      </c>
      <c r="G51" s="2">
        <v>1106</v>
      </c>
      <c r="H51" s="2">
        <v>31</v>
      </c>
      <c r="I51" s="2">
        <v>9</v>
      </c>
      <c r="J51">
        <v>235.00000000000003</v>
      </c>
      <c r="K51" s="4" t="s">
        <v>345</v>
      </c>
      <c r="L51" t="s">
        <v>114</v>
      </c>
      <c r="M51" s="2">
        <v>27367</v>
      </c>
      <c r="N51" s="4" t="s">
        <v>345</v>
      </c>
      <c r="O51" s="4" t="s">
        <v>4626</v>
      </c>
      <c r="P51" s="4" t="s">
        <v>4606</v>
      </c>
    </row>
    <row r="52" spans="1:16" ht="15" x14ac:dyDescent="0.2">
      <c r="A52" s="2">
        <v>51</v>
      </c>
      <c r="B52" t="s">
        <v>1</v>
      </c>
      <c r="C52" s="1" t="str">
        <f>HYPERLINK("https://www.twitter.com/sarahzs25h/status/1426087942292971526","https://www.twitter.com/sarahzs25h/status/1426087942292971526")</f>
        <v>https://www.twitter.com/sarahzs25h/status/1426087942292971526</v>
      </c>
      <c r="D52" t="s">
        <v>138</v>
      </c>
      <c r="E52" s="3">
        <v>44421</v>
      </c>
      <c r="F52" t="s">
        <v>139</v>
      </c>
      <c r="G52" s="2">
        <v>10</v>
      </c>
      <c r="H52" s="2">
        <v>31</v>
      </c>
      <c r="I52" s="2">
        <v>9</v>
      </c>
      <c r="J52">
        <v>15.799999999999999</v>
      </c>
      <c r="K52" s="4" t="s">
        <v>345</v>
      </c>
      <c r="L52" t="s">
        <v>114</v>
      </c>
      <c r="M52" s="2">
        <v>27368</v>
      </c>
      <c r="N52" s="4" t="s">
        <v>345</v>
      </c>
      <c r="O52" s="4" t="s">
        <v>4626</v>
      </c>
      <c r="P52" s="4" t="s">
        <v>4606</v>
      </c>
    </row>
    <row r="53" spans="1:16" ht="15" x14ac:dyDescent="0.2">
      <c r="A53" s="2">
        <v>52</v>
      </c>
      <c r="B53" t="s">
        <v>1</v>
      </c>
      <c r="C53" s="1" t="str">
        <f>HYPERLINK("https://www.twitter.com/ms_sole_amazin/status/1426270461470535682","https://www.twitter.com/ms_sole_amazin/status/1426270461470535682")</f>
        <v>https://www.twitter.com/ms_sole_amazin/status/1426270461470535682</v>
      </c>
      <c r="D53" t="s">
        <v>140</v>
      </c>
      <c r="E53" s="3">
        <v>44421</v>
      </c>
      <c r="F53" t="s">
        <v>141</v>
      </c>
      <c r="G53" s="2">
        <v>1794</v>
      </c>
      <c r="H53" s="2">
        <v>1</v>
      </c>
      <c r="I53" s="2">
        <v>0</v>
      </c>
      <c r="J53">
        <v>359.1</v>
      </c>
      <c r="K53" s="4" t="s">
        <v>345</v>
      </c>
      <c r="L53" t="s">
        <v>142</v>
      </c>
      <c r="M53" s="2">
        <v>27729</v>
      </c>
      <c r="N53" s="4" t="s">
        <v>345</v>
      </c>
      <c r="O53" s="4" t="s">
        <v>4626</v>
      </c>
      <c r="P53" s="4" t="s">
        <v>4606</v>
      </c>
    </row>
    <row r="54" spans="1:16" ht="15" x14ac:dyDescent="0.2">
      <c r="A54" s="2">
        <v>53</v>
      </c>
      <c r="B54" t="s">
        <v>1</v>
      </c>
      <c r="C54" s="1" t="str">
        <f>HYPERLINK("https://www.twitter.com/wakaburger/status/1426255086783803398","https://www.twitter.com/wakaburger/status/1426255086783803398")</f>
        <v>https://www.twitter.com/wakaburger/status/1426255086783803398</v>
      </c>
      <c r="D54" t="s">
        <v>143</v>
      </c>
      <c r="E54" s="3">
        <v>44421</v>
      </c>
      <c r="F54" t="s">
        <v>144</v>
      </c>
      <c r="G54" s="2">
        <v>2044</v>
      </c>
      <c r="H54" s="2">
        <v>39</v>
      </c>
      <c r="I54" s="2">
        <v>11</v>
      </c>
      <c r="J54" s="2">
        <v>426</v>
      </c>
      <c r="K54" s="4" t="s">
        <v>345</v>
      </c>
      <c r="L54" t="s">
        <v>114</v>
      </c>
      <c r="M54" s="2">
        <v>27730</v>
      </c>
      <c r="N54" s="4" t="s">
        <v>345</v>
      </c>
      <c r="O54" s="4" t="s">
        <v>4626</v>
      </c>
      <c r="P54" s="4" t="s">
        <v>4606</v>
      </c>
    </row>
    <row r="55" spans="1:16" ht="15" x14ac:dyDescent="0.2">
      <c r="A55" s="2">
        <v>54</v>
      </c>
      <c r="B55" t="s">
        <v>1</v>
      </c>
      <c r="C55" s="1" t="str">
        <f>HYPERLINK("https://www.twitter.com/Nyaaaaaaaar/status/1426252364017717251","https://www.twitter.com/Nyaaaaaaaar/status/1426252364017717251")</f>
        <v>https://www.twitter.com/Nyaaaaaaaar/status/1426252364017717251</v>
      </c>
      <c r="D55" t="s">
        <v>145</v>
      </c>
      <c r="E55" s="3">
        <v>44421</v>
      </c>
      <c r="F55" t="s">
        <v>146</v>
      </c>
      <c r="G55" s="2">
        <v>232</v>
      </c>
      <c r="H55" s="2">
        <v>39</v>
      </c>
      <c r="I55" s="2">
        <v>11</v>
      </c>
      <c r="J55">
        <v>63.600000000000009</v>
      </c>
      <c r="K55" s="4" t="s">
        <v>345</v>
      </c>
      <c r="L55" t="s">
        <v>114</v>
      </c>
      <c r="M55" s="2">
        <v>27731</v>
      </c>
      <c r="N55" s="4" t="s">
        <v>345</v>
      </c>
      <c r="O55" s="4" t="s">
        <v>4626</v>
      </c>
      <c r="P55" s="4" t="s">
        <v>4606</v>
      </c>
    </row>
    <row r="56" spans="1:16" ht="15" x14ac:dyDescent="0.2">
      <c r="A56" s="2">
        <v>55</v>
      </c>
      <c r="B56" t="s">
        <v>1</v>
      </c>
      <c r="C56" s="1" t="str">
        <f>HYPERLINK("https://www.twitter.com/0303Emily/status/1426251627355381763","https://www.twitter.com/0303Emily/status/1426251627355381763")</f>
        <v>https://www.twitter.com/0303Emily/status/1426251627355381763</v>
      </c>
      <c r="D56" t="s">
        <v>119</v>
      </c>
      <c r="E56" s="3">
        <v>44421</v>
      </c>
      <c r="F56" t="s">
        <v>147</v>
      </c>
      <c r="G56" s="2">
        <v>1105</v>
      </c>
      <c r="H56" s="2">
        <v>39</v>
      </c>
      <c r="I56" s="2">
        <v>11</v>
      </c>
      <c r="J56">
        <v>238.2</v>
      </c>
      <c r="K56" s="4" t="s">
        <v>345</v>
      </c>
      <c r="L56" t="s">
        <v>114</v>
      </c>
      <c r="M56" s="2">
        <v>27732</v>
      </c>
      <c r="N56" s="4" t="s">
        <v>345</v>
      </c>
      <c r="O56" s="4" t="s">
        <v>4626</v>
      </c>
      <c r="P56" s="4" t="s">
        <v>4606</v>
      </c>
    </row>
    <row r="57" spans="1:16" ht="15" x14ac:dyDescent="0.2">
      <c r="A57" s="2">
        <v>56</v>
      </c>
      <c r="B57" t="s">
        <v>1</v>
      </c>
      <c r="C57" s="1" t="str">
        <f>HYPERLINK("https://www.twitter.com/DeFinerOrg/status/1426223931099332612","https://www.twitter.com/DeFinerOrg/status/1426223931099332612")</f>
        <v>https://www.twitter.com/DeFinerOrg/status/1426223931099332612</v>
      </c>
      <c r="D57" t="s">
        <v>148</v>
      </c>
      <c r="E57" s="3">
        <v>44421</v>
      </c>
      <c r="F57" t="s">
        <v>149</v>
      </c>
      <c r="G57" s="2">
        <v>38385</v>
      </c>
      <c r="H57" s="2">
        <v>6</v>
      </c>
      <c r="I57" s="2">
        <v>0</v>
      </c>
      <c r="J57">
        <v>7678.8</v>
      </c>
      <c r="K57" s="4" t="s">
        <v>345</v>
      </c>
      <c r="L57" t="s">
        <v>150</v>
      </c>
      <c r="M57" s="2">
        <v>27733</v>
      </c>
      <c r="N57" s="4" t="s">
        <v>345</v>
      </c>
      <c r="O57" s="4" t="s">
        <v>4626</v>
      </c>
      <c r="P57" s="4" t="s">
        <v>4606</v>
      </c>
    </row>
    <row r="58" spans="1:16" ht="15" x14ac:dyDescent="0.2">
      <c r="A58" s="2">
        <v>57</v>
      </c>
      <c r="B58" t="s">
        <v>1</v>
      </c>
      <c r="C58" s="1" t="str">
        <f>HYPERLINK("https://www.twitter.com/AadilBh43159869/status/1426186676984975368","https://www.twitter.com/AadilBh43159869/status/1426186676984975368")</f>
        <v>https://www.twitter.com/AadilBh43159869/status/1426186676984975368</v>
      </c>
      <c r="D58" t="s">
        <v>151</v>
      </c>
      <c r="E58" s="3">
        <v>44421</v>
      </c>
      <c r="F58" t="s">
        <v>152</v>
      </c>
      <c r="G58" s="2">
        <v>1</v>
      </c>
      <c r="H58" s="2">
        <v>0</v>
      </c>
      <c r="I58" s="2">
        <v>0</v>
      </c>
      <c r="J58">
        <v>0.2</v>
      </c>
      <c r="K58" s="4" t="s">
        <v>345</v>
      </c>
      <c r="L58" t="s">
        <v>153</v>
      </c>
      <c r="M58" s="2">
        <v>27734</v>
      </c>
      <c r="N58" s="4" t="s">
        <v>345</v>
      </c>
      <c r="O58" s="4" t="s">
        <v>4626</v>
      </c>
      <c r="P58" s="4" t="s">
        <v>4606</v>
      </c>
    </row>
    <row r="59" spans="1:16" ht="15" x14ac:dyDescent="0.2">
      <c r="A59" s="2">
        <v>58</v>
      </c>
      <c r="B59" t="s">
        <v>1</v>
      </c>
      <c r="C59" s="1" t="str">
        <f>HYPERLINK("https://www.twitter.com/gert_parke/status/1426179007934963712","https://www.twitter.com/gert_parke/status/1426179007934963712")</f>
        <v>https://www.twitter.com/gert_parke/status/1426179007934963712</v>
      </c>
      <c r="D59" t="s">
        <v>154</v>
      </c>
      <c r="E59" s="3">
        <v>44421</v>
      </c>
      <c r="F59" t="s">
        <v>155</v>
      </c>
      <c r="G59" s="2">
        <v>250</v>
      </c>
      <c r="H59" s="2">
        <v>1</v>
      </c>
      <c r="I59" s="2">
        <v>0</v>
      </c>
      <c r="J59">
        <v>50.3</v>
      </c>
      <c r="K59" s="4" t="s">
        <v>345</v>
      </c>
      <c r="L59" t="s">
        <v>156</v>
      </c>
      <c r="M59" s="2">
        <v>27735</v>
      </c>
      <c r="N59" s="4" t="s">
        <v>345</v>
      </c>
      <c r="O59" s="4" t="s">
        <v>4626</v>
      </c>
      <c r="P59" s="4" t="s">
        <v>4606</v>
      </c>
    </row>
    <row r="60" spans="1:16" ht="15" x14ac:dyDescent="0.2">
      <c r="A60" s="2">
        <v>59</v>
      </c>
      <c r="B60" t="s">
        <v>157</v>
      </c>
      <c r="C60" s="1" t="str">
        <f>HYPERLINK("https://www.youtube.com/watch?v=0VLZlGBYN8M","https://www.youtube.com/watch?v=0VLZlGBYN8M")</f>
        <v>https://www.youtube.com/watch?v=0VLZlGBYN8M</v>
      </c>
      <c r="D60" t="s">
        <v>158</v>
      </c>
      <c r="E60" s="3">
        <v>44419</v>
      </c>
      <c r="F60" t="s">
        <v>159</v>
      </c>
      <c r="G60" s="2">
        <v>0</v>
      </c>
      <c r="H60" s="2">
        <v>17</v>
      </c>
      <c r="I60" s="2">
        <v>175</v>
      </c>
      <c r="J60">
        <v>92.6</v>
      </c>
      <c r="K60" s="4" t="s">
        <v>345</v>
      </c>
      <c r="L60" t="s">
        <v>160</v>
      </c>
      <c r="M60" s="2">
        <v>16554</v>
      </c>
      <c r="N60" s="4" t="s">
        <v>345</v>
      </c>
      <c r="O60" s="4" t="s">
        <v>4626</v>
      </c>
      <c r="P60" s="4" t="s">
        <v>4606</v>
      </c>
    </row>
    <row r="61" spans="1:16" ht="15" x14ac:dyDescent="0.2">
      <c r="A61" s="2">
        <v>60</v>
      </c>
      <c r="B61" t="s">
        <v>157</v>
      </c>
      <c r="C61" s="1" t="str">
        <f>HYPERLINK("https://www.youtube.com/watch?v=esXKcZcEPM4","https://www.youtube.com/watch?v=esXKcZcEPM4")</f>
        <v>https://www.youtube.com/watch?v=esXKcZcEPM4</v>
      </c>
      <c r="D61" t="s">
        <v>161</v>
      </c>
      <c r="E61" s="3">
        <v>44419</v>
      </c>
      <c r="F61" t="s">
        <v>162</v>
      </c>
      <c r="G61" s="2">
        <v>1700000</v>
      </c>
      <c r="H61" s="2">
        <v>609</v>
      </c>
      <c r="I61" s="2">
        <v>4912</v>
      </c>
      <c r="J61">
        <v>342638.7</v>
      </c>
      <c r="K61" s="4" t="s">
        <v>345</v>
      </c>
      <c r="L61" t="s">
        <v>163</v>
      </c>
      <c r="M61" s="2">
        <v>16555</v>
      </c>
      <c r="N61" s="4" t="s">
        <v>345</v>
      </c>
      <c r="O61" s="4" t="s">
        <v>4626</v>
      </c>
      <c r="P61" s="4" t="s">
        <v>4606</v>
      </c>
    </row>
    <row r="62" spans="1:16" ht="15" x14ac:dyDescent="0.2">
      <c r="A62" s="2">
        <v>61</v>
      </c>
      <c r="B62" t="s">
        <v>157</v>
      </c>
      <c r="C62" s="1" t="str">
        <f>HYPERLINK("https://www.youtube.com/watch?v=gw7-zY0nxgE","https://www.youtube.com/watch?v=gw7-zY0nxgE")</f>
        <v>https://www.youtube.com/watch?v=gw7-zY0nxgE</v>
      </c>
      <c r="D62" t="s">
        <v>164</v>
      </c>
      <c r="E62" s="3">
        <v>44419</v>
      </c>
      <c r="F62" t="s">
        <v>165</v>
      </c>
      <c r="G62" s="2">
        <v>0</v>
      </c>
      <c r="H62" s="2">
        <v>4</v>
      </c>
      <c r="I62" s="2">
        <v>55</v>
      </c>
      <c r="J62">
        <v>28.7</v>
      </c>
      <c r="K62" s="4" t="s">
        <v>345</v>
      </c>
      <c r="L62" t="s">
        <v>166</v>
      </c>
      <c r="M62" s="2">
        <v>16556</v>
      </c>
      <c r="N62" s="4" t="s">
        <v>345</v>
      </c>
      <c r="O62" s="4" t="s">
        <v>4626</v>
      </c>
      <c r="P62" s="4" t="s">
        <v>4606</v>
      </c>
    </row>
    <row r="63" spans="1:16" ht="15" x14ac:dyDescent="0.2">
      <c r="A63" s="2">
        <v>62</v>
      </c>
      <c r="B63" t="s">
        <v>157</v>
      </c>
      <c r="C63" s="1" t="str">
        <f>HYPERLINK("https://www.youtube.com/watch?v=0E3IHYRUn2M","https://www.youtube.com/watch?v=0E3IHYRUn2M")</f>
        <v>https://www.youtube.com/watch?v=0E3IHYRUn2M</v>
      </c>
      <c r="D63" t="s">
        <v>167</v>
      </c>
      <c r="E63" s="3">
        <v>44419</v>
      </c>
      <c r="F63" t="s">
        <v>168</v>
      </c>
      <c r="G63" s="2">
        <v>1170</v>
      </c>
      <c r="H63" s="2">
        <v>4</v>
      </c>
      <c r="I63" s="2">
        <v>590</v>
      </c>
      <c r="J63">
        <v>530.20000000000005</v>
      </c>
      <c r="K63" s="4" t="s">
        <v>345</v>
      </c>
      <c r="L63" t="s">
        <v>169</v>
      </c>
      <c r="M63" s="2">
        <v>16557</v>
      </c>
      <c r="N63" s="4" t="s">
        <v>345</v>
      </c>
      <c r="O63" s="4" t="s">
        <v>4626</v>
      </c>
      <c r="P63" s="4" t="s">
        <v>4606</v>
      </c>
    </row>
    <row r="64" spans="1:16" ht="15" x14ac:dyDescent="0.2">
      <c r="A64" s="2">
        <v>63</v>
      </c>
      <c r="B64" t="s">
        <v>157</v>
      </c>
      <c r="C64" s="1" t="str">
        <f>HYPERLINK("https://www.youtube.com/watch?v=ZIKYy-M2IL0","https://www.youtube.com/watch?v=ZIKYy-M2IL0")</f>
        <v>https://www.youtube.com/watch?v=ZIKYy-M2IL0</v>
      </c>
      <c r="D64" t="s">
        <v>170</v>
      </c>
      <c r="E64" s="3">
        <v>44419</v>
      </c>
      <c r="F64" t="s">
        <v>171</v>
      </c>
      <c r="G64" s="2">
        <v>1180</v>
      </c>
      <c r="H64" s="2">
        <v>67</v>
      </c>
      <c r="I64" s="2">
        <v>322</v>
      </c>
      <c r="J64">
        <v>417.1</v>
      </c>
      <c r="K64" s="4" t="s">
        <v>345</v>
      </c>
      <c r="L64" t="s">
        <v>172</v>
      </c>
      <c r="M64" s="2">
        <v>16558</v>
      </c>
      <c r="N64" s="4" t="s">
        <v>345</v>
      </c>
      <c r="O64" s="4" t="s">
        <v>4626</v>
      </c>
      <c r="P64" s="4" t="s">
        <v>4606</v>
      </c>
    </row>
    <row r="65" spans="1:16" ht="15" x14ac:dyDescent="0.2">
      <c r="A65" s="2">
        <v>64</v>
      </c>
      <c r="B65" t="s">
        <v>157</v>
      </c>
      <c r="C65" s="1" t="str">
        <f>HYPERLINK("https://www.youtube.com/watch?v=NUtInSMskEA","https://www.youtube.com/watch?v=NUtInSMskEA")</f>
        <v>https://www.youtube.com/watch?v=NUtInSMskEA</v>
      </c>
      <c r="D65" t="s">
        <v>173</v>
      </c>
      <c r="E65" s="3">
        <v>44419</v>
      </c>
      <c r="F65" t="s">
        <v>174</v>
      </c>
      <c r="G65" s="2">
        <v>61000</v>
      </c>
      <c r="H65" s="2">
        <v>139</v>
      </c>
      <c r="I65" s="2">
        <v>1631</v>
      </c>
      <c r="J65">
        <v>13057.2</v>
      </c>
      <c r="K65" s="4" t="s">
        <v>345</v>
      </c>
      <c r="L65" t="s">
        <v>175</v>
      </c>
      <c r="M65" s="2">
        <v>16559</v>
      </c>
      <c r="N65" s="4" t="s">
        <v>345</v>
      </c>
      <c r="O65" s="4" t="s">
        <v>4626</v>
      </c>
      <c r="P65" s="4" t="s">
        <v>4606</v>
      </c>
    </row>
    <row r="66" spans="1:16" ht="15" x14ac:dyDescent="0.2">
      <c r="A66" s="2">
        <v>65</v>
      </c>
      <c r="B66" t="s">
        <v>157</v>
      </c>
      <c r="C66" s="1" t="str">
        <f>HYPERLINK("https://www.youtube.com/watch?v=MKHk3KzrBP0","https://www.youtube.com/watch?v=MKHk3KzrBP0")</f>
        <v>https://www.youtube.com/watch?v=MKHk3KzrBP0</v>
      </c>
      <c r="D66" t="s">
        <v>176</v>
      </c>
      <c r="E66" s="3">
        <v>44419</v>
      </c>
      <c r="F66" t="s">
        <v>177</v>
      </c>
      <c r="G66" s="2">
        <v>366000</v>
      </c>
      <c r="H66" s="2">
        <v>44</v>
      </c>
      <c r="I66" s="2">
        <v>384</v>
      </c>
      <c r="J66">
        <v>73405.2</v>
      </c>
      <c r="K66" s="4" t="s">
        <v>345</v>
      </c>
      <c r="L66" t="s">
        <v>178</v>
      </c>
      <c r="M66" s="2">
        <v>16560</v>
      </c>
      <c r="N66" s="4" t="s">
        <v>345</v>
      </c>
      <c r="O66" s="4" t="s">
        <v>4626</v>
      </c>
      <c r="P66" s="4" t="s">
        <v>4606</v>
      </c>
    </row>
    <row r="67" spans="1:16" ht="15" x14ac:dyDescent="0.2">
      <c r="A67" s="2">
        <v>66</v>
      </c>
      <c r="B67" t="s">
        <v>157</v>
      </c>
      <c r="C67" s="1" t="str">
        <f>HYPERLINK("https://www.youtube.com/watch?v=1rDvIUYLTIs","https://www.youtube.com/watch?v=1rDvIUYLTIs")</f>
        <v>https://www.youtube.com/watch?v=1rDvIUYLTIs</v>
      </c>
      <c r="D67" t="s">
        <v>179</v>
      </c>
      <c r="E67" s="3">
        <v>44419</v>
      </c>
      <c r="F67" t="s">
        <v>180</v>
      </c>
      <c r="G67" s="2">
        <v>995</v>
      </c>
      <c r="H67" s="2">
        <v>9</v>
      </c>
      <c r="I67" s="2">
        <v>50</v>
      </c>
      <c r="J67">
        <v>226.7</v>
      </c>
      <c r="K67" s="4" t="s">
        <v>345</v>
      </c>
      <c r="L67" t="s">
        <v>181</v>
      </c>
      <c r="M67" s="2">
        <v>16561</v>
      </c>
      <c r="N67" s="4" t="s">
        <v>345</v>
      </c>
      <c r="O67" s="4" t="s">
        <v>4626</v>
      </c>
      <c r="P67" s="4" t="s">
        <v>4606</v>
      </c>
    </row>
    <row r="68" spans="1:16" ht="15" x14ac:dyDescent="0.2">
      <c r="A68" s="2">
        <v>67</v>
      </c>
      <c r="B68" t="s">
        <v>157</v>
      </c>
      <c r="C68" s="1" t="str">
        <f>HYPERLINK("https://www.youtube.com/watch?v=L_EfvNGgko0","https://www.youtube.com/watch?v=L_EfvNGgko0")</f>
        <v>https://www.youtube.com/watch?v=L_EfvNGgko0</v>
      </c>
      <c r="D68" t="s">
        <v>182</v>
      </c>
      <c r="E68" s="3">
        <v>44419</v>
      </c>
      <c r="F68" t="s">
        <v>183</v>
      </c>
      <c r="G68" s="2">
        <v>0</v>
      </c>
      <c r="H68" s="2">
        <v>2</v>
      </c>
      <c r="I68" s="2">
        <v>247</v>
      </c>
      <c r="J68">
        <v>124.1</v>
      </c>
      <c r="K68" s="4" t="s">
        <v>345</v>
      </c>
      <c r="L68" t="s">
        <v>184</v>
      </c>
      <c r="M68" s="2">
        <v>16562</v>
      </c>
      <c r="N68" s="4" t="s">
        <v>345</v>
      </c>
      <c r="O68" s="4" t="s">
        <v>4626</v>
      </c>
      <c r="P68" s="4" t="s">
        <v>4606</v>
      </c>
    </row>
    <row r="69" spans="1:16" ht="15" x14ac:dyDescent="0.2">
      <c r="A69" s="2">
        <v>68</v>
      </c>
      <c r="B69" t="s">
        <v>157</v>
      </c>
      <c r="C69" s="1" t="str">
        <f>HYPERLINK("https://www.youtube.com/watch?v=GkgCp806J54","https://www.youtube.com/watch?v=GkgCp806J54")</f>
        <v>https://www.youtube.com/watch?v=GkgCp806J54</v>
      </c>
      <c r="D69" t="s">
        <v>185</v>
      </c>
      <c r="E69" s="3">
        <v>44419</v>
      </c>
      <c r="F69" t="s">
        <v>186</v>
      </c>
      <c r="G69" s="2">
        <v>2810</v>
      </c>
      <c r="H69" s="2">
        <v>0</v>
      </c>
      <c r="I69" s="2">
        <v>38</v>
      </c>
      <c r="J69" s="2">
        <v>581</v>
      </c>
      <c r="K69" s="4" t="s">
        <v>345</v>
      </c>
      <c r="L69" t="s">
        <v>187</v>
      </c>
      <c r="M69" s="2">
        <v>16563</v>
      </c>
      <c r="N69" s="4" t="s">
        <v>345</v>
      </c>
      <c r="O69" s="4" t="s">
        <v>4626</v>
      </c>
      <c r="P69" s="4" t="s">
        <v>4606</v>
      </c>
    </row>
    <row r="70" spans="1:16" ht="15" x14ac:dyDescent="0.2">
      <c r="A70" s="2">
        <v>69</v>
      </c>
      <c r="B70" t="s">
        <v>157</v>
      </c>
      <c r="C70" s="1" t="str">
        <f>HYPERLINK("https://www.youtube.com/watch?v=gwAQYVHVjc8","https://www.youtube.com/watch?v=gwAQYVHVjc8")</f>
        <v>https://www.youtube.com/watch?v=gwAQYVHVjc8</v>
      </c>
      <c r="D70" t="s">
        <v>188</v>
      </c>
      <c r="E70" s="3">
        <v>44419</v>
      </c>
      <c r="F70" t="s">
        <v>189</v>
      </c>
      <c r="G70" s="2">
        <v>288000</v>
      </c>
      <c r="H70" s="2">
        <v>72</v>
      </c>
      <c r="I70" s="2">
        <v>706</v>
      </c>
      <c r="J70">
        <v>57974.6</v>
      </c>
      <c r="K70" s="4" t="s">
        <v>345</v>
      </c>
      <c r="L70" t="s">
        <v>190</v>
      </c>
      <c r="M70" s="2">
        <v>16564</v>
      </c>
      <c r="N70" s="4" t="s">
        <v>345</v>
      </c>
      <c r="O70" s="4" t="s">
        <v>4626</v>
      </c>
      <c r="P70" s="4" t="s">
        <v>4606</v>
      </c>
    </row>
    <row r="71" spans="1:16" ht="15" x14ac:dyDescent="0.2">
      <c r="A71" s="2">
        <v>70</v>
      </c>
      <c r="B71" t="s">
        <v>157</v>
      </c>
      <c r="C71" s="1" t="str">
        <f>HYPERLINK("https://www.youtube.com/watch?v=uDhi8XJvreM","https://www.youtube.com/watch?v=uDhi8XJvreM")</f>
        <v>https://www.youtube.com/watch?v=uDhi8XJvreM</v>
      </c>
      <c r="D71" t="s">
        <v>191</v>
      </c>
      <c r="E71" s="3">
        <v>44419</v>
      </c>
      <c r="F71" t="s">
        <v>192</v>
      </c>
      <c r="G71" s="2">
        <v>2</v>
      </c>
      <c r="H71" s="2">
        <v>0</v>
      </c>
      <c r="I71" s="2">
        <v>0</v>
      </c>
      <c r="J71">
        <v>0.4</v>
      </c>
      <c r="K71" s="4" t="s">
        <v>345</v>
      </c>
      <c r="L71" t="s">
        <v>193</v>
      </c>
      <c r="M71" s="2">
        <v>16565</v>
      </c>
      <c r="N71" s="4" t="s">
        <v>345</v>
      </c>
      <c r="O71" s="4" t="s">
        <v>4626</v>
      </c>
      <c r="P71" s="4" t="s">
        <v>4606</v>
      </c>
    </row>
    <row r="72" spans="1:16" ht="15" x14ac:dyDescent="0.2">
      <c r="A72" s="2">
        <v>71</v>
      </c>
      <c r="B72" t="s">
        <v>157</v>
      </c>
      <c r="C72" s="1" t="str">
        <f>HYPERLINK("https://www.youtube.com/watch?v=NwcOAB6q6uY","https://www.youtube.com/watch?v=NwcOAB6q6uY")</f>
        <v>https://www.youtube.com/watch?v=NwcOAB6q6uY</v>
      </c>
      <c r="D72" t="s">
        <v>194</v>
      </c>
      <c r="E72" s="3">
        <v>44419</v>
      </c>
      <c r="F72" t="s">
        <v>195</v>
      </c>
      <c r="G72" s="2">
        <v>1110</v>
      </c>
      <c r="H72" s="2">
        <v>6</v>
      </c>
      <c r="I72" s="2">
        <v>25</v>
      </c>
      <c r="J72">
        <v>236.3</v>
      </c>
      <c r="K72" s="4" t="s">
        <v>345</v>
      </c>
      <c r="L72" t="s">
        <v>196</v>
      </c>
      <c r="M72" s="2">
        <v>17126</v>
      </c>
      <c r="N72" s="4" t="s">
        <v>345</v>
      </c>
      <c r="O72" s="4" t="s">
        <v>4626</v>
      </c>
      <c r="P72" s="4" t="s">
        <v>4606</v>
      </c>
    </row>
    <row r="73" spans="1:16" ht="15" x14ac:dyDescent="0.2">
      <c r="A73" s="2">
        <v>72</v>
      </c>
      <c r="B73" t="s">
        <v>157</v>
      </c>
      <c r="C73" s="1" t="str">
        <f>HYPERLINK("https://www.youtube.com/watch?v=GA_cxlTF41s","https://www.youtube.com/watch?v=GA_cxlTF41s")</f>
        <v>https://www.youtube.com/watch?v=GA_cxlTF41s</v>
      </c>
      <c r="D73" t="s">
        <v>197</v>
      </c>
      <c r="E73" s="3">
        <v>44419</v>
      </c>
      <c r="F73" t="s">
        <v>198</v>
      </c>
      <c r="G73" s="2">
        <v>658000</v>
      </c>
      <c r="H73" s="2">
        <v>1210</v>
      </c>
      <c r="I73" s="2">
        <v>14123</v>
      </c>
      <c r="J73">
        <v>139024.5</v>
      </c>
      <c r="K73" s="4" t="s">
        <v>345</v>
      </c>
      <c r="L73" t="s">
        <v>199</v>
      </c>
      <c r="M73" s="2">
        <v>17127</v>
      </c>
      <c r="N73" s="4" t="s">
        <v>345</v>
      </c>
      <c r="O73" s="4" t="s">
        <v>4626</v>
      </c>
      <c r="P73" s="4" t="s">
        <v>4606</v>
      </c>
    </row>
    <row r="74" spans="1:16" ht="15" x14ac:dyDescent="0.2">
      <c r="A74" s="2">
        <v>73</v>
      </c>
      <c r="B74" t="s">
        <v>157</v>
      </c>
      <c r="C74" s="1" t="str">
        <f>HYPERLINK("https://www.youtube.com/watch?v=TanpmlGCEXk","https://www.youtube.com/watch?v=TanpmlGCEXk")</f>
        <v>https://www.youtube.com/watch?v=TanpmlGCEXk</v>
      </c>
      <c r="D74" t="s">
        <v>200</v>
      </c>
      <c r="E74" s="3">
        <v>44419</v>
      </c>
      <c r="F74" t="s">
        <v>201</v>
      </c>
      <c r="G74" s="2">
        <v>3340</v>
      </c>
      <c r="H74" s="2">
        <v>78</v>
      </c>
      <c r="I74" s="2">
        <v>632</v>
      </c>
      <c r="J74">
        <v>1007.4</v>
      </c>
      <c r="K74" s="4" t="s">
        <v>345</v>
      </c>
      <c r="L74" t="s">
        <v>202</v>
      </c>
      <c r="M74" s="2">
        <v>17128</v>
      </c>
      <c r="N74" s="4" t="s">
        <v>345</v>
      </c>
      <c r="O74" s="4" t="s">
        <v>4626</v>
      </c>
      <c r="P74" s="4" t="s">
        <v>4606</v>
      </c>
    </row>
    <row r="75" spans="1:16" ht="15" x14ac:dyDescent="0.2">
      <c r="A75" s="2">
        <v>74</v>
      </c>
      <c r="B75" t="s">
        <v>157</v>
      </c>
      <c r="C75" s="1" t="str">
        <f>HYPERLINK("https://www.youtube.com/watch?v=-SuWwMJ-vKs","https://www.youtube.com/watch?v=-SuWwMJ-vKs")</f>
        <v>https://www.youtube.com/watch?v=-SuWwMJ-vKs</v>
      </c>
      <c r="D75" t="s">
        <v>203</v>
      </c>
      <c r="E75" s="3">
        <v>44419</v>
      </c>
      <c r="F75" t="s">
        <v>204</v>
      </c>
      <c r="G75" s="2">
        <v>81500</v>
      </c>
      <c r="H75" s="2">
        <v>551</v>
      </c>
      <c r="I75" s="2">
        <v>2797</v>
      </c>
      <c r="J75">
        <v>17863.8</v>
      </c>
      <c r="K75" s="4" t="s">
        <v>345</v>
      </c>
      <c r="L75" t="s">
        <v>205</v>
      </c>
      <c r="M75" s="2">
        <v>17129</v>
      </c>
      <c r="N75" s="4" t="s">
        <v>345</v>
      </c>
      <c r="O75" s="4" t="s">
        <v>4626</v>
      </c>
      <c r="P75" s="4" t="s">
        <v>4606</v>
      </c>
    </row>
    <row r="76" spans="1:16" ht="15" x14ac:dyDescent="0.2">
      <c r="A76" s="2">
        <v>75</v>
      </c>
      <c r="B76" t="s">
        <v>157</v>
      </c>
      <c r="C76" s="1" t="str">
        <f>HYPERLINK("https://www.youtube.com/watch?v=Oqgzv6MnXTc","https://www.youtube.com/watch?v=Oqgzv6MnXTc")</f>
        <v>https://www.youtube.com/watch?v=Oqgzv6MnXTc</v>
      </c>
      <c r="D76" t="s">
        <v>206</v>
      </c>
      <c r="E76" s="3">
        <v>44419</v>
      </c>
      <c r="F76" t="s">
        <v>207</v>
      </c>
      <c r="G76" s="2">
        <v>2370</v>
      </c>
      <c r="H76" s="2">
        <v>19</v>
      </c>
      <c r="I76" s="2">
        <v>151</v>
      </c>
      <c r="J76">
        <v>555.20000000000005</v>
      </c>
      <c r="K76" s="4" t="s">
        <v>345</v>
      </c>
      <c r="L76" t="s">
        <v>208</v>
      </c>
      <c r="M76" s="2">
        <v>17130</v>
      </c>
      <c r="N76" s="4" t="s">
        <v>345</v>
      </c>
      <c r="O76" s="4" t="s">
        <v>4626</v>
      </c>
      <c r="P76" s="4" t="s">
        <v>4606</v>
      </c>
    </row>
    <row r="77" spans="1:16" ht="15" x14ac:dyDescent="0.2">
      <c r="A77" s="2">
        <v>76</v>
      </c>
      <c r="B77" t="s">
        <v>157</v>
      </c>
      <c r="C77" s="1" t="str">
        <f>HYPERLINK("https://www.youtube.com/watch?v=5hHlYlCFDUU","https://www.youtube.com/watch?v=5hHlYlCFDUU")</f>
        <v>https://www.youtube.com/watch?v=5hHlYlCFDUU</v>
      </c>
      <c r="D77" t="s">
        <v>209</v>
      </c>
      <c r="E77" s="3">
        <v>44419</v>
      </c>
      <c r="F77" t="s">
        <v>210</v>
      </c>
      <c r="G77" s="2">
        <v>5490</v>
      </c>
      <c r="H77" s="2">
        <v>7</v>
      </c>
      <c r="I77" s="2">
        <v>66</v>
      </c>
      <c r="J77">
        <v>1133.0999999999999</v>
      </c>
      <c r="K77" s="4" t="s">
        <v>345</v>
      </c>
      <c r="L77" t="s">
        <v>211</v>
      </c>
      <c r="M77" s="2">
        <v>17131</v>
      </c>
      <c r="N77" s="4" t="s">
        <v>345</v>
      </c>
      <c r="O77" s="4" t="s">
        <v>4626</v>
      </c>
      <c r="P77" s="4" t="s">
        <v>4606</v>
      </c>
    </row>
    <row r="78" spans="1:16" ht="15" x14ac:dyDescent="0.2">
      <c r="A78" s="2">
        <v>77</v>
      </c>
      <c r="B78" t="s">
        <v>157</v>
      </c>
      <c r="C78" s="1" t="str">
        <f>HYPERLINK("https://www.youtube.com/watch?v=HbbZlSz6c6Q","https://www.youtube.com/watch?v=HbbZlSz6c6Q")</f>
        <v>https://www.youtube.com/watch?v=HbbZlSz6c6Q</v>
      </c>
      <c r="D78" t="s">
        <v>212</v>
      </c>
      <c r="E78" s="3">
        <v>44419</v>
      </c>
      <c r="F78" t="s">
        <v>213</v>
      </c>
      <c r="G78" s="2">
        <v>12</v>
      </c>
      <c r="H78" s="2">
        <v>0</v>
      </c>
      <c r="I78" s="2">
        <v>0</v>
      </c>
      <c r="J78">
        <v>2.4000000000000004</v>
      </c>
      <c r="K78" s="4" t="s">
        <v>345</v>
      </c>
      <c r="L78" t="s">
        <v>214</v>
      </c>
      <c r="M78" s="2">
        <v>17132</v>
      </c>
      <c r="N78" s="4" t="s">
        <v>345</v>
      </c>
      <c r="O78" s="4" t="s">
        <v>4626</v>
      </c>
      <c r="P78" s="4" t="s">
        <v>4606</v>
      </c>
    </row>
    <row r="79" spans="1:16" ht="15" x14ac:dyDescent="0.2">
      <c r="A79" s="2">
        <v>78</v>
      </c>
      <c r="B79" t="s">
        <v>157</v>
      </c>
      <c r="C79" s="1" t="str">
        <f>HYPERLINK("https://www.youtube.com/watch?v=wz0jMv_FPmg","https://www.youtube.com/watch?v=wz0jMv_FPmg")</f>
        <v>https://www.youtube.com/watch?v=wz0jMv_FPmg</v>
      </c>
      <c r="D79" t="s">
        <v>215</v>
      </c>
      <c r="E79" s="3">
        <v>44419</v>
      </c>
      <c r="F79" t="s">
        <v>216</v>
      </c>
      <c r="G79" s="2">
        <v>384</v>
      </c>
      <c r="H79" s="2">
        <v>0</v>
      </c>
      <c r="I79" s="2">
        <v>5</v>
      </c>
      <c r="J79">
        <v>79.300000000000011</v>
      </c>
      <c r="K79" s="4" t="s">
        <v>345</v>
      </c>
      <c r="L79" t="s">
        <v>217</v>
      </c>
      <c r="M79" s="2">
        <v>17133</v>
      </c>
      <c r="N79" s="4" t="s">
        <v>345</v>
      </c>
      <c r="O79" s="4" t="s">
        <v>4626</v>
      </c>
      <c r="P79" s="4" t="s">
        <v>4606</v>
      </c>
    </row>
    <row r="80" spans="1:16" ht="15" x14ac:dyDescent="0.2">
      <c r="A80" s="2">
        <v>79</v>
      </c>
      <c r="B80" t="s">
        <v>157</v>
      </c>
      <c r="C80" s="1" t="str">
        <f>HYPERLINK("https://www.youtube.com/watch?v=N6M-_0dB3KA","https://www.youtube.com/watch?v=N6M-_0dB3KA")</f>
        <v>https://www.youtube.com/watch?v=N6M-_0dB3KA</v>
      </c>
      <c r="D80" t="s">
        <v>218</v>
      </c>
      <c r="E80" s="3">
        <v>44420</v>
      </c>
      <c r="F80" t="s">
        <v>219</v>
      </c>
      <c r="G80" s="2">
        <v>1060</v>
      </c>
      <c r="H80" s="2">
        <v>0</v>
      </c>
      <c r="I80" s="2">
        <v>38</v>
      </c>
      <c r="J80" s="2">
        <v>231</v>
      </c>
      <c r="K80" s="4" t="s">
        <v>345</v>
      </c>
      <c r="L80" t="s">
        <v>220</v>
      </c>
      <c r="M80" s="2">
        <v>17298</v>
      </c>
      <c r="N80" s="4" t="s">
        <v>345</v>
      </c>
      <c r="O80" s="4" t="s">
        <v>4626</v>
      </c>
      <c r="P80" s="4" t="s">
        <v>4606</v>
      </c>
    </row>
    <row r="81" spans="1:16" ht="15" x14ac:dyDescent="0.2">
      <c r="A81" s="2">
        <v>80</v>
      </c>
      <c r="B81" t="s">
        <v>157</v>
      </c>
      <c r="C81" s="1" t="str">
        <f>HYPERLINK("https://www.youtube.com/watch?v=xVw2lqFf_hY","https://www.youtube.com/watch?v=xVw2lqFf_hY")</f>
        <v>https://www.youtube.com/watch?v=xVw2lqFf_hY</v>
      </c>
      <c r="D81" t="s">
        <v>221</v>
      </c>
      <c r="E81" s="3">
        <v>44420</v>
      </c>
      <c r="F81" t="s">
        <v>222</v>
      </c>
      <c r="G81" s="2">
        <v>833</v>
      </c>
      <c r="H81" s="2">
        <v>11</v>
      </c>
      <c r="I81" s="2">
        <v>155</v>
      </c>
      <c r="J81">
        <v>247.40000000000003</v>
      </c>
      <c r="K81" s="4" t="s">
        <v>345</v>
      </c>
      <c r="L81" t="s">
        <v>223</v>
      </c>
      <c r="M81" s="2">
        <v>17299</v>
      </c>
      <c r="N81" s="4" t="s">
        <v>345</v>
      </c>
      <c r="O81" s="4" t="s">
        <v>4626</v>
      </c>
      <c r="P81" s="4" t="s">
        <v>4606</v>
      </c>
    </row>
    <row r="82" spans="1:16" ht="15" x14ac:dyDescent="0.2">
      <c r="A82" s="2">
        <v>81</v>
      </c>
      <c r="B82" t="s">
        <v>157</v>
      </c>
      <c r="C82" s="1" t="str">
        <f>HYPERLINK("https://www.youtube.com/watch?v=tlYnmGNUt7k","https://www.youtube.com/watch?v=tlYnmGNUt7k")</f>
        <v>https://www.youtube.com/watch?v=tlYnmGNUt7k</v>
      </c>
      <c r="D82" t="s">
        <v>224</v>
      </c>
      <c r="E82" s="3">
        <v>44420</v>
      </c>
      <c r="F82" t="s">
        <v>225</v>
      </c>
      <c r="G82" s="2">
        <v>6</v>
      </c>
      <c r="H82" s="2">
        <v>0</v>
      </c>
      <c r="I82" s="2">
        <v>7</v>
      </c>
      <c r="J82">
        <v>4.7</v>
      </c>
      <c r="K82" s="4" t="s">
        <v>345</v>
      </c>
      <c r="L82" t="s">
        <v>226</v>
      </c>
      <c r="M82" s="2">
        <v>17300</v>
      </c>
      <c r="N82" s="4" t="s">
        <v>345</v>
      </c>
      <c r="O82" s="4" t="s">
        <v>4626</v>
      </c>
      <c r="P82" s="4" t="s">
        <v>4606</v>
      </c>
    </row>
    <row r="83" spans="1:16" ht="15" x14ac:dyDescent="0.2">
      <c r="A83" s="2">
        <v>82</v>
      </c>
      <c r="B83" t="s">
        <v>157</v>
      </c>
      <c r="C83" s="1" t="str">
        <f>HYPERLINK("https://www.youtube.com/watch?v=WMbl8ynvErk","https://www.youtube.com/watch?v=WMbl8ynvErk")</f>
        <v>https://www.youtube.com/watch?v=WMbl8ynvErk</v>
      </c>
      <c r="D83" t="s">
        <v>227</v>
      </c>
      <c r="E83" s="3">
        <v>44420</v>
      </c>
      <c r="F83" t="s">
        <v>228</v>
      </c>
      <c r="G83" s="2">
        <v>4800</v>
      </c>
      <c r="H83" s="2">
        <v>238</v>
      </c>
      <c r="I83" s="2">
        <v>3634</v>
      </c>
      <c r="J83">
        <v>2848.4</v>
      </c>
      <c r="K83" s="4" t="s">
        <v>345</v>
      </c>
      <c r="L83" t="s">
        <v>229</v>
      </c>
      <c r="M83" s="2">
        <v>17301</v>
      </c>
      <c r="N83" s="4" t="s">
        <v>345</v>
      </c>
      <c r="O83" s="4" t="s">
        <v>4626</v>
      </c>
      <c r="P83" s="4" t="s">
        <v>4606</v>
      </c>
    </row>
    <row r="84" spans="1:16" ht="15" x14ac:dyDescent="0.2">
      <c r="A84" s="2">
        <v>83</v>
      </c>
      <c r="B84" t="s">
        <v>157</v>
      </c>
      <c r="C84" s="1" t="str">
        <f>HYPERLINK("https://www.youtube.com/watch?v=2jbJ9w6glSU","https://www.youtube.com/watch?v=2jbJ9w6glSU")</f>
        <v>https://www.youtube.com/watch?v=2jbJ9w6glSU</v>
      </c>
      <c r="D84" t="s">
        <v>230</v>
      </c>
      <c r="E84" s="3">
        <v>44420</v>
      </c>
      <c r="F84" t="s">
        <v>231</v>
      </c>
      <c r="G84" s="2">
        <v>77000</v>
      </c>
      <c r="H84" s="2">
        <v>40</v>
      </c>
      <c r="I84" s="2">
        <v>403</v>
      </c>
      <c r="J84">
        <v>15613.5</v>
      </c>
      <c r="K84" s="4" t="s">
        <v>345</v>
      </c>
      <c r="L84" t="s">
        <v>232</v>
      </c>
      <c r="M84" s="2">
        <v>17302</v>
      </c>
      <c r="N84" s="4" t="s">
        <v>345</v>
      </c>
      <c r="O84" s="4" t="s">
        <v>4626</v>
      </c>
      <c r="P84" s="4" t="s">
        <v>4606</v>
      </c>
    </row>
    <row r="85" spans="1:16" ht="15" x14ac:dyDescent="0.2">
      <c r="A85" s="2">
        <v>84</v>
      </c>
      <c r="B85" t="s">
        <v>157</v>
      </c>
      <c r="C85" s="1" t="str">
        <f>HYPERLINK("https://www.youtube.com/watch?v=GLHJlxvqA1E","https://www.youtube.com/watch?v=GLHJlxvqA1E")</f>
        <v>https://www.youtube.com/watch?v=GLHJlxvqA1E</v>
      </c>
      <c r="D85" t="s">
        <v>170</v>
      </c>
      <c r="E85" s="3">
        <v>44420</v>
      </c>
      <c r="F85" t="s">
        <v>233</v>
      </c>
      <c r="G85" s="2">
        <v>1190</v>
      </c>
      <c r="H85" s="2">
        <v>45</v>
      </c>
      <c r="I85" s="2">
        <v>189</v>
      </c>
      <c r="J85" s="2">
        <v>346</v>
      </c>
      <c r="K85" s="4" t="s">
        <v>345</v>
      </c>
      <c r="L85" t="s">
        <v>172</v>
      </c>
      <c r="M85" s="2">
        <v>17303</v>
      </c>
      <c r="N85" s="4" t="s">
        <v>345</v>
      </c>
      <c r="O85" s="4" t="s">
        <v>4626</v>
      </c>
      <c r="P85" s="4" t="s">
        <v>4606</v>
      </c>
    </row>
    <row r="86" spans="1:16" ht="15" x14ac:dyDescent="0.2">
      <c r="A86" s="2">
        <v>85</v>
      </c>
      <c r="B86" t="s">
        <v>157</v>
      </c>
      <c r="C86" s="1" t="str">
        <f>HYPERLINK("https://www.youtube.com/watch?v=akoP7hoitws","https://www.youtube.com/watch?v=akoP7hoitws")</f>
        <v>https://www.youtube.com/watch?v=akoP7hoitws</v>
      </c>
      <c r="D86" t="s">
        <v>234</v>
      </c>
      <c r="E86" s="3">
        <v>44420</v>
      </c>
      <c r="F86" t="s">
        <v>235</v>
      </c>
      <c r="G86" s="2">
        <v>5870</v>
      </c>
      <c r="H86" s="2">
        <v>2</v>
      </c>
      <c r="I86" s="2">
        <v>59</v>
      </c>
      <c r="J86">
        <v>1204.0999999999999</v>
      </c>
      <c r="K86" s="4" t="s">
        <v>345</v>
      </c>
      <c r="L86" t="s">
        <v>236</v>
      </c>
      <c r="M86" s="2">
        <v>17304</v>
      </c>
      <c r="N86" s="4" t="s">
        <v>345</v>
      </c>
      <c r="O86" s="4" t="s">
        <v>4626</v>
      </c>
      <c r="P86" s="4" t="s">
        <v>4606</v>
      </c>
    </row>
    <row r="87" spans="1:16" ht="15" x14ac:dyDescent="0.2">
      <c r="A87" s="2">
        <v>86</v>
      </c>
      <c r="B87" t="s">
        <v>157</v>
      </c>
      <c r="C87" s="1" t="str">
        <f>HYPERLINK("https://www.youtube.com/watch?v=vbNWTGgSmL4","https://www.youtube.com/watch?v=vbNWTGgSmL4")</f>
        <v>https://www.youtube.com/watch?v=vbNWTGgSmL4</v>
      </c>
      <c r="D87" t="s">
        <v>237</v>
      </c>
      <c r="E87" s="3">
        <v>44420</v>
      </c>
      <c r="F87" t="s">
        <v>238</v>
      </c>
      <c r="G87" s="2">
        <v>17500</v>
      </c>
      <c r="H87" s="2">
        <v>0</v>
      </c>
      <c r="I87" s="2">
        <v>6</v>
      </c>
      <c r="J87" s="2">
        <v>3503</v>
      </c>
      <c r="K87" s="4" t="s">
        <v>345</v>
      </c>
      <c r="L87" t="s">
        <v>239</v>
      </c>
      <c r="M87" s="2">
        <v>17305</v>
      </c>
      <c r="N87" s="4" t="s">
        <v>345</v>
      </c>
      <c r="O87" s="4" t="s">
        <v>4626</v>
      </c>
      <c r="P87" s="4" t="s">
        <v>4606</v>
      </c>
    </row>
    <row r="88" spans="1:16" ht="15" x14ac:dyDescent="0.2">
      <c r="A88" s="2">
        <v>87</v>
      </c>
      <c r="B88" t="s">
        <v>157</v>
      </c>
      <c r="C88" s="1" t="str">
        <f>HYPERLINK("https://www.youtube.com/watch?v=nrEyDpHWQTw","https://www.youtube.com/watch?v=nrEyDpHWQTw")</f>
        <v>https://www.youtube.com/watch?v=nrEyDpHWQTw</v>
      </c>
      <c r="D88" t="s">
        <v>240</v>
      </c>
      <c r="E88" s="3">
        <v>44420</v>
      </c>
      <c r="F88" t="s">
        <v>241</v>
      </c>
      <c r="G88" s="2">
        <v>129</v>
      </c>
      <c r="H88" s="2">
        <v>0</v>
      </c>
      <c r="I88" s="2">
        <v>11</v>
      </c>
      <c r="J88">
        <v>31.3</v>
      </c>
      <c r="K88" s="4" t="s">
        <v>345</v>
      </c>
      <c r="L88" t="s">
        <v>242</v>
      </c>
      <c r="M88" s="2">
        <v>17306</v>
      </c>
      <c r="N88" s="4" t="s">
        <v>345</v>
      </c>
      <c r="O88" s="4" t="s">
        <v>4626</v>
      </c>
      <c r="P88" s="4" t="s">
        <v>4606</v>
      </c>
    </row>
    <row r="89" spans="1:16" ht="15" x14ac:dyDescent="0.2">
      <c r="A89" s="2">
        <v>88</v>
      </c>
      <c r="B89" t="s">
        <v>157</v>
      </c>
      <c r="C89" s="1" t="str">
        <f>HYPERLINK("https://www.youtube.com/watch?v=CAi8TCG2Aa8","https://www.youtube.com/watch?v=CAi8TCG2Aa8")</f>
        <v>https://www.youtube.com/watch?v=CAi8TCG2Aa8</v>
      </c>
      <c r="D89" t="s">
        <v>243</v>
      </c>
      <c r="E89" s="3">
        <v>44420</v>
      </c>
      <c r="F89" t="s">
        <v>244</v>
      </c>
      <c r="G89" s="2">
        <v>1300</v>
      </c>
      <c r="H89" s="2">
        <v>1</v>
      </c>
      <c r="I89" s="2">
        <v>6</v>
      </c>
      <c r="J89">
        <v>263.3</v>
      </c>
      <c r="K89" s="4" t="s">
        <v>345</v>
      </c>
      <c r="L89" t="s">
        <v>245</v>
      </c>
      <c r="M89" s="2">
        <v>17307</v>
      </c>
      <c r="N89" s="4" t="s">
        <v>345</v>
      </c>
      <c r="O89" s="4" t="s">
        <v>4626</v>
      </c>
      <c r="P89" s="4" t="s">
        <v>4606</v>
      </c>
    </row>
    <row r="90" spans="1:16" ht="15" x14ac:dyDescent="0.2">
      <c r="A90" s="2">
        <v>89</v>
      </c>
      <c r="B90" t="s">
        <v>157</v>
      </c>
      <c r="C90" s="1" t="str">
        <f>HYPERLINK("https://www.youtube.com/watch?v=1gEOJF5aHhI","https://www.youtube.com/watch?v=1gEOJF5aHhI")</f>
        <v>https://www.youtube.com/watch?v=1gEOJF5aHhI</v>
      </c>
      <c r="D90" t="s">
        <v>246</v>
      </c>
      <c r="E90" s="3">
        <v>44420</v>
      </c>
      <c r="F90" t="s">
        <v>247</v>
      </c>
      <c r="G90" s="2">
        <v>357</v>
      </c>
      <c r="H90" s="2">
        <v>1</v>
      </c>
      <c r="I90" s="2">
        <v>13</v>
      </c>
      <c r="J90">
        <v>78.2</v>
      </c>
      <c r="K90" s="4" t="s">
        <v>345</v>
      </c>
      <c r="L90" t="s">
        <v>248</v>
      </c>
      <c r="M90" s="2">
        <v>17308</v>
      </c>
      <c r="N90" s="4" t="s">
        <v>345</v>
      </c>
      <c r="O90" s="4" t="s">
        <v>4626</v>
      </c>
      <c r="P90" s="4" t="s">
        <v>4606</v>
      </c>
    </row>
    <row r="91" spans="1:16" ht="15" x14ac:dyDescent="0.2">
      <c r="A91" s="2">
        <v>90</v>
      </c>
      <c r="B91" t="s">
        <v>157</v>
      </c>
      <c r="C91" s="1" t="str">
        <f>HYPERLINK("https://www.youtube.com/watch?v=uFPJiArhfFk","https://www.youtube.com/watch?v=uFPJiArhfFk")</f>
        <v>https://www.youtube.com/watch?v=uFPJiArhfFk</v>
      </c>
      <c r="D91" t="s">
        <v>249</v>
      </c>
      <c r="E91" s="3">
        <v>44420</v>
      </c>
      <c r="F91" t="s">
        <v>250</v>
      </c>
      <c r="G91" s="2">
        <v>50</v>
      </c>
      <c r="H91" s="2">
        <v>0</v>
      </c>
      <c r="I91" s="2">
        <v>1</v>
      </c>
      <c r="J91">
        <v>10.5</v>
      </c>
      <c r="K91" s="4" t="s">
        <v>345</v>
      </c>
      <c r="L91" t="s">
        <v>251</v>
      </c>
      <c r="M91" s="2">
        <v>17309</v>
      </c>
      <c r="N91" s="4" t="s">
        <v>345</v>
      </c>
      <c r="O91" s="4" t="s">
        <v>4626</v>
      </c>
      <c r="P91" s="4" t="s">
        <v>4606</v>
      </c>
    </row>
    <row r="92" spans="1:16" ht="15" x14ac:dyDescent="0.2">
      <c r="A92" s="2">
        <v>91</v>
      </c>
      <c r="B92" t="s">
        <v>157</v>
      </c>
      <c r="C92" s="1" t="str">
        <f>HYPERLINK("https://www.youtube.com/watch?v=_akNG4-Kw-4","https://www.youtube.com/watch?v=_akNG4-Kw-4")</f>
        <v>https://www.youtube.com/watch?v=_akNG4-Kw-4</v>
      </c>
      <c r="D92" t="s">
        <v>252</v>
      </c>
      <c r="E92" s="3">
        <v>44420</v>
      </c>
      <c r="F92" t="s">
        <v>253</v>
      </c>
      <c r="G92" s="2">
        <v>0</v>
      </c>
      <c r="H92" s="2">
        <v>0</v>
      </c>
      <c r="I92" s="2">
        <v>0</v>
      </c>
      <c r="J92" s="2">
        <v>0</v>
      </c>
      <c r="K92" s="4" t="s">
        <v>345</v>
      </c>
      <c r="L92" t="s">
        <v>254</v>
      </c>
      <c r="M92" s="2">
        <v>17310</v>
      </c>
      <c r="N92" s="4" t="s">
        <v>345</v>
      </c>
      <c r="O92" s="4" t="s">
        <v>4626</v>
      </c>
      <c r="P92" s="4" t="s">
        <v>4606</v>
      </c>
    </row>
    <row r="93" spans="1:16" ht="15" x14ac:dyDescent="0.2">
      <c r="A93" s="2">
        <v>92</v>
      </c>
      <c r="B93" t="s">
        <v>157</v>
      </c>
      <c r="C93" s="1" t="str">
        <f>HYPERLINK("https://www.youtube.com/watch?v=b8gjCJ8UNTU","https://www.youtube.com/watch?v=b8gjCJ8UNTU")</f>
        <v>https://www.youtube.com/watch?v=b8gjCJ8UNTU</v>
      </c>
      <c r="D93" t="s">
        <v>255</v>
      </c>
      <c r="E93" s="3">
        <v>44420</v>
      </c>
      <c r="F93" t="s">
        <v>256</v>
      </c>
      <c r="G93" s="2">
        <v>826</v>
      </c>
      <c r="H93" s="2">
        <v>101</v>
      </c>
      <c r="I93" s="2">
        <v>1613</v>
      </c>
      <c r="J93" s="2">
        <v>1002</v>
      </c>
      <c r="K93" s="4" t="s">
        <v>345</v>
      </c>
      <c r="L93" t="s">
        <v>257</v>
      </c>
      <c r="M93" s="2">
        <v>17867</v>
      </c>
      <c r="N93" s="4" t="s">
        <v>345</v>
      </c>
      <c r="O93" s="4" t="s">
        <v>4626</v>
      </c>
      <c r="P93" s="4" t="s">
        <v>4606</v>
      </c>
    </row>
    <row r="94" spans="1:16" ht="15" x14ac:dyDescent="0.2">
      <c r="A94" s="2">
        <v>93</v>
      </c>
      <c r="B94" t="s">
        <v>157</v>
      </c>
      <c r="C94" s="1" t="str">
        <f>HYPERLINK("https://www.youtube.com/watch?v=EKGg5gVoBPM","https://www.youtube.com/watch?v=EKGg5gVoBPM")</f>
        <v>https://www.youtube.com/watch?v=EKGg5gVoBPM</v>
      </c>
      <c r="D94" t="s">
        <v>170</v>
      </c>
      <c r="E94" s="3">
        <v>44420</v>
      </c>
      <c r="F94" t="s">
        <v>258</v>
      </c>
      <c r="G94" s="2">
        <v>1190</v>
      </c>
      <c r="H94" s="2">
        <v>33</v>
      </c>
      <c r="I94" s="2">
        <v>99</v>
      </c>
      <c r="J94">
        <v>297.39999999999998</v>
      </c>
      <c r="K94" s="4" t="s">
        <v>345</v>
      </c>
      <c r="L94" t="s">
        <v>172</v>
      </c>
      <c r="M94" s="2">
        <v>17868</v>
      </c>
      <c r="N94" s="4" t="s">
        <v>345</v>
      </c>
      <c r="O94" s="4" t="s">
        <v>4626</v>
      </c>
      <c r="P94" s="4" t="s">
        <v>4606</v>
      </c>
    </row>
    <row r="95" spans="1:16" ht="15" x14ac:dyDescent="0.2">
      <c r="A95" s="2">
        <v>94</v>
      </c>
      <c r="B95" t="s">
        <v>157</v>
      </c>
      <c r="C95" s="1" t="str">
        <f>HYPERLINK("https://www.youtube.com/watch?v=8O5UoDW91oU","https://www.youtube.com/watch?v=8O5UoDW91oU")</f>
        <v>https://www.youtube.com/watch?v=8O5UoDW91oU</v>
      </c>
      <c r="D95" t="s">
        <v>221</v>
      </c>
      <c r="E95" s="3">
        <v>44420</v>
      </c>
      <c r="F95" t="s">
        <v>259</v>
      </c>
      <c r="G95" s="2">
        <v>839</v>
      </c>
      <c r="H95" s="2">
        <v>17</v>
      </c>
      <c r="I95" s="2">
        <v>205</v>
      </c>
      <c r="J95">
        <v>275.39999999999998</v>
      </c>
      <c r="K95" s="4" t="s">
        <v>345</v>
      </c>
      <c r="L95" t="s">
        <v>260</v>
      </c>
      <c r="M95" s="2">
        <v>17869</v>
      </c>
      <c r="N95" s="4" t="s">
        <v>345</v>
      </c>
      <c r="O95" s="4" t="s">
        <v>4626</v>
      </c>
      <c r="P95" s="4" t="s">
        <v>4606</v>
      </c>
    </row>
    <row r="96" spans="1:16" ht="15" x14ac:dyDescent="0.2">
      <c r="A96" s="2">
        <v>95</v>
      </c>
      <c r="B96" t="s">
        <v>157</v>
      </c>
      <c r="C96" s="1" t="str">
        <f>HYPERLINK("https://www.youtube.com/watch?v=hU4g-du3CB0","https://www.youtube.com/watch?v=hU4g-du3CB0")</f>
        <v>https://www.youtube.com/watch?v=hU4g-du3CB0</v>
      </c>
      <c r="D96" t="s">
        <v>261</v>
      </c>
      <c r="E96" s="3">
        <v>44420</v>
      </c>
      <c r="F96" t="s">
        <v>262</v>
      </c>
      <c r="G96" s="2">
        <v>353000</v>
      </c>
      <c r="H96" s="2">
        <v>213</v>
      </c>
      <c r="I96" s="2">
        <v>1618</v>
      </c>
      <c r="J96">
        <v>71472.899999999994</v>
      </c>
      <c r="K96" s="4" t="s">
        <v>345</v>
      </c>
      <c r="L96" t="s">
        <v>263</v>
      </c>
      <c r="M96" s="2">
        <v>17870</v>
      </c>
      <c r="N96" s="4" t="s">
        <v>345</v>
      </c>
      <c r="O96" s="4" t="s">
        <v>4626</v>
      </c>
      <c r="P96" s="4" t="s">
        <v>4606</v>
      </c>
    </row>
    <row r="97" spans="1:16" ht="15" x14ac:dyDescent="0.2">
      <c r="A97" s="2">
        <v>96</v>
      </c>
      <c r="B97" t="s">
        <v>157</v>
      </c>
      <c r="C97" s="1" t="str">
        <f>HYPERLINK("https://www.youtube.com/watch?v=zxrIyfqjgY4","https://www.youtube.com/watch?v=zxrIyfqjgY4")</f>
        <v>https://www.youtube.com/watch?v=zxrIyfqjgY4</v>
      </c>
      <c r="D97" t="s">
        <v>264</v>
      </c>
      <c r="E97" s="3">
        <v>44420</v>
      </c>
      <c r="F97" t="s">
        <v>265</v>
      </c>
      <c r="G97" s="2">
        <v>711000</v>
      </c>
      <c r="H97" s="2">
        <v>255</v>
      </c>
      <c r="I97" s="2">
        <v>3405</v>
      </c>
      <c r="J97" s="2">
        <v>143979</v>
      </c>
      <c r="K97" s="4" t="s">
        <v>345</v>
      </c>
      <c r="L97" t="s">
        <v>266</v>
      </c>
      <c r="M97" s="2">
        <v>17871</v>
      </c>
      <c r="N97" s="4" t="s">
        <v>345</v>
      </c>
      <c r="O97" s="4" t="s">
        <v>4626</v>
      </c>
      <c r="P97" s="4" t="s">
        <v>4606</v>
      </c>
    </row>
    <row r="98" spans="1:16" ht="15" x14ac:dyDescent="0.2">
      <c r="A98" s="2">
        <v>97</v>
      </c>
      <c r="B98" t="s">
        <v>157</v>
      </c>
      <c r="C98" s="1" t="str">
        <f>HYPERLINK("https://www.youtube.com/watch?v=GVR7EdUkTYs","https://www.youtube.com/watch?v=GVR7EdUkTYs")</f>
        <v>https://www.youtube.com/watch?v=GVR7EdUkTYs</v>
      </c>
      <c r="D98" t="s">
        <v>267</v>
      </c>
      <c r="E98" s="3">
        <v>44420</v>
      </c>
      <c r="F98" t="s">
        <v>268</v>
      </c>
      <c r="G98" s="2">
        <v>60</v>
      </c>
      <c r="H98" s="2">
        <v>3</v>
      </c>
      <c r="I98" s="2">
        <v>7</v>
      </c>
      <c r="J98">
        <v>16.399999999999999</v>
      </c>
      <c r="K98" s="4" t="s">
        <v>345</v>
      </c>
      <c r="L98" t="s">
        <v>269</v>
      </c>
      <c r="M98" s="2">
        <v>17872</v>
      </c>
      <c r="N98" s="4" t="s">
        <v>345</v>
      </c>
      <c r="O98" s="4" t="s">
        <v>4626</v>
      </c>
      <c r="P98" s="4" t="s">
        <v>4606</v>
      </c>
    </row>
    <row r="99" spans="1:16" ht="15" x14ac:dyDescent="0.2">
      <c r="A99" s="2">
        <v>98</v>
      </c>
      <c r="B99" t="s">
        <v>157</v>
      </c>
      <c r="C99" s="1" t="str">
        <f>HYPERLINK("https://www.youtube.com/watch?v=5gyk3zxHjks","https://www.youtube.com/watch?v=5gyk3zxHjks")</f>
        <v>https://www.youtube.com/watch?v=5gyk3zxHjks</v>
      </c>
      <c r="D99" t="s">
        <v>270</v>
      </c>
      <c r="E99" s="3">
        <v>44420</v>
      </c>
      <c r="F99" t="s">
        <v>271</v>
      </c>
      <c r="G99" s="2">
        <v>0</v>
      </c>
      <c r="H99" s="2">
        <v>4</v>
      </c>
      <c r="I99" s="2">
        <v>45</v>
      </c>
      <c r="J99">
        <v>23.7</v>
      </c>
      <c r="K99" s="4" t="s">
        <v>345</v>
      </c>
      <c r="L99" t="s">
        <v>272</v>
      </c>
      <c r="M99" s="2">
        <v>17873</v>
      </c>
      <c r="N99" s="4" t="s">
        <v>345</v>
      </c>
      <c r="O99" s="4" t="s">
        <v>4626</v>
      </c>
      <c r="P99" s="4" t="s">
        <v>4606</v>
      </c>
    </row>
    <row r="100" spans="1:16" ht="15" x14ac:dyDescent="0.2">
      <c r="A100" s="2">
        <v>99</v>
      </c>
      <c r="B100" t="s">
        <v>157</v>
      </c>
      <c r="C100" s="1" t="str">
        <f>HYPERLINK("https://www.youtube.com/watch?v=_BHA6udEW-U","https://www.youtube.com/watch?v=_BHA6udEW-U")</f>
        <v>https://www.youtube.com/watch?v=_BHA6udEW-U</v>
      </c>
      <c r="D100" t="s">
        <v>273</v>
      </c>
      <c r="E100" s="3">
        <v>44420</v>
      </c>
      <c r="F100" t="s">
        <v>274</v>
      </c>
      <c r="G100" s="2">
        <v>2610</v>
      </c>
      <c r="H100" s="2">
        <v>22</v>
      </c>
      <c r="I100" s="2">
        <v>641</v>
      </c>
      <c r="J100">
        <v>849.1</v>
      </c>
      <c r="K100" s="4" t="s">
        <v>345</v>
      </c>
      <c r="L100" t="s">
        <v>275</v>
      </c>
      <c r="M100" s="2">
        <v>17874</v>
      </c>
      <c r="N100" s="4" t="s">
        <v>345</v>
      </c>
      <c r="O100" s="4" t="s">
        <v>4626</v>
      </c>
      <c r="P100" s="4" t="s">
        <v>4606</v>
      </c>
    </row>
    <row r="101" spans="1:16" ht="15" x14ac:dyDescent="0.2">
      <c r="A101" s="2">
        <v>100</v>
      </c>
      <c r="B101" t="s">
        <v>157</v>
      </c>
      <c r="C101" s="1" t="str">
        <f>HYPERLINK("https://www.youtube.com/watch?v=eiHf13_RhcI","https://www.youtube.com/watch?v=eiHf13_RhcI")</f>
        <v>https://www.youtube.com/watch?v=eiHf13_RhcI</v>
      </c>
      <c r="D101" t="s">
        <v>276</v>
      </c>
      <c r="E101" s="3">
        <v>44420</v>
      </c>
      <c r="F101" t="s">
        <v>277</v>
      </c>
      <c r="G101" s="2">
        <v>21700</v>
      </c>
      <c r="H101" s="2">
        <v>80</v>
      </c>
      <c r="I101" s="2">
        <v>586</v>
      </c>
      <c r="J101" s="2">
        <v>4657</v>
      </c>
      <c r="K101" s="4" t="s">
        <v>345</v>
      </c>
      <c r="L101" t="s">
        <v>278</v>
      </c>
      <c r="M101" s="2">
        <v>18120</v>
      </c>
      <c r="N101" s="4" t="s">
        <v>345</v>
      </c>
      <c r="O101" s="4" t="s">
        <v>4626</v>
      </c>
      <c r="P101" s="4" t="s">
        <v>4606</v>
      </c>
    </row>
    <row r="102" spans="1:16" ht="15" x14ac:dyDescent="0.2">
      <c r="A102" s="2">
        <v>101</v>
      </c>
      <c r="B102" t="s">
        <v>157</v>
      </c>
      <c r="C102" s="1" t="str">
        <f>HYPERLINK("https://www.youtube.com/watch?v=eMhkUYsq6Q8","https://www.youtube.com/watch?v=eMhkUYsq6Q8")</f>
        <v>https://www.youtube.com/watch?v=eMhkUYsq6Q8</v>
      </c>
      <c r="D102" t="s">
        <v>279</v>
      </c>
      <c r="E102" s="3">
        <v>44420</v>
      </c>
      <c r="F102" t="s">
        <v>280</v>
      </c>
      <c r="G102" s="2">
        <v>0</v>
      </c>
      <c r="H102" s="2">
        <v>0</v>
      </c>
      <c r="I102" s="2">
        <v>99</v>
      </c>
      <c r="J102">
        <v>49.5</v>
      </c>
      <c r="K102" s="4" t="s">
        <v>345</v>
      </c>
      <c r="L102" t="s">
        <v>281</v>
      </c>
      <c r="M102" s="2">
        <v>18122</v>
      </c>
      <c r="N102" s="4" t="s">
        <v>345</v>
      </c>
      <c r="O102" s="4" t="s">
        <v>4626</v>
      </c>
      <c r="P102" s="4" t="s">
        <v>4606</v>
      </c>
    </row>
    <row r="103" spans="1:16" ht="15" x14ac:dyDescent="0.2">
      <c r="A103" s="2">
        <v>102</v>
      </c>
      <c r="B103" t="s">
        <v>157</v>
      </c>
      <c r="C103" s="1" t="str">
        <f>HYPERLINK("https://www.youtube.com/watch?v=9d4CHI8SDRk","https://www.youtube.com/watch?v=9d4CHI8SDRk")</f>
        <v>https://www.youtube.com/watch?v=9d4CHI8SDRk</v>
      </c>
      <c r="D103" t="s">
        <v>282</v>
      </c>
      <c r="E103" s="3">
        <v>44420</v>
      </c>
      <c r="F103" t="s">
        <v>283</v>
      </c>
      <c r="G103" s="2">
        <v>8000</v>
      </c>
      <c r="H103" s="2">
        <v>9</v>
      </c>
      <c r="I103" s="2">
        <v>96</v>
      </c>
      <c r="J103">
        <v>1650.7</v>
      </c>
      <c r="K103" s="4" t="s">
        <v>345</v>
      </c>
      <c r="L103" t="s">
        <v>284</v>
      </c>
      <c r="M103" s="2">
        <v>18124</v>
      </c>
      <c r="N103" s="4" t="s">
        <v>345</v>
      </c>
      <c r="O103" s="4" t="s">
        <v>4626</v>
      </c>
      <c r="P103" s="4" t="s">
        <v>4606</v>
      </c>
    </row>
    <row r="104" spans="1:16" ht="15" x14ac:dyDescent="0.2">
      <c r="A104" s="2">
        <v>103</v>
      </c>
      <c r="B104" t="s">
        <v>157</v>
      </c>
      <c r="C104" s="1" t="str">
        <f>HYPERLINK("https://www.youtube.com/watch?v=lMUhAXmzwKw","https://www.youtube.com/watch?v=lMUhAXmzwKw")</f>
        <v>https://www.youtube.com/watch?v=lMUhAXmzwKw</v>
      </c>
      <c r="D104" t="s">
        <v>285</v>
      </c>
      <c r="E104" s="3">
        <v>44420</v>
      </c>
      <c r="F104" t="s">
        <v>286</v>
      </c>
      <c r="G104" s="2">
        <v>6</v>
      </c>
      <c r="H104" s="2">
        <v>3</v>
      </c>
      <c r="I104" s="2">
        <v>6</v>
      </c>
      <c r="J104">
        <v>5.0999999999999996</v>
      </c>
      <c r="K104" s="4" t="s">
        <v>345</v>
      </c>
      <c r="L104" t="s">
        <v>287</v>
      </c>
      <c r="M104" s="2">
        <v>18126</v>
      </c>
      <c r="N104" s="4" t="s">
        <v>345</v>
      </c>
      <c r="O104" s="4" t="s">
        <v>4626</v>
      </c>
      <c r="P104" s="4" t="s">
        <v>4606</v>
      </c>
    </row>
    <row r="105" spans="1:16" ht="15" x14ac:dyDescent="0.2">
      <c r="A105" s="2">
        <v>104</v>
      </c>
      <c r="B105" t="s">
        <v>157</v>
      </c>
      <c r="C105" s="1" t="str">
        <f>HYPERLINK("https://www.youtube.com/watch?v=i45RBC0G2qo","https://www.youtube.com/watch?v=i45RBC0G2qo")</f>
        <v>https://www.youtube.com/watch?v=i45RBC0G2qo</v>
      </c>
      <c r="D105" t="s">
        <v>288</v>
      </c>
      <c r="E105" s="3">
        <v>44420</v>
      </c>
      <c r="F105" t="s">
        <v>289</v>
      </c>
      <c r="G105" s="2">
        <v>2530</v>
      </c>
      <c r="H105" s="2">
        <v>0</v>
      </c>
      <c r="I105" s="2">
        <v>33</v>
      </c>
      <c r="J105">
        <v>522.5</v>
      </c>
      <c r="K105" s="4" t="s">
        <v>345</v>
      </c>
      <c r="L105" t="s">
        <v>290</v>
      </c>
      <c r="M105" s="2">
        <v>18425</v>
      </c>
      <c r="N105" s="4" t="s">
        <v>345</v>
      </c>
      <c r="O105" s="4" t="s">
        <v>4626</v>
      </c>
      <c r="P105" s="4" t="s">
        <v>4606</v>
      </c>
    </row>
    <row r="106" spans="1:16" ht="15" x14ac:dyDescent="0.2">
      <c r="A106" s="2">
        <v>105</v>
      </c>
      <c r="B106" t="s">
        <v>157</v>
      </c>
      <c r="C106" s="1" t="str">
        <f>HYPERLINK("https://www.youtube.com/watch?v=C2_NBojAvgc","https://www.youtube.com/watch?v=C2_NBojAvgc")</f>
        <v>https://www.youtube.com/watch?v=C2_NBojAvgc</v>
      </c>
      <c r="D106" t="s">
        <v>291</v>
      </c>
      <c r="E106" s="3">
        <v>44421</v>
      </c>
      <c r="F106" t="s">
        <v>292</v>
      </c>
      <c r="G106" s="2">
        <v>8</v>
      </c>
      <c r="H106" s="2">
        <v>3</v>
      </c>
      <c r="I106" s="2">
        <v>24</v>
      </c>
      <c r="J106">
        <v>14.5</v>
      </c>
      <c r="K106" s="4" t="s">
        <v>345</v>
      </c>
      <c r="L106" t="s">
        <v>293</v>
      </c>
      <c r="M106" s="2">
        <v>18426</v>
      </c>
      <c r="N106" s="4" t="s">
        <v>345</v>
      </c>
      <c r="O106" s="4" t="s">
        <v>4626</v>
      </c>
      <c r="P106" s="4" t="s">
        <v>4606</v>
      </c>
    </row>
    <row r="107" spans="1:16" ht="15" x14ac:dyDescent="0.2">
      <c r="A107" s="2">
        <v>106</v>
      </c>
      <c r="B107" t="s">
        <v>157</v>
      </c>
      <c r="C107" s="1" t="str">
        <f>HYPERLINK("https://www.youtube.com/watch?v=EKGg5gVoBPM","https://www.youtube.com/watch?v=EKGg5gVoBPM")</f>
        <v>https://www.youtube.com/watch?v=EKGg5gVoBPM</v>
      </c>
      <c r="D107" t="s">
        <v>170</v>
      </c>
      <c r="E107" s="3">
        <v>44421</v>
      </c>
      <c r="F107" t="s">
        <v>294</v>
      </c>
      <c r="G107" s="2">
        <v>1210</v>
      </c>
      <c r="H107" s="2">
        <v>46</v>
      </c>
      <c r="I107" s="2">
        <v>161</v>
      </c>
      <c r="J107">
        <v>336.3</v>
      </c>
      <c r="K107" s="4" t="s">
        <v>345</v>
      </c>
      <c r="L107" t="s">
        <v>172</v>
      </c>
      <c r="M107" s="2">
        <v>18427</v>
      </c>
      <c r="N107" s="4" t="s">
        <v>345</v>
      </c>
      <c r="O107" s="4" t="s">
        <v>4626</v>
      </c>
      <c r="P107" s="4" t="s">
        <v>4606</v>
      </c>
    </row>
    <row r="108" spans="1:16" ht="15" x14ac:dyDescent="0.2">
      <c r="A108" s="2">
        <v>107</v>
      </c>
      <c r="B108" t="s">
        <v>157</v>
      </c>
      <c r="C108" s="1" t="str">
        <f>HYPERLINK("https://www.youtube.com/watch?v=usVvz00Evok","https://www.youtube.com/watch?v=usVvz00Evok")</f>
        <v>https://www.youtube.com/watch?v=usVvz00Evok</v>
      </c>
      <c r="D108" t="s">
        <v>295</v>
      </c>
      <c r="E108" s="3">
        <v>44421</v>
      </c>
      <c r="F108" t="s">
        <v>296</v>
      </c>
      <c r="G108" s="2">
        <v>45</v>
      </c>
      <c r="H108" s="2">
        <v>0</v>
      </c>
      <c r="I108" s="2">
        <v>17</v>
      </c>
      <c r="J108">
        <v>17.5</v>
      </c>
      <c r="K108" s="4" t="s">
        <v>345</v>
      </c>
      <c r="L108" t="s">
        <v>297</v>
      </c>
      <c r="M108" s="2">
        <v>18428</v>
      </c>
      <c r="N108" s="4" t="s">
        <v>345</v>
      </c>
      <c r="O108" s="4" t="s">
        <v>4626</v>
      </c>
      <c r="P108" s="4" t="s">
        <v>4606</v>
      </c>
    </row>
    <row r="109" spans="1:16" ht="15" x14ac:dyDescent="0.2">
      <c r="A109" s="2">
        <v>108</v>
      </c>
      <c r="B109" t="s">
        <v>157</v>
      </c>
      <c r="C109" s="1" t="str">
        <f>HYPERLINK("https://www.youtube.com/watch?v=lZG1rgMouBA","https://www.youtube.com/watch?v=lZG1rgMouBA")</f>
        <v>https://www.youtube.com/watch?v=lZG1rgMouBA</v>
      </c>
      <c r="D109" t="s">
        <v>298</v>
      </c>
      <c r="E109" s="3">
        <v>44421</v>
      </c>
      <c r="F109" t="s">
        <v>299</v>
      </c>
      <c r="G109" s="2">
        <v>0</v>
      </c>
      <c r="H109" s="2">
        <v>1</v>
      </c>
      <c r="I109" s="2">
        <v>4</v>
      </c>
      <c r="J109">
        <v>2.2999999999999998</v>
      </c>
      <c r="K109" s="4" t="s">
        <v>345</v>
      </c>
      <c r="L109" t="s">
        <v>300</v>
      </c>
      <c r="M109" s="2">
        <v>18429</v>
      </c>
      <c r="N109" s="4" t="s">
        <v>345</v>
      </c>
      <c r="O109" s="4" t="s">
        <v>4626</v>
      </c>
      <c r="P109" s="4" t="s">
        <v>4606</v>
      </c>
    </row>
    <row r="110" spans="1:16" ht="15" x14ac:dyDescent="0.2">
      <c r="A110" s="2">
        <v>109</v>
      </c>
      <c r="B110" t="s">
        <v>157</v>
      </c>
      <c r="C110" s="1" t="str">
        <f>HYPERLINK("https://www.youtube.com/watch?v=xRWhztXlZVM","https://www.youtube.com/watch?v=xRWhztXlZVM")</f>
        <v>https://www.youtube.com/watch?v=xRWhztXlZVM</v>
      </c>
      <c r="D110" t="s">
        <v>301</v>
      </c>
      <c r="E110" s="3">
        <v>44421</v>
      </c>
      <c r="F110" t="s">
        <v>302</v>
      </c>
      <c r="G110" s="2">
        <v>1</v>
      </c>
      <c r="H110" s="2">
        <v>0</v>
      </c>
      <c r="I110" s="2">
        <v>6</v>
      </c>
      <c r="J110">
        <v>3.2</v>
      </c>
      <c r="K110" s="4" t="s">
        <v>345</v>
      </c>
      <c r="L110" t="s">
        <v>303</v>
      </c>
      <c r="M110" s="2">
        <v>18430</v>
      </c>
      <c r="N110" s="4" t="s">
        <v>345</v>
      </c>
      <c r="O110" s="4" t="s">
        <v>4626</v>
      </c>
      <c r="P110" s="4" t="s">
        <v>4606</v>
      </c>
    </row>
    <row r="111" spans="1:16" ht="15" x14ac:dyDescent="0.2">
      <c r="A111" s="2">
        <v>110</v>
      </c>
      <c r="B111" t="s">
        <v>157</v>
      </c>
      <c r="C111" s="1" t="str">
        <f>HYPERLINK("https://www.youtube.com/watch?v=6PPFBONPdPU","https://www.youtube.com/watch?v=6PPFBONPdPU")</f>
        <v>https://www.youtube.com/watch?v=6PPFBONPdPU</v>
      </c>
      <c r="D111" t="s">
        <v>279</v>
      </c>
      <c r="E111" s="3">
        <v>44421</v>
      </c>
      <c r="F111" t="s">
        <v>304</v>
      </c>
      <c r="G111" s="2">
        <v>0</v>
      </c>
      <c r="H111" s="2">
        <v>0</v>
      </c>
      <c r="I111" s="2">
        <v>94</v>
      </c>
      <c r="J111" s="2">
        <v>47</v>
      </c>
      <c r="K111" s="4" t="s">
        <v>345</v>
      </c>
      <c r="L111" t="s">
        <v>305</v>
      </c>
      <c r="M111" s="2">
        <v>18606</v>
      </c>
      <c r="N111" s="4" t="s">
        <v>345</v>
      </c>
      <c r="O111" s="4" t="s">
        <v>4626</v>
      </c>
      <c r="P111" s="4" t="s">
        <v>4606</v>
      </c>
    </row>
    <row r="112" spans="1:16" ht="15" x14ac:dyDescent="0.2">
      <c r="A112" s="2">
        <v>111</v>
      </c>
      <c r="B112" t="s">
        <v>157</v>
      </c>
      <c r="C112" s="1" t="str">
        <f>HYPERLINK("https://www.youtube.com/watch?v=gaDyfVkRLv8","https://www.youtube.com/watch?v=gaDyfVkRLv8")</f>
        <v>https://www.youtube.com/watch?v=gaDyfVkRLv8</v>
      </c>
      <c r="D112" t="s">
        <v>306</v>
      </c>
      <c r="E112" s="3">
        <v>44421</v>
      </c>
      <c r="F112" t="s">
        <v>307</v>
      </c>
      <c r="G112" s="2">
        <v>4</v>
      </c>
      <c r="H112" s="2">
        <v>0</v>
      </c>
      <c r="I112" s="2">
        <v>10</v>
      </c>
      <c r="J112">
        <v>5.8</v>
      </c>
      <c r="K112" s="4" t="s">
        <v>345</v>
      </c>
      <c r="L112" t="s">
        <v>308</v>
      </c>
      <c r="M112" s="2">
        <v>18607</v>
      </c>
      <c r="N112" s="4" t="s">
        <v>345</v>
      </c>
      <c r="O112" s="4" t="s">
        <v>4626</v>
      </c>
      <c r="P112" s="4" t="s">
        <v>4606</v>
      </c>
    </row>
    <row r="113" spans="1:16" ht="15" x14ac:dyDescent="0.2">
      <c r="A113" s="2">
        <v>112</v>
      </c>
      <c r="B113" t="s">
        <v>157</v>
      </c>
      <c r="C113" s="1" t="str">
        <f>HYPERLINK("https://www.youtube.com/watch?v=hEDXvEPR_4w","https://www.youtube.com/watch?v=hEDXvEPR_4w")</f>
        <v>https://www.youtube.com/watch?v=hEDXvEPR_4w</v>
      </c>
      <c r="D113" t="s">
        <v>309</v>
      </c>
      <c r="E113" s="3">
        <v>44421</v>
      </c>
      <c r="F113" t="s">
        <v>310</v>
      </c>
      <c r="G113" s="2">
        <v>770000</v>
      </c>
      <c r="H113" s="2">
        <v>5614</v>
      </c>
      <c r="I113" s="2">
        <v>56360</v>
      </c>
      <c r="J113">
        <v>183864.2</v>
      </c>
      <c r="K113" s="4" t="s">
        <v>345</v>
      </c>
      <c r="L113" t="s">
        <v>311</v>
      </c>
      <c r="M113" s="2">
        <v>18608</v>
      </c>
      <c r="N113" s="4" t="s">
        <v>345</v>
      </c>
      <c r="O113" s="4" t="s">
        <v>4626</v>
      </c>
      <c r="P113" s="4" t="s">
        <v>4606</v>
      </c>
    </row>
    <row r="114" spans="1:16" ht="15" x14ac:dyDescent="0.2">
      <c r="A114" s="2">
        <v>113</v>
      </c>
      <c r="B114" t="s">
        <v>157</v>
      </c>
      <c r="C114" s="1" t="str">
        <f>HYPERLINK("https://www.youtube.com/watch?v=d5HsKiSQzTU","https://www.youtube.com/watch?v=d5HsKiSQzTU")</f>
        <v>https://www.youtube.com/watch?v=d5HsKiSQzTU</v>
      </c>
      <c r="D114" t="s">
        <v>312</v>
      </c>
      <c r="E114" s="3">
        <v>44421</v>
      </c>
      <c r="F114" t="s">
        <v>313</v>
      </c>
      <c r="G114" s="2">
        <v>50100</v>
      </c>
      <c r="H114" s="2">
        <v>184</v>
      </c>
      <c r="I114" s="2">
        <v>2049</v>
      </c>
      <c r="J114">
        <v>11099.7</v>
      </c>
      <c r="K114" s="4" t="s">
        <v>345</v>
      </c>
      <c r="L114" t="s">
        <v>314</v>
      </c>
      <c r="M114" s="2">
        <v>18609</v>
      </c>
      <c r="N114" s="4" t="s">
        <v>345</v>
      </c>
      <c r="O114" s="4" t="s">
        <v>4626</v>
      </c>
      <c r="P114" s="4" t="s">
        <v>4606</v>
      </c>
    </row>
    <row r="115" spans="1:16" ht="15" x14ac:dyDescent="0.2">
      <c r="A115" s="2">
        <v>114</v>
      </c>
      <c r="B115" t="s">
        <v>157</v>
      </c>
      <c r="C115" s="1" t="str">
        <f>HYPERLINK("https://www.youtube.com/watch?v=h5_DfMIIsvw","https://www.youtube.com/watch?v=h5_DfMIIsvw")</f>
        <v>https://www.youtube.com/watch?v=h5_DfMIIsvw</v>
      </c>
      <c r="D115" t="s">
        <v>315</v>
      </c>
      <c r="E115" s="3">
        <v>44421</v>
      </c>
      <c r="F115" t="s">
        <v>316</v>
      </c>
      <c r="G115" s="2">
        <v>7210</v>
      </c>
      <c r="H115" s="2">
        <v>18</v>
      </c>
      <c r="I115" s="2">
        <v>206</v>
      </c>
      <c r="J115">
        <v>1550.4</v>
      </c>
      <c r="K115" s="4" t="s">
        <v>345</v>
      </c>
      <c r="L115" t="s">
        <v>317</v>
      </c>
      <c r="M115" s="2">
        <v>18610</v>
      </c>
      <c r="N115" s="4" t="s">
        <v>345</v>
      </c>
      <c r="O115" s="4" t="s">
        <v>4626</v>
      </c>
      <c r="P115" s="4" t="s">
        <v>4606</v>
      </c>
    </row>
    <row r="116" spans="1:16" ht="15" x14ac:dyDescent="0.2">
      <c r="A116" s="2">
        <v>115</v>
      </c>
      <c r="B116" t="s">
        <v>157</v>
      </c>
      <c r="C116" s="1" t="str">
        <f>HYPERLINK("https://www.youtube.com/watch?v=ae1bjb1GbeU","https://www.youtube.com/watch?v=ae1bjb1GbeU")</f>
        <v>https://www.youtube.com/watch?v=ae1bjb1GbeU</v>
      </c>
      <c r="D116" t="s">
        <v>318</v>
      </c>
      <c r="E116" s="3">
        <v>44421</v>
      </c>
      <c r="F116" t="s">
        <v>319</v>
      </c>
      <c r="G116" s="2">
        <v>462</v>
      </c>
      <c r="H116" s="2">
        <v>6</v>
      </c>
      <c r="I116" s="2">
        <v>56</v>
      </c>
      <c r="J116">
        <v>122.2</v>
      </c>
      <c r="K116" s="4" t="s">
        <v>345</v>
      </c>
      <c r="L116" t="s">
        <v>320</v>
      </c>
      <c r="M116" s="2">
        <v>18611</v>
      </c>
      <c r="N116" s="4" t="s">
        <v>345</v>
      </c>
      <c r="O116" s="4" t="s">
        <v>4626</v>
      </c>
      <c r="P116" s="4" t="s">
        <v>4606</v>
      </c>
    </row>
    <row r="117" spans="1:16" ht="15" x14ac:dyDescent="0.2">
      <c r="A117" s="2">
        <v>116</v>
      </c>
      <c r="B117" t="s">
        <v>157</v>
      </c>
      <c r="C117" s="1" t="str">
        <f>HYPERLINK("https://www.youtube.com/watch?v=Y4RiKEboEVo","https://www.youtube.com/watch?v=Y4RiKEboEVo")</f>
        <v>https://www.youtube.com/watch?v=Y4RiKEboEVo</v>
      </c>
      <c r="D117" t="s">
        <v>321</v>
      </c>
      <c r="E117" s="3">
        <v>44421</v>
      </c>
      <c r="F117" t="s">
        <v>322</v>
      </c>
      <c r="G117" s="2">
        <v>812</v>
      </c>
      <c r="H117" s="2">
        <v>16</v>
      </c>
      <c r="I117" s="2">
        <v>198</v>
      </c>
      <c r="J117">
        <v>266.20000000000005</v>
      </c>
      <c r="K117" s="4" t="s">
        <v>345</v>
      </c>
      <c r="L117" t="s">
        <v>323</v>
      </c>
      <c r="M117" s="2">
        <v>18612</v>
      </c>
      <c r="N117" s="4" t="s">
        <v>345</v>
      </c>
      <c r="O117" s="4" t="s">
        <v>4626</v>
      </c>
      <c r="P117" s="4" t="s">
        <v>4606</v>
      </c>
    </row>
    <row r="118" spans="1:16" ht="15" x14ac:dyDescent="0.2">
      <c r="A118" s="2">
        <v>117</v>
      </c>
      <c r="B118" t="s">
        <v>157</v>
      </c>
      <c r="C118" s="1" t="str">
        <f>HYPERLINK("https://www.youtube.com/watch?v=pm4v-LzHPeM","https://www.youtube.com/watch?v=pm4v-LzHPeM")</f>
        <v>https://www.youtube.com/watch?v=pm4v-LzHPeM</v>
      </c>
      <c r="D118" t="s">
        <v>324</v>
      </c>
      <c r="E118" s="3">
        <v>44421</v>
      </c>
      <c r="F118" t="s">
        <v>325</v>
      </c>
      <c r="G118" s="2">
        <v>7870</v>
      </c>
      <c r="H118" s="2">
        <v>18</v>
      </c>
      <c r="I118" s="2">
        <v>82</v>
      </c>
      <c r="J118">
        <v>1620.4</v>
      </c>
      <c r="K118" s="4" t="s">
        <v>345</v>
      </c>
      <c r="L118" t="s">
        <v>326</v>
      </c>
      <c r="M118" s="2">
        <v>18613</v>
      </c>
      <c r="N118" s="4" t="s">
        <v>345</v>
      </c>
      <c r="O118" s="4" t="s">
        <v>4626</v>
      </c>
      <c r="P118" s="4" t="s">
        <v>4606</v>
      </c>
    </row>
    <row r="119" spans="1:16" ht="15" x14ac:dyDescent="0.2">
      <c r="A119" s="2">
        <v>118</v>
      </c>
      <c r="B119" t="s">
        <v>157</v>
      </c>
      <c r="C119" s="1" t="str">
        <f>HYPERLINK("https://www.youtube.com/watch?v=7yFEsq7E1GQ","https://www.youtube.com/watch?v=7yFEsq7E1GQ")</f>
        <v>https://www.youtube.com/watch?v=7yFEsq7E1GQ</v>
      </c>
      <c r="D119" t="s">
        <v>327</v>
      </c>
      <c r="E119" s="3">
        <v>44421</v>
      </c>
      <c r="F119" t="s">
        <v>328</v>
      </c>
      <c r="G119" s="2">
        <v>411</v>
      </c>
      <c r="H119" s="2">
        <v>5</v>
      </c>
      <c r="I119" s="2">
        <v>144</v>
      </c>
      <c r="J119">
        <v>155.69999999999999</v>
      </c>
      <c r="K119" s="4" t="s">
        <v>345</v>
      </c>
      <c r="L119" t="s">
        <v>329</v>
      </c>
      <c r="M119" s="2">
        <v>18614</v>
      </c>
      <c r="N119" s="4" t="s">
        <v>345</v>
      </c>
      <c r="O119" s="4" t="s">
        <v>4626</v>
      </c>
      <c r="P119" s="4" t="s">
        <v>4606</v>
      </c>
    </row>
    <row r="120" spans="1:16" ht="15" x14ac:dyDescent="0.2">
      <c r="A120" s="2">
        <v>119</v>
      </c>
      <c r="B120" t="s">
        <v>157</v>
      </c>
      <c r="C120" s="1" t="str">
        <f>HYPERLINK("https://www.youtube.com/watch?v=WW9DwrR_jZc","https://www.youtube.com/watch?v=WW9DwrR_jZc")</f>
        <v>https://www.youtube.com/watch?v=WW9DwrR_jZc</v>
      </c>
      <c r="D120" t="s">
        <v>330</v>
      </c>
      <c r="E120" s="3">
        <v>44421</v>
      </c>
      <c r="F120" t="s">
        <v>331</v>
      </c>
      <c r="G120" s="2">
        <v>26</v>
      </c>
      <c r="H120" s="2">
        <v>0</v>
      </c>
      <c r="I120" s="2">
        <v>19</v>
      </c>
      <c r="J120">
        <v>14.7</v>
      </c>
      <c r="K120" s="4" t="s">
        <v>345</v>
      </c>
      <c r="L120" t="s">
        <v>332</v>
      </c>
      <c r="M120" s="2">
        <v>18615</v>
      </c>
      <c r="N120" s="4" t="s">
        <v>345</v>
      </c>
      <c r="O120" s="4" t="s">
        <v>4626</v>
      </c>
      <c r="P120" s="4" t="s">
        <v>4606</v>
      </c>
    </row>
    <row r="121" spans="1:16" ht="15" x14ac:dyDescent="0.2">
      <c r="A121" s="2">
        <v>120</v>
      </c>
      <c r="B121" t="s">
        <v>157</v>
      </c>
      <c r="C121" s="1" t="str">
        <f>HYPERLINK("https://www.youtube.com/watch?v=NyxTbN1Jyn4","https://www.youtube.com/watch?v=NyxTbN1Jyn4")</f>
        <v>https://www.youtube.com/watch?v=NyxTbN1Jyn4</v>
      </c>
      <c r="D121" t="s">
        <v>333</v>
      </c>
      <c r="E121" s="3">
        <v>44421</v>
      </c>
      <c r="F121" t="s">
        <v>334</v>
      </c>
      <c r="G121" s="2">
        <v>322</v>
      </c>
      <c r="H121" s="2">
        <v>1</v>
      </c>
      <c r="I121" s="2">
        <v>3</v>
      </c>
      <c r="J121">
        <v>66.2</v>
      </c>
      <c r="K121" s="4" t="s">
        <v>345</v>
      </c>
      <c r="L121" t="s">
        <v>335</v>
      </c>
      <c r="M121" s="2">
        <v>18616</v>
      </c>
      <c r="N121" s="4" t="s">
        <v>345</v>
      </c>
      <c r="O121" s="4" t="s">
        <v>4626</v>
      </c>
      <c r="P121" s="4" t="s">
        <v>4606</v>
      </c>
    </row>
    <row r="122" spans="1:16" ht="15" x14ac:dyDescent="0.2">
      <c r="A122" s="2">
        <v>121</v>
      </c>
      <c r="B122" t="s">
        <v>157</v>
      </c>
      <c r="C122" s="1" t="str">
        <f>HYPERLINK("https://www.youtube.com/watch?v=vrTr1r6FR2Q","https://www.youtube.com/watch?v=vrTr1r6FR2Q")</f>
        <v>https://www.youtube.com/watch?v=vrTr1r6FR2Q</v>
      </c>
      <c r="D122" t="s">
        <v>336</v>
      </c>
      <c r="E122" s="3">
        <v>44421</v>
      </c>
      <c r="F122" t="s">
        <v>337</v>
      </c>
      <c r="G122" s="2">
        <v>196</v>
      </c>
      <c r="H122" s="2">
        <v>0</v>
      </c>
      <c r="I122" s="2">
        <v>0</v>
      </c>
      <c r="J122">
        <v>39.200000000000003</v>
      </c>
      <c r="K122" s="4" t="s">
        <v>345</v>
      </c>
      <c r="L122" t="s">
        <v>338</v>
      </c>
      <c r="M122" s="2">
        <v>18617</v>
      </c>
      <c r="N122" s="4" t="s">
        <v>345</v>
      </c>
      <c r="O122" s="4" t="s">
        <v>4626</v>
      </c>
      <c r="P122" s="4" t="s">
        <v>4606</v>
      </c>
    </row>
    <row r="123" spans="1:16" ht="15" x14ac:dyDescent="0.2">
      <c r="A123" s="2">
        <v>122</v>
      </c>
      <c r="B123" t="s">
        <v>157</v>
      </c>
      <c r="C123" s="1" t="str">
        <f>HYPERLINK("https://www.youtube.com/watch?v=EKNoeDBnS4s","https://www.youtube.com/watch?v=EKNoeDBnS4s")</f>
        <v>https://www.youtube.com/watch?v=EKNoeDBnS4s</v>
      </c>
      <c r="D123" t="s">
        <v>339</v>
      </c>
      <c r="E123" s="3">
        <v>44421</v>
      </c>
      <c r="F123" t="s">
        <v>340</v>
      </c>
      <c r="G123" s="2">
        <v>8140</v>
      </c>
      <c r="H123" s="2">
        <v>0</v>
      </c>
      <c r="I123" s="2">
        <v>3</v>
      </c>
      <c r="J123">
        <v>1629.5</v>
      </c>
      <c r="K123" s="4" t="s">
        <v>345</v>
      </c>
      <c r="L123" t="s">
        <v>341</v>
      </c>
      <c r="M123" s="2">
        <v>18618</v>
      </c>
      <c r="N123" s="4" t="s">
        <v>345</v>
      </c>
      <c r="O123" s="4" t="s">
        <v>4626</v>
      </c>
      <c r="P123" s="4" t="s">
        <v>4606</v>
      </c>
    </row>
    <row r="124" spans="1:16" ht="15" x14ac:dyDescent="0.2">
      <c r="A124" s="2">
        <v>123</v>
      </c>
      <c r="B124" t="s">
        <v>157</v>
      </c>
      <c r="C124" s="1" t="str">
        <f>HYPERLINK("https://www.youtube.com/watch?v=NdU_KNqZuvY","https://www.youtube.com/watch?v=NdU_KNqZuvY")</f>
        <v>https://www.youtube.com/watch?v=NdU_KNqZuvY</v>
      </c>
      <c r="D124" t="s">
        <v>342</v>
      </c>
      <c r="E124" s="3">
        <v>44421</v>
      </c>
      <c r="F124" t="s">
        <v>343</v>
      </c>
      <c r="G124" s="2">
        <v>547</v>
      </c>
      <c r="H124" s="2">
        <v>0</v>
      </c>
      <c r="I124" s="2">
        <v>7</v>
      </c>
      <c r="J124">
        <v>112.9</v>
      </c>
      <c r="K124" s="4" t="s">
        <v>345</v>
      </c>
      <c r="L124" t="s">
        <v>344</v>
      </c>
      <c r="M124" s="2">
        <v>18619</v>
      </c>
      <c r="N124" s="4" t="s">
        <v>345</v>
      </c>
      <c r="O124" s="4" t="s">
        <v>4626</v>
      </c>
      <c r="P124" s="4" t="s">
        <v>4606</v>
      </c>
    </row>
    <row r="125" spans="1:16" ht="15" x14ac:dyDescent="0.2">
      <c r="A125" s="2">
        <v>124</v>
      </c>
      <c r="B125" s="6" t="s">
        <v>1</v>
      </c>
      <c r="C125" s="7" t="str">
        <f>HYPERLINK("https://www.twitter.com/OutofSightttt/status/1425545399796916227","https://www.twitter.com/OutofSightttt/status/1425545399796916227")</f>
        <v>https://www.twitter.com/OutofSightttt/status/1425545399796916227</v>
      </c>
      <c r="D125" s="6" t="s">
        <v>346</v>
      </c>
      <c r="E125" s="8">
        <v>44419</v>
      </c>
      <c r="F125" s="6" t="s">
        <v>347</v>
      </c>
      <c r="G125" s="5">
        <v>16</v>
      </c>
      <c r="H125" s="5">
        <v>0</v>
      </c>
      <c r="I125" s="5">
        <v>0</v>
      </c>
      <c r="J125" s="6">
        <v>3.2</v>
      </c>
      <c r="K125" s="4" t="s">
        <v>2481</v>
      </c>
      <c r="L125" s="6" t="s">
        <v>348</v>
      </c>
      <c r="M125" s="5">
        <v>23550</v>
      </c>
      <c r="N125" s="4" t="s">
        <v>2481</v>
      </c>
      <c r="O125" s="4" t="s">
        <v>4627</v>
      </c>
      <c r="P125" s="4" t="s">
        <v>4606</v>
      </c>
    </row>
    <row r="126" spans="1:16" ht="15" x14ac:dyDescent="0.2">
      <c r="A126" s="2">
        <v>125</v>
      </c>
      <c r="B126" s="6" t="s">
        <v>1</v>
      </c>
      <c r="C126" s="7" t="str">
        <f>HYPERLINK("https://www.twitter.com/taehyunggbabe/status/1425545398530101251","https://www.twitter.com/taehyunggbabe/status/1425545398530101251")</f>
        <v>https://www.twitter.com/taehyunggbabe/status/1425545398530101251</v>
      </c>
      <c r="D126" s="6" t="s">
        <v>349</v>
      </c>
      <c r="E126" s="8">
        <v>44419</v>
      </c>
      <c r="F126" s="6" t="s">
        <v>347</v>
      </c>
      <c r="G126" s="5">
        <v>213</v>
      </c>
      <c r="H126" s="5">
        <v>71</v>
      </c>
      <c r="I126" s="5">
        <v>149</v>
      </c>
      <c r="J126" s="6">
        <v>138.4</v>
      </c>
      <c r="K126" s="4" t="s">
        <v>2481</v>
      </c>
      <c r="L126" s="6" t="s">
        <v>350</v>
      </c>
      <c r="M126" s="5">
        <v>23551</v>
      </c>
      <c r="N126" s="4" t="s">
        <v>2481</v>
      </c>
      <c r="O126" s="4" t="s">
        <v>4627</v>
      </c>
      <c r="P126" s="4" t="s">
        <v>4606</v>
      </c>
    </row>
    <row r="127" spans="1:16" ht="15" x14ac:dyDescent="0.2">
      <c r="A127" s="2">
        <v>126</v>
      </c>
      <c r="B127" s="6" t="s">
        <v>1</v>
      </c>
      <c r="C127" s="7" t="str">
        <f>HYPERLINK("https://www.twitter.com/Muthu40865886/status/1425545396604915713","https://www.twitter.com/Muthu40865886/status/1425545396604915713")</f>
        <v>https://www.twitter.com/Muthu40865886/status/1425545396604915713</v>
      </c>
      <c r="D127" s="6" t="s">
        <v>351</v>
      </c>
      <c r="E127" s="8">
        <v>44419</v>
      </c>
      <c r="F127" s="6" t="s">
        <v>352</v>
      </c>
      <c r="G127" s="5">
        <v>24</v>
      </c>
      <c r="H127" s="5">
        <v>1</v>
      </c>
      <c r="I127" s="5">
        <v>1</v>
      </c>
      <c r="J127" s="6">
        <v>5.6000000000000005</v>
      </c>
      <c r="K127" s="4" t="s">
        <v>2481</v>
      </c>
      <c r="L127" s="6" t="s">
        <v>353</v>
      </c>
      <c r="M127" s="5">
        <v>23552</v>
      </c>
      <c r="N127" s="4" t="s">
        <v>2481</v>
      </c>
      <c r="O127" s="4" t="s">
        <v>4627</v>
      </c>
      <c r="P127" s="4" t="s">
        <v>4606</v>
      </c>
    </row>
    <row r="128" spans="1:16" ht="15" x14ac:dyDescent="0.2">
      <c r="A128" s="2">
        <v>127</v>
      </c>
      <c r="B128" s="6" t="s">
        <v>1</v>
      </c>
      <c r="C128" s="7" t="str">
        <f>HYPERLINK("https://www.twitter.com/Questioning1729/status/1425545395824889871","https://www.twitter.com/Questioning1729/status/1425545395824889871")</f>
        <v>https://www.twitter.com/Questioning1729/status/1425545395824889871</v>
      </c>
      <c r="D128" s="6" t="s">
        <v>354</v>
      </c>
      <c r="E128" s="8">
        <v>44419</v>
      </c>
      <c r="F128" s="6" t="s">
        <v>352</v>
      </c>
      <c r="G128" s="5">
        <v>149</v>
      </c>
      <c r="H128" s="5">
        <v>1242</v>
      </c>
      <c r="I128" s="5">
        <v>144</v>
      </c>
      <c r="J128" s="6">
        <v>474.4</v>
      </c>
      <c r="K128" s="4" t="s">
        <v>2481</v>
      </c>
      <c r="L128" s="6" t="s">
        <v>355</v>
      </c>
      <c r="M128" s="5">
        <v>23553</v>
      </c>
      <c r="N128" s="4" t="s">
        <v>2481</v>
      </c>
      <c r="O128" s="4" t="s">
        <v>4627</v>
      </c>
      <c r="P128" s="4" t="s">
        <v>4606</v>
      </c>
    </row>
    <row r="129" spans="1:16" ht="15" x14ac:dyDescent="0.2">
      <c r="A129" s="2">
        <v>128</v>
      </c>
      <c r="B129" s="6" t="s">
        <v>1</v>
      </c>
      <c r="C129" s="7" t="str">
        <f>HYPERLINK("https://www.twitter.com/kral_farid/status/1425545394029690883","https://www.twitter.com/kral_farid/status/1425545394029690883")</f>
        <v>https://www.twitter.com/kral_farid/status/1425545394029690883</v>
      </c>
      <c r="D129" s="6" t="s">
        <v>356</v>
      </c>
      <c r="E129" s="8">
        <v>44419</v>
      </c>
      <c r="F129" s="6" t="s">
        <v>357</v>
      </c>
      <c r="G129" s="5">
        <v>129</v>
      </c>
      <c r="H129" s="5">
        <v>0</v>
      </c>
      <c r="I129" s="5">
        <v>0</v>
      </c>
      <c r="J129" s="6">
        <v>25.8</v>
      </c>
      <c r="K129" s="4" t="s">
        <v>2481</v>
      </c>
      <c r="L129" s="6" t="s">
        <v>358</v>
      </c>
      <c r="M129" s="5">
        <v>23554</v>
      </c>
      <c r="N129" s="4" t="s">
        <v>2481</v>
      </c>
      <c r="O129" s="4" t="s">
        <v>4627</v>
      </c>
      <c r="P129" s="4" t="s">
        <v>4606</v>
      </c>
    </row>
    <row r="130" spans="1:16" ht="15" x14ac:dyDescent="0.2">
      <c r="A130" s="2">
        <v>129</v>
      </c>
      <c r="B130" s="6" t="s">
        <v>1</v>
      </c>
      <c r="C130" s="7" t="str">
        <f>HYPERLINK("https://www.twitter.com/CurrencyNews/status/1425545393451020289","https://www.twitter.com/CurrencyNews/status/1425545393451020289")</f>
        <v>https://www.twitter.com/CurrencyNews/status/1425545393451020289</v>
      </c>
      <c r="D130" s="6" t="s">
        <v>359</v>
      </c>
      <c r="E130" s="8">
        <v>44419</v>
      </c>
      <c r="F130" s="6" t="s">
        <v>357</v>
      </c>
      <c r="G130" s="5">
        <v>8367</v>
      </c>
      <c r="H130" s="5">
        <v>0</v>
      </c>
      <c r="I130" s="5">
        <v>0</v>
      </c>
      <c r="J130" s="6">
        <v>1673.4</v>
      </c>
      <c r="K130" s="4" t="s">
        <v>2481</v>
      </c>
      <c r="L130" s="6" t="s">
        <v>360</v>
      </c>
      <c r="M130" s="5">
        <v>23555</v>
      </c>
      <c r="N130" s="4" t="s">
        <v>2481</v>
      </c>
      <c r="O130" s="4" t="s">
        <v>4627</v>
      </c>
      <c r="P130" s="4" t="s">
        <v>4606</v>
      </c>
    </row>
    <row r="131" spans="1:16" ht="15" x14ac:dyDescent="0.2">
      <c r="A131" s="2">
        <v>130</v>
      </c>
      <c r="B131" s="6" t="s">
        <v>1</v>
      </c>
      <c r="C131" s="7" t="str">
        <f>HYPERLINK("https://www.twitter.com/Alexyos88/status/1425545393358708746","https://www.twitter.com/Alexyos88/status/1425545393358708746")</f>
        <v>https://www.twitter.com/Alexyos88/status/1425545393358708746</v>
      </c>
      <c r="D131" s="6" t="s">
        <v>361</v>
      </c>
      <c r="E131" s="8">
        <v>44419</v>
      </c>
      <c r="F131" s="6" t="s">
        <v>357</v>
      </c>
      <c r="G131" s="5">
        <v>199</v>
      </c>
      <c r="H131" s="5">
        <v>70</v>
      </c>
      <c r="I131" s="5">
        <v>15</v>
      </c>
      <c r="J131" s="6">
        <v>68.300000000000011</v>
      </c>
      <c r="K131" s="4" t="s">
        <v>2481</v>
      </c>
      <c r="L131" s="6" t="s">
        <v>362</v>
      </c>
      <c r="M131" s="5">
        <v>23556</v>
      </c>
      <c r="N131" s="4" t="s">
        <v>2481</v>
      </c>
      <c r="O131" s="4" t="s">
        <v>4627</v>
      </c>
      <c r="P131" s="4" t="s">
        <v>4606</v>
      </c>
    </row>
    <row r="132" spans="1:16" ht="15" x14ac:dyDescent="0.2">
      <c r="A132" s="2">
        <v>131</v>
      </c>
      <c r="B132" s="6" t="s">
        <v>1</v>
      </c>
      <c r="C132" s="7" t="str">
        <f>HYPERLINK("https://www.twitter.com/murtaja75522201/status/1425545390485508096","https://www.twitter.com/murtaja75522201/status/1425545390485508096")</f>
        <v>https://www.twitter.com/murtaja75522201/status/1425545390485508096</v>
      </c>
      <c r="D132" s="6" t="s">
        <v>363</v>
      </c>
      <c r="E132" s="8">
        <v>44419</v>
      </c>
      <c r="F132" s="6" t="s">
        <v>357</v>
      </c>
      <c r="G132" s="5">
        <v>52</v>
      </c>
      <c r="H132" s="5">
        <v>2650</v>
      </c>
      <c r="I132" s="5">
        <v>2606</v>
      </c>
      <c r="J132" s="6">
        <v>2108.4</v>
      </c>
      <c r="K132" s="4" t="s">
        <v>2481</v>
      </c>
      <c r="L132" s="6" t="s">
        <v>364</v>
      </c>
      <c r="M132" s="5">
        <v>23557</v>
      </c>
      <c r="N132" s="4" t="s">
        <v>2481</v>
      </c>
      <c r="O132" s="4" t="s">
        <v>4627</v>
      </c>
      <c r="P132" s="4" t="s">
        <v>4606</v>
      </c>
    </row>
    <row r="133" spans="1:16" ht="15" x14ac:dyDescent="0.2">
      <c r="A133" s="2">
        <v>132</v>
      </c>
      <c r="B133" s="6" t="s">
        <v>1</v>
      </c>
      <c r="C133" s="7" t="str">
        <f>HYPERLINK("https://www.twitter.com/its_h_a_r_i/status/1425545389441118210","https://www.twitter.com/its_h_a_r_i/status/1425545389441118210")</f>
        <v>https://www.twitter.com/its_h_a_r_i/status/1425545389441118210</v>
      </c>
      <c r="D133" s="6" t="s">
        <v>365</v>
      </c>
      <c r="E133" s="8">
        <v>44419</v>
      </c>
      <c r="F133" s="6" t="s">
        <v>366</v>
      </c>
      <c r="G133" s="5">
        <v>130</v>
      </c>
      <c r="H133" s="5">
        <v>0</v>
      </c>
      <c r="I133" s="5">
        <v>0</v>
      </c>
      <c r="J133" s="5">
        <v>26</v>
      </c>
      <c r="K133" s="4" t="s">
        <v>2481</v>
      </c>
      <c r="L133" s="6" t="s">
        <v>367</v>
      </c>
      <c r="M133" s="5">
        <v>23558</v>
      </c>
      <c r="N133" s="4" t="s">
        <v>2481</v>
      </c>
      <c r="O133" s="4" t="s">
        <v>4627</v>
      </c>
      <c r="P133" s="4" t="s">
        <v>4606</v>
      </c>
    </row>
    <row r="134" spans="1:16" ht="15" x14ac:dyDescent="0.2">
      <c r="A134" s="2">
        <v>133</v>
      </c>
      <c r="B134" s="6" t="s">
        <v>1</v>
      </c>
      <c r="C134" s="7" t="str">
        <f>HYPERLINK("https://www.twitter.com/Mudasirkk1/status/1425545387423801347","https://www.twitter.com/Mudasirkk1/status/1425545387423801347")</f>
        <v>https://www.twitter.com/Mudasirkk1/status/1425545387423801347</v>
      </c>
      <c r="D134" s="6" t="s">
        <v>368</v>
      </c>
      <c r="E134" s="8">
        <v>44419</v>
      </c>
      <c r="F134" s="6" t="s">
        <v>366</v>
      </c>
      <c r="G134" s="5">
        <v>5</v>
      </c>
      <c r="H134" s="5">
        <v>0</v>
      </c>
      <c r="I134" s="5">
        <v>0</v>
      </c>
      <c r="J134" s="5">
        <v>1</v>
      </c>
      <c r="K134" s="4" t="s">
        <v>2481</v>
      </c>
      <c r="L134" s="6" t="s">
        <v>369</v>
      </c>
      <c r="M134" s="5">
        <v>23559</v>
      </c>
      <c r="N134" s="4" t="s">
        <v>2481</v>
      </c>
      <c r="O134" s="4" t="s">
        <v>4627</v>
      </c>
      <c r="P134" s="4" t="s">
        <v>4606</v>
      </c>
    </row>
    <row r="135" spans="1:16" ht="15" x14ac:dyDescent="0.2">
      <c r="A135" s="2">
        <v>134</v>
      </c>
      <c r="B135" s="6" t="s">
        <v>1</v>
      </c>
      <c r="C135" s="7" t="str">
        <f>HYPERLINK("https://www.twitter.com/OutofSightttt/status/1425545381803401221","https://www.twitter.com/OutofSightttt/status/1425545381803401221")</f>
        <v>https://www.twitter.com/OutofSightttt/status/1425545381803401221</v>
      </c>
      <c r="D135" s="6" t="s">
        <v>346</v>
      </c>
      <c r="E135" s="8">
        <v>44419</v>
      </c>
      <c r="F135" s="6" t="s">
        <v>370</v>
      </c>
      <c r="G135" s="5">
        <v>16</v>
      </c>
      <c r="H135" s="5">
        <v>0</v>
      </c>
      <c r="I135" s="5">
        <v>0</v>
      </c>
      <c r="J135" s="6">
        <v>3.2</v>
      </c>
      <c r="K135" s="4" t="s">
        <v>2481</v>
      </c>
      <c r="L135" s="6" t="s">
        <v>371</v>
      </c>
      <c r="M135" s="5">
        <v>23560</v>
      </c>
      <c r="N135" s="4" t="s">
        <v>2481</v>
      </c>
      <c r="O135" s="4" t="s">
        <v>4627</v>
      </c>
      <c r="P135" s="4" t="s">
        <v>4606</v>
      </c>
    </row>
    <row r="136" spans="1:16" ht="15" x14ac:dyDescent="0.2">
      <c r="A136" s="2">
        <v>135</v>
      </c>
      <c r="B136" s="6" t="s">
        <v>1</v>
      </c>
      <c r="C136" s="7" t="str">
        <f>HYPERLINK("https://www.twitter.com/gcoutinho023/status/1425545381098758147","https://www.twitter.com/gcoutinho023/status/1425545381098758147")</f>
        <v>https://www.twitter.com/gcoutinho023/status/1425545381098758147</v>
      </c>
      <c r="D136" s="6" t="s">
        <v>372</v>
      </c>
      <c r="E136" s="8">
        <v>44419</v>
      </c>
      <c r="F136" s="6" t="s">
        <v>373</v>
      </c>
      <c r="G136" s="5">
        <v>289</v>
      </c>
      <c r="H136" s="5">
        <v>1</v>
      </c>
      <c r="I136" s="5">
        <v>0</v>
      </c>
      <c r="J136" s="6">
        <v>58.1</v>
      </c>
      <c r="K136" s="4" t="s">
        <v>2481</v>
      </c>
      <c r="L136" s="6" t="s">
        <v>374</v>
      </c>
      <c r="M136" s="5">
        <v>23561</v>
      </c>
      <c r="N136" s="4" t="s">
        <v>2481</v>
      </c>
      <c r="O136" s="4" t="s">
        <v>4627</v>
      </c>
      <c r="P136" s="4" t="s">
        <v>4606</v>
      </c>
    </row>
    <row r="137" spans="1:16" ht="15" x14ac:dyDescent="0.2">
      <c r="A137" s="2">
        <v>136</v>
      </c>
      <c r="B137" s="6" t="s">
        <v>1</v>
      </c>
      <c r="C137" s="7" t="str">
        <f>HYPERLINK("https://www.twitter.com/CarlosP71580310/status/1425545379106406408","https://www.twitter.com/CarlosP71580310/status/1425545379106406408")</f>
        <v>https://www.twitter.com/CarlosP71580310/status/1425545379106406408</v>
      </c>
      <c r="D137" s="6" t="s">
        <v>375</v>
      </c>
      <c r="E137" s="8">
        <v>44419</v>
      </c>
      <c r="F137" s="6" t="s">
        <v>373</v>
      </c>
      <c r="G137" s="5">
        <v>5</v>
      </c>
      <c r="H137" s="5">
        <v>2</v>
      </c>
      <c r="I137" s="5">
        <v>11</v>
      </c>
      <c r="J137" s="6">
        <v>7.1</v>
      </c>
      <c r="K137" s="4" t="s">
        <v>2481</v>
      </c>
      <c r="L137" s="6" t="s">
        <v>376</v>
      </c>
      <c r="M137" s="5">
        <v>23562</v>
      </c>
      <c r="N137" s="4" t="s">
        <v>2481</v>
      </c>
      <c r="O137" s="4" t="s">
        <v>4627</v>
      </c>
      <c r="P137" s="4" t="s">
        <v>4606</v>
      </c>
    </row>
    <row r="138" spans="1:16" ht="15" x14ac:dyDescent="0.2">
      <c r="A138" s="2">
        <v>137</v>
      </c>
      <c r="B138" s="6" t="s">
        <v>1</v>
      </c>
      <c r="C138" s="7" t="str">
        <f>HYPERLINK("https://www.twitter.com/Narsifaa/status/1425545377525215242","https://www.twitter.com/Narsifaa/status/1425545377525215242")</f>
        <v>https://www.twitter.com/Narsifaa/status/1425545377525215242</v>
      </c>
      <c r="D138" s="6" t="s">
        <v>377</v>
      </c>
      <c r="E138" s="8">
        <v>44419</v>
      </c>
      <c r="F138" s="6" t="s">
        <v>373</v>
      </c>
      <c r="G138" s="5">
        <v>21</v>
      </c>
      <c r="H138" s="5">
        <v>0</v>
      </c>
      <c r="I138" s="5">
        <v>0</v>
      </c>
      <c r="J138" s="6">
        <v>4.2</v>
      </c>
      <c r="K138" s="4" t="s">
        <v>2481</v>
      </c>
      <c r="L138" s="6" t="s">
        <v>378</v>
      </c>
      <c r="M138" s="5">
        <v>23563</v>
      </c>
      <c r="N138" s="4" t="s">
        <v>2481</v>
      </c>
      <c r="O138" s="4" t="s">
        <v>4627</v>
      </c>
      <c r="P138" s="4" t="s">
        <v>4606</v>
      </c>
    </row>
    <row r="139" spans="1:16" ht="15" x14ac:dyDescent="0.2">
      <c r="A139" s="2">
        <v>138</v>
      </c>
      <c r="B139" s="6" t="s">
        <v>1</v>
      </c>
      <c r="C139" s="7" t="str">
        <f>HYPERLINK("https://www.twitter.com/mina67051334/status/1425545376103346181","https://www.twitter.com/mina67051334/status/1425545376103346181")</f>
        <v>https://www.twitter.com/mina67051334/status/1425545376103346181</v>
      </c>
      <c r="D139" s="6" t="s">
        <v>379</v>
      </c>
      <c r="E139" s="8">
        <v>44419</v>
      </c>
      <c r="F139" s="6" t="s">
        <v>380</v>
      </c>
      <c r="G139" s="5">
        <v>186</v>
      </c>
      <c r="H139" s="5">
        <v>0</v>
      </c>
      <c r="I139" s="5">
        <v>0</v>
      </c>
      <c r="J139" s="6">
        <v>37.200000000000003</v>
      </c>
      <c r="K139" s="4" t="s">
        <v>2481</v>
      </c>
      <c r="L139" s="6" t="s">
        <v>381</v>
      </c>
      <c r="M139" s="5">
        <v>23564</v>
      </c>
      <c r="N139" s="4" t="s">
        <v>2481</v>
      </c>
      <c r="O139" s="4" t="s">
        <v>4627</v>
      </c>
      <c r="P139" s="4" t="s">
        <v>4606</v>
      </c>
    </row>
    <row r="140" spans="1:16" ht="15" x14ac:dyDescent="0.2">
      <c r="A140" s="2">
        <v>139</v>
      </c>
      <c r="B140" s="6" t="s">
        <v>1</v>
      </c>
      <c r="C140" s="7" t="str">
        <f>HYPERLINK("https://www.twitter.com/OptionsProOI/status/1425545374962372610","https://www.twitter.com/OptionsProOI/status/1425545374962372610")</f>
        <v>https://www.twitter.com/OptionsProOI/status/1425545374962372610</v>
      </c>
      <c r="D140" s="6" t="s">
        <v>382</v>
      </c>
      <c r="E140" s="8">
        <v>44419</v>
      </c>
      <c r="F140" s="6" t="s">
        <v>380</v>
      </c>
      <c r="G140" s="5">
        <v>2673</v>
      </c>
      <c r="H140" s="5">
        <v>0</v>
      </c>
      <c r="I140" s="5">
        <v>0</v>
      </c>
      <c r="J140" s="6">
        <v>534.6</v>
      </c>
      <c r="K140" s="4" t="s">
        <v>2481</v>
      </c>
      <c r="L140" s="6" t="s">
        <v>383</v>
      </c>
      <c r="M140" s="5">
        <v>23565</v>
      </c>
      <c r="N140" s="4" t="s">
        <v>2481</v>
      </c>
      <c r="O140" s="4" t="s">
        <v>4627</v>
      </c>
      <c r="P140" s="4" t="s">
        <v>4606</v>
      </c>
    </row>
    <row r="141" spans="1:16" ht="15" x14ac:dyDescent="0.2">
      <c r="A141" s="2">
        <v>140</v>
      </c>
      <c r="B141" s="6" t="s">
        <v>1</v>
      </c>
      <c r="C141" s="7" t="str">
        <f>HYPERLINK("https://www.twitter.com/noahgarnett/status/1425545372408090628","https://www.twitter.com/noahgarnett/status/1425545372408090628")</f>
        <v>https://www.twitter.com/noahgarnett/status/1425545372408090628</v>
      </c>
      <c r="D141" s="6" t="s">
        <v>384</v>
      </c>
      <c r="E141" s="8">
        <v>44419</v>
      </c>
      <c r="F141" s="6" t="s">
        <v>385</v>
      </c>
      <c r="G141" s="5">
        <v>9</v>
      </c>
      <c r="H141" s="5">
        <v>0</v>
      </c>
      <c r="I141" s="5">
        <v>0</v>
      </c>
      <c r="J141" s="6">
        <v>1.8</v>
      </c>
      <c r="K141" s="4" t="s">
        <v>2481</v>
      </c>
      <c r="L141" s="6" t="s">
        <v>386</v>
      </c>
      <c r="M141" s="5">
        <v>23566</v>
      </c>
      <c r="N141" s="4" t="s">
        <v>2481</v>
      </c>
      <c r="O141" s="4" t="s">
        <v>4627</v>
      </c>
      <c r="P141" s="4" t="s">
        <v>4606</v>
      </c>
    </row>
    <row r="142" spans="1:16" ht="15" x14ac:dyDescent="0.2">
      <c r="A142" s="2">
        <v>141</v>
      </c>
      <c r="B142" s="6" t="s">
        <v>1</v>
      </c>
      <c r="C142" s="7" t="str">
        <f>HYPERLINK("https://www.twitter.com/kral_farid/status/1425545372353531906","https://www.twitter.com/kral_farid/status/1425545372353531906")</f>
        <v>https://www.twitter.com/kral_farid/status/1425545372353531906</v>
      </c>
      <c r="D142" s="6" t="s">
        <v>356</v>
      </c>
      <c r="E142" s="8">
        <v>44419</v>
      </c>
      <c r="F142" s="6" t="s">
        <v>385</v>
      </c>
      <c r="G142" s="5">
        <v>129</v>
      </c>
      <c r="H142" s="5">
        <v>0</v>
      </c>
      <c r="I142" s="5">
        <v>0</v>
      </c>
      <c r="J142" s="6">
        <v>25.8</v>
      </c>
      <c r="K142" s="4" t="s">
        <v>2481</v>
      </c>
      <c r="L142" s="6" t="s">
        <v>387</v>
      </c>
      <c r="M142" s="5">
        <v>23567</v>
      </c>
      <c r="N142" s="4" t="s">
        <v>2481</v>
      </c>
      <c r="O142" s="4" t="s">
        <v>4627</v>
      </c>
      <c r="P142" s="4" t="s">
        <v>4606</v>
      </c>
    </row>
    <row r="143" spans="1:16" ht="15" x14ac:dyDescent="0.2">
      <c r="A143" s="2">
        <v>142</v>
      </c>
      <c r="B143" s="6" t="s">
        <v>1</v>
      </c>
      <c r="C143" s="7" t="str">
        <f>HYPERLINK("https://www.twitter.com/greylingj/status/1425545368599662595","https://www.twitter.com/greylingj/status/1425545368599662595")</f>
        <v>https://www.twitter.com/greylingj/status/1425545368599662595</v>
      </c>
      <c r="D143" s="6" t="s">
        <v>388</v>
      </c>
      <c r="E143" s="8">
        <v>44419</v>
      </c>
      <c r="F143" s="6" t="s">
        <v>389</v>
      </c>
      <c r="G143" s="5">
        <v>228</v>
      </c>
      <c r="H143" s="5">
        <v>1242</v>
      </c>
      <c r="I143" s="5">
        <v>144</v>
      </c>
      <c r="J143" s="6">
        <v>490.2</v>
      </c>
      <c r="K143" s="4" t="s">
        <v>2481</v>
      </c>
      <c r="L143" s="6" t="s">
        <v>355</v>
      </c>
      <c r="M143" s="5">
        <v>23568</v>
      </c>
      <c r="N143" s="4" t="s">
        <v>2481</v>
      </c>
      <c r="O143" s="4" t="s">
        <v>4627</v>
      </c>
      <c r="P143" s="4" t="s">
        <v>4606</v>
      </c>
    </row>
    <row r="144" spans="1:16" ht="15" x14ac:dyDescent="0.2">
      <c r="A144" s="2">
        <v>143</v>
      </c>
      <c r="B144" s="6" t="s">
        <v>1</v>
      </c>
      <c r="C144" s="7" t="str">
        <f>HYPERLINK("https://www.twitter.com/MarceMiner/status/1425545367886647310","https://www.twitter.com/MarceMiner/status/1425545367886647310")</f>
        <v>https://www.twitter.com/MarceMiner/status/1425545367886647310</v>
      </c>
      <c r="D144" s="6" t="s">
        <v>390</v>
      </c>
      <c r="E144" s="8">
        <v>44419</v>
      </c>
      <c r="F144" s="6" t="s">
        <v>389</v>
      </c>
      <c r="G144" s="5">
        <v>252</v>
      </c>
      <c r="H144" s="5">
        <v>0</v>
      </c>
      <c r="I144" s="5">
        <v>0</v>
      </c>
      <c r="J144" s="6">
        <v>50.400000000000006</v>
      </c>
      <c r="K144" s="4" t="s">
        <v>2481</v>
      </c>
      <c r="L144" s="6" t="s">
        <v>391</v>
      </c>
      <c r="M144" s="5">
        <v>23569</v>
      </c>
      <c r="N144" s="4" t="s">
        <v>2481</v>
      </c>
      <c r="O144" s="4" t="s">
        <v>4627</v>
      </c>
      <c r="P144" s="4" t="s">
        <v>4606</v>
      </c>
    </row>
    <row r="145" spans="1:16" ht="15" x14ac:dyDescent="0.2">
      <c r="A145" s="2">
        <v>144</v>
      </c>
      <c r="B145" s="6" t="s">
        <v>1</v>
      </c>
      <c r="C145" s="7" t="str">
        <f>HYPERLINK("https://www.twitter.com/Muthu40865886/status/1425545367437778946","https://www.twitter.com/Muthu40865886/status/1425545367437778946")</f>
        <v>https://www.twitter.com/Muthu40865886/status/1425545367437778946</v>
      </c>
      <c r="D145" s="6" t="s">
        <v>351</v>
      </c>
      <c r="E145" s="8">
        <v>44419</v>
      </c>
      <c r="F145" s="6" t="s">
        <v>389</v>
      </c>
      <c r="G145" s="5">
        <v>24</v>
      </c>
      <c r="H145" s="5">
        <v>1</v>
      </c>
      <c r="I145" s="5">
        <v>1</v>
      </c>
      <c r="J145" s="6">
        <v>5.6000000000000005</v>
      </c>
      <c r="K145" s="4" t="s">
        <v>2481</v>
      </c>
      <c r="L145" s="6" t="s">
        <v>392</v>
      </c>
      <c r="M145" s="5">
        <v>23570</v>
      </c>
      <c r="N145" s="4" t="s">
        <v>2481</v>
      </c>
      <c r="O145" s="4" t="s">
        <v>4627</v>
      </c>
      <c r="P145" s="4" t="s">
        <v>4606</v>
      </c>
    </row>
    <row r="146" spans="1:16" ht="15" x14ac:dyDescent="0.2">
      <c r="A146" s="2">
        <v>145</v>
      </c>
      <c r="B146" s="6" t="s">
        <v>1</v>
      </c>
      <c r="C146" s="7" t="str">
        <f>HYPERLINK("https://www.twitter.com/p0rorongg/status/1425545367152513026","https://www.twitter.com/p0rorongg/status/1425545367152513026")</f>
        <v>https://www.twitter.com/p0rorongg/status/1425545367152513026</v>
      </c>
      <c r="D146" s="6" t="s">
        <v>393</v>
      </c>
      <c r="E146" s="8">
        <v>44419</v>
      </c>
      <c r="F146" s="6" t="s">
        <v>389</v>
      </c>
      <c r="G146" s="5">
        <v>110</v>
      </c>
      <c r="H146" s="5">
        <v>71</v>
      </c>
      <c r="I146" s="5">
        <v>149</v>
      </c>
      <c r="J146" s="6">
        <v>117.8</v>
      </c>
      <c r="K146" s="4" t="s">
        <v>2481</v>
      </c>
      <c r="L146" s="6" t="s">
        <v>350</v>
      </c>
      <c r="M146" s="5">
        <v>23571</v>
      </c>
      <c r="N146" s="4" t="s">
        <v>2481</v>
      </c>
      <c r="O146" s="4" t="s">
        <v>4627</v>
      </c>
      <c r="P146" s="4" t="s">
        <v>4606</v>
      </c>
    </row>
    <row r="147" spans="1:16" ht="15" x14ac:dyDescent="0.2">
      <c r="A147" s="2">
        <v>146</v>
      </c>
      <c r="B147" s="6" t="s">
        <v>1</v>
      </c>
      <c r="C147" s="7" t="str">
        <f>HYPERLINK("https://www.twitter.com/austen_g91/status/1425545366787739653","https://www.twitter.com/austen_g91/status/1425545366787739653")</f>
        <v>https://www.twitter.com/austen_g91/status/1425545366787739653</v>
      </c>
      <c r="D147" s="6" t="s">
        <v>394</v>
      </c>
      <c r="E147" s="8">
        <v>44419</v>
      </c>
      <c r="F147" s="6" t="s">
        <v>389</v>
      </c>
      <c r="G147" s="5">
        <v>161</v>
      </c>
      <c r="H147" s="5">
        <v>38</v>
      </c>
      <c r="I147" s="5">
        <v>18</v>
      </c>
      <c r="J147" s="6">
        <v>52.6</v>
      </c>
      <c r="K147" s="4" t="s">
        <v>2481</v>
      </c>
      <c r="L147" s="6" t="s">
        <v>395</v>
      </c>
      <c r="M147" s="5">
        <v>23572</v>
      </c>
      <c r="N147" s="4" t="s">
        <v>2481</v>
      </c>
      <c r="O147" s="4" t="s">
        <v>4627</v>
      </c>
      <c r="P147" s="4" t="s">
        <v>4606</v>
      </c>
    </row>
    <row r="148" spans="1:16" ht="15" x14ac:dyDescent="0.2">
      <c r="A148" s="2">
        <v>147</v>
      </c>
      <c r="B148" s="6" t="s">
        <v>1</v>
      </c>
      <c r="C148" s="7" t="str">
        <f>HYPERLINK("https://www.twitter.com/CryptoCapflow/status/1425545366007656455","https://www.twitter.com/CryptoCapflow/status/1425545366007656455")</f>
        <v>https://www.twitter.com/CryptoCapflow/status/1425545366007656455</v>
      </c>
      <c r="D148" s="6" t="s">
        <v>396</v>
      </c>
      <c r="E148" s="8">
        <v>44419</v>
      </c>
      <c r="F148" s="6" t="s">
        <v>389</v>
      </c>
      <c r="G148" s="5">
        <v>598</v>
      </c>
      <c r="H148" s="5">
        <v>0</v>
      </c>
      <c r="I148" s="5">
        <v>0</v>
      </c>
      <c r="J148" s="6">
        <v>119.60000000000001</v>
      </c>
      <c r="K148" s="4" t="s">
        <v>2481</v>
      </c>
      <c r="L148" s="6" t="s">
        <v>397</v>
      </c>
      <c r="M148" s="5">
        <v>23573</v>
      </c>
      <c r="N148" s="4" t="s">
        <v>2481</v>
      </c>
      <c r="O148" s="4" t="s">
        <v>4627</v>
      </c>
      <c r="P148" s="4" t="s">
        <v>4606</v>
      </c>
    </row>
    <row r="149" spans="1:16" ht="15" x14ac:dyDescent="0.2">
      <c r="A149" s="2">
        <v>148</v>
      </c>
      <c r="B149" s="6" t="s">
        <v>1</v>
      </c>
      <c r="C149" s="7" t="str">
        <f>HYPERLINK("https://www.twitter.com/OutofSightttt/status/1425545360991264768","https://www.twitter.com/OutofSightttt/status/1425545360991264768")</f>
        <v>https://www.twitter.com/OutofSightttt/status/1425545360991264768</v>
      </c>
      <c r="D149" s="6" t="s">
        <v>346</v>
      </c>
      <c r="E149" s="8">
        <v>44419</v>
      </c>
      <c r="F149" s="6" t="s">
        <v>398</v>
      </c>
      <c r="G149" s="5">
        <v>16</v>
      </c>
      <c r="H149" s="5">
        <v>0</v>
      </c>
      <c r="I149" s="5">
        <v>0</v>
      </c>
      <c r="J149" s="6">
        <v>3.2</v>
      </c>
      <c r="K149" s="4" t="s">
        <v>2481</v>
      </c>
      <c r="L149" s="6" t="s">
        <v>399</v>
      </c>
      <c r="M149" s="5">
        <v>23574</v>
      </c>
      <c r="N149" s="4" t="s">
        <v>2481</v>
      </c>
      <c r="O149" s="4" t="s">
        <v>4627</v>
      </c>
      <c r="P149" s="4" t="s">
        <v>4606</v>
      </c>
    </row>
    <row r="150" spans="1:16" ht="15" x14ac:dyDescent="0.2">
      <c r="A150" s="2">
        <v>149</v>
      </c>
      <c r="B150" s="6" t="s">
        <v>1</v>
      </c>
      <c r="C150" s="7" t="str">
        <f>HYPERLINK("https://www.twitter.com/luckyounay/status/1425545359485407232","https://www.twitter.com/luckyounay/status/1425545359485407232")</f>
        <v>https://www.twitter.com/luckyounay/status/1425545359485407232</v>
      </c>
      <c r="D150" s="6" t="s">
        <v>400</v>
      </c>
      <c r="E150" s="8">
        <v>44419</v>
      </c>
      <c r="F150" s="6" t="s">
        <v>401</v>
      </c>
      <c r="G150" s="5">
        <v>196</v>
      </c>
      <c r="H150" s="5">
        <v>55</v>
      </c>
      <c r="I150" s="5">
        <v>98</v>
      </c>
      <c r="J150" s="6">
        <v>104.7</v>
      </c>
      <c r="K150" s="4" t="s">
        <v>2481</v>
      </c>
      <c r="L150" s="6" t="s">
        <v>402</v>
      </c>
      <c r="M150" s="5">
        <v>23575</v>
      </c>
      <c r="N150" s="4" t="s">
        <v>2481</v>
      </c>
      <c r="O150" s="4" t="s">
        <v>4627</v>
      </c>
      <c r="P150" s="4" t="s">
        <v>4606</v>
      </c>
    </row>
    <row r="151" spans="1:16" ht="15" x14ac:dyDescent="0.2">
      <c r="A151" s="2">
        <v>150</v>
      </c>
      <c r="B151" s="6" t="s">
        <v>1</v>
      </c>
      <c r="C151" s="7" t="str">
        <f>HYPERLINK("https://www.twitter.com/Grnriver/status/1425545356591259649","https://www.twitter.com/Grnriver/status/1425545356591259649")</f>
        <v>https://www.twitter.com/Grnriver/status/1425545356591259649</v>
      </c>
      <c r="D151" s="6" t="s">
        <v>403</v>
      </c>
      <c r="E151" s="8">
        <v>44419</v>
      </c>
      <c r="F151" s="6" t="s">
        <v>401</v>
      </c>
      <c r="G151" s="5">
        <v>251</v>
      </c>
      <c r="H151" s="5">
        <v>12902</v>
      </c>
      <c r="I151" s="5">
        <v>3630</v>
      </c>
      <c r="J151" s="6">
        <v>5735.7999999999993</v>
      </c>
      <c r="K151" s="4" t="s">
        <v>2481</v>
      </c>
      <c r="L151" s="6" t="s">
        <v>404</v>
      </c>
      <c r="M151" s="5">
        <v>23576</v>
      </c>
      <c r="N151" s="4" t="s">
        <v>2481</v>
      </c>
      <c r="O151" s="4" t="s">
        <v>4627</v>
      </c>
      <c r="P151" s="4" t="s">
        <v>4606</v>
      </c>
    </row>
    <row r="152" spans="1:16" ht="15" x14ac:dyDescent="0.2">
      <c r="A152" s="2">
        <v>151</v>
      </c>
      <c r="B152" s="6" t="s">
        <v>1</v>
      </c>
      <c r="C152" s="7" t="str">
        <f>HYPERLINK("https://www.twitter.com/kral_farid/status/1425545355291107332","https://www.twitter.com/kral_farid/status/1425545355291107332")</f>
        <v>https://www.twitter.com/kral_farid/status/1425545355291107332</v>
      </c>
      <c r="D152" s="6" t="s">
        <v>356</v>
      </c>
      <c r="E152" s="8">
        <v>44419</v>
      </c>
      <c r="F152" s="6" t="s">
        <v>405</v>
      </c>
      <c r="G152" s="5">
        <v>129</v>
      </c>
      <c r="H152" s="5">
        <v>0</v>
      </c>
      <c r="I152" s="5">
        <v>0</v>
      </c>
      <c r="J152" s="6">
        <v>25.8</v>
      </c>
      <c r="K152" s="4" t="s">
        <v>2481</v>
      </c>
      <c r="L152" s="6" t="s">
        <v>406</v>
      </c>
      <c r="M152" s="5">
        <v>23577</v>
      </c>
      <c r="N152" s="4" t="s">
        <v>2481</v>
      </c>
      <c r="O152" s="4" t="s">
        <v>4627</v>
      </c>
      <c r="P152" s="4" t="s">
        <v>4606</v>
      </c>
    </row>
    <row r="153" spans="1:16" ht="15" x14ac:dyDescent="0.2">
      <c r="A153" s="2">
        <v>152</v>
      </c>
      <c r="B153" s="6" t="s">
        <v>1</v>
      </c>
      <c r="C153" s="7" t="str">
        <f>HYPERLINK("https://www.twitter.com/BrendyJhon/status/1425545354787790848","https://www.twitter.com/BrendyJhon/status/1425545354787790848")</f>
        <v>https://www.twitter.com/BrendyJhon/status/1425545354787790848</v>
      </c>
      <c r="D153" s="6" t="s">
        <v>407</v>
      </c>
      <c r="E153" s="8">
        <v>44419</v>
      </c>
      <c r="F153" s="6" t="s">
        <v>405</v>
      </c>
      <c r="G153" s="5">
        <v>21</v>
      </c>
      <c r="H153" s="5">
        <v>0</v>
      </c>
      <c r="I153" s="5">
        <v>0</v>
      </c>
      <c r="J153" s="6">
        <v>4.2</v>
      </c>
      <c r="K153" s="4" t="s">
        <v>2481</v>
      </c>
      <c r="L153" s="6" t="s">
        <v>408</v>
      </c>
      <c r="M153" s="5">
        <v>23578</v>
      </c>
      <c r="N153" s="4" t="s">
        <v>2481</v>
      </c>
      <c r="O153" s="4" t="s">
        <v>4627</v>
      </c>
      <c r="P153" s="4" t="s">
        <v>4606</v>
      </c>
    </row>
    <row r="154" spans="1:16" ht="15" x14ac:dyDescent="0.2">
      <c r="A154" s="2">
        <v>153</v>
      </c>
      <c r="B154" s="6" t="s">
        <v>1</v>
      </c>
      <c r="C154" s="7" t="str">
        <f>HYPERLINK("https://www.twitter.com/AnupKum42657651/status/1425545351843377155","https://www.twitter.com/AnupKum42657651/status/1425545351843377155")</f>
        <v>https://www.twitter.com/AnupKum42657651/status/1425545351843377155</v>
      </c>
      <c r="D154" s="6" t="s">
        <v>409</v>
      </c>
      <c r="E154" s="8">
        <v>44419</v>
      </c>
      <c r="F154" s="6" t="s">
        <v>410</v>
      </c>
      <c r="G154" s="5">
        <v>5</v>
      </c>
      <c r="H154" s="5">
        <v>1239</v>
      </c>
      <c r="I154" s="5">
        <v>1209</v>
      </c>
      <c r="J154" s="6">
        <v>977.2</v>
      </c>
      <c r="K154" s="4" t="s">
        <v>2481</v>
      </c>
      <c r="L154" s="6" t="s">
        <v>411</v>
      </c>
      <c r="M154" s="5">
        <v>23579</v>
      </c>
      <c r="N154" s="4" t="s">
        <v>2481</v>
      </c>
      <c r="O154" s="4" t="s">
        <v>4627</v>
      </c>
      <c r="P154" s="4" t="s">
        <v>4606</v>
      </c>
    </row>
    <row r="155" spans="1:16" ht="15" x14ac:dyDescent="0.2">
      <c r="A155" s="2">
        <v>154</v>
      </c>
      <c r="B155" s="6" t="s">
        <v>1</v>
      </c>
      <c r="C155" s="7" t="str">
        <f>HYPERLINK("https://www.twitter.com/Heavenlst/status/1425545347485552643","https://www.twitter.com/Heavenlst/status/1425545347485552643")</f>
        <v>https://www.twitter.com/Heavenlst/status/1425545347485552643</v>
      </c>
      <c r="D155" s="6" t="s">
        <v>412</v>
      </c>
      <c r="E155" s="8">
        <v>44419</v>
      </c>
      <c r="F155" s="6" t="s">
        <v>413</v>
      </c>
      <c r="G155" s="5">
        <v>20</v>
      </c>
      <c r="H155" s="5">
        <v>8</v>
      </c>
      <c r="I155" s="5">
        <v>5</v>
      </c>
      <c r="J155" s="6">
        <v>8.9</v>
      </c>
      <c r="K155" s="4" t="s">
        <v>2481</v>
      </c>
      <c r="L155" s="6" t="s">
        <v>414</v>
      </c>
      <c r="M155" s="5">
        <v>23580</v>
      </c>
      <c r="N155" s="4" t="s">
        <v>2481</v>
      </c>
      <c r="O155" s="4" t="s">
        <v>4627</v>
      </c>
      <c r="P155" s="4" t="s">
        <v>4606</v>
      </c>
    </row>
    <row r="156" spans="1:16" ht="15" x14ac:dyDescent="0.2">
      <c r="A156" s="2">
        <v>155</v>
      </c>
      <c r="B156" s="6" t="s">
        <v>1</v>
      </c>
      <c r="C156" s="7" t="str">
        <f>HYPERLINK("https://www.twitter.com/Narsifaa/status/1425545345606602754","https://www.twitter.com/Narsifaa/status/1425545345606602754")</f>
        <v>https://www.twitter.com/Narsifaa/status/1425545345606602754</v>
      </c>
      <c r="D156" s="6" t="s">
        <v>377</v>
      </c>
      <c r="E156" s="8">
        <v>44419</v>
      </c>
      <c r="F156" s="6" t="s">
        <v>413</v>
      </c>
      <c r="G156" s="5">
        <v>21</v>
      </c>
      <c r="H156" s="5">
        <v>0</v>
      </c>
      <c r="I156" s="5">
        <v>0</v>
      </c>
      <c r="J156" s="6">
        <v>4.2</v>
      </c>
      <c r="K156" s="4" t="s">
        <v>2481</v>
      </c>
      <c r="L156" s="6" t="s">
        <v>415</v>
      </c>
      <c r="M156" s="5">
        <v>23581</v>
      </c>
      <c r="N156" s="4" t="s">
        <v>2481</v>
      </c>
      <c r="O156" s="4" t="s">
        <v>4627</v>
      </c>
      <c r="P156" s="4" t="s">
        <v>4606</v>
      </c>
    </row>
    <row r="157" spans="1:16" ht="15" x14ac:dyDescent="0.2">
      <c r="A157" s="2">
        <v>156</v>
      </c>
      <c r="B157" s="6" t="s">
        <v>1</v>
      </c>
      <c r="C157" s="7" t="str">
        <f>HYPERLINK("https://www.twitter.com/PialChowdhury7/status/1425545342343282690","https://www.twitter.com/PialChowdhury7/status/1425545342343282690")</f>
        <v>https://www.twitter.com/PialChowdhury7/status/1425545342343282690</v>
      </c>
      <c r="D157" s="6" t="s">
        <v>416</v>
      </c>
      <c r="E157" s="8">
        <v>44419</v>
      </c>
      <c r="F157" s="6" t="s">
        <v>417</v>
      </c>
      <c r="G157" s="5">
        <v>67</v>
      </c>
      <c r="H157" s="5">
        <v>1239</v>
      </c>
      <c r="I157" s="5">
        <v>1209</v>
      </c>
      <c r="J157" s="6">
        <v>989.59999999999991</v>
      </c>
      <c r="K157" s="4" t="s">
        <v>2481</v>
      </c>
      <c r="L157" s="6" t="s">
        <v>411</v>
      </c>
      <c r="M157" s="5">
        <v>23582</v>
      </c>
      <c r="N157" s="4" t="s">
        <v>2481</v>
      </c>
      <c r="O157" s="4" t="s">
        <v>4627</v>
      </c>
      <c r="P157" s="4" t="s">
        <v>4606</v>
      </c>
    </row>
    <row r="158" spans="1:16" ht="15" x14ac:dyDescent="0.2">
      <c r="A158" s="2">
        <v>157</v>
      </c>
      <c r="B158" s="6" t="s">
        <v>1</v>
      </c>
      <c r="C158" s="7" t="str">
        <f>HYPERLINK("https://www.twitter.com/alaskachinasbi1/status/1425545340611137543","https://www.twitter.com/alaskachinasbi1/status/1425545340611137543")</f>
        <v>https://www.twitter.com/alaskachinasbi1/status/1425545340611137543</v>
      </c>
      <c r="D158" s="6" t="s">
        <v>418</v>
      </c>
      <c r="E158" s="8">
        <v>44419</v>
      </c>
      <c r="F158" s="6" t="s">
        <v>417</v>
      </c>
      <c r="G158" s="5">
        <v>9</v>
      </c>
      <c r="H158" s="5">
        <v>686</v>
      </c>
      <c r="I158" s="5">
        <v>264</v>
      </c>
      <c r="J158" s="6">
        <v>339.6</v>
      </c>
      <c r="K158" s="4" t="s">
        <v>2481</v>
      </c>
      <c r="L158" s="6" t="s">
        <v>419</v>
      </c>
      <c r="M158" s="5">
        <v>23583</v>
      </c>
      <c r="N158" s="4" t="s">
        <v>2481</v>
      </c>
      <c r="O158" s="4" t="s">
        <v>4627</v>
      </c>
      <c r="P158" s="4" t="s">
        <v>4606</v>
      </c>
    </row>
    <row r="159" spans="1:16" ht="15" x14ac:dyDescent="0.2">
      <c r="A159" s="2">
        <v>158</v>
      </c>
      <c r="B159" s="6" t="s">
        <v>1</v>
      </c>
      <c r="C159" s="7" t="str">
        <f>HYPERLINK("https://www.twitter.com/OutofSightttt/status/1425545340187467782","https://www.twitter.com/OutofSightttt/status/1425545340187467782")</f>
        <v>https://www.twitter.com/OutofSightttt/status/1425545340187467782</v>
      </c>
      <c r="D159" s="6" t="s">
        <v>346</v>
      </c>
      <c r="E159" s="8">
        <v>44419</v>
      </c>
      <c r="F159" s="6" t="s">
        <v>417</v>
      </c>
      <c r="G159" s="5">
        <v>16</v>
      </c>
      <c r="H159" s="5">
        <v>0</v>
      </c>
      <c r="I159" s="5">
        <v>0</v>
      </c>
      <c r="J159" s="6">
        <v>3.2</v>
      </c>
      <c r="K159" s="4" t="s">
        <v>2481</v>
      </c>
      <c r="L159" s="6" t="s">
        <v>420</v>
      </c>
      <c r="M159" s="5">
        <v>23584</v>
      </c>
      <c r="N159" s="4" t="s">
        <v>2481</v>
      </c>
      <c r="O159" s="4" t="s">
        <v>4627</v>
      </c>
      <c r="P159" s="4" t="s">
        <v>4606</v>
      </c>
    </row>
    <row r="160" spans="1:16" ht="15" x14ac:dyDescent="0.2">
      <c r="A160" s="2">
        <v>159</v>
      </c>
      <c r="B160" s="6" t="s">
        <v>1</v>
      </c>
      <c r="C160" s="7" t="str">
        <f>HYPERLINK("https://www.twitter.com/Abhishek_tch/status/1425545337645592576","https://www.twitter.com/Abhishek_tch/status/1425545337645592576")</f>
        <v>https://www.twitter.com/Abhishek_tch/status/1425545337645592576</v>
      </c>
      <c r="D160" s="6" t="s">
        <v>421</v>
      </c>
      <c r="E160" s="8">
        <v>44419</v>
      </c>
      <c r="F160" s="6" t="s">
        <v>422</v>
      </c>
      <c r="G160" s="5">
        <v>16</v>
      </c>
      <c r="H160" s="5">
        <v>1</v>
      </c>
      <c r="I160" s="5">
        <v>0</v>
      </c>
      <c r="J160" s="6">
        <v>3.5</v>
      </c>
      <c r="K160" s="4" t="s">
        <v>2481</v>
      </c>
      <c r="L160" s="6" t="s">
        <v>423</v>
      </c>
      <c r="M160" s="5">
        <v>23585</v>
      </c>
      <c r="N160" s="4" t="s">
        <v>2481</v>
      </c>
      <c r="O160" s="4" t="s">
        <v>4627</v>
      </c>
      <c r="P160" s="4" t="s">
        <v>4606</v>
      </c>
    </row>
    <row r="161" spans="1:16" ht="15" x14ac:dyDescent="0.2">
      <c r="A161" s="2">
        <v>160</v>
      </c>
      <c r="B161" s="6" t="s">
        <v>1</v>
      </c>
      <c r="C161" s="7" t="str">
        <f>HYPERLINK("https://www.twitter.com/Muthu40865886/status/1425545336676782083","https://www.twitter.com/Muthu40865886/status/1425545336676782083")</f>
        <v>https://www.twitter.com/Muthu40865886/status/1425545336676782083</v>
      </c>
      <c r="D161" s="6" t="s">
        <v>351</v>
      </c>
      <c r="E161" s="8">
        <v>44419</v>
      </c>
      <c r="F161" s="6" t="s">
        <v>422</v>
      </c>
      <c r="G161" s="5">
        <v>24</v>
      </c>
      <c r="H161" s="5">
        <v>1</v>
      </c>
      <c r="I161" s="5">
        <v>1</v>
      </c>
      <c r="J161" s="6">
        <v>5.6000000000000005</v>
      </c>
      <c r="K161" s="4" t="s">
        <v>2481</v>
      </c>
      <c r="L161" s="6" t="s">
        <v>424</v>
      </c>
      <c r="M161" s="5">
        <v>23586</v>
      </c>
      <c r="N161" s="4" t="s">
        <v>2481</v>
      </c>
      <c r="O161" s="4" t="s">
        <v>4627</v>
      </c>
      <c r="P161" s="4" t="s">
        <v>4606</v>
      </c>
    </row>
    <row r="162" spans="1:16" ht="15" x14ac:dyDescent="0.2">
      <c r="A162" s="2">
        <v>161</v>
      </c>
      <c r="B162" s="6" t="s">
        <v>1</v>
      </c>
      <c r="C162" s="7" t="str">
        <f>HYPERLINK("https://www.twitter.com/kral_farid/status/1425545333065453568","https://www.twitter.com/kral_farid/status/1425545333065453568")</f>
        <v>https://www.twitter.com/kral_farid/status/1425545333065453568</v>
      </c>
      <c r="D162" s="6" t="s">
        <v>356</v>
      </c>
      <c r="E162" s="8">
        <v>44419</v>
      </c>
      <c r="F162" s="6" t="s">
        <v>425</v>
      </c>
      <c r="G162" s="5">
        <v>129</v>
      </c>
      <c r="H162" s="5">
        <v>0</v>
      </c>
      <c r="I162" s="5">
        <v>0</v>
      </c>
      <c r="J162" s="6">
        <v>25.8</v>
      </c>
      <c r="K162" s="4" t="s">
        <v>2481</v>
      </c>
      <c r="L162" s="6" t="s">
        <v>426</v>
      </c>
      <c r="M162" s="5">
        <v>23587</v>
      </c>
      <c r="N162" s="4" t="s">
        <v>2481</v>
      </c>
      <c r="O162" s="4" t="s">
        <v>4627</v>
      </c>
      <c r="P162" s="4" t="s">
        <v>4606</v>
      </c>
    </row>
    <row r="163" spans="1:16" ht="15" x14ac:dyDescent="0.2">
      <c r="A163" s="2">
        <v>162</v>
      </c>
      <c r="B163" s="6" t="s">
        <v>1</v>
      </c>
      <c r="C163" s="7" t="str">
        <f>HYPERLINK("https://www.twitter.com/bf_wonwoo/status/1425545331949903872","https://www.twitter.com/bf_wonwoo/status/1425545331949903872")</f>
        <v>https://www.twitter.com/bf_wonwoo/status/1425545331949903872</v>
      </c>
      <c r="D163" s="6" t="s">
        <v>427</v>
      </c>
      <c r="E163" s="8">
        <v>44419</v>
      </c>
      <c r="F163" s="6" t="s">
        <v>425</v>
      </c>
      <c r="G163" s="5">
        <v>313</v>
      </c>
      <c r="H163" s="5">
        <v>4446</v>
      </c>
      <c r="I163" s="5">
        <v>626</v>
      </c>
      <c r="J163" s="6">
        <v>1709.3999999999999</v>
      </c>
      <c r="K163" s="4" t="s">
        <v>2481</v>
      </c>
      <c r="L163" s="6" t="s">
        <v>428</v>
      </c>
      <c r="M163" s="5">
        <v>23588</v>
      </c>
      <c r="N163" s="4" t="s">
        <v>2481</v>
      </c>
      <c r="O163" s="4" t="s">
        <v>4627</v>
      </c>
      <c r="P163" s="4" t="s">
        <v>4606</v>
      </c>
    </row>
    <row r="164" spans="1:16" ht="15" x14ac:dyDescent="0.2">
      <c r="A164" s="2">
        <v>163</v>
      </c>
      <c r="B164" s="6" t="s">
        <v>1</v>
      </c>
      <c r="C164" s="7" t="str">
        <f>HYPERLINK("https://www.twitter.com/Heavenlst/status/1425545331731742722","https://www.twitter.com/Heavenlst/status/1425545331731742722")</f>
        <v>https://www.twitter.com/Heavenlst/status/1425545331731742722</v>
      </c>
      <c r="D164" s="6" t="s">
        <v>412</v>
      </c>
      <c r="E164" s="8">
        <v>44419</v>
      </c>
      <c r="F164" s="6" t="s">
        <v>425</v>
      </c>
      <c r="G164" s="5">
        <v>20</v>
      </c>
      <c r="H164" s="5">
        <v>9</v>
      </c>
      <c r="I164" s="5">
        <v>5</v>
      </c>
      <c r="J164" s="6">
        <v>9.1999999999999993</v>
      </c>
      <c r="K164" s="4" t="s">
        <v>2481</v>
      </c>
      <c r="L164" s="6" t="s">
        <v>429</v>
      </c>
      <c r="M164" s="5">
        <v>23589</v>
      </c>
      <c r="N164" s="4" t="s">
        <v>2481</v>
      </c>
      <c r="O164" s="4" t="s">
        <v>4627</v>
      </c>
      <c r="P164" s="4" t="s">
        <v>4606</v>
      </c>
    </row>
    <row r="165" spans="1:16" ht="15" x14ac:dyDescent="0.2">
      <c r="A165" s="2">
        <v>164</v>
      </c>
      <c r="B165" s="6" t="s">
        <v>1</v>
      </c>
      <c r="C165" s="7" t="str">
        <f>HYPERLINK("https://www.twitter.com/Void_HL/status/1425545330112749572","https://www.twitter.com/Void_HL/status/1425545330112749572")</f>
        <v>https://www.twitter.com/Void_HL/status/1425545330112749572</v>
      </c>
      <c r="D165" s="6" t="s">
        <v>430</v>
      </c>
      <c r="E165" s="8">
        <v>44419</v>
      </c>
      <c r="F165" s="6" t="s">
        <v>431</v>
      </c>
      <c r="G165" s="5">
        <v>56</v>
      </c>
      <c r="H165" s="5">
        <v>0</v>
      </c>
      <c r="I165" s="5">
        <v>0</v>
      </c>
      <c r="J165" s="6">
        <v>11.200000000000001</v>
      </c>
      <c r="K165" s="4" t="s">
        <v>2481</v>
      </c>
      <c r="L165" s="6" t="s">
        <v>432</v>
      </c>
      <c r="M165" s="5">
        <v>23590</v>
      </c>
      <c r="N165" s="4" t="s">
        <v>2481</v>
      </c>
      <c r="O165" s="4" t="s">
        <v>4627</v>
      </c>
      <c r="P165" s="4" t="s">
        <v>4606</v>
      </c>
    </row>
    <row r="166" spans="1:16" ht="15" x14ac:dyDescent="0.2">
      <c r="A166" s="2">
        <v>165</v>
      </c>
      <c r="B166" s="6" t="s">
        <v>1</v>
      </c>
      <c r="C166" s="7" t="str">
        <f>HYPERLINK("https://www.twitter.com/MarceMiner/status/1425545329340997642","https://www.twitter.com/MarceMiner/status/1425545329340997642")</f>
        <v>https://www.twitter.com/MarceMiner/status/1425545329340997642</v>
      </c>
      <c r="D166" s="6" t="s">
        <v>390</v>
      </c>
      <c r="E166" s="8">
        <v>44419</v>
      </c>
      <c r="F166" s="6" t="s">
        <v>431</v>
      </c>
      <c r="G166" s="5">
        <v>252</v>
      </c>
      <c r="H166" s="5">
        <v>0</v>
      </c>
      <c r="I166" s="5">
        <v>0</v>
      </c>
      <c r="J166" s="6">
        <v>50.400000000000006</v>
      </c>
      <c r="K166" s="4" t="s">
        <v>2481</v>
      </c>
      <c r="L166" s="6" t="s">
        <v>433</v>
      </c>
      <c r="M166" s="5">
        <v>23591</v>
      </c>
      <c r="N166" s="4" t="s">
        <v>2481</v>
      </c>
      <c r="O166" s="4" t="s">
        <v>4627</v>
      </c>
      <c r="P166" s="4" t="s">
        <v>4606</v>
      </c>
    </row>
    <row r="167" spans="1:16" ht="15" x14ac:dyDescent="0.2">
      <c r="A167" s="2">
        <v>166</v>
      </c>
      <c r="B167" s="6" t="s">
        <v>1</v>
      </c>
      <c r="C167" s="7" t="str">
        <f>HYPERLINK("https://www.twitter.com/TFC811/status/1425545326514036741","https://www.twitter.com/TFC811/status/1425545326514036741")</f>
        <v>https://www.twitter.com/TFC811/status/1425545326514036741</v>
      </c>
      <c r="D167" s="6" t="s">
        <v>434</v>
      </c>
      <c r="E167" s="8">
        <v>44419</v>
      </c>
      <c r="F167" s="6" t="s">
        <v>435</v>
      </c>
      <c r="G167" s="5">
        <v>93</v>
      </c>
      <c r="H167" s="5">
        <v>3</v>
      </c>
      <c r="I167" s="5">
        <v>3</v>
      </c>
      <c r="J167" s="5">
        <v>21</v>
      </c>
      <c r="K167" s="4" t="s">
        <v>2481</v>
      </c>
      <c r="L167" s="6" t="s">
        <v>436</v>
      </c>
      <c r="M167" s="5">
        <v>23592</v>
      </c>
      <c r="N167" s="4" t="s">
        <v>2481</v>
      </c>
      <c r="O167" s="4" t="s">
        <v>4627</v>
      </c>
      <c r="P167" s="4" t="s">
        <v>4606</v>
      </c>
    </row>
    <row r="168" spans="1:16" ht="15" x14ac:dyDescent="0.2">
      <c r="A168" s="2">
        <v>167</v>
      </c>
      <c r="B168" s="6" t="s">
        <v>1</v>
      </c>
      <c r="C168" s="7" t="str">
        <f>HYPERLINK("https://www.twitter.com/kryptomarcc/status/1425545321157783552","https://www.twitter.com/kryptomarcc/status/1425545321157783552")</f>
        <v>https://www.twitter.com/kryptomarcc/status/1425545321157783552</v>
      </c>
      <c r="D168" s="6" t="s">
        <v>437</v>
      </c>
      <c r="E168" s="8">
        <v>44419</v>
      </c>
      <c r="F168" s="6" t="s">
        <v>438</v>
      </c>
      <c r="G168" s="5">
        <v>651</v>
      </c>
      <c r="H168" s="5">
        <v>19</v>
      </c>
      <c r="I168" s="5">
        <v>3</v>
      </c>
      <c r="J168" s="6">
        <v>137.4</v>
      </c>
      <c r="K168" s="4" t="s">
        <v>2481</v>
      </c>
      <c r="L168" s="6" t="s">
        <v>439</v>
      </c>
      <c r="M168" s="5">
        <v>23593</v>
      </c>
      <c r="N168" s="4" t="s">
        <v>2481</v>
      </c>
      <c r="O168" s="4" t="s">
        <v>4627</v>
      </c>
      <c r="P168" s="4" t="s">
        <v>4606</v>
      </c>
    </row>
    <row r="169" spans="1:16" ht="15" x14ac:dyDescent="0.2">
      <c r="A169" s="2">
        <v>168</v>
      </c>
      <c r="B169" s="6" t="s">
        <v>1</v>
      </c>
      <c r="C169" s="7" t="str">
        <f>HYPERLINK("https://www.twitter.com/Mehmetrsln87/status/1425545319564075015","https://www.twitter.com/Mehmetrsln87/status/1425545319564075015")</f>
        <v>https://www.twitter.com/Mehmetrsln87/status/1425545319564075015</v>
      </c>
      <c r="D169" s="6" t="s">
        <v>440</v>
      </c>
      <c r="E169" s="8">
        <v>44419</v>
      </c>
      <c r="F169" s="6" t="s">
        <v>438</v>
      </c>
      <c r="G169" s="5">
        <v>55</v>
      </c>
      <c r="H169" s="5">
        <v>4</v>
      </c>
      <c r="I169" s="5">
        <v>2</v>
      </c>
      <c r="J169" s="6">
        <v>13.2</v>
      </c>
      <c r="K169" s="4" t="s">
        <v>2481</v>
      </c>
      <c r="L169" s="6" t="s">
        <v>441</v>
      </c>
      <c r="M169" s="5">
        <v>23594</v>
      </c>
      <c r="N169" s="4" t="s">
        <v>2481</v>
      </c>
      <c r="O169" s="4" t="s">
        <v>4627</v>
      </c>
      <c r="P169" s="4" t="s">
        <v>4606</v>
      </c>
    </row>
    <row r="170" spans="1:16" ht="15" x14ac:dyDescent="0.2">
      <c r="A170" s="2">
        <v>169</v>
      </c>
      <c r="B170" s="6" t="s">
        <v>1</v>
      </c>
      <c r="C170" s="7" t="str">
        <f>HYPERLINK("https://www.twitter.com/G2_Samuel_Leach/status/1425545316346916865","https://www.twitter.com/G2_Samuel_Leach/status/1425545316346916865")</f>
        <v>https://www.twitter.com/G2_Samuel_Leach/status/1425545316346916865</v>
      </c>
      <c r="D170" s="6" t="s">
        <v>442</v>
      </c>
      <c r="E170" s="8">
        <v>44419</v>
      </c>
      <c r="F170" s="6" t="s">
        <v>443</v>
      </c>
      <c r="G170" s="5">
        <v>0</v>
      </c>
      <c r="H170" s="5">
        <v>147</v>
      </c>
      <c r="I170" s="5">
        <v>32</v>
      </c>
      <c r="J170" s="6">
        <v>60.1</v>
      </c>
      <c r="K170" s="4" t="s">
        <v>2481</v>
      </c>
      <c r="L170" s="6" t="s">
        <v>444</v>
      </c>
      <c r="M170" s="5">
        <v>23595</v>
      </c>
      <c r="N170" s="4" t="s">
        <v>2481</v>
      </c>
      <c r="O170" s="4" t="s">
        <v>4627</v>
      </c>
      <c r="P170" s="4" t="s">
        <v>4606</v>
      </c>
    </row>
    <row r="171" spans="1:16" ht="15" x14ac:dyDescent="0.2">
      <c r="A171" s="2">
        <v>170</v>
      </c>
      <c r="B171" s="6" t="s">
        <v>1</v>
      </c>
      <c r="C171" s="7" t="str">
        <f>HYPERLINK("https://www.twitter.com/kral_farid/status/1425545315638145025","https://www.twitter.com/kral_farid/status/1425545315638145025")</f>
        <v>https://www.twitter.com/kral_farid/status/1425545315638145025</v>
      </c>
      <c r="D171" s="6" t="s">
        <v>356</v>
      </c>
      <c r="E171" s="8">
        <v>44419</v>
      </c>
      <c r="F171" s="6" t="s">
        <v>443</v>
      </c>
      <c r="G171" s="5">
        <v>129</v>
      </c>
      <c r="H171" s="5">
        <v>0</v>
      </c>
      <c r="I171" s="5">
        <v>0</v>
      </c>
      <c r="J171" s="6">
        <v>25.8</v>
      </c>
      <c r="K171" s="4" t="s">
        <v>2481</v>
      </c>
      <c r="L171" s="6" t="s">
        <v>445</v>
      </c>
      <c r="M171" s="5">
        <v>23596</v>
      </c>
      <c r="N171" s="4" t="s">
        <v>2481</v>
      </c>
      <c r="O171" s="4" t="s">
        <v>4627</v>
      </c>
      <c r="P171" s="4" t="s">
        <v>4606</v>
      </c>
    </row>
    <row r="172" spans="1:16" ht="15" x14ac:dyDescent="0.2">
      <c r="A172" s="2">
        <v>171</v>
      </c>
      <c r="B172" s="6" t="s">
        <v>1</v>
      </c>
      <c r="C172" s="7" t="str">
        <f>HYPERLINK("https://www.twitter.com/waynelee_888/status/1425545311678783495","https://www.twitter.com/waynelee_888/status/1425545311678783495")</f>
        <v>https://www.twitter.com/waynelee_888/status/1425545311678783495</v>
      </c>
      <c r="D172" s="6" t="s">
        <v>446</v>
      </c>
      <c r="E172" s="8">
        <v>44419</v>
      </c>
      <c r="F172" s="6" t="s">
        <v>447</v>
      </c>
      <c r="G172" s="5">
        <v>136</v>
      </c>
      <c r="H172" s="5">
        <v>71</v>
      </c>
      <c r="I172" s="5">
        <v>149</v>
      </c>
      <c r="J172" s="5">
        <v>123</v>
      </c>
      <c r="K172" s="4" t="s">
        <v>2481</v>
      </c>
      <c r="L172" s="6" t="s">
        <v>350</v>
      </c>
      <c r="M172" s="5">
        <v>23597</v>
      </c>
      <c r="N172" s="4" t="s">
        <v>2481</v>
      </c>
      <c r="O172" s="4" t="s">
        <v>4627</v>
      </c>
      <c r="P172" s="4" t="s">
        <v>4606</v>
      </c>
    </row>
    <row r="173" spans="1:16" ht="15" x14ac:dyDescent="0.2">
      <c r="A173" s="2">
        <v>172</v>
      </c>
      <c r="B173" s="6" t="s">
        <v>1</v>
      </c>
      <c r="C173" s="7" t="str">
        <f>HYPERLINK("https://www.twitter.com/coinok/status/1425545311523524608","https://www.twitter.com/coinok/status/1425545311523524608")</f>
        <v>https://www.twitter.com/coinok/status/1425545311523524608</v>
      </c>
      <c r="D173" s="6" t="s">
        <v>448</v>
      </c>
      <c r="E173" s="8">
        <v>44419</v>
      </c>
      <c r="F173" s="6" t="s">
        <v>447</v>
      </c>
      <c r="G173" s="5">
        <v>10265</v>
      </c>
      <c r="H173" s="5">
        <v>2</v>
      </c>
      <c r="I173" s="5">
        <v>0</v>
      </c>
      <c r="J173" s="6">
        <v>2053.6</v>
      </c>
      <c r="K173" s="4" t="s">
        <v>2481</v>
      </c>
      <c r="L173" s="6" t="s">
        <v>449</v>
      </c>
      <c r="M173" s="5">
        <v>23598</v>
      </c>
      <c r="N173" s="4" t="s">
        <v>2481</v>
      </c>
      <c r="O173" s="4" t="s">
        <v>4627</v>
      </c>
      <c r="P173" s="4" t="s">
        <v>4606</v>
      </c>
    </row>
    <row r="174" spans="1:16" ht="15" x14ac:dyDescent="0.2">
      <c r="A174" s="2">
        <v>173</v>
      </c>
      <c r="B174" s="6" t="s">
        <v>1</v>
      </c>
      <c r="C174" s="7" t="str">
        <f>HYPERLINK("https://www.twitter.com/OutofSightttt/status/1425545303869042691","https://www.twitter.com/OutofSightttt/status/1425545303869042691")</f>
        <v>https://www.twitter.com/OutofSightttt/status/1425545303869042691</v>
      </c>
      <c r="D174" s="6" t="s">
        <v>346</v>
      </c>
      <c r="E174" s="8">
        <v>44419</v>
      </c>
      <c r="F174" s="6" t="s">
        <v>450</v>
      </c>
      <c r="G174" s="5">
        <v>16</v>
      </c>
      <c r="H174" s="5">
        <v>0</v>
      </c>
      <c r="I174" s="5">
        <v>0</v>
      </c>
      <c r="J174" s="6">
        <v>3.2</v>
      </c>
      <c r="K174" s="4" t="s">
        <v>2481</v>
      </c>
      <c r="L174" s="6" t="s">
        <v>451</v>
      </c>
      <c r="M174" s="5">
        <v>23599</v>
      </c>
      <c r="N174" s="4" t="s">
        <v>2481</v>
      </c>
      <c r="O174" s="4" t="s">
        <v>4627</v>
      </c>
      <c r="P174" s="4" t="s">
        <v>4606</v>
      </c>
    </row>
    <row r="175" spans="1:16" ht="15" x14ac:dyDescent="0.2">
      <c r="A175" s="2">
        <v>174</v>
      </c>
      <c r="B175" s="6" t="s">
        <v>1</v>
      </c>
      <c r="C175" s="7" t="str">
        <f>HYPERLINK("https://www.twitter.com/Muthu40865886/status/1425545302631608322","https://www.twitter.com/Muthu40865886/status/1425545302631608322")</f>
        <v>https://www.twitter.com/Muthu40865886/status/1425545302631608322</v>
      </c>
      <c r="D175" s="6" t="s">
        <v>351</v>
      </c>
      <c r="E175" s="8">
        <v>44419</v>
      </c>
      <c r="F175" s="6" t="s">
        <v>450</v>
      </c>
      <c r="G175" s="5">
        <v>24</v>
      </c>
      <c r="H175" s="5">
        <v>1</v>
      </c>
      <c r="I175" s="5">
        <v>1</v>
      </c>
      <c r="J175" s="6">
        <v>5.6000000000000005</v>
      </c>
      <c r="K175" s="4" t="s">
        <v>2481</v>
      </c>
      <c r="L175" s="6" t="s">
        <v>452</v>
      </c>
      <c r="M175" s="5">
        <v>23600</v>
      </c>
      <c r="N175" s="4" t="s">
        <v>2481</v>
      </c>
      <c r="O175" s="4" t="s">
        <v>4627</v>
      </c>
      <c r="P175" s="4" t="s">
        <v>4606</v>
      </c>
    </row>
    <row r="176" spans="1:16" ht="15" x14ac:dyDescent="0.2">
      <c r="A176" s="2">
        <v>175</v>
      </c>
      <c r="B176" s="6" t="s">
        <v>1</v>
      </c>
      <c r="C176" s="7" t="str">
        <f>HYPERLINK("https://www.twitter.com/TwinsAzzahra/status/1425545302153383939","https://www.twitter.com/TwinsAzzahra/status/1425545302153383939")</f>
        <v>https://www.twitter.com/TwinsAzzahra/status/1425545302153383939</v>
      </c>
      <c r="D176" s="6" t="s">
        <v>453</v>
      </c>
      <c r="E176" s="8">
        <v>44419</v>
      </c>
      <c r="F176" s="6" t="s">
        <v>450</v>
      </c>
      <c r="G176" s="5">
        <v>40</v>
      </c>
      <c r="H176" s="5">
        <v>71</v>
      </c>
      <c r="I176" s="5">
        <v>149</v>
      </c>
      <c r="J176" s="6">
        <v>103.8</v>
      </c>
      <c r="K176" s="4" t="s">
        <v>2481</v>
      </c>
      <c r="L176" s="6" t="s">
        <v>350</v>
      </c>
      <c r="M176" s="5">
        <v>23601</v>
      </c>
      <c r="N176" s="4" t="s">
        <v>2481</v>
      </c>
      <c r="O176" s="4" t="s">
        <v>4627</v>
      </c>
      <c r="P176" s="4" t="s">
        <v>4606</v>
      </c>
    </row>
    <row r="177" spans="1:16" ht="15" x14ac:dyDescent="0.2">
      <c r="A177" s="2">
        <v>176</v>
      </c>
      <c r="B177" s="6" t="s">
        <v>1</v>
      </c>
      <c r="C177" s="7" t="str">
        <f>HYPERLINK("https://www.twitter.com/kral_farid/status/1425545298621784065","https://www.twitter.com/kral_farid/status/1425545298621784065")</f>
        <v>https://www.twitter.com/kral_farid/status/1425545298621784065</v>
      </c>
      <c r="D177" s="6" t="s">
        <v>356</v>
      </c>
      <c r="E177" s="8">
        <v>44419</v>
      </c>
      <c r="F177" s="6" t="s">
        <v>454</v>
      </c>
      <c r="G177" s="5">
        <v>129</v>
      </c>
      <c r="H177" s="5">
        <v>0</v>
      </c>
      <c r="I177" s="5">
        <v>0</v>
      </c>
      <c r="J177" s="6">
        <v>25.8</v>
      </c>
      <c r="K177" s="4" t="s">
        <v>2481</v>
      </c>
      <c r="L177" s="6" t="s">
        <v>455</v>
      </c>
      <c r="M177" s="5">
        <v>23602</v>
      </c>
      <c r="N177" s="4" t="s">
        <v>2481</v>
      </c>
      <c r="O177" s="4" t="s">
        <v>4627</v>
      </c>
      <c r="P177" s="4" t="s">
        <v>4606</v>
      </c>
    </row>
    <row r="178" spans="1:16" ht="15" x14ac:dyDescent="0.2">
      <c r="A178" s="2">
        <v>177</v>
      </c>
      <c r="B178" s="6" t="s">
        <v>1</v>
      </c>
      <c r="C178" s="7" t="str">
        <f>HYPERLINK("https://www.twitter.com/openSpencerport/status/1425545295354548231","https://www.twitter.com/openSpencerport/status/1425545295354548231")</f>
        <v>https://www.twitter.com/openSpencerport/status/1425545295354548231</v>
      </c>
      <c r="D178" s="6" t="s">
        <v>456</v>
      </c>
      <c r="E178" s="8">
        <v>44419</v>
      </c>
      <c r="F178" s="6" t="s">
        <v>457</v>
      </c>
      <c r="G178" s="5">
        <v>19</v>
      </c>
      <c r="H178" s="5">
        <v>12902</v>
      </c>
      <c r="I178" s="5">
        <v>3630</v>
      </c>
      <c r="J178" s="6">
        <v>5689.4</v>
      </c>
      <c r="K178" s="4" t="s">
        <v>2481</v>
      </c>
      <c r="L178" s="6" t="s">
        <v>404</v>
      </c>
      <c r="M178" s="5">
        <v>23603</v>
      </c>
      <c r="N178" s="4" t="s">
        <v>2481</v>
      </c>
      <c r="O178" s="4" t="s">
        <v>4627</v>
      </c>
      <c r="P178" s="4" t="s">
        <v>4606</v>
      </c>
    </row>
    <row r="179" spans="1:16" ht="15" x14ac:dyDescent="0.2">
      <c r="A179" s="2">
        <v>178</v>
      </c>
      <c r="B179" s="6" t="s">
        <v>1</v>
      </c>
      <c r="C179" s="7" t="str">
        <f>HYPERLINK("https://www.twitter.com/lutfihaflah/status/1425545294830202881","https://www.twitter.com/lutfihaflah/status/1425545294830202881")</f>
        <v>https://www.twitter.com/lutfihaflah/status/1425545294830202881</v>
      </c>
      <c r="D179" s="6" t="s">
        <v>458</v>
      </c>
      <c r="E179" s="8">
        <v>44419</v>
      </c>
      <c r="F179" s="6" t="s">
        <v>457</v>
      </c>
      <c r="G179" s="5">
        <v>63</v>
      </c>
      <c r="H179" s="5">
        <v>0</v>
      </c>
      <c r="I179" s="5">
        <v>0</v>
      </c>
      <c r="J179" s="6">
        <v>12.600000000000001</v>
      </c>
      <c r="K179" s="4" t="s">
        <v>2481</v>
      </c>
      <c r="L179" s="6" t="s">
        <v>459</v>
      </c>
      <c r="M179" s="5">
        <v>23604</v>
      </c>
      <c r="N179" s="4" t="s">
        <v>2481</v>
      </c>
      <c r="O179" s="4" t="s">
        <v>4627</v>
      </c>
      <c r="P179" s="4" t="s">
        <v>4606</v>
      </c>
    </row>
    <row r="180" spans="1:16" ht="15" x14ac:dyDescent="0.2">
      <c r="A180" s="2">
        <v>179</v>
      </c>
      <c r="B180" s="6" t="s">
        <v>1</v>
      </c>
      <c r="C180" s="7" t="str">
        <f>HYPERLINK("https://www.twitter.com/SugerPieCe2/status/1425545294771638272","https://www.twitter.com/SugerPieCe2/status/1425545294771638272")</f>
        <v>https://www.twitter.com/SugerPieCe2/status/1425545294771638272</v>
      </c>
      <c r="D180" s="6" t="s">
        <v>460</v>
      </c>
      <c r="E180" s="8">
        <v>44419</v>
      </c>
      <c r="F180" s="6" t="s">
        <v>457</v>
      </c>
      <c r="G180" s="5">
        <v>66</v>
      </c>
      <c r="H180" s="5">
        <v>288</v>
      </c>
      <c r="I180" s="5">
        <v>567</v>
      </c>
      <c r="J180" s="6">
        <v>383.1</v>
      </c>
      <c r="K180" s="4" t="s">
        <v>2481</v>
      </c>
      <c r="L180" s="6" t="s">
        <v>461</v>
      </c>
      <c r="M180" s="5">
        <v>23605</v>
      </c>
      <c r="N180" s="4" t="s">
        <v>2481</v>
      </c>
      <c r="O180" s="4" t="s">
        <v>4627</v>
      </c>
      <c r="P180" s="4" t="s">
        <v>4606</v>
      </c>
    </row>
    <row r="181" spans="1:16" ht="15" x14ac:dyDescent="0.2">
      <c r="A181" s="2">
        <v>180</v>
      </c>
      <c r="B181" s="6" t="s">
        <v>1</v>
      </c>
      <c r="C181" s="7" t="str">
        <f>HYPERLINK("https://www.twitter.com/mina67051334/status/1425545294419308560","https://www.twitter.com/mina67051334/status/1425545294419308560")</f>
        <v>https://www.twitter.com/mina67051334/status/1425545294419308560</v>
      </c>
      <c r="D181" s="6" t="s">
        <v>379</v>
      </c>
      <c r="E181" s="8">
        <v>44419</v>
      </c>
      <c r="F181" s="6" t="s">
        <v>457</v>
      </c>
      <c r="G181" s="5">
        <v>186</v>
      </c>
      <c r="H181" s="5">
        <v>0</v>
      </c>
      <c r="I181" s="5">
        <v>0</v>
      </c>
      <c r="J181" s="6">
        <v>37.200000000000003</v>
      </c>
      <c r="K181" s="4" t="s">
        <v>2481</v>
      </c>
      <c r="L181" s="6" t="s">
        <v>462</v>
      </c>
      <c r="M181" s="5">
        <v>23606</v>
      </c>
      <c r="N181" s="4" t="s">
        <v>2481</v>
      </c>
      <c r="O181" s="4" t="s">
        <v>4627</v>
      </c>
      <c r="P181" s="4" t="s">
        <v>4606</v>
      </c>
    </row>
    <row r="182" spans="1:16" ht="15" x14ac:dyDescent="0.2">
      <c r="A182" s="2">
        <v>181</v>
      </c>
      <c r="B182" s="6" t="s">
        <v>1</v>
      </c>
      <c r="C182" s="7" t="str">
        <f>HYPERLINK("https://www.twitter.com/Heavenlst/status/1425545286361960449","https://www.twitter.com/Heavenlst/status/1425545286361960449")</f>
        <v>https://www.twitter.com/Heavenlst/status/1425545286361960449</v>
      </c>
      <c r="D182" s="6" t="s">
        <v>412</v>
      </c>
      <c r="E182" s="8">
        <v>44419</v>
      </c>
      <c r="F182" s="6" t="s">
        <v>463</v>
      </c>
      <c r="G182" s="5">
        <v>20</v>
      </c>
      <c r="H182" s="5">
        <v>7</v>
      </c>
      <c r="I182" s="5">
        <v>7</v>
      </c>
      <c r="J182" s="6">
        <v>9.6</v>
      </c>
      <c r="K182" s="4" t="s">
        <v>2481</v>
      </c>
      <c r="L182" s="6" t="s">
        <v>464</v>
      </c>
      <c r="M182" s="5">
        <v>23607</v>
      </c>
      <c r="N182" s="4" t="s">
        <v>2481</v>
      </c>
      <c r="O182" s="4" t="s">
        <v>4627</v>
      </c>
      <c r="P182" s="4" t="s">
        <v>4606</v>
      </c>
    </row>
    <row r="183" spans="1:16" ht="15" x14ac:dyDescent="0.2">
      <c r="A183" s="2">
        <v>182</v>
      </c>
      <c r="B183" s="6" t="s">
        <v>1</v>
      </c>
      <c r="C183" s="7" t="str">
        <f>HYPERLINK("https://www.twitter.com/crlyorrxx/status/1425545286043111428","https://www.twitter.com/crlyorrxx/status/1425545286043111428")</f>
        <v>https://www.twitter.com/crlyorrxx/status/1425545286043111428</v>
      </c>
      <c r="D183" s="6" t="s">
        <v>465</v>
      </c>
      <c r="E183" s="8">
        <v>44419</v>
      </c>
      <c r="F183" s="6" t="s">
        <v>463</v>
      </c>
      <c r="G183" s="5">
        <v>3267</v>
      </c>
      <c r="H183" s="5">
        <v>288</v>
      </c>
      <c r="I183" s="5">
        <v>567</v>
      </c>
      <c r="J183" s="6">
        <v>1023.3000000000001</v>
      </c>
      <c r="K183" s="4" t="s">
        <v>2481</v>
      </c>
      <c r="L183" s="6" t="s">
        <v>461</v>
      </c>
      <c r="M183" s="5">
        <v>23608</v>
      </c>
      <c r="N183" s="4" t="s">
        <v>2481</v>
      </c>
      <c r="O183" s="4" t="s">
        <v>4627</v>
      </c>
      <c r="P183" s="4" t="s">
        <v>4606</v>
      </c>
    </row>
    <row r="184" spans="1:16" ht="15" x14ac:dyDescent="0.2">
      <c r="A184" s="2">
        <v>183</v>
      </c>
      <c r="B184" s="6" t="s">
        <v>1</v>
      </c>
      <c r="C184" s="7" t="str">
        <f>HYPERLINK("https://www.twitter.com/mimeyh/status/1425545285535555585","https://www.twitter.com/mimeyh/status/1425545285535555585")</f>
        <v>https://www.twitter.com/mimeyh/status/1425545285535555585</v>
      </c>
      <c r="D184" s="6" t="s">
        <v>466</v>
      </c>
      <c r="E184" s="8">
        <v>44419</v>
      </c>
      <c r="F184" s="6" t="s">
        <v>463</v>
      </c>
      <c r="G184" s="5">
        <v>478</v>
      </c>
      <c r="H184" s="5">
        <v>138</v>
      </c>
      <c r="I184" s="5">
        <v>157</v>
      </c>
      <c r="J184" s="6">
        <v>215.5</v>
      </c>
      <c r="K184" s="4" t="s">
        <v>2481</v>
      </c>
      <c r="L184" s="6" t="s">
        <v>467</v>
      </c>
      <c r="M184" s="5">
        <v>23609</v>
      </c>
      <c r="N184" s="4" t="s">
        <v>2481</v>
      </c>
      <c r="O184" s="4" t="s">
        <v>4627</v>
      </c>
      <c r="P184" s="4" t="s">
        <v>4606</v>
      </c>
    </row>
    <row r="185" spans="1:16" ht="15" x14ac:dyDescent="0.2">
      <c r="A185" s="2">
        <v>184</v>
      </c>
      <c r="B185" s="6" t="s">
        <v>1</v>
      </c>
      <c r="C185" s="7" t="str">
        <f>HYPERLINK("https://www.twitter.com/Wildtacoo/status/1425545283845373953","https://www.twitter.com/Wildtacoo/status/1425545283845373953")</f>
        <v>https://www.twitter.com/Wildtacoo/status/1425545283845373953</v>
      </c>
      <c r="D185" s="6" t="s">
        <v>468</v>
      </c>
      <c r="E185" s="8">
        <v>44419</v>
      </c>
      <c r="F185" s="6" t="s">
        <v>469</v>
      </c>
      <c r="G185" s="5">
        <v>2</v>
      </c>
      <c r="H185" s="5">
        <v>0</v>
      </c>
      <c r="I185" s="5">
        <v>0</v>
      </c>
      <c r="J185" s="6">
        <v>0.4</v>
      </c>
      <c r="K185" s="4" t="s">
        <v>2481</v>
      </c>
      <c r="L185" s="6" t="s">
        <v>470</v>
      </c>
      <c r="M185" s="5">
        <v>23610</v>
      </c>
      <c r="N185" s="4" t="s">
        <v>2481</v>
      </c>
      <c r="O185" s="4" t="s">
        <v>4627</v>
      </c>
      <c r="P185" s="4" t="s">
        <v>4606</v>
      </c>
    </row>
    <row r="186" spans="1:16" ht="15" x14ac:dyDescent="0.2">
      <c r="A186" s="2">
        <v>185</v>
      </c>
      <c r="B186" s="6" t="s">
        <v>1</v>
      </c>
      <c r="C186" s="7" t="str">
        <f>HYPERLINK("https://www.twitter.com/Maisara17177626/status/1425545281979011072","https://www.twitter.com/Maisara17177626/status/1425545281979011072")</f>
        <v>https://www.twitter.com/Maisara17177626/status/1425545281979011072</v>
      </c>
      <c r="D186" s="6" t="s">
        <v>471</v>
      </c>
      <c r="E186" s="8">
        <v>44419</v>
      </c>
      <c r="F186" s="6" t="s">
        <v>469</v>
      </c>
      <c r="G186" s="5">
        <v>1</v>
      </c>
      <c r="H186" s="5">
        <v>0</v>
      </c>
      <c r="I186" s="5">
        <v>0</v>
      </c>
      <c r="J186" s="6">
        <v>0.2</v>
      </c>
      <c r="K186" s="4" t="s">
        <v>2481</v>
      </c>
      <c r="L186" s="6" t="s">
        <v>472</v>
      </c>
      <c r="M186" s="5">
        <v>23611</v>
      </c>
      <c r="N186" s="4" t="s">
        <v>2481</v>
      </c>
      <c r="O186" s="4" t="s">
        <v>4627</v>
      </c>
      <c r="P186" s="4" t="s">
        <v>4606</v>
      </c>
    </row>
    <row r="187" spans="1:16" ht="15" x14ac:dyDescent="0.2">
      <c r="A187" s="2">
        <v>186</v>
      </c>
      <c r="B187" s="6" t="s">
        <v>1</v>
      </c>
      <c r="C187" s="7" t="str">
        <f>HYPERLINK("https://www.twitter.com/The_Crypto_Peep/status/1425545280221499399","https://www.twitter.com/The_Crypto_Peep/status/1425545280221499399")</f>
        <v>https://www.twitter.com/The_Crypto_Peep/status/1425545280221499399</v>
      </c>
      <c r="D187" s="6" t="s">
        <v>473</v>
      </c>
      <c r="E187" s="8">
        <v>44419</v>
      </c>
      <c r="F187" s="6" t="s">
        <v>474</v>
      </c>
      <c r="G187" s="5">
        <v>15</v>
      </c>
      <c r="H187" s="5">
        <v>0</v>
      </c>
      <c r="I187" s="5">
        <v>0</v>
      </c>
      <c r="J187" s="5">
        <v>3</v>
      </c>
      <c r="K187" s="4" t="s">
        <v>2481</v>
      </c>
      <c r="L187" s="6" t="s">
        <v>475</v>
      </c>
      <c r="M187" s="5">
        <v>23612</v>
      </c>
      <c r="N187" s="4" t="s">
        <v>2481</v>
      </c>
      <c r="O187" s="4" t="s">
        <v>4627</v>
      </c>
      <c r="P187" s="4" t="s">
        <v>4606</v>
      </c>
    </row>
    <row r="188" spans="1:16" ht="15" x14ac:dyDescent="0.2">
      <c r="A188" s="2">
        <v>187</v>
      </c>
      <c r="B188" s="6" t="s">
        <v>1</v>
      </c>
      <c r="C188" s="7" t="str">
        <f>HYPERLINK("https://www.twitter.com/kral_farid/status/1425545277889413120","https://www.twitter.com/kral_farid/status/1425545277889413120")</f>
        <v>https://www.twitter.com/kral_farid/status/1425545277889413120</v>
      </c>
      <c r="D188" s="6" t="s">
        <v>356</v>
      </c>
      <c r="E188" s="8">
        <v>44419</v>
      </c>
      <c r="F188" s="6" t="s">
        <v>474</v>
      </c>
      <c r="G188" s="5">
        <v>129</v>
      </c>
      <c r="H188" s="5">
        <v>0</v>
      </c>
      <c r="I188" s="5">
        <v>0</v>
      </c>
      <c r="J188" s="6">
        <v>25.8</v>
      </c>
      <c r="K188" s="4" t="s">
        <v>2481</v>
      </c>
      <c r="L188" s="6" t="s">
        <v>476</v>
      </c>
      <c r="M188" s="5">
        <v>23613</v>
      </c>
      <c r="N188" s="4" t="s">
        <v>2481</v>
      </c>
      <c r="O188" s="4" t="s">
        <v>4627</v>
      </c>
      <c r="P188" s="4" t="s">
        <v>4606</v>
      </c>
    </row>
    <row r="189" spans="1:16" ht="15" x14ac:dyDescent="0.2">
      <c r="A189" s="2">
        <v>188</v>
      </c>
      <c r="B189" s="6" t="s">
        <v>1</v>
      </c>
      <c r="C189" s="7" t="str">
        <f>HYPERLINK("https://www.twitter.com/Asrafbabu15/status/1425545273527390213","https://www.twitter.com/Asrafbabu15/status/1425545273527390213")</f>
        <v>https://www.twitter.com/Asrafbabu15/status/1425545273527390213</v>
      </c>
      <c r="D189" s="6" t="s">
        <v>477</v>
      </c>
      <c r="E189" s="8">
        <v>44419</v>
      </c>
      <c r="F189" s="6" t="s">
        <v>478</v>
      </c>
      <c r="G189" s="5">
        <v>18</v>
      </c>
      <c r="H189" s="5">
        <v>2650</v>
      </c>
      <c r="I189" s="5">
        <v>2606</v>
      </c>
      <c r="J189" s="6">
        <v>2101.6</v>
      </c>
      <c r="K189" s="4" t="s">
        <v>2481</v>
      </c>
      <c r="L189" s="6" t="s">
        <v>364</v>
      </c>
      <c r="M189" s="5">
        <v>23614</v>
      </c>
      <c r="N189" s="4" t="s">
        <v>2481</v>
      </c>
      <c r="O189" s="4" t="s">
        <v>4627</v>
      </c>
      <c r="P189" s="4" t="s">
        <v>4606</v>
      </c>
    </row>
    <row r="190" spans="1:16" ht="15" x14ac:dyDescent="0.2">
      <c r="A190" s="2">
        <v>189</v>
      </c>
      <c r="B190" s="6" t="s">
        <v>1</v>
      </c>
      <c r="C190" s="7" t="str">
        <f>HYPERLINK("https://www.twitter.com/Mehran13652/status/1425545271648346116","https://www.twitter.com/Mehran13652/status/1425545271648346116")</f>
        <v>https://www.twitter.com/Mehran13652/status/1425545271648346116</v>
      </c>
      <c r="D190" s="6" t="s">
        <v>479</v>
      </c>
      <c r="E190" s="8">
        <v>44419</v>
      </c>
      <c r="F190" s="6" t="s">
        <v>480</v>
      </c>
      <c r="G190" s="5">
        <v>7</v>
      </c>
      <c r="H190" s="5">
        <v>0</v>
      </c>
      <c r="I190" s="5">
        <v>0</v>
      </c>
      <c r="J190" s="6">
        <v>1.4000000000000001</v>
      </c>
      <c r="K190" s="4" t="s">
        <v>2481</v>
      </c>
      <c r="L190" s="6" t="s">
        <v>481</v>
      </c>
      <c r="M190" s="5">
        <v>23615</v>
      </c>
      <c r="N190" s="4" t="s">
        <v>2481</v>
      </c>
      <c r="O190" s="4" t="s">
        <v>4627</v>
      </c>
      <c r="P190" s="4" t="s">
        <v>4606</v>
      </c>
    </row>
    <row r="191" spans="1:16" ht="15" x14ac:dyDescent="0.2">
      <c r="A191" s="2">
        <v>190</v>
      </c>
      <c r="B191" s="6" t="s">
        <v>1</v>
      </c>
      <c r="C191" s="7" t="str">
        <f>HYPERLINK("https://www.twitter.com/duy36361969/status/1425545271518187522","https://www.twitter.com/duy36361969/status/1425545271518187522")</f>
        <v>https://www.twitter.com/duy36361969/status/1425545271518187522</v>
      </c>
      <c r="D191" s="6" t="s">
        <v>482</v>
      </c>
      <c r="E191" s="8">
        <v>44419</v>
      </c>
      <c r="F191" s="6" t="s">
        <v>480</v>
      </c>
      <c r="G191" s="5">
        <v>133</v>
      </c>
      <c r="H191" s="5">
        <v>0</v>
      </c>
      <c r="I191" s="5">
        <v>0</v>
      </c>
      <c r="J191" s="6">
        <v>26.6</v>
      </c>
      <c r="K191" s="4" t="s">
        <v>2481</v>
      </c>
      <c r="L191" s="6" t="s">
        <v>483</v>
      </c>
      <c r="M191" s="5">
        <v>23616</v>
      </c>
      <c r="N191" s="4" t="s">
        <v>2481</v>
      </c>
      <c r="O191" s="4" t="s">
        <v>4627</v>
      </c>
      <c r="P191" s="4" t="s">
        <v>4606</v>
      </c>
    </row>
    <row r="192" spans="1:16" ht="15" x14ac:dyDescent="0.2">
      <c r="A192" s="2">
        <v>191</v>
      </c>
      <c r="B192" s="6" t="s">
        <v>1</v>
      </c>
      <c r="C192" s="7" t="str">
        <f>HYPERLINK("https://www.twitter.com/jsphchrstian/status/1425545269718884356","https://www.twitter.com/jsphchrstian/status/1425545269718884356")</f>
        <v>https://www.twitter.com/jsphchrstian/status/1425545269718884356</v>
      </c>
      <c r="D192" s="6" t="s">
        <v>484</v>
      </c>
      <c r="E192" s="8">
        <v>44419</v>
      </c>
      <c r="F192" s="6" t="s">
        <v>480</v>
      </c>
      <c r="G192" s="5">
        <v>40</v>
      </c>
      <c r="H192" s="5">
        <v>71</v>
      </c>
      <c r="I192" s="5">
        <v>149</v>
      </c>
      <c r="J192" s="6">
        <v>103.8</v>
      </c>
      <c r="K192" s="4" t="s">
        <v>2481</v>
      </c>
      <c r="L192" s="6" t="s">
        <v>350</v>
      </c>
      <c r="M192" s="5">
        <v>23617</v>
      </c>
      <c r="N192" s="4" t="s">
        <v>2481</v>
      </c>
      <c r="O192" s="4" t="s">
        <v>4627</v>
      </c>
      <c r="P192" s="4" t="s">
        <v>4606</v>
      </c>
    </row>
    <row r="193" spans="1:16" ht="15" x14ac:dyDescent="0.2">
      <c r="A193" s="2">
        <v>192</v>
      </c>
      <c r="B193" s="6" t="s">
        <v>1</v>
      </c>
      <c r="C193" s="7" t="str">
        <f>HYPERLINK("https://www.twitter.com/Muthu40865886/status/1425545269576273921","https://www.twitter.com/Muthu40865886/status/1425545269576273921")</f>
        <v>https://www.twitter.com/Muthu40865886/status/1425545269576273921</v>
      </c>
      <c r="D193" s="6" t="s">
        <v>351</v>
      </c>
      <c r="E193" s="8">
        <v>44419</v>
      </c>
      <c r="F193" s="6" t="s">
        <v>480</v>
      </c>
      <c r="G193" s="5">
        <v>24</v>
      </c>
      <c r="H193" s="5">
        <v>1</v>
      </c>
      <c r="I193" s="5">
        <v>1</v>
      </c>
      <c r="J193" s="6">
        <v>5.6000000000000005</v>
      </c>
      <c r="K193" s="4" t="s">
        <v>2481</v>
      </c>
      <c r="L193" s="6" t="s">
        <v>485</v>
      </c>
      <c r="M193" s="5">
        <v>23618</v>
      </c>
      <c r="N193" s="4" t="s">
        <v>2481</v>
      </c>
      <c r="O193" s="4" t="s">
        <v>4627</v>
      </c>
      <c r="P193" s="4" t="s">
        <v>4606</v>
      </c>
    </row>
    <row r="194" spans="1:16" ht="15" x14ac:dyDescent="0.2">
      <c r="A194" s="2">
        <v>193</v>
      </c>
      <c r="B194" s="6" t="s">
        <v>1</v>
      </c>
      <c r="C194" s="7" t="str">
        <f>HYPERLINK("https://www.twitter.com/Name_Impending/status/1425545267412099077","https://www.twitter.com/Name_Impending/status/1425545267412099077")</f>
        <v>https://www.twitter.com/Name_Impending/status/1425545267412099077</v>
      </c>
      <c r="D194" s="6" t="s">
        <v>486</v>
      </c>
      <c r="E194" s="8">
        <v>44419</v>
      </c>
      <c r="F194" s="6" t="s">
        <v>487</v>
      </c>
      <c r="G194" s="5">
        <v>238</v>
      </c>
      <c r="H194" s="5">
        <v>5532</v>
      </c>
      <c r="I194" s="5">
        <v>1695</v>
      </c>
      <c r="J194" s="6">
        <v>2554.6999999999998</v>
      </c>
      <c r="K194" s="4" t="s">
        <v>2481</v>
      </c>
      <c r="L194" s="6" t="s">
        <v>488</v>
      </c>
      <c r="M194" s="5">
        <v>23619</v>
      </c>
      <c r="N194" s="4" t="s">
        <v>2481</v>
      </c>
      <c r="O194" s="4" t="s">
        <v>4627</v>
      </c>
      <c r="P194" s="4" t="s">
        <v>4606</v>
      </c>
    </row>
    <row r="195" spans="1:16" ht="15" x14ac:dyDescent="0.2">
      <c r="A195" s="2">
        <v>194</v>
      </c>
      <c r="B195" s="6" t="s">
        <v>1</v>
      </c>
      <c r="C195" s="7" t="str">
        <f>HYPERLINK("https://www.twitter.com/AxieBuzz/status/1425545267173076993","https://www.twitter.com/AxieBuzz/status/1425545267173076993")</f>
        <v>https://www.twitter.com/AxieBuzz/status/1425545267173076993</v>
      </c>
      <c r="D195" s="6" t="s">
        <v>489</v>
      </c>
      <c r="E195" s="8">
        <v>44419</v>
      </c>
      <c r="F195" s="6" t="s">
        <v>487</v>
      </c>
      <c r="G195" s="5">
        <v>3220</v>
      </c>
      <c r="H195" s="5">
        <v>2</v>
      </c>
      <c r="I195" s="5">
        <v>0</v>
      </c>
      <c r="J195" s="6">
        <v>644.6</v>
      </c>
      <c r="K195" s="4" t="s">
        <v>2481</v>
      </c>
      <c r="L195" s="6" t="s">
        <v>490</v>
      </c>
      <c r="M195" s="5">
        <v>23620</v>
      </c>
      <c r="N195" s="4" t="s">
        <v>2481</v>
      </c>
      <c r="O195" s="4" t="s">
        <v>4627</v>
      </c>
      <c r="P195" s="4" t="s">
        <v>4606</v>
      </c>
    </row>
    <row r="196" spans="1:16" ht="15" x14ac:dyDescent="0.2">
      <c r="A196" s="2">
        <v>195</v>
      </c>
      <c r="B196" s="6" t="s">
        <v>1</v>
      </c>
      <c r="C196" s="7" t="str">
        <f>HYPERLINK("https://www.twitter.com/LuckyMePutri/status/1425545265478455302","https://www.twitter.com/LuckyMePutri/status/1425545265478455302")</f>
        <v>https://www.twitter.com/LuckyMePutri/status/1425545265478455302</v>
      </c>
      <c r="D196" s="6" t="s">
        <v>491</v>
      </c>
      <c r="E196" s="8">
        <v>44419</v>
      </c>
      <c r="F196" s="6" t="s">
        <v>487</v>
      </c>
      <c r="G196" s="5">
        <v>48</v>
      </c>
      <c r="H196" s="5">
        <v>71</v>
      </c>
      <c r="I196" s="5">
        <v>149</v>
      </c>
      <c r="J196" s="6">
        <v>105.4</v>
      </c>
      <c r="K196" s="4" t="s">
        <v>2481</v>
      </c>
      <c r="L196" s="6" t="s">
        <v>350</v>
      </c>
      <c r="M196" s="5">
        <v>23621</v>
      </c>
      <c r="N196" s="4" t="s">
        <v>2481</v>
      </c>
      <c r="O196" s="4" t="s">
        <v>4627</v>
      </c>
      <c r="P196" s="4" t="s">
        <v>4606</v>
      </c>
    </row>
    <row r="197" spans="1:16" ht="15" x14ac:dyDescent="0.2">
      <c r="A197" s="2">
        <v>196</v>
      </c>
      <c r="B197" s="6" t="s">
        <v>1</v>
      </c>
      <c r="C197" s="7" t="str">
        <f>HYPERLINK("https://www.twitter.com/kral_farid/status/1425545260277526528","https://www.twitter.com/kral_farid/status/1425545260277526528")</f>
        <v>https://www.twitter.com/kral_farid/status/1425545260277526528</v>
      </c>
      <c r="D197" s="6" t="s">
        <v>356</v>
      </c>
      <c r="E197" s="8">
        <v>44419</v>
      </c>
      <c r="F197" s="6" t="s">
        <v>492</v>
      </c>
      <c r="G197" s="5">
        <v>129</v>
      </c>
      <c r="H197" s="5">
        <v>0</v>
      </c>
      <c r="I197" s="5">
        <v>0</v>
      </c>
      <c r="J197" s="6">
        <v>25.8</v>
      </c>
      <c r="K197" s="4" t="s">
        <v>2481</v>
      </c>
      <c r="L197" s="6" t="s">
        <v>493</v>
      </c>
      <c r="M197" s="5">
        <v>23622</v>
      </c>
      <c r="N197" s="4" t="s">
        <v>2481</v>
      </c>
      <c r="O197" s="4" t="s">
        <v>4627</v>
      </c>
      <c r="P197" s="4" t="s">
        <v>4606</v>
      </c>
    </row>
    <row r="198" spans="1:16" ht="15" x14ac:dyDescent="0.2">
      <c r="A198" s="2">
        <v>197</v>
      </c>
      <c r="B198" s="6" t="s">
        <v>1</v>
      </c>
      <c r="C198" s="7" t="str">
        <f>HYPERLINK("https://www.twitter.com/duy36361969/status/1425545256913629188","https://www.twitter.com/duy36361969/status/1425545256913629188")</f>
        <v>https://www.twitter.com/duy36361969/status/1425545256913629188</v>
      </c>
      <c r="D198" s="6" t="s">
        <v>482</v>
      </c>
      <c r="E198" s="8">
        <v>44419</v>
      </c>
      <c r="F198" s="6" t="s">
        <v>494</v>
      </c>
      <c r="G198" s="5">
        <v>133</v>
      </c>
      <c r="H198" s="5">
        <v>0</v>
      </c>
      <c r="I198" s="5">
        <v>0</v>
      </c>
      <c r="J198" s="6">
        <v>26.6</v>
      </c>
      <c r="K198" s="4" t="s">
        <v>2481</v>
      </c>
      <c r="L198" s="6" t="s">
        <v>495</v>
      </c>
      <c r="M198" s="5">
        <v>23623</v>
      </c>
      <c r="N198" s="4" t="s">
        <v>2481</v>
      </c>
      <c r="O198" s="4" t="s">
        <v>4627</v>
      </c>
      <c r="P198" s="4" t="s">
        <v>4606</v>
      </c>
    </row>
    <row r="199" spans="1:16" ht="15" x14ac:dyDescent="0.2">
      <c r="A199" s="2">
        <v>198</v>
      </c>
      <c r="B199" s="6" t="s">
        <v>1</v>
      </c>
      <c r="C199" s="7" t="str">
        <f>HYPERLINK("https://www.twitter.com/Charlot48165167/status/1425545254627856387","https://www.twitter.com/Charlot48165167/status/1425545254627856387")</f>
        <v>https://www.twitter.com/Charlot48165167/status/1425545254627856387</v>
      </c>
      <c r="D199" s="6" t="s">
        <v>496</v>
      </c>
      <c r="E199" s="8">
        <v>44419</v>
      </c>
      <c r="F199" s="6" t="s">
        <v>497</v>
      </c>
      <c r="G199" s="5">
        <v>2</v>
      </c>
      <c r="H199" s="5">
        <v>0</v>
      </c>
      <c r="I199" s="5">
        <v>0</v>
      </c>
      <c r="J199" s="6">
        <v>0.4</v>
      </c>
      <c r="K199" s="4" t="s">
        <v>2481</v>
      </c>
      <c r="L199" s="6" t="s">
        <v>498</v>
      </c>
      <c r="M199" s="5">
        <v>23624</v>
      </c>
      <c r="N199" s="4" t="s">
        <v>2481</v>
      </c>
      <c r="O199" s="4" t="s">
        <v>4627</v>
      </c>
      <c r="P199" s="4" t="s">
        <v>4606</v>
      </c>
    </row>
    <row r="200" spans="1:16" ht="15" x14ac:dyDescent="0.2">
      <c r="A200" s="2">
        <v>199</v>
      </c>
      <c r="B200" s="6" t="s">
        <v>1</v>
      </c>
      <c r="C200" s="7" t="str">
        <f>HYPERLINK("https://www.twitter.com/AlwyJuniors02/status/1425545253696663555","https://www.twitter.com/AlwyJuniors02/status/1425545253696663555")</f>
        <v>https://www.twitter.com/AlwyJuniors02/status/1425545253696663555</v>
      </c>
      <c r="D200" s="6" t="s">
        <v>499</v>
      </c>
      <c r="E200" s="8">
        <v>44419</v>
      </c>
      <c r="F200" s="6" t="s">
        <v>497</v>
      </c>
      <c r="G200" s="5">
        <v>42</v>
      </c>
      <c r="H200" s="5">
        <v>108</v>
      </c>
      <c r="I200" s="5">
        <v>98</v>
      </c>
      <c r="J200" s="6">
        <v>89.8</v>
      </c>
      <c r="K200" s="4" t="s">
        <v>2481</v>
      </c>
      <c r="L200" s="6" t="s">
        <v>500</v>
      </c>
      <c r="M200" s="5">
        <v>23625</v>
      </c>
      <c r="N200" s="4" t="s">
        <v>2481</v>
      </c>
      <c r="O200" s="4" t="s">
        <v>4627</v>
      </c>
      <c r="P200" s="4" t="s">
        <v>4606</v>
      </c>
    </row>
    <row r="201" spans="1:16" ht="15" x14ac:dyDescent="0.2">
      <c r="A201" s="2">
        <v>200</v>
      </c>
      <c r="B201" s="6" t="s">
        <v>1</v>
      </c>
      <c r="C201" s="7" t="str">
        <f>HYPERLINK("https://www.twitter.com/fateiswift/status/1425545252459343872","https://www.twitter.com/fateiswift/status/1425545252459343872")</f>
        <v>https://www.twitter.com/fateiswift/status/1425545252459343872</v>
      </c>
      <c r="D201" s="6" t="s">
        <v>501</v>
      </c>
      <c r="E201" s="8">
        <v>44419</v>
      </c>
      <c r="F201" s="6" t="s">
        <v>497</v>
      </c>
      <c r="G201" s="5">
        <v>1640</v>
      </c>
      <c r="H201" s="5">
        <v>55</v>
      </c>
      <c r="I201" s="5">
        <v>98</v>
      </c>
      <c r="J201" s="6">
        <v>393.5</v>
      </c>
      <c r="K201" s="4" t="s">
        <v>2481</v>
      </c>
      <c r="L201" s="6" t="s">
        <v>402</v>
      </c>
      <c r="M201" s="5">
        <v>23626</v>
      </c>
      <c r="N201" s="4" t="s">
        <v>2481</v>
      </c>
      <c r="O201" s="4" t="s">
        <v>4627</v>
      </c>
      <c r="P201" s="4" t="s">
        <v>4606</v>
      </c>
    </row>
    <row r="202" spans="1:16" ht="15" x14ac:dyDescent="0.2">
      <c r="A202" s="2">
        <v>201</v>
      </c>
      <c r="B202" s="6" t="s">
        <v>1</v>
      </c>
      <c r="C202" s="7" t="str">
        <f>HYPERLINK("https://www.twitter.com/rusebelbiarcal/status/1425545247107416066","https://www.twitter.com/rusebelbiarcal/status/1425545247107416066")</f>
        <v>https://www.twitter.com/rusebelbiarcal/status/1425545247107416066</v>
      </c>
      <c r="D202" s="6" t="s">
        <v>502</v>
      </c>
      <c r="E202" s="8">
        <v>44419</v>
      </c>
      <c r="F202" s="6" t="s">
        <v>503</v>
      </c>
      <c r="G202" s="5">
        <v>90</v>
      </c>
      <c r="H202" s="5">
        <v>6</v>
      </c>
      <c r="I202" s="5">
        <v>7</v>
      </c>
      <c r="J202" s="6">
        <v>23.3</v>
      </c>
      <c r="K202" s="4" t="s">
        <v>2481</v>
      </c>
      <c r="L202" s="6" t="s">
        <v>504</v>
      </c>
      <c r="M202" s="5">
        <v>23627</v>
      </c>
      <c r="N202" s="4" t="s">
        <v>2481</v>
      </c>
      <c r="O202" s="4" t="s">
        <v>4627</v>
      </c>
      <c r="P202" s="4" t="s">
        <v>4606</v>
      </c>
    </row>
    <row r="203" spans="1:16" ht="15" x14ac:dyDescent="0.2">
      <c r="A203" s="2">
        <v>202</v>
      </c>
      <c r="B203" s="6" t="s">
        <v>1</v>
      </c>
      <c r="C203" s="7" t="str">
        <f>HYPERLINK("https://www.twitter.com/AmebeAbe/status/1425545245069094912","https://www.twitter.com/AmebeAbe/status/1425545245069094912")</f>
        <v>https://www.twitter.com/AmebeAbe/status/1425545245069094912</v>
      </c>
      <c r="D203" s="6" t="s">
        <v>505</v>
      </c>
      <c r="E203" s="8">
        <v>44419</v>
      </c>
      <c r="F203" s="6" t="s">
        <v>503</v>
      </c>
      <c r="G203" s="5">
        <v>1213</v>
      </c>
      <c r="H203" s="5">
        <v>1</v>
      </c>
      <c r="I203" s="5">
        <v>0</v>
      </c>
      <c r="J203" s="6">
        <v>242.90000000000003</v>
      </c>
      <c r="K203" s="4" t="s">
        <v>2481</v>
      </c>
      <c r="L203" s="6" t="s">
        <v>506</v>
      </c>
      <c r="M203" s="5">
        <v>23628</v>
      </c>
      <c r="N203" s="4" t="s">
        <v>2481</v>
      </c>
      <c r="O203" s="4" t="s">
        <v>4627</v>
      </c>
      <c r="P203" s="4" t="s">
        <v>4606</v>
      </c>
    </row>
    <row r="204" spans="1:16" ht="15" x14ac:dyDescent="0.2">
      <c r="A204" s="2">
        <v>203</v>
      </c>
      <c r="B204" s="6" t="s">
        <v>1</v>
      </c>
      <c r="C204" s="7" t="str">
        <f>HYPERLINK("https://www.twitter.com/The_Crypto_Peep/status/1425545242762256391","https://www.twitter.com/The_Crypto_Peep/status/1425545242762256391")</f>
        <v>https://www.twitter.com/The_Crypto_Peep/status/1425545242762256391</v>
      </c>
      <c r="D204" s="6" t="s">
        <v>473</v>
      </c>
      <c r="E204" s="8">
        <v>44419</v>
      </c>
      <c r="F204" s="6" t="s">
        <v>507</v>
      </c>
      <c r="G204" s="5">
        <v>15</v>
      </c>
      <c r="H204" s="5">
        <v>0</v>
      </c>
      <c r="I204" s="5">
        <v>0</v>
      </c>
      <c r="J204" s="5">
        <v>3</v>
      </c>
      <c r="K204" s="4" t="s">
        <v>2481</v>
      </c>
      <c r="L204" s="6" t="s">
        <v>508</v>
      </c>
      <c r="M204" s="5">
        <v>23629</v>
      </c>
      <c r="N204" s="4" t="s">
        <v>2481</v>
      </c>
      <c r="O204" s="4" t="s">
        <v>4627</v>
      </c>
      <c r="P204" s="4" t="s">
        <v>4606</v>
      </c>
    </row>
    <row r="205" spans="1:16" ht="15" x14ac:dyDescent="0.2">
      <c r="A205" s="2">
        <v>204</v>
      </c>
      <c r="B205" s="6" t="s">
        <v>1</v>
      </c>
      <c r="C205" s="7" t="str">
        <f>HYPERLINK("https://www.twitter.com/OutofSightttt/status/1425545242024022027","https://www.twitter.com/OutofSightttt/status/1425545242024022027")</f>
        <v>https://www.twitter.com/OutofSightttt/status/1425545242024022027</v>
      </c>
      <c r="D205" s="6" t="s">
        <v>346</v>
      </c>
      <c r="E205" s="8">
        <v>44419</v>
      </c>
      <c r="F205" s="6" t="s">
        <v>507</v>
      </c>
      <c r="G205" s="5">
        <v>16</v>
      </c>
      <c r="H205" s="5">
        <v>0</v>
      </c>
      <c r="I205" s="5">
        <v>0</v>
      </c>
      <c r="J205" s="6">
        <v>3.2</v>
      </c>
      <c r="K205" s="4" t="s">
        <v>2481</v>
      </c>
      <c r="L205" s="6" t="s">
        <v>509</v>
      </c>
      <c r="M205" s="5">
        <v>23630</v>
      </c>
      <c r="N205" s="4" t="s">
        <v>2481</v>
      </c>
      <c r="O205" s="4" t="s">
        <v>4627</v>
      </c>
      <c r="P205" s="4" t="s">
        <v>4606</v>
      </c>
    </row>
    <row r="206" spans="1:16" ht="15" x14ac:dyDescent="0.2">
      <c r="A206" s="2">
        <v>205</v>
      </c>
      <c r="B206" s="6" t="s">
        <v>1</v>
      </c>
      <c r="C206" s="7" t="str">
        <f>HYPERLINK("https://www.twitter.com/HayutiRiska/status/1425545240924942339","https://www.twitter.com/HayutiRiska/status/1425545240924942339")</f>
        <v>https://www.twitter.com/HayutiRiska/status/1425545240924942339</v>
      </c>
      <c r="D206" s="6" t="s">
        <v>510</v>
      </c>
      <c r="E206" s="8">
        <v>44419</v>
      </c>
      <c r="F206" s="6" t="s">
        <v>507</v>
      </c>
      <c r="G206" s="5">
        <v>37</v>
      </c>
      <c r="H206" s="5">
        <v>71</v>
      </c>
      <c r="I206" s="5">
        <v>149</v>
      </c>
      <c r="J206" s="6">
        <v>103.2</v>
      </c>
      <c r="K206" s="4" t="s">
        <v>2481</v>
      </c>
      <c r="L206" s="6" t="s">
        <v>350</v>
      </c>
      <c r="M206" s="5">
        <v>23631</v>
      </c>
      <c r="N206" s="4" t="s">
        <v>2481</v>
      </c>
      <c r="O206" s="4" t="s">
        <v>4627</v>
      </c>
      <c r="P206" s="4" t="s">
        <v>4606</v>
      </c>
    </row>
    <row r="207" spans="1:16" ht="15" x14ac:dyDescent="0.2">
      <c r="A207" s="2">
        <v>206</v>
      </c>
      <c r="B207" s="6" t="s">
        <v>1</v>
      </c>
      <c r="C207" s="7" t="str">
        <f>HYPERLINK("https://www.twitter.com/kral_farid/status/1425545240144867330","https://www.twitter.com/kral_farid/status/1425545240144867330")</f>
        <v>https://www.twitter.com/kral_farid/status/1425545240144867330</v>
      </c>
      <c r="D207" s="6" t="s">
        <v>356</v>
      </c>
      <c r="E207" s="8">
        <v>44419</v>
      </c>
      <c r="F207" s="6" t="s">
        <v>507</v>
      </c>
      <c r="G207" s="5">
        <v>129</v>
      </c>
      <c r="H207" s="5">
        <v>0</v>
      </c>
      <c r="I207" s="5">
        <v>0</v>
      </c>
      <c r="J207" s="6">
        <v>25.8</v>
      </c>
      <c r="K207" s="4" t="s">
        <v>2481</v>
      </c>
      <c r="L207" s="6" t="s">
        <v>511</v>
      </c>
      <c r="M207" s="5">
        <v>23632</v>
      </c>
      <c r="N207" s="4" t="s">
        <v>2481</v>
      </c>
      <c r="O207" s="4" t="s">
        <v>4627</v>
      </c>
      <c r="P207" s="4" t="s">
        <v>4606</v>
      </c>
    </row>
    <row r="208" spans="1:16" ht="15" x14ac:dyDescent="0.2">
      <c r="A208" s="2">
        <v>207</v>
      </c>
      <c r="B208" s="6" t="s">
        <v>1</v>
      </c>
      <c r="C208" s="7" t="str">
        <f>HYPERLINK("https://www.twitter.com/Muthu40865886/status/1425545237003313152","https://www.twitter.com/Muthu40865886/status/1425545237003313152")</f>
        <v>https://www.twitter.com/Muthu40865886/status/1425545237003313152</v>
      </c>
      <c r="D208" s="6" t="s">
        <v>351</v>
      </c>
      <c r="E208" s="8">
        <v>44419</v>
      </c>
      <c r="F208" s="6" t="s">
        <v>512</v>
      </c>
      <c r="G208" s="5">
        <v>24</v>
      </c>
      <c r="H208" s="5">
        <v>1</v>
      </c>
      <c r="I208" s="5">
        <v>1</v>
      </c>
      <c r="J208" s="6">
        <v>5.6000000000000005</v>
      </c>
      <c r="K208" s="4" t="s">
        <v>2481</v>
      </c>
      <c r="L208" s="6" t="s">
        <v>513</v>
      </c>
      <c r="M208" s="5">
        <v>23633</v>
      </c>
      <c r="N208" s="4" t="s">
        <v>2481</v>
      </c>
      <c r="O208" s="4" t="s">
        <v>4627</v>
      </c>
      <c r="P208" s="4" t="s">
        <v>4606</v>
      </c>
    </row>
    <row r="209" spans="1:16" ht="15" x14ac:dyDescent="0.2">
      <c r="A209" s="2">
        <v>208</v>
      </c>
      <c r="B209" s="6" t="s">
        <v>1</v>
      </c>
      <c r="C209" s="7" t="str">
        <f>HYPERLINK("https://www.twitter.com/JeanneBartram/status/1425545236835667971","https://www.twitter.com/JeanneBartram/status/1425545236835667971")</f>
        <v>https://www.twitter.com/JeanneBartram/status/1425545236835667971</v>
      </c>
      <c r="D209" s="6" t="s">
        <v>514</v>
      </c>
      <c r="E209" s="8">
        <v>44419</v>
      </c>
      <c r="F209" s="6" t="s">
        <v>512</v>
      </c>
      <c r="G209" s="5">
        <v>13767</v>
      </c>
      <c r="H209" s="5">
        <v>0</v>
      </c>
      <c r="I209" s="5">
        <v>0</v>
      </c>
      <c r="J209" s="6">
        <v>2753.4</v>
      </c>
      <c r="K209" s="4" t="s">
        <v>2481</v>
      </c>
      <c r="L209" s="7" t="str">
        <f>HYPERLINK("https://t.co/qQgwIQ6WmT","https://t.co/qQgwIQ6WmT")</f>
        <v>https://t.co/qQgwIQ6WmT</v>
      </c>
      <c r="M209" s="5">
        <v>23634</v>
      </c>
      <c r="N209" s="4" t="s">
        <v>2481</v>
      </c>
      <c r="O209" s="4" t="s">
        <v>4627</v>
      </c>
      <c r="P209" s="4" t="s">
        <v>4606</v>
      </c>
    </row>
    <row r="210" spans="1:16" ht="15" x14ac:dyDescent="0.2">
      <c r="A210" s="2">
        <v>209</v>
      </c>
      <c r="B210" s="6" t="s">
        <v>1</v>
      </c>
      <c r="C210" s="7" t="str">
        <f>HYPERLINK("https://www.twitter.com/miiinthe/status/1425545236659556352","https://www.twitter.com/miiinthe/status/1425545236659556352")</f>
        <v>https://www.twitter.com/miiinthe/status/1425545236659556352</v>
      </c>
      <c r="D210" s="6" t="s">
        <v>515</v>
      </c>
      <c r="E210" s="8">
        <v>44419</v>
      </c>
      <c r="F210" s="6" t="s">
        <v>512</v>
      </c>
      <c r="G210" s="5">
        <v>447</v>
      </c>
      <c r="H210" s="5">
        <v>1508</v>
      </c>
      <c r="I210" s="5">
        <v>403</v>
      </c>
      <c r="J210" s="6">
        <v>743.3</v>
      </c>
      <c r="K210" s="4" t="s">
        <v>2481</v>
      </c>
      <c r="L210" s="6" t="s">
        <v>516</v>
      </c>
      <c r="M210" s="5">
        <v>23635</v>
      </c>
      <c r="N210" s="4" t="s">
        <v>2481</v>
      </c>
      <c r="O210" s="4" t="s">
        <v>4627</v>
      </c>
      <c r="P210" s="4" t="s">
        <v>4606</v>
      </c>
    </row>
    <row r="211" spans="1:16" ht="15" x14ac:dyDescent="0.2">
      <c r="A211" s="2">
        <v>210</v>
      </c>
      <c r="B211" s="6" t="s">
        <v>1</v>
      </c>
      <c r="C211" s="7" t="str">
        <f>HYPERLINK("https://www.twitter.com/ElonPust/status/1425545236550504458","https://www.twitter.com/ElonPust/status/1425545236550504458")</f>
        <v>https://www.twitter.com/ElonPust/status/1425545236550504458</v>
      </c>
      <c r="D211" s="6" t="s">
        <v>517</v>
      </c>
      <c r="E211" s="8">
        <v>44419</v>
      </c>
      <c r="F211" s="6" t="s">
        <v>512</v>
      </c>
      <c r="G211" s="5">
        <v>137</v>
      </c>
      <c r="H211" s="5">
        <v>171</v>
      </c>
      <c r="I211" s="5">
        <v>42</v>
      </c>
      <c r="J211" s="6">
        <v>99.7</v>
      </c>
      <c r="K211" s="4" t="s">
        <v>2481</v>
      </c>
      <c r="L211" s="6" t="s">
        <v>518</v>
      </c>
      <c r="M211" s="5">
        <v>23636</v>
      </c>
      <c r="N211" s="4" t="s">
        <v>2481</v>
      </c>
      <c r="O211" s="4" t="s">
        <v>4627</v>
      </c>
      <c r="P211" s="4" t="s">
        <v>4606</v>
      </c>
    </row>
    <row r="212" spans="1:16" ht="15" x14ac:dyDescent="0.2">
      <c r="A212" s="2">
        <v>211</v>
      </c>
      <c r="B212" s="6" t="s">
        <v>1</v>
      </c>
      <c r="C212" s="7" t="str">
        <f>HYPERLINK("https://www.twitter.com/ChiiMirai/status/1425545232947482627","https://www.twitter.com/ChiiMirai/status/1425545232947482627")</f>
        <v>https://www.twitter.com/ChiiMirai/status/1425545232947482627</v>
      </c>
      <c r="D212" s="6" t="s">
        <v>519</v>
      </c>
      <c r="E212" s="8">
        <v>44419</v>
      </c>
      <c r="F212" s="6" t="s">
        <v>520</v>
      </c>
      <c r="G212" s="5">
        <v>7</v>
      </c>
      <c r="H212" s="5">
        <v>0</v>
      </c>
      <c r="I212" s="5">
        <v>0</v>
      </c>
      <c r="J212" s="6">
        <v>1.4000000000000001</v>
      </c>
      <c r="K212" s="4" t="s">
        <v>2481</v>
      </c>
      <c r="L212" s="6" t="s">
        <v>521</v>
      </c>
      <c r="M212" s="5">
        <v>23637</v>
      </c>
      <c r="N212" s="4" t="s">
        <v>2481</v>
      </c>
      <c r="O212" s="4" t="s">
        <v>4627</v>
      </c>
      <c r="P212" s="4" t="s">
        <v>4606</v>
      </c>
    </row>
    <row r="213" spans="1:16" ht="15" x14ac:dyDescent="0.2">
      <c r="A213" s="2">
        <v>212</v>
      </c>
      <c r="B213" s="6" t="s">
        <v>1</v>
      </c>
      <c r="C213" s="7" t="str">
        <f>HYPERLINK("https://www.twitter.com/CryptoCapflow/status/1425545229441060872","https://www.twitter.com/CryptoCapflow/status/1425545229441060872")</f>
        <v>https://www.twitter.com/CryptoCapflow/status/1425545229441060872</v>
      </c>
      <c r="D213" s="6" t="s">
        <v>396</v>
      </c>
      <c r="E213" s="8">
        <v>44419</v>
      </c>
      <c r="F213" s="6" t="s">
        <v>522</v>
      </c>
      <c r="G213" s="5">
        <v>598</v>
      </c>
      <c r="H213" s="5">
        <v>0</v>
      </c>
      <c r="I213" s="5">
        <v>0</v>
      </c>
      <c r="J213" s="6">
        <v>119.60000000000001</v>
      </c>
      <c r="K213" s="4" t="s">
        <v>2481</v>
      </c>
      <c r="L213" s="6" t="s">
        <v>523</v>
      </c>
      <c r="M213" s="5">
        <v>23638</v>
      </c>
      <c r="N213" s="4" t="s">
        <v>2481</v>
      </c>
      <c r="O213" s="4" t="s">
        <v>4627</v>
      </c>
      <c r="P213" s="4" t="s">
        <v>4606</v>
      </c>
    </row>
    <row r="214" spans="1:16" ht="15" x14ac:dyDescent="0.2">
      <c r="A214" s="2">
        <v>213</v>
      </c>
      <c r="B214" s="6" t="s">
        <v>1</v>
      </c>
      <c r="C214" s="7" t="str">
        <f>HYPERLINK("https://www.twitter.com/D_S_Richardson/status/1425545228707115012","https://www.twitter.com/D_S_Richardson/status/1425545228707115012")</f>
        <v>https://www.twitter.com/D_S_Richardson/status/1425545228707115012</v>
      </c>
      <c r="D214" s="6" t="s">
        <v>524</v>
      </c>
      <c r="E214" s="8">
        <v>44419</v>
      </c>
      <c r="F214" s="6" t="s">
        <v>522</v>
      </c>
      <c r="G214" s="5">
        <v>84</v>
      </c>
      <c r="H214" s="5">
        <v>0</v>
      </c>
      <c r="I214" s="5">
        <v>0</v>
      </c>
      <c r="J214" s="6">
        <v>16.8</v>
      </c>
      <c r="K214" s="4" t="s">
        <v>2481</v>
      </c>
      <c r="L214" s="6" t="s">
        <v>525</v>
      </c>
      <c r="M214" s="5">
        <v>23639</v>
      </c>
      <c r="N214" s="4" t="s">
        <v>2481</v>
      </c>
      <c r="O214" s="4" t="s">
        <v>4627</v>
      </c>
      <c r="P214" s="4" t="s">
        <v>4606</v>
      </c>
    </row>
    <row r="215" spans="1:16" ht="15" x14ac:dyDescent="0.2">
      <c r="A215" s="2">
        <v>214</v>
      </c>
      <c r="B215" s="6" t="s">
        <v>1</v>
      </c>
      <c r="C215" s="7" t="str">
        <f>HYPERLINK("https://www.twitter.com/BittuBh90349610/status/1425545226983251978","https://www.twitter.com/BittuBh90349610/status/1425545226983251978")</f>
        <v>https://www.twitter.com/BittuBh90349610/status/1425545226983251978</v>
      </c>
      <c r="D215" s="6" t="s">
        <v>526</v>
      </c>
      <c r="E215" s="8">
        <v>44419</v>
      </c>
      <c r="F215" s="6" t="s">
        <v>522</v>
      </c>
      <c r="G215" s="5">
        <v>4</v>
      </c>
      <c r="H215" s="5">
        <v>1239</v>
      </c>
      <c r="I215" s="5">
        <v>1209</v>
      </c>
      <c r="J215" s="5">
        <v>977</v>
      </c>
      <c r="K215" s="4" t="s">
        <v>2481</v>
      </c>
      <c r="L215" s="6" t="s">
        <v>411</v>
      </c>
      <c r="M215" s="5">
        <v>23640</v>
      </c>
      <c r="N215" s="4" t="s">
        <v>2481</v>
      </c>
      <c r="O215" s="4" t="s">
        <v>4627</v>
      </c>
      <c r="P215" s="4" t="s">
        <v>4606</v>
      </c>
    </row>
    <row r="216" spans="1:16" ht="15" x14ac:dyDescent="0.2">
      <c r="A216" s="2">
        <v>215</v>
      </c>
      <c r="B216" s="6" t="s">
        <v>1</v>
      </c>
      <c r="C216" s="7" t="str">
        <f>HYPERLINK("https://www.twitter.com/kral_farid/status/1425545222717509634","https://www.twitter.com/kral_farid/status/1425545222717509634")</f>
        <v>https://www.twitter.com/kral_farid/status/1425545222717509634</v>
      </c>
      <c r="D216" s="6" t="s">
        <v>356</v>
      </c>
      <c r="E216" s="8">
        <v>44419</v>
      </c>
      <c r="F216" s="6" t="s">
        <v>527</v>
      </c>
      <c r="G216" s="5">
        <v>129</v>
      </c>
      <c r="H216" s="5">
        <v>0</v>
      </c>
      <c r="I216" s="5">
        <v>0</v>
      </c>
      <c r="J216" s="6">
        <v>25.8</v>
      </c>
      <c r="K216" s="4" t="s">
        <v>2481</v>
      </c>
      <c r="L216" s="6" t="s">
        <v>528</v>
      </c>
      <c r="M216" s="5">
        <v>23641</v>
      </c>
      <c r="N216" s="4" t="s">
        <v>2481</v>
      </c>
      <c r="O216" s="4" t="s">
        <v>4627</v>
      </c>
      <c r="P216" s="4" t="s">
        <v>4606</v>
      </c>
    </row>
    <row r="217" spans="1:16" ht="15" x14ac:dyDescent="0.2">
      <c r="A217" s="2">
        <v>216</v>
      </c>
      <c r="B217" s="6" t="s">
        <v>1</v>
      </c>
      <c r="C217" s="7" t="str">
        <f>HYPERLINK("https://www.twitter.com/mohsen41395377/status/1425545221455110145","https://www.twitter.com/mohsen41395377/status/1425545221455110145")</f>
        <v>https://www.twitter.com/mohsen41395377/status/1425545221455110145</v>
      </c>
      <c r="D217" s="6" t="s">
        <v>529</v>
      </c>
      <c r="E217" s="8">
        <v>44419</v>
      </c>
      <c r="F217" s="6" t="s">
        <v>530</v>
      </c>
      <c r="G217" s="5">
        <v>3</v>
      </c>
      <c r="H217" s="5">
        <v>2650</v>
      </c>
      <c r="I217" s="5">
        <v>2606</v>
      </c>
      <c r="J217" s="6">
        <v>2098.6</v>
      </c>
      <c r="K217" s="4" t="s">
        <v>2481</v>
      </c>
      <c r="L217" s="6" t="s">
        <v>364</v>
      </c>
      <c r="M217" s="5">
        <v>23642</v>
      </c>
      <c r="N217" s="4" t="s">
        <v>2481</v>
      </c>
      <c r="O217" s="4" t="s">
        <v>4627</v>
      </c>
      <c r="P217" s="4" t="s">
        <v>4606</v>
      </c>
    </row>
    <row r="218" spans="1:16" ht="15" x14ac:dyDescent="0.2">
      <c r="A218" s="2">
        <v>217</v>
      </c>
      <c r="B218" s="6" t="s">
        <v>1</v>
      </c>
      <c r="C218" s="7" t="str">
        <f>HYPERLINK("https://www.twitter.com/Pasundan077/status/1425545221316640768","https://www.twitter.com/Pasundan077/status/1425545221316640768")</f>
        <v>https://www.twitter.com/Pasundan077/status/1425545221316640768</v>
      </c>
      <c r="D218" s="6" t="s">
        <v>531</v>
      </c>
      <c r="E218" s="8">
        <v>44419</v>
      </c>
      <c r="F218" s="6" t="s">
        <v>530</v>
      </c>
      <c r="G218" s="5">
        <v>61</v>
      </c>
      <c r="H218" s="5">
        <v>138</v>
      </c>
      <c r="I218" s="5">
        <v>386</v>
      </c>
      <c r="J218" s="6">
        <v>246.6</v>
      </c>
      <c r="K218" s="4" t="s">
        <v>2481</v>
      </c>
      <c r="L218" s="6" t="s">
        <v>532</v>
      </c>
      <c r="M218" s="5">
        <v>23643</v>
      </c>
      <c r="N218" s="4" t="s">
        <v>2481</v>
      </c>
      <c r="O218" s="4" t="s">
        <v>4627</v>
      </c>
      <c r="P218" s="4" t="s">
        <v>4606</v>
      </c>
    </row>
    <row r="219" spans="1:16" ht="15" x14ac:dyDescent="0.2">
      <c r="A219" s="2">
        <v>218</v>
      </c>
      <c r="B219" s="6" t="s">
        <v>1</v>
      </c>
      <c r="C219" s="7" t="str">
        <f>HYPERLINK("https://www.twitter.com/onemanarmy005/status/1425545212063981570","https://www.twitter.com/onemanarmy005/status/1425545212063981570")</f>
        <v>https://www.twitter.com/onemanarmy005/status/1425545212063981570</v>
      </c>
      <c r="D219" s="6" t="s">
        <v>533</v>
      </c>
      <c r="E219" s="8">
        <v>44419</v>
      </c>
      <c r="F219" s="6" t="s">
        <v>534</v>
      </c>
      <c r="G219" s="5">
        <v>15</v>
      </c>
      <c r="H219" s="5">
        <v>2715</v>
      </c>
      <c r="I219" s="5">
        <v>2638</v>
      </c>
      <c r="J219" s="6">
        <v>2136.5</v>
      </c>
      <c r="K219" s="4" t="s">
        <v>2481</v>
      </c>
      <c r="L219" s="6" t="s">
        <v>535</v>
      </c>
      <c r="M219" s="5">
        <v>23644</v>
      </c>
      <c r="N219" s="4" t="s">
        <v>2481</v>
      </c>
      <c r="O219" s="4" t="s">
        <v>4627</v>
      </c>
      <c r="P219" s="4" t="s">
        <v>4606</v>
      </c>
    </row>
    <row r="220" spans="1:16" ht="15" x14ac:dyDescent="0.2">
      <c r="A220" s="2">
        <v>219</v>
      </c>
      <c r="B220" s="6" t="s">
        <v>1</v>
      </c>
      <c r="C220" s="7" t="str">
        <f>HYPERLINK("https://www.twitter.com/Zt58965923/status/1425545207978860548","https://www.twitter.com/Zt58965923/status/1425545207978860548")</f>
        <v>https://www.twitter.com/Zt58965923/status/1425545207978860548</v>
      </c>
      <c r="D220" s="6" t="s">
        <v>536</v>
      </c>
      <c r="E220" s="8">
        <v>44419</v>
      </c>
      <c r="F220" s="6" t="s">
        <v>537</v>
      </c>
      <c r="G220" s="5">
        <v>65</v>
      </c>
      <c r="H220" s="5">
        <v>2650</v>
      </c>
      <c r="I220" s="5">
        <v>2606</v>
      </c>
      <c r="J220" s="5">
        <v>2111</v>
      </c>
      <c r="K220" s="4" t="s">
        <v>2481</v>
      </c>
      <c r="L220" s="6" t="s">
        <v>364</v>
      </c>
      <c r="M220" s="5">
        <v>23645</v>
      </c>
      <c r="N220" s="4" t="s">
        <v>2481</v>
      </c>
      <c r="O220" s="4" t="s">
        <v>4627</v>
      </c>
      <c r="P220" s="4" t="s">
        <v>4606</v>
      </c>
    </row>
    <row r="221" spans="1:16" ht="15" x14ac:dyDescent="0.2">
      <c r="A221" s="2">
        <v>220</v>
      </c>
      <c r="B221" s="6" t="s">
        <v>1</v>
      </c>
      <c r="C221" s="7" t="str">
        <f>HYPERLINK("https://www.twitter.com/kral_farid/status/1425545206275854336","https://www.twitter.com/kral_farid/status/1425545206275854336")</f>
        <v>https://www.twitter.com/kral_farid/status/1425545206275854336</v>
      </c>
      <c r="D221" s="6" t="s">
        <v>356</v>
      </c>
      <c r="E221" s="8">
        <v>44419</v>
      </c>
      <c r="F221" s="6" t="s">
        <v>537</v>
      </c>
      <c r="G221" s="5">
        <v>129</v>
      </c>
      <c r="H221" s="5">
        <v>0</v>
      </c>
      <c r="I221" s="5">
        <v>0</v>
      </c>
      <c r="J221" s="6">
        <v>25.8</v>
      </c>
      <c r="K221" s="4" t="s">
        <v>2481</v>
      </c>
      <c r="L221" s="6" t="s">
        <v>538</v>
      </c>
      <c r="M221" s="5">
        <v>23646</v>
      </c>
      <c r="N221" s="4" t="s">
        <v>2481</v>
      </c>
      <c r="O221" s="4" t="s">
        <v>4627</v>
      </c>
      <c r="P221" s="4" t="s">
        <v>4606</v>
      </c>
    </row>
    <row r="222" spans="1:16" ht="15" x14ac:dyDescent="0.2">
      <c r="A222" s="2">
        <v>221</v>
      </c>
      <c r="B222" s="6" t="s">
        <v>1</v>
      </c>
      <c r="C222" s="7" t="str">
        <f>HYPERLINK("https://www.twitter.com/Muthu40865886/status/1425545203318857730","https://www.twitter.com/Muthu40865886/status/1425545203318857730")</f>
        <v>https://www.twitter.com/Muthu40865886/status/1425545203318857730</v>
      </c>
      <c r="D222" s="6" t="s">
        <v>351</v>
      </c>
      <c r="E222" s="8">
        <v>44419</v>
      </c>
      <c r="F222" s="6" t="s">
        <v>539</v>
      </c>
      <c r="G222" s="5">
        <v>24</v>
      </c>
      <c r="H222" s="5">
        <v>1</v>
      </c>
      <c r="I222" s="5">
        <v>1</v>
      </c>
      <c r="J222" s="6">
        <v>5.6000000000000005</v>
      </c>
      <c r="K222" s="4" t="s">
        <v>2481</v>
      </c>
      <c r="L222" s="6" t="s">
        <v>540</v>
      </c>
      <c r="M222" s="5">
        <v>23647</v>
      </c>
      <c r="N222" s="4" t="s">
        <v>2481</v>
      </c>
      <c r="O222" s="4" t="s">
        <v>4627</v>
      </c>
      <c r="P222" s="4" t="s">
        <v>4606</v>
      </c>
    </row>
    <row r="223" spans="1:16" ht="15" x14ac:dyDescent="0.2">
      <c r="A223" s="2">
        <v>222</v>
      </c>
      <c r="B223" s="6" t="s">
        <v>1</v>
      </c>
      <c r="C223" s="7" t="str">
        <f>HYPERLINK("https://www.twitter.com/ClaudeMT1/status/1425545200370438144","https://www.twitter.com/ClaudeMT1/status/1425545200370438144")</f>
        <v>https://www.twitter.com/ClaudeMT1/status/1425545200370438144</v>
      </c>
      <c r="D223" s="6" t="s">
        <v>541</v>
      </c>
      <c r="E223" s="8">
        <v>44419</v>
      </c>
      <c r="F223" s="6" t="s">
        <v>542</v>
      </c>
      <c r="G223" s="5">
        <v>78</v>
      </c>
      <c r="H223" s="5">
        <v>108</v>
      </c>
      <c r="I223" s="5">
        <v>98</v>
      </c>
      <c r="J223" s="5">
        <v>97</v>
      </c>
      <c r="K223" s="4" t="s">
        <v>2481</v>
      </c>
      <c r="L223" s="6" t="s">
        <v>500</v>
      </c>
      <c r="M223" s="5">
        <v>23648</v>
      </c>
      <c r="N223" s="4" t="s">
        <v>2481</v>
      </c>
      <c r="O223" s="4" t="s">
        <v>4627</v>
      </c>
      <c r="P223" s="4" t="s">
        <v>4606</v>
      </c>
    </row>
    <row r="224" spans="1:16" ht="15" x14ac:dyDescent="0.2">
      <c r="A224" s="2">
        <v>223</v>
      </c>
      <c r="B224" s="6" t="s">
        <v>1</v>
      </c>
      <c r="C224" s="7" t="str">
        <f>HYPERLINK("https://www.twitter.com/JeremyStorm14/status/1425545199929937922","https://www.twitter.com/JeremyStorm14/status/1425545199929937922")</f>
        <v>https://www.twitter.com/JeremyStorm14/status/1425545199929937922</v>
      </c>
      <c r="D224" s="6" t="s">
        <v>543</v>
      </c>
      <c r="E224" s="8">
        <v>44419</v>
      </c>
      <c r="F224" s="6" t="s">
        <v>542</v>
      </c>
      <c r="G224" s="5">
        <v>72</v>
      </c>
      <c r="H224" s="5">
        <v>0</v>
      </c>
      <c r="I224" s="5">
        <v>0</v>
      </c>
      <c r="J224" s="6">
        <v>14.4</v>
      </c>
      <c r="K224" s="4" t="s">
        <v>2481</v>
      </c>
      <c r="L224" s="6" t="s">
        <v>544</v>
      </c>
      <c r="M224" s="5">
        <v>23649</v>
      </c>
      <c r="N224" s="4" t="s">
        <v>2481</v>
      </c>
      <c r="O224" s="4" t="s">
        <v>4627</v>
      </c>
      <c r="P224" s="4" t="s">
        <v>4606</v>
      </c>
    </row>
    <row r="225" spans="1:16" ht="15" x14ac:dyDescent="0.2">
      <c r="A225" s="2">
        <v>224</v>
      </c>
      <c r="B225" s="6" t="s">
        <v>1</v>
      </c>
      <c r="C225" s="7" t="str">
        <f>HYPERLINK("https://www.twitter.com/Ayuan66081692/status/1425639590677803015","https://www.twitter.com/Ayuan66081692/status/1425639590677803015")</f>
        <v>https://www.twitter.com/Ayuan66081692/status/1425639590677803015</v>
      </c>
      <c r="D225" s="6" t="s">
        <v>545</v>
      </c>
      <c r="E225" s="8">
        <v>44419</v>
      </c>
      <c r="F225" s="6" t="s">
        <v>546</v>
      </c>
      <c r="G225" s="5">
        <v>45</v>
      </c>
      <c r="H225" s="5">
        <v>1</v>
      </c>
      <c r="I225" s="5">
        <v>0</v>
      </c>
      <c r="J225" s="6">
        <v>9.3000000000000007</v>
      </c>
      <c r="K225" s="4" t="s">
        <v>2481</v>
      </c>
      <c r="L225" s="6" t="s">
        <v>547</v>
      </c>
      <c r="M225" s="5">
        <v>24721</v>
      </c>
      <c r="N225" s="4" t="s">
        <v>2481</v>
      </c>
      <c r="O225" s="4" t="s">
        <v>4627</v>
      </c>
      <c r="P225" s="4" t="s">
        <v>4606</v>
      </c>
    </row>
    <row r="226" spans="1:16" ht="15" x14ac:dyDescent="0.2">
      <c r="A226" s="2">
        <v>225</v>
      </c>
      <c r="B226" s="6" t="s">
        <v>1</v>
      </c>
      <c r="C226" s="7" t="str">
        <f>HYPERLINK("https://www.twitter.com/loyobangetd/status/1425639589788585990","https://www.twitter.com/loyobangetd/status/1425639589788585990")</f>
        <v>https://www.twitter.com/loyobangetd/status/1425639589788585990</v>
      </c>
      <c r="D226" s="6" t="s">
        <v>548</v>
      </c>
      <c r="E226" s="8">
        <v>44419</v>
      </c>
      <c r="F226" s="6" t="s">
        <v>549</v>
      </c>
      <c r="G226" s="5">
        <v>849</v>
      </c>
      <c r="H226" s="5">
        <v>267</v>
      </c>
      <c r="I226" s="5">
        <v>283</v>
      </c>
      <c r="J226" s="6">
        <v>391.4</v>
      </c>
      <c r="K226" s="4" t="s">
        <v>2481</v>
      </c>
      <c r="L226" s="6" t="s">
        <v>550</v>
      </c>
      <c r="M226" s="5">
        <v>24722</v>
      </c>
      <c r="N226" s="4" t="s">
        <v>2481</v>
      </c>
      <c r="O226" s="4" t="s">
        <v>4627</v>
      </c>
      <c r="P226" s="4" t="s">
        <v>4606</v>
      </c>
    </row>
    <row r="227" spans="1:16" ht="15" x14ac:dyDescent="0.2">
      <c r="A227" s="2">
        <v>226</v>
      </c>
      <c r="B227" s="6" t="s">
        <v>1</v>
      </c>
      <c r="C227" s="7" t="str">
        <f>HYPERLINK("https://www.twitter.com/Arafat90920890/status/1425639587024490496","https://www.twitter.com/Arafat90920890/status/1425639587024490496")</f>
        <v>https://www.twitter.com/Arafat90920890/status/1425639587024490496</v>
      </c>
      <c r="D227" s="6" t="s">
        <v>551</v>
      </c>
      <c r="E227" s="8">
        <v>44419</v>
      </c>
      <c r="F227" s="6" t="s">
        <v>549</v>
      </c>
      <c r="G227" s="5">
        <v>35</v>
      </c>
      <c r="H227" s="5">
        <v>2514</v>
      </c>
      <c r="I227" s="5">
        <v>1597</v>
      </c>
      <c r="J227" s="6">
        <v>1559.6999999999998</v>
      </c>
      <c r="K227" s="4" t="s">
        <v>2481</v>
      </c>
      <c r="L227" s="6" t="s">
        <v>552</v>
      </c>
      <c r="M227" s="5">
        <v>24723</v>
      </c>
      <c r="N227" s="4" t="s">
        <v>2481</v>
      </c>
      <c r="O227" s="4" t="s">
        <v>4627</v>
      </c>
      <c r="P227" s="4" t="s">
        <v>4606</v>
      </c>
    </row>
    <row r="228" spans="1:16" ht="15" x14ac:dyDescent="0.2">
      <c r="A228" s="2">
        <v>227</v>
      </c>
      <c r="B228" s="6" t="s">
        <v>1</v>
      </c>
      <c r="C228" s="7" t="str">
        <f>HYPERLINK("https://www.twitter.com/bluedawnflower/status/1425639583140700168","https://www.twitter.com/bluedawnflower/status/1425639583140700168")</f>
        <v>https://www.twitter.com/bluedawnflower/status/1425639583140700168</v>
      </c>
      <c r="D228" s="6" t="s">
        <v>553</v>
      </c>
      <c r="E228" s="8">
        <v>44419</v>
      </c>
      <c r="F228" s="6" t="s">
        <v>554</v>
      </c>
      <c r="G228" s="5">
        <v>33</v>
      </c>
      <c r="H228" s="5">
        <v>0</v>
      </c>
      <c r="I228" s="5">
        <v>0</v>
      </c>
      <c r="J228" s="6">
        <v>6.6000000000000005</v>
      </c>
      <c r="K228" s="4" t="s">
        <v>2481</v>
      </c>
      <c r="L228" s="6" t="s">
        <v>555</v>
      </c>
      <c r="M228" s="5">
        <v>24724</v>
      </c>
      <c r="N228" s="4" t="s">
        <v>2481</v>
      </c>
      <c r="O228" s="4" t="s">
        <v>4627</v>
      </c>
      <c r="P228" s="4" t="s">
        <v>4606</v>
      </c>
    </row>
    <row r="229" spans="1:16" ht="15" x14ac:dyDescent="0.2">
      <c r="A229" s="2">
        <v>228</v>
      </c>
      <c r="B229" s="6" t="s">
        <v>1</v>
      </c>
      <c r="C229" s="7" t="str">
        <f>HYPERLINK("https://www.twitter.com/AUSBURNSY/status/1425639582469480454","https://www.twitter.com/AUSBURNSY/status/1425639582469480454")</f>
        <v>https://www.twitter.com/AUSBURNSY/status/1425639582469480454</v>
      </c>
      <c r="D229" s="6" t="s">
        <v>556</v>
      </c>
      <c r="E229" s="8">
        <v>44419</v>
      </c>
      <c r="F229" s="6" t="s">
        <v>554</v>
      </c>
      <c r="G229" s="5">
        <v>7</v>
      </c>
      <c r="H229" s="5">
        <v>549</v>
      </c>
      <c r="I229" s="5">
        <v>211</v>
      </c>
      <c r="J229" s="6">
        <v>271.60000000000002</v>
      </c>
      <c r="K229" s="4" t="s">
        <v>2481</v>
      </c>
      <c r="L229" s="6" t="s">
        <v>557</v>
      </c>
      <c r="M229" s="5">
        <v>24725</v>
      </c>
      <c r="N229" s="4" t="s">
        <v>2481</v>
      </c>
      <c r="O229" s="4" t="s">
        <v>4627</v>
      </c>
      <c r="P229" s="4" t="s">
        <v>4606</v>
      </c>
    </row>
    <row r="230" spans="1:16" ht="15" x14ac:dyDescent="0.2">
      <c r="A230" s="2">
        <v>229</v>
      </c>
      <c r="B230" s="6" t="s">
        <v>1</v>
      </c>
      <c r="C230" s="7" t="str">
        <f>HYPERLINK("https://www.twitter.com/yasaman202/status/1425639582096318465","https://www.twitter.com/yasaman202/status/1425639582096318465")</f>
        <v>https://www.twitter.com/yasaman202/status/1425639582096318465</v>
      </c>
      <c r="D230" s="6" t="s">
        <v>558</v>
      </c>
      <c r="E230" s="8">
        <v>44419</v>
      </c>
      <c r="F230" s="6" t="s">
        <v>554</v>
      </c>
      <c r="G230" s="5">
        <v>50</v>
      </c>
      <c r="H230" s="5">
        <v>2514</v>
      </c>
      <c r="I230" s="5">
        <v>1597</v>
      </c>
      <c r="J230" s="6">
        <v>1562.6999999999998</v>
      </c>
      <c r="K230" s="4" t="s">
        <v>2481</v>
      </c>
      <c r="L230" s="6" t="s">
        <v>552</v>
      </c>
      <c r="M230" s="5">
        <v>24726</v>
      </c>
      <c r="N230" s="4" t="s">
        <v>2481</v>
      </c>
      <c r="O230" s="4" t="s">
        <v>4627</v>
      </c>
      <c r="P230" s="4" t="s">
        <v>4606</v>
      </c>
    </row>
    <row r="231" spans="1:16" ht="15" x14ac:dyDescent="0.2">
      <c r="A231" s="2">
        <v>230</v>
      </c>
      <c r="B231" s="6" t="s">
        <v>1</v>
      </c>
      <c r="C231" s="7" t="str">
        <f>HYPERLINK("https://www.twitter.com/yeewna/status/1425639581685219334","https://www.twitter.com/yeewna/status/1425639581685219334")</f>
        <v>https://www.twitter.com/yeewna/status/1425639581685219334</v>
      </c>
      <c r="D231" s="6" t="s">
        <v>559</v>
      </c>
      <c r="E231" s="8">
        <v>44419</v>
      </c>
      <c r="F231" s="6" t="s">
        <v>554</v>
      </c>
      <c r="G231" s="5">
        <v>405</v>
      </c>
      <c r="H231" s="5">
        <v>267</v>
      </c>
      <c r="I231" s="5">
        <v>283</v>
      </c>
      <c r="J231" s="6">
        <v>302.60000000000002</v>
      </c>
      <c r="K231" s="4" t="s">
        <v>2481</v>
      </c>
      <c r="L231" s="6" t="s">
        <v>550</v>
      </c>
      <c r="M231" s="5">
        <v>24727</v>
      </c>
      <c r="N231" s="4" t="s">
        <v>2481</v>
      </c>
      <c r="O231" s="4" t="s">
        <v>4627</v>
      </c>
      <c r="P231" s="4" t="s">
        <v>4606</v>
      </c>
    </row>
    <row r="232" spans="1:16" ht="15" x14ac:dyDescent="0.2">
      <c r="A232" s="2">
        <v>231</v>
      </c>
      <c r="B232" s="6" t="s">
        <v>1</v>
      </c>
      <c r="C232" s="7" t="str">
        <f>HYPERLINK("https://www.twitter.com/cams616/status/1425639581228011527","https://www.twitter.com/cams616/status/1425639581228011527")</f>
        <v>https://www.twitter.com/cams616/status/1425639581228011527</v>
      </c>
      <c r="D232" s="6" t="s">
        <v>560</v>
      </c>
      <c r="E232" s="8">
        <v>44419</v>
      </c>
      <c r="F232" s="6" t="s">
        <v>561</v>
      </c>
      <c r="G232" s="5">
        <v>22</v>
      </c>
      <c r="H232" s="5">
        <v>3</v>
      </c>
      <c r="I232" s="5">
        <v>2</v>
      </c>
      <c r="J232" s="6">
        <v>6.3000000000000007</v>
      </c>
      <c r="K232" s="4" t="s">
        <v>2481</v>
      </c>
      <c r="L232" s="6" t="s">
        <v>562</v>
      </c>
      <c r="M232" s="5">
        <v>24728</v>
      </c>
      <c r="N232" s="4" t="s">
        <v>2481</v>
      </c>
      <c r="O232" s="4" t="s">
        <v>4627</v>
      </c>
      <c r="P232" s="4" t="s">
        <v>4606</v>
      </c>
    </row>
    <row r="233" spans="1:16" ht="15" x14ac:dyDescent="0.2">
      <c r="A233" s="2">
        <v>232</v>
      </c>
      <c r="B233" s="6" t="s">
        <v>1</v>
      </c>
      <c r="C233" s="7" t="str">
        <f>HYPERLINK("https://www.twitter.com/mnsharif184/status/1425639578644348935","https://www.twitter.com/mnsharif184/status/1425639578644348935")</f>
        <v>https://www.twitter.com/mnsharif184/status/1425639578644348935</v>
      </c>
      <c r="D233" s="6" t="s">
        <v>563</v>
      </c>
      <c r="E233" s="8">
        <v>44419</v>
      </c>
      <c r="F233" s="6" t="s">
        <v>561</v>
      </c>
      <c r="G233" s="5">
        <v>29</v>
      </c>
      <c r="H233" s="5">
        <v>1401</v>
      </c>
      <c r="I233" s="5">
        <v>1355</v>
      </c>
      <c r="J233" s="6">
        <v>1103.5999999999999</v>
      </c>
      <c r="K233" s="4" t="s">
        <v>2481</v>
      </c>
      <c r="L233" s="6" t="s">
        <v>411</v>
      </c>
      <c r="M233" s="5">
        <v>24729</v>
      </c>
      <c r="N233" s="4" t="s">
        <v>2481</v>
      </c>
      <c r="O233" s="4" t="s">
        <v>4627</v>
      </c>
      <c r="P233" s="4" t="s">
        <v>4606</v>
      </c>
    </row>
    <row r="234" spans="1:16" ht="15" x14ac:dyDescent="0.2">
      <c r="A234" s="2">
        <v>233</v>
      </c>
      <c r="B234" s="6" t="s">
        <v>1</v>
      </c>
      <c r="C234" s="7" t="str">
        <f>HYPERLINK("https://www.twitter.com/mredul8444/status/1425639575507009538","https://www.twitter.com/mredul8444/status/1425639575507009538")</f>
        <v>https://www.twitter.com/mredul8444/status/1425639575507009538</v>
      </c>
      <c r="D234" s="6" t="s">
        <v>564</v>
      </c>
      <c r="E234" s="8">
        <v>44419</v>
      </c>
      <c r="F234" s="6" t="s">
        <v>565</v>
      </c>
      <c r="G234" s="5">
        <v>3</v>
      </c>
      <c r="H234" s="5">
        <v>565</v>
      </c>
      <c r="I234" s="5">
        <v>551</v>
      </c>
      <c r="J234" s="6">
        <v>445.6</v>
      </c>
      <c r="K234" s="4" t="s">
        <v>2481</v>
      </c>
      <c r="L234" s="6" t="s">
        <v>566</v>
      </c>
      <c r="M234" s="5">
        <v>24730</v>
      </c>
      <c r="N234" s="4" t="s">
        <v>2481</v>
      </c>
      <c r="O234" s="4" t="s">
        <v>4627</v>
      </c>
      <c r="P234" s="4" t="s">
        <v>4606</v>
      </c>
    </row>
    <row r="235" spans="1:16" ht="15" x14ac:dyDescent="0.2">
      <c r="A235" s="2">
        <v>234</v>
      </c>
      <c r="B235" s="6" t="s">
        <v>1</v>
      </c>
      <c r="C235" s="7" t="str">
        <f>HYPERLINK("https://www.twitter.com/ex0hamnida/status/1425639574995234823","https://www.twitter.com/ex0hamnida/status/1425639574995234823")</f>
        <v>https://www.twitter.com/ex0hamnida/status/1425639574995234823</v>
      </c>
      <c r="D235" s="6" t="s">
        <v>567</v>
      </c>
      <c r="E235" s="8">
        <v>44419</v>
      </c>
      <c r="F235" s="6" t="s">
        <v>565</v>
      </c>
      <c r="G235" s="5">
        <v>32</v>
      </c>
      <c r="H235" s="5">
        <v>3361</v>
      </c>
      <c r="I235" s="5">
        <v>3295</v>
      </c>
      <c r="J235" s="6">
        <v>2662.2</v>
      </c>
      <c r="K235" s="4" t="s">
        <v>2481</v>
      </c>
      <c r="L235" s="6" t="s">
        <v>364</v>
      </c>
      <c r="M235" s="5">
        <v>24731</v>
      </c>
      <c r="N235" s="4" t="s">
        <v>2481</v>
      </c>
      <c r="O235" s="4" t="s">
        <v>4627</v>
      </c>
      <c r="P235" s="4" t="s">
        <v>4606</v>
      </c>
    </row>
    <row r="236" spans="1:16" ht="15" x14ac:dyDescent="0.2">
      <c r="A236" s="2">
        <v>235</v>
      </c>
      <c r="B236" s="6" t="s">
        <v>1</v>
      </c>
      <c r="C236" s="7" t="str">
        <f>HYPERLINK("https://www.twitter.com/Defi_bscx/status/1425639569622401026","https://www.twitter.com/Defi_bscx/status/1425639569622401026")</f>
        <v>https://www.twitter.com/Defi_bscx/status/1425639569622401026</v>
      </c>
      <c r="D236" s="6" t="s">
        <v>568</v>
      </c>
      <c r="E236" s="8">
        <v>44419</v>
      </c>
      <c r="F236" s="6" t="s">
        <v>569</v>
      </c>
      <c r="G236" s="5">
        <v>140</v>
      </c>
      <c r="H236" s="5">
        <v>457</v>
      </c>
      <c r="I236" s="5">
        <v>464</v>
      </c>
      <c r="J236" s="6">
        <v>397.1</v>
      </c>
      <c r="K236" s="4" t="s">
        <v>2481</v>
      </c>
      <c r="L236" s="6" t="s">
        <v>570</v>
      </c>
      <c r="M236" s="5">
        <v>24732</v>
      </c>
      <c r="N236" s="4" t="s">
        <v>2481</v>
      </c>
      <c r="O236" s="4" t="s">
        <v>4627</v>
      </c>
      <c r="P236" s="4" t="s">
        <v>4606</v>
      </c>
    </row>
    <row r="237" spans="1:16" ht="15" x14ac:dyDescent="0.2">
      <c r="A237" s="2">
        <v>236</v>
      </c>
      <c r="B237" s="6" t="s">
        <v>1</v>
      </c>
      <c r="C237" s="7" t="str">
        <f>HYPERLINK("https://www.twitter.com/KpNatsoelay/status/1425639568267649028","https://www.twitter.com/KpNatsoelay/status/1425639568267649028")</f>
        <v>https://www.twitter.com/KpNatsoelay/status/1425639568267649028</v>
      </c>
      <c r="D237" s="6" t="s">
        <v>571</v>
      </c>
      <c r="E237" s="8">
        <v>44419</v>
      </c>
      <c r="F237" s="6" t="s">
        <v>572</v>
      </c>
      <c r="G237" s="5">
        <v>29</v>
      </c>
      <c r="H237" s="5">
        <v>4210</v>
      </c>
      <c r="I237" s="5">
        <v>4042</v>
      </c>
      <c r="J237" s="6">
        <v>3289.8</v>
      </c>
      <c r="K237" s="4" t="s">
        <v>2481</v>
      </c>
      <c r="L237" s="6" t="s">
        <v>573</v>
      </c>
      <c r="M237" s="5">
        <v>24733</v>
      </c>
      <c r="N237" s="4" t="s">
        <v>2481</v>
      </c>
      <c r="O237" s="4" t="s">
        <v>4627</v>
      </c>
      <c r="P237" s="4" t="s">
        <v>4606</v>
      </c>
    </row>
    <row r="238" spans="1:16" ht="15" x14ac:dyDescent="0.2">
      <c r="A238" s="2">
        <v>237</v>
      </c>
      <c r="B238" s="6" t="s">
        <v>1</v>
      </c>
      <c r="C238" s="7" t="str">
        <f>HYPERLINK("https://www.twitter.com/bobohu_506/status/1425639561510543362","https://www.twitter.com/bobohu_506/status/1425639561510543362")</f>
        <v>https://www.twitter.com/bobohu_506/status/1425639561510543362</v>
      </c>
      <c r="D238" s="6" t="s">
        <v>574</v>
      </c>
      <c r="E238" s="8">
        <v>44419</v>
      </c>
      <c r="F238" s="6" t="s">
        <v>575</v>
      </c>
      <c r="G238" s="5">
        <v>751</v>
      </c>
      <c r="H238" s="5">
        <v>267</v>
      </c>
      <c r="I238" s="5">
        <v>283</v>
      </c>
      <c r="J238" s="6">
        <v>371.8</v>
      </c>
      <c r="K238" s="4" t="s">
        <v>2481</v>
      </c>
      <c r="L238" s="6" t="s">
        <v>550</v>
      </c>
      <c r="M238" s="5">
        <v>24734</v>
      </c>
      <c r="N238" s="4" t="s">
        <v>2481</v>
      </c>
      <c r="O238" s="4" t="s">
        <v>4627</v>
      </c>
      <c r="P238" s="4" t="s">
        <v>4606</v>
      </c>
    </row>
    <row r="239" spans="1:16" ht="15" x14ac:dyDescent="0.2">
      <c r="A239" s="2">
        <v>238</v>
      </c>
      <c r="B239" s="6" t="s">
        <v>1</v>
      </c>
      <c r="C239" s="7" t="str">
        <f>HYPERLINK("https://www.twitter.com/Actually_Tina/status/1425639557869936640","https://www.twitter.com/Actually_Tina/status/1425639557869936640")</f>
        <v>https://www.twitter.com/Actually_Tina/status/1425639557869936640</v>
      </c>
      <c r="D239" s="6" t="s">
        <v>576</v>
      </c>
      <c r="E239" s="8">
        <v>44419</v>
      </c>
      <c r="F239" s="6" t="s">
        <v>577</v>
      </c>
      <c r="G239" s="5">
        <v>8687</v>
      </c>
      <c r="H239" s="5">
        <v>5514</v>
      </c>
      <c r="I239" s="5">
        <v>1425</v>
      </c>
      <c r="J239" s="6">
        <v>4104.1000000000004</v>
      </c>
      <c r="K239" s="4" t="s">
        <v>2481</v>
      </c>
      <c r="L239" s="6" t="s">
        <v>516</v>
      </c>
      <c r="M239" s="5">
        <v>24735</v>
      </c>
      <c r="N239" s="4" t="s">
        <v>2481</v>
      </c>
      <c r="O239" s="4" t="s">
        <v>4627</v>
      </c>
      <c r="P239" s="4" t="s">
        <v>4606</v>
      </c>
    </row>
    <row r="240" spans="1:16" ht="15" x14ac:dyDescent="0.2">
      <c r="A240" s="2">
        <v>239</v>
      </c>
      <c r="B240" s="6" t="s">
        <v>1</v>
      </c>
      <c r="C240" s="7" t="str">
        <f>HYPERLINK("https://www.twitter.com/inikiyo/status/1425639556330577929","https://www.twitter.com/inikiyo/status/1425639556330577929")</f>
        <v>https://www.twitter.com/inikiyo/status/1425639556330577929</v>
      </c>
      <c r="D240" s="6" t="s">
        <v>578</v>
      </c>
      <c r="E240" s="8">
        <v>44419</v>
      </c>
      <c r="F240" s="6" t="s">
        <v>579</v>
      </c>
      <c r="G240" s="5">
        <v>377</v>
      </c>
      <c r="H240" s="5">
        <v>267</v>
      </c>
      <c r="I240" s="5">
        <v>283</v>
      </c>
      <c r="J240" s="5">
        <v>297</v>
      </c>
      <c r="K240" s="4" t="s">
        <v>2481</v>
      </c>
      <c r="L240" s="6" t="s">
        <v>550</v>
      </c>
      <c r="M240" s="5">
        <v>24736</v>
      </c>
      <c r="N240" s="4" t="s">
        <v>2481</v>
      </c>
      <c r="O240" s="4" t="s">
        <v>4627</v>
      </c>
      <c r="P240" s="4" t="s">
        <v>4606</v>
      </c>
    </row>
    <row r="241" spans="1:16" ht="15" x14ac:dyDescent="0.2">
      <c r="A241" s="2">
        <v>240</v>
      </c>
      <c r="B241" s="6" t="s">
        <v>1</v>
      </c>
      <c r="C241" s="7" t="str">
        <f>HYPERLINK("https://www.twitter.com/ksoo_addict/status/1425639552476061697","https://www.twitter.com/ksoo_addict/status/1425639552476061697")</f>
        <v>https://www.twitter.com/ksoo_addict/status/1425639552476061697</v>
      </c>
      <c r="D241" s="6" t="s">
        <v>580</v>
      </c>
      <c r="E241" s="8">
        <v>44419</v>
      </c>
      <c r="F241" s="6" t="s">
        <v>579</v>
      </c>
      <c r="G241" s="5">
        <v>59</v>
      </c>
      <c r="H241" s="5">
        <v>267</v>
      </c>
      <c r="I241" s="5">
        <v>283</v>
      </c>
      <c r="J241" s="6">
        <v>233.39999999999998</v>
      </c>
      <c r="K241" s="4" t="s">
        <v>2481</v>
      </c>
      <c r="L241" s="6" t="s">
        <v>550</v>
      </c>
      <c r="M241" s="5">
        <v>24737</v>
      </c>
      <c r="N241" s="4" t="s">
        <v>2481</v>
      </c>
      <c r="O241" s="4" t="s">
        <v>4627</v>
      </c>
      <c r="P241" s="4" t="s">
        <v>4606</v>
      </c>
    </row>
    <row r="242" spans="1:16" ht="15" x14ac:dyDescent="0.2">
      <c r="A242" s="2">
        <v>241</v>
      </c>
      <c r="B242" s="6" t="s">
        <v>1</v>
      </c>
      <c r="C242" s="7" t="str">
        <f>HYPERLINK("https://www.twitter.com/coinhun05715510/status/1425639550836121600","https://www.twitter.com/coinhun05715510/status/1425639550836121600")</f>
        <v>https://www.twitter.com/coinhun05715510/status/1425639550836121600</v>
      </c>
      <c r="D242" s="6" t="s">
        <v>581</v>
      </c>
      <c r="E242" s="8">
        <v>44419</v>
      </c>
      <c r="F242" s="6" t="s">
        <v>582</v>
      </c>
      <c r="G242" s="5">
        <v>33</v>
      </c>
      <c r="H242" s="5">
        <v>0</v>
      </c>
      <c r="I242" s="5">
        <v>0</v>
      </c>
      <c r="J242" s="6">
        <v>6.6000000000000005</v>
      </c>
      <c r="K242" s="4" t="s">
        <v>2481</v>
      </c>
      <c r="L242" s="6" t="s">
        <v>583</v>
      </c>
      <c r="M242" s="5">
        <v>24738</v>
      </c>
      <c r="N242" s="4" t="s">
        <v>2481</v>
      </c>
      <c r="O242" s="4" t="s">
        <v>4627</v>
      </c>
      <c r="P242" s="4" t="s">
        <v>4606</v>
      </c>
    </row>
    <row r="243" spans="1:16" ht="15" x14ac:dyDescent="0.2">
      <c r="A243" s="2">
        <v>242</v>
      </c>
      <c r="B243" s="6" t="s">
        <v>1</v>
      </c>
      <c r="C243" s="7" t="str">
        <f>HYPERLINK("https://www.twitter.com/kyuuwins/status/1425639548835581958","https://www.twitter.com/kyuuwins/status/1425639548835581958")</f>
        <v>https://www.twitter.com/kyuuwins/status/1425639548835581958</v>
      </c>
      <c r="D243" s="6" t="s">
        <v>584</v>
      </c>
      <c r="E243" s="8">
        <v>44419</v>
      </c>
      <c r="F243" s="6" t="s">
        <v>582</v>
      </c>
      <c r="G243" s="5">
        <v>3345</v>
      </c>
      <c r="H243" s="5">
        <v>267</v>
      </c>
      <c r="I243" s="5">
        <v>283</v>
      </c>
      <c r="J243" s="6">
        <v>890.6</v>
      </c>
      <c r="K243" s="4" t="s">
        <v>2481</v>
      </c>
      <c r="L243" s="6" t="s">
        <v>550</v>
      </c>
      <c r="M243" s="5">
        <v>24739</v>
      </c>
      <c r="N243" s="4" t="s">
        <v>2481</v>
      </c>
      <c r="O243" s="4" t="s">
        <v>4627</v>
      </c>
      <c r="P243" s="4" t="s">
        <v>4606</v>
      </c>
    </row>
    <row r="244" spans="1:16" ht="15" x14ac:dyDescent="0.2">
      <c r="A244" s="2">
        <v>243</v>
      </c>
      <c r="B244" s="6" t="s">
        <v>1</v>
      </c>
      <c r="C244" s="7" t="str">
        <f>HYPERLINK("https://www.twitter.com/Neon93239197/status/1425639545404411905","https://www.twitter.com/Neon93239197/status/1425639545404411905")</f>
        <v>https://www.twitter.com/Neon93239197/status/1425639545404411905</v>
      </c>
      <c r="D244" s="6" t="s">
        <v>585</v>
      </c>
      <c r="E244" s="8">
        <v>44419</v>
      </c>
      <c r="F244" s="6" t="s">
        <v>586</v>
      </c>
      <c r="G244" s="5">
        <v>3605</v>
      </c>
      <c r="H244" s="5">
        <v>0</v>
      </c>
      <c r="I244" s="5">
        <v>0</v>
      </c>
      <c r="J244" s="5">
        <v>721</v>
      </c>
      <c r="K244" s="4" t="s">
        <v>2481</v>
      </c>
      <c r="L244" s="6" t="s">
        <v>587</v>
      </c>
      <c r="M244" s="5">
        <v>24740</v>
      </c>
      <c r="N244" s="4" t="s">
        <v>2481</v>
      </c>
      <c r="O244" s="4" t="s">
        <v>4627</v>
      </c>
      <c r="P244" s="4" t="s">
        <v>4606</v>
      </c>
    </row>
    <row r="245" spans="1:16" ht="15" x14ac:dyDescent="0.2">
      <c r="A245" s="2">
        <v>244</v>
      </c>
      <c r="B245" s="6" t="s">
        <v>1</v>
      </c>
      <c r="C245" s="7" t="str">
        <f>HYPERLINK("https://www.twitter.com/harisonhbn9718/status/1425639543315869702","https://www.twitter.com/harisonhbn9718/status/1425639543315869702")</f>
        <v>https://www.twitter.com/harisonhbn9718/status/1425639543315869702</v>
      </c>
      <c r="D245" s="6" t="s">
        <v>588</v>
      </c>
      <c r="E245" s="8">
        <v>44419</v>
      </c>
      <c r="F245" s="6" t="s">
        <v>589</v>
      </c>
      <c r="G245" s="5">
        <v>359</v>
      </c>
      <c r="H245" s="5">
        <v>0</v>
      </c>
      <c r="I245" s="5">
        <v>0</v>
      </c>
      <c r="J245" s="6">
        <v>71.8</v>
      </c>
      <c r="K245" s="4" t="s">
        <v>2481</v>
      </c>
      <c r="L245" s="6" t="s">
        <v>590</v>
      </c>
      <c r="M245" s="5">
        <v>24741</v>
      </c>
      <c r="N245" s="4" t="s">
        <v>2481</v>
      </c>
      <c r="O245" s="4" t="s">
        <v>4627</v>
      </c>
      <c r="P245" s="4" t="s">
        <v>4606</v>
      </c>
    </row>
    <row r="246" spans="1:16" ht="15" x14ac:dyDescent="0.2">
      <c r="A246" s="2">
        <v>245</v>
      </c>
      <c r="B246" s="6" t="s">
        <v>1</v>
      </c>
      <c r="C246" s="7" t="str">
        <f>HYPERLINK("https://www.twitter.com/Suciwinterus/status/1425639539410759682","https://www.twitter.com/Suciwinterus/status/1425639539410759682")</f>
        <v>https://www.twitter.com/Suciwinterus/status/1425639539410759682</v>
      </c>
      <c r="D246" s="6" t="s">
        <v>591</v>
      </c>
      <c r="E246" s="8">
        <v>44419</v>
      </c>
      <c r="F246" s="6" t="s">
        <v>592</v>
      </c>
      <c r="G246" s="5">
        <v>3132</v>
      </c>
      <c r="H246" s="5">
        <v>294</v>
      </c>
      <c r="I246" s="5">
        <v>566</v>
      </c>
      <c r="J246" s="6">
        <v>997.60000000000014</v>
      </c>
      <c r="K246" s="4" t="s">
        <v>2481</v>
      </c>
      <c r="L246" s="6" t="s">
        <v>402</v>
      </c>
      <c r="M246" s="5">
        <v>24742</v>
      </c>
      <c r="N246" s="4" t="s">
        <v>2481</v>
      </c>
      <c r="O246" s="4" t="s">
        <v>4627</v>
      </c>
      <c r="P246" s="4" t="s">
        <v>4606</v>
      </c>
    </row>
    <row r="247" spans="1:16" ht="15" x14ac:dyDescent="0.2">
      <c r="A247" s="2">
        <v>246</v>
      </c>
      <c r="B247" s="6" t="s">
        <v>1</v>
      </c>
      <c r="C247" s="7" t="str">
        <f>HYPERLINK("https://www.twitter.com/C4kra61__/status/1425639537644949505","https://www.twitter.com/C4kra61__/status/1425639537644949505")</f>
        <v>https://www.twitter.com/C4kra61__/status/1425639537644949505</v>
      </c>
      <c r="D247" s="6" t="s">
        <v>593</v>
      </c>
      <c r="E247" s="8">
        <v>44419</v>
      </c>
      <c r="F247" s="6" t="s">
        <v>592</v>
      </c>
      <c r="G247" s="5">
        <v>586</v>
      </c>
      <c r="H247" s="5">
        <v>105</v>
      </c>
      <c r="I247" s="5">
        <v>373</v>
      </c>
      <c r="J247" s="6">
        <v>335.2</v>
      </c>
      <c r="K247" s="4" t="s">
        <v>2481</v>
      </c>
      <c r="L247" s="6" t="s">
        <v>594</v>
      </c>
      <c r="M247" s="5">
        <v>24743</v>
      </c>
      <c r="N247" s="4" t="s">
        <v>2481</v>
      </c>
      <c r="O247" s="4" t="s">
        <v>4627</v>
      </c>
      <c r="P247" s="4" t="s">
        <v>4606</v>
      </c>
    </row>
    <row r="248" spans="1:16" ht="15" x14ac:dyDescent="0.2">
      <c r="A248" s="2">
        <v>247</v>
      </c>
      <c r="B248" s="6" t="s">
        <v>1</v>
      </c>
      <c r="C248" s="7" t="str">
        <f>HYPERLINK("https://www.twitter.com/nf4mation/status/1425639537196158979","https://www.twitter.com/nf4mation/status/1425639537196158979")</f>
        <v>https://www.twitter.com/nf4mation/status/1425639537196158979</v>
      </c>
      <c r="D248" s="6" t="s">
        <v>595</v>
      </c>
      <c r="E248" s="8">
        <v>44419</v>
      </c>
      <c r="F248" s="6" t="s">
        <v>592</v>
      </c>
      <c r="G248" s="5">
        <v>37442</v>
      </c>
      <c r="H248" s="5">
        <v>0</v>
      </c>
      <c r="I248" s="5">
        <v>0</v>
      </c>
      <c r="J248" s="6">
        <v>7488.4000000000005</v>
      </c>
      <c r="K248" s="4" t="s">
        <v>2481</v>
      </c>
      <c r="L248" s="6" t="s">
        <v>596</v>
      </c>
      <c r="M248" s="5">
        <v>24744</v>
      </c>
      <c r="N248" s="4" t="s">
        <v>2481</v>
      </c>
      <c r="O248" s="4" t="s">
        <v>4627</v>
      </c>
      <c r="P248" s="4" t="s">
        <v>4606</v>
      </c>
    </row>
    <row r="249" spans="1:16" ht="15" x14ac:dyDescent="0.2">
      <c r="A249" s="2">
        <v>248</v>
      </c>
      <c r="B249" s="6" t="s">
        <v>1</v>
      </c>
      <c r="C249" s="7" t="str">
        <f>HYPERLINK("https://www.twitter.com/MDShant77567268/status/1425639536604770311","https://www.twitter.com/MDShant77567268/status/1425639536604770311")</f>
        <v>https://www.twitter.com/MDShant77567268/status/1425639536604770311</v>
      </c>
      <c r="D249" s="6" t="s">
        <v>597</v>
      </c>
      <c r="E249" s="8">
        <v>44419</v>
      </c>
      <c r="F249" s="6" t="s">
        <v>592</v>
      </c>
      <c r="G249" s="5">
        <v>1</v>
      </c>
      <c r="H249" s="5">
        <v>565</v>
      </c>
      <c r="I249" s="5">
        <v>551</v>
      </c>
      <c r="J249" s="6">
        <v>445.2</v>
      </c>
      <c r="K249" s="4" t="s">
        <v>2481</v>
      </c>
      <c r="L249" s="6" t="s">
        <v>566</v>
      </c>
      <c r="M249" s="5">
        <v>24745</v>
      </c>
      <c r="N249" s="4" t="s">
        <v>2481</v>
      </c>
      <c r="O249" s="4" t="s">
        <v>4627</v>
      </c>
      <c r="P249" s="4" t="s">
        <v>4606</v>
      </c>
    </row>
    <row r="250" spans="1:16" ht="15" x14ac:dyDescent="0.2">
      <c r="A250" s="2">
        <v>249</v>
      </c>
      <c r="B250" s="6" t="s">
        <v>1</v>
      </c>
      <c r="C250" s="7" t="str">
        <f>HYPERLINK("https://www.twitter.com/cams616/status/1425639535459790854","https://www.twitter.com/cams616/status/1425639535459790854")</f>
        <v>https://www.twitter.com/cams616/status/1425639535459790854</v>
      </c>
      <c r="D250" s="6" t="s">
        <v>560</v>
      </c>
      <c r="E250" s="8">
        <v>44419</v>
      </c>
      <c r="F250" s="6" t="s">
        <v>592</v>
      </c>
      <c r="G250" s="5">
        <v>22</v>
      </c>
      <c r="H250" s="5">
        <v>3</v>
      </c>
      <c r="I250" s="5">
        <v>2</v>
      </c>
      <c r="J250" s="6">
        <v>6.3000000000000007</v>
      </c>
      <c r="K250" s="4" t="s">
        <v>2481</v>
      </c>
      <c r="L250" s="6" t="s">
        <v>598</v>
      </c>
      <c r="M250" s="5">
        <v>24746</v>
      </c>
      <c r="N250" s="4" t="s">
        <v>2481</v>
      </c>
      <c r="O250" s="4" t="s">
        <v>4627</v>
      </c>
      <c r="P250" s="4" t="s">
        <v>4606</v>
      </c>
    </row>
    <row r="251" spans="1:16" ht="15" x14ac:dyDescent="0.2">
      <c r="A251" s="2">
        <v>250</v>
      </c>
      <c r="B251" s="6" t="s">
        <v>1</v>
      </c>
      <c r="C251" s="7" t="str">
        <f>HYPERLINK("https://www.twitter.com/sekarafitaa/status/1425639533878468608","https://www.twitter.com/sekarafitaa/status/1425639533878468608")</f>
        <v>https://www.twitter.com/sekarafitaa/status/1425639533878468608</v>
      </c>
      <c r="D251" s="6" t="s">
        <v>599</v>
      </c>
      <c r="E251" s="8">
        <v>44419</v>
      </c>
      <c r="F251" s="6" t="s">
        <v>600</v>
      </c>
      <c r="G251" s="5">
        <v>297</v>
      </c>
      <c r="H251" s="5">
        <v>267</v>
      </c>
      <c r="I251" s="5">
        <v>283</v>
      </c>
      <c r="J251" s="5">
        <v>281</v>
      </c>
      <c r="K251" s="4" t="s">
        <v>2481</v>
      </c>
      <c r="L251" s="6" t="s">
        <v>550</v>
      </c>
      <c r="M251" s="5">
        <v>24747</v>
      </c>
      <c r="N251" s="4" t="s">
        <v>2481</v>
      </c>
      <c r="O251" s="4" t="s">
        <v>4627</v>
      </c>
      <c r="P251" s="4" t="s">
        <v>4606</v>
      </c>
    </row>
    <row r="252" spans="1:16" ht="15" x14ac:dyDescent="0.2">
      <c r="A252" s="2">
        <v>251</v>
      </c>
      <c r="B252" s="6" t="s">
        <v>1</v>
      </c>
      <c r="C252" s="7" t="str">
        <f>HYPERLINK("https://www.twitter.com/Rando_Royale/status/1425639531693461505","https://www.twitter.com/Rando_Royale/status/1425639531693461505")</f>
        <v>https://www.twitter.com/Rando_Royale/status/1425639531693461505</v>
      </c>
      <c r="D252" s="6" t="s">
        <v>601</v>
      </c>
      <c r="E252" s="8">
        <v>44419</v>
      </c>
      <c r="F252" s="6" t="s">
        <v>600</v>
      </c>
      <c r="G252" s="5">
        <v>179</v>
      </c>
      <c r="H252" s="5">
        <v>3</v>
      </c>
      <c r="I252" s="5">
        <v>1</v>
      </c>
      <c r="J252" s="6">
        <v>37.200000000000003</v>
      </c>
      <c r="K252" s="4" t="s">
        <v>2481</v>
      </c>
      <c r="L252" s="6" t="s">
        <v>602</v>
      </c>
      <c r="M252" s="5">
        <v>24748</v>
      </c>
      <c r="N252" s="4" t="s">
        <v>2481</v>
      </c>
      <c r="O252" s="4" t="s">
        <v>4627</v>
      </c>
      <c r="P252" s="4" t="s">
        <v>4606</v>
      </c>
    </row>
    <row r="253" spans="1:16" ht="15" x14ac:dyDescent="0.2">
      <c r="A253" s="2">
        <v>252</v>
      </c>
      <c r="B253" s="6" t="s">
        <v>1</v>
      </c>
      <c r="C253" s="7" t="str">
        <f>HYPERLINK("https://www.twitter.com/gopogo123/status/1425639527817768966","https://www.twitter.com/gopogo123/status/1425639527817768966")</f>
        <v>https://www.twitter.com/gopogo123/status/1425639527817768966</v>
      </c>
      <c r="D253" s="6" t="s">
        <v>603</v>
      </c>
      <c r="E253" s="8">
        <v>44419</v>
      </c>
      <c r="F253" s="6" t="s">
        <v>604</v>
      </c>
      <c r="G253" s="5">
        <v>7</v>
      </c>
      <c r="H253" s="5">
        <v>3361</v>
      </c>
      <c r="I253" s="5">
        <v>3295</v>
      </c>
      <c r="J253" s="6">
        <v>2657.2</v>
      </c>
      <c r="K253" s="4" t="s">
        <v>2481</v>
      </c>
      <c r="L253" s="6" t="s">
        <v>364</v>
      </c>
      <c r="M253" s="5">
        <v>24749</v>
      </c>
      <c r="N253" s="4" t="s">
        <v>2481</v>
      </c>
      <c r="O253" s="4" t="s">
        <v>4627</v>
      </c>
      <c r="P253" s="4" t="s">
        <v>4606</v>
      </c>
    </row>
    <row r="254" spans="1:16" ht="15" x14ac:dyDescent="0.2">
      <c r="A254" s="2">
        <v>253</v>
      </c>
      <c r="B254" s="6" t="s">
        <v>1</v>
      </c>
      <c r="C254" s="7" t="str">
        <f>HYPERLINK("https://www.twitter.com/pickme_4bigwins/status/1425639527180169216","https://www.twitter.com/pickme_4bigwins/status/1425639527180169216")</f>
        <v>https://www.twitter.com/pickme_4bigwins/status/1425639527180169216</v>
      </c>
      <c r="D254" s="6" t="s">
        <v>605</v>
      </c>
      <c r="E254" s="8">
        <v>44419</v>
      </c>
      <c r="F254" s="6" t="s">
        <v>604</v>
      </c>
      <c r="G254" s="5">
        <v>250</v>
      </c>
      <c r="H254" s="5">
        <v>105</v>
      </c>
      <c r="I254" s="5">
        <v>373</v>
      </c>
      <c r="J254" s="5">
        <v>268</v>
      </c>
      <c r="K254" s="4" t="s">
        <v>2481</v>
      </c>
      <c r="L254" s="6" t="s">
        <v>594</v>
      </c>
      <c r="M254" s="5">
        <v>24750</v>
      </c>
      <c r="N254" s="4" t="s">
        <v>2481</v>
      </c>
      <c r="O254" s="4" t="s">
        <v>4627</v>
      </c>
      <c r="P254" s="4" t="s">
        <v>4606</v>
      </c>
    </row>
    <row r="255" spans="1:16" ht="15" x14ac:dyDescent="0.2">
      <c r="A255" s="2">
        <v>254</v>
      </c>
      <c r="B255" s="6" t="s">
        <v>1</v>
      </c>
      <c r="C255" s="7" t="str">
        <f>HYPERLINK("https://www.twitter.com/Kokom73501653/status/1425639522310582272","https://www.twitter.com/Kokom73501653/status/1425639522310582272")</f>
        <v>https://www.twitter.com/Kokom73501653/status/1425639522310582272</v>
      </c>
      <c r="D255" s="6" t="s">
        <v>606</v>
      </c>
      <c r="E255" s="8">
        <v>44419</v>
      </c>
      <c r="F255" s="6" t="s">
        <v>607</v>
      </c>
      <c r="G255" s="5">
        <v>1</v>
      </c>
      <c r="H255" s="5">
        <v>565</v>
      </c>
      <c r="I255" s="5">
        <v>551</v>
      </c>
      <c r="J255" s="6">
        <v>445.2</v>
      </c>
      <c r="K255" s="4" t="s">
        <v>2481</v>
      </c>
      <c r="L255" s="6" t="s">
        <v>566</v>
      </c>
      <c r="M255" s="5">
        <v>24751</v>
      </c>
      <c r="N255" s="4" t="s">
        <v>2481</v>
      </c>
      <c r="O255" s="4" t="s">
        <v>4627</v>
      </c>
      <c r="P255" s="4" t="s">
        <v>4606</v>
      </c>
    </row>
    <row r="256" spans="1:16" ht="15" x14ac:dyDescent="0.2">
      <c r="A256" s="2">
        <v>255</v>
      </c>
      <c r="B256" s="6" t="s">
        <v>1</v>
      </c>
      <c r="C256" s="7" t="str">
        <f>HYPERLINK("https://www.twitter.com/gewinnenna/status/1425639519504588804","https://www.twitter.com/gewinnenna/status/1425639519504588804")</f>
        <v>https://www.twitter.com/gewinnenna/status/1425639519504588804</v>
      </c>
      <c r="D256" s="6" t="s">
        <v>608</v>
      </c>
      <c r="E256" s="8">
        <v>44419</v>
      </c>
      <c r="F256" s="6" t="s">
        <v>607</v>
      </c>
      <c r="G256" s="5">
        <v>214</v>
      </c>
      <c r="H256" s="5">
        <v>267</v>
      </c>
      <c r="I256" s="5">
        <v>283</v>
      </c>
      <c r="J256" s="6">
        <v>264.39999999999998</v>
      </c>
      <c r="K256" s="4" t="s">
        <v>2481</v>
      </c>
      <c r="L256" s="6" t="s">
        <v>550</v>
      </c>
      <c r="M256" s="5">
        <v>24752</v>
      </c>
      <c r="N256" s="4" t="s">
        <v>2481</v>
      </c>
      <c r="O256" s="4" t="s">
        <v>4627</v>
      </c>
      <c r="P256" s="4" t="s">
        <v>4606</v>
      </c>
    </row>
    <row r="257" spans="1:16" ht="15" x14ac:dyDescent="0.2">
      <c r="A257" s="2">
        <v>256</v>
      </c>
      <c r="B257" s="6" t="s">
        <v>1</v>
      </c>
      <c r="C257" s="7" t="str">
        <f>HYPERLINK("https://www.twitter.com/itsmesva/status/1425639517470396417","https://www.twitter.com/itsmesva/status/1425639517470396417")</f>
        <v>https://www.twitter.com/itsmesva/status/1425639517470396417</v>
      </c>
      <c r="D257" s="6" t="s">
        <v>609</v>
      </c>
      <c r="E257" s="8">
        <v>44419</v>
      </c>
      <c r="F257" s="6" t="s">
        <v>610</v>
      </c>
      <c r="G257" s="5">
        <v>53</v>
      </c>
      <c r="H257" s="5">
        <v>267</v>
      </c>
      <c r="I257" s="5">
        <v>283</v>
      </c>
      <c r="J257" s="6">
        <v>232.2</v>
      </c>
      <c r="K257" s="4" t="s">
        <v>2481</v>
      </c>
      <c r="L257" s="6" t="s">
        <v>550</v>
      </c>
      <c r="M257" s="5">
        <v>24753</v>
      </c>
      <c r="N257" s="4" t="s">
        <v>2481</v>
      </c>
      <c r="O257" s="4" t="s">
        <v>4627</v>
      </c>
      <c r="P257" s="4" t="s">
        <v>4606</v>
      </c>
    </row>
    <row r="258" spans="1:16" ht="15" x14ac:dyDescent="0.2">
      <c r="A258" s="2">
        <v>257</v>
      </c>
      <c r="B258" s="6" t="s">
        <v>1</v>
      </c>
      <c r="C258" s="7" t="str">
        <f>HYPERLINK("https://www.twitter.com/IyusRusmani/status/1425639515952062474","https://www.twitter.com/IyusRusmani/status/1425639515952062474")</f>
        <v>https://www.twitter.com/IyusRusmani/status/1425639515952062474</v>
      </c>
      <c r="D258" s="6" t="s">
        <v>611</v>
      </c>
      <c r="E258" s="8">
        <v>44419</v>
      </c>
      <c r="F258" s="6" t="s">
        <v>610</v>
      </c>
      <c r="G258" s="5">
        <v>44</v>
      </c>
      <c r="H258" s="5">
        <v>4210</v>
      </c>
      <c r="I258" s="5">
        <v>4042</v>
      </c>
      <c r="J258" s="6">
        <v>3292.8</v>
      </c>
      <c r="K258" s="4" t="s">
        <v>2481</v>
      </c>
      <c r="L258" s="6" t="s">
        <v>573</v>
      </c>
      <c r="M258" s="5">
        <v>24754</v>
      </c>
      <c r="N258" s="4" t="s">
        <v>2481</v>
      </c>
      <c r="O258" s="4" t="s">
        <v>4627</v>
      </c>
      <c r="P258" s="4" t="s">
        <v>4606</v>
      </c>
    </row>
    <row r="259" spans="1:16" ht="15" x14ac:dyDescent="0.2">
      <c r="A259" s="2">
        <v>258</v>
      </c>
      <c r="B259" s="6" t="s">
        <v>1</v>
      </c>
      <c r="C259" s="7" t="str">
        <f>HYPERLINK("https://www.twitter.com/cams616/status/1425639513880076289","https://www.twitter.com/cams616/status/1425639513880076289")</f>
        <v>https://www.twitter.com/cams616/status/1425639513880076289</v>
      </c>
      <c r="D259" s="6" t="s">
        <v>560</v>
      </c>
      <c r="E259" s="8">
        <v>44419</v>
      </c>
      <c r="F259" s="6" t="s">
        <v>612</v>
      </c>
      <c r="G259" s="5">
        <v>22</v>
      </c>
      <c r="H259" s="5">
        <v>4</v>
      </c>
      <c r="I259" s="5">
        <v>3</v>
      </c>
      <c r="J259" s="6">
        <v>7.1000000000000005</v>
      </c>
      <c r="K259" s="4" t="s">
        <v>2481</v>
      </c>
      <c r="L259" s="6" t="s">
        <v>613</v>
      </c>
      <c r="M259" s="5">
        <v>24755</v>
      </c>
      <c r="N259" s="4" t="s">
        <v>2481</v>
      </c>
      <c r="O259" s="4" t="s">
        <v>4627</v>
      </c>
      <c r="P259" s="4" t="s">
        <v>4606</v>
      </c>
    </row>
    <row r="260" spans="1:16" ht="15" x14ac:dyDescent="0.2">
      <c r="A260" s="2">
        <v>259</v>
      </c>
      <c r="B260" s="6" t="s">
        <v>1</v>
      </c>
      <c r="C260" s="7" t="str">
        <f>HYPERLINK("https://www.twitter.com/Bulldogtaehyung/status/1425639512869261314","https://www.twitter.com/Bulldogtaehyung/status/1425639512869261314")</f>
        <v>https://www.twitter.com/Bulldogtaehyung/status/1425639512869261314</v>
      </c>
      <c r="D260" s="6" t="s">
        <v>614</v>
      </c>
      <c r="E260" s="8">
        <v>44419</v>
      </c>
      <c r="F260" s="6" t="s">
        <v>612</v>
      </c>
      <c r="G260" s="5">
        <v>14</v>
      </c>
      <c r="H260" s="5">
        <v>177</v>
      </c>
      <c r="I260" s="5">
        <v>519</v>
      </c>
      <c r="J260" s="6">
        <v>315.39999999999998</v>
      </c>
      <c r="K260" s="4" t="s">
        <v>2481</v>
      </c>
      <c r="L260" s="6" t="s">
        <v>532</v>
      </c>
      <c r="M260" s="5">
        <v>24756</v>
      </c>
      <c r="N260" s="4" t="s">
        <v>2481</v>
      </c>
      <c r="O260" s="4" t="s">
        <v>4627</v>
      </c>
      <c r="P260" s="4" t="s">
        <v>4606</v>
      </c>
    </row>
    <row r="261" spans="1:16" ht="15" x14ac:dyDescent="0.2">
      <c r="A261" s="2">
        <v>260</v>
      </c>
      <c r="B261" s="6" t="s">
        <v>1</v>
      </c>
      <c r="C261" s="7" t="str">
        <f>HYPERLINK("https://www.twitter.com/MdMeraj420/status/1425639510713454602","https://www.twitter.com/MdMeraj420/status/1425639510713454602")</f>
        <v>https://www.twitter.com/MdMeraj420/status/1425639510713454602</v>
      </c>
      <c r="D261" s="6" t="s">
        <v>615</v>
      </c>
      <c r="E261" s="8">
        <v>44419</v>
      </c>
      <c r="F261" s="6" t="s">
        <v>612</v>
      </c>
      <c r="G261" s="5">
        <v>5</v>
      </c>
      <c r="H261" s="5">
        <v>565</v>
      </c>
      <c r="I261" s="5">
        <v>551</v>
      </c>
      <c r="J261" s="5">
        <v>446</v>
      </c>
      <c r="K261" s="4" t="s">
        <v>2481</v>
      </c>
      <c r="L261" s="6" t="s">
        <v>566</v>
      </c>
      <c r="M261" s="5">
        <v>24757</v>
      </c>
      <c r="N261" s="4" t="s">
        <v>2481</v>
      </c>
      <c r="O261" s="4" t="s">
        <v>4627</v>
      </c>
      <c r="P261" s="4" t="s">
        <v>4606</v>
      </c>
    </row>
    <row r="262" spans="1:16" ht="15" x14ac:dyDescent="0.2">
      <c r="A262" s="2">
        <v>261</v>
      </c>
      <c r="B262" s="6" t="s">
        <v>1</v>
      </c>
      <c r="C262" s="7" t="str">
        <f>HYPERLINK("https://www.twitter.com/omcoin_official/status/1425639509203595267","https://www.twitter.com/omcoin_official/status/1425639509203595267")</f>
        <v>https://www.twitter.com/omcoin_official/status/1425639509203595267</v>
      </c>
      <c r="D262" s="6" t="s">
        <v>616</v>
      </c>
      <c r="E262" s="8">
        <v>44419</v>
      </c>
      <c r="F262" s="6" t="s">
        <v>617</v>
      </c>
      <c r="G262" s="5">
        <v>52</v>
      </c>
      <c r="H262" s="5">
        <v>0</v>
      </c>
      <c r="I262" s="5">
        <v>0</v>
      </c>
      <c r="J262" s="6">
        <v>10.4</v>
      </c>
      <c r="K262" s="4" t="s">
        <v>2481</v>
      </c>
      <c r="L262" s="6" t="s">
        <v>618</v>
      </c>
      <c r="M262" s="5">
        <v>24758</v>
      </c>
      <c r="N262" s="4" t="s">
        <v>2481</v>
      </c>
      <c r="O262" s="4" t="s">
        <v>4627</v>
      </c>
      <c r="P262" s="4" t="s">
        <v>4606</v>
      </c>
    </row>
    <row r="263" spans="1:16" ht="15" x14ac:dyDescent="0.2">
      <c r="A263" s="2">
        <v>262</v>
      </c>
      <c r="B263" s="6" t="s">
        <v>1</v>
      </c>
      <c r="C263" s="7" t="str">
        <f>HYPERLINK("https://www.twitter.com/Hamadasyaby/status/1425639504224821260","https://www.twitter.com/Hamadasyaby/status/1425639504224821260")</f>
        <v>https://www.twitter.com/Hamadasyaby/status/1425639504224821260</v>
      </c>
      <c r="D263" s="6" t="s">
        <v>619</v>
      </c>
      <c r="E263" s="8">
        <v>44419</v>
      </c>
      <c r="F263" s="6" t="s">
        <v>620</v>
      </c>
      <c r="G263" s="5">
        <v>298</v>
      </c>
      <c r="H263" s="5">
        <v>267</v>
      </c>
      <c r="I263" s="5">
        <v>283</v>
      </c>
      <c r="J263" s="6">
        <v>281.2</v>
      </c>
      <c r="K263" s="4" t="s">
        <v>2481</v>
      </c>
      <c r="L263" s="6" t="s">
        <v>550</v>
      </c>
      <c r="M263" s="5">
        <v>24759</v>
      </c>
      <c r="N263" s="4" t="s">
        <v>2481</v>
      </c>
      <c r="O263" s="4" t="s">
        <v>4627</v>
      </c>
      <c r="P263" s="4" t="s">
        <v>4606</v>
      </c>
    </row>
    <row r="264" spans="1:16" ht="15" x14ac:dyDescent="0.2">
      <c r="A264" s="2">
        <v>263</v>
      </c>
      <c r="B264" s="6" t="s">
        <v>1</v>
      </c>
      <c r="C264" s="7" t="str">
        <f>HYPERLINK("https://www.twitter.com/l0vingiseasyYy/status/1425639503696330753","https://www.twitter.com/l0vingiseasyYy/status/1425639503696330753")</f>
        <v>https://www.twitter.com/l0vingiseasyYy/status/1425639503696330753</v>
      </c>
      <c r="D264" s="6" t="s">
        <v>621</v>
      </c>
      <c r="E264" s="8">
        <v>44419</v>
      </c>
      <c r="F264" s="6" t="s">
        <v>620</v>
      </c>
      <c r="G264" s="5">
        <v>21</v>
      </c>
      <c r="H264" s="5">
        <v>267</v>
      </c>
      <c r="I264" s="5">
        <v>283</v>
      </c>
      <c r="J264" s="6">
        <v>225.8</v>
      </c>
      <c r="K264" s="4" t="s">
        <v>2481</v>
      </c>
      <c r="L264" s="6" t="s">
        <v>550</v>
      </c>
      <c r="M264" s="5">
        <v>24760</v>
      </c>
      <c r="N264" s="4" t="s">
        <v>2481</v>
      </c>
      <c r="O264" s="4" t="s">
        <v>4627</v>
      </c>
      <c r="P264" s="4" t="s">
        <v>4606</v>
      </c>
    </row>
    <row r="265" spans="1:16" ht="15" x14ac:dyDescent="0.2">
      <c r="A265" s="2">
        <v>264</v>
      </c>
      <c r="B265" s="6" t="s">
        <v>1</v>
      </c>
      <c r="C265" s="7" t="str">
        <f>HYPERLINK("https://www.twitter.com/BlueOcean707/status/1425639501573943302","https://www.twitter.com/BlueOcean707/status/1425639501573943302")</f>
        <v>https://www.twitter.com/BlueOcean707/status/1425639501573943302</v>
      </c>
      <c r="D265" s="6" t="s">
        <v>622</v>
      </c>
      <c r="E265" s="8">
        <v>44419</v>
      </c>
      <c r="F265" s="6" t="s">
        <v>623</v>
      </c>
      <c r="G265" s="5">
        <v>49</v>
      </c>
      <c r="H265" s="5">
        <v>0</v>
      </c>
      <c r="I265" s="5">
        <v>0</v>
      </c>
      <c r="J265" s="6">
        <v>9.8000000000000007</v>
      </c>
      <c r="K265" s="4" t="s">
        <v>2481</v>
      </c>
      <c r="L265" s="6" t="s">
        <v>624</v>
      </c>
      <c r="M265" s="5">
        <v>24761</v>
      </c>
      <c r="N265" s="4" t="s">
        <v>2481</v>
      </c>
      <c r="O265" s="4" t="s">
        <v>4627</v>
      </c>
      <c r="P265" s="4" t="s">
        <v>4606</v>
      </c>
    </row>
    <row r="266" spans="1:16" ht="15" x14ac:dyDescent="0.2">
      <c r="A266" s="2">
        <v>265</v>
      </c>
      <c r="B266" s="6" t="s">
        <v>1</v>
      </c>
      <c r="C266" s="7" t="str">
        <f>HYPERLINK("https://www.twitter.com/mnsharif184/status/1425639496905740288","https://www.twitter.com/mnsharif184/status/1425639496905740288")</f>
        <v>https://www.twitter.com/mnsharif184/status/1425639496905740288</v>
      </c>
      <c r="D266" s="6" t="s">
        <v>563</v>
      </c>
      <c r="E266" s="8">
        <v>44419</v>
      </c>
      <c r="F266" s="6" t="s">
        <v>625</v>
      </c>
      <c r="G266" s="5">
        <v>29</v>
      </c>
      <c r="H266" s="5">
        <v>4210</v>
      </c>
      <c r="I266" s="5">
        <v>4042</v>
      </c>
      <c r="J266" s="6">
        <v>3289.8</v>
      </c>
      <c r="K266" s="4" t="s">
        <v>2481</v>
      </c>
      <c r="L266" s="6" t="s">
        <v>573</v>
      </c>
      <c r="M266" s="5">
        <v>24762</v>
      </c>
      <c r="N266" s="4" t="s">
        <v>2481</v>
      </c>
      <c r="O266" s="4" t="s">
        <v>4627</v>
      </c>
      <c r="P266" s="4" t="s">
        <v>4606</v>
      </c>
    </row>
    <row r="267" spans="1:16" ht="15" x14ac:dyDescent="0.2">
      <c r="A267" s="2">
        <v>266</v>
      </c>
      <c r="B267" s="6" t="s">
        <v>1</v>
      </c>
      <c r="C267" s="7" t="str">
        <f>HYPERLINK("https://www.twitter.com/greggwillis/status/1425639496607932420","https://www.twitter.com/greggwillis/status/1425639496607932420")</f>
        <v>https://www.twitter.com/greggwillis/status/1425639496607932420</v>
      </c>
      <c r="D267" s="6" t="s">
        <v>626</v>
      </c>
      <c r="E267" s="8">
        <v>44419</v>
      </c>
      <c r="F267" s="6" t="s">
        <v>625</v>
      </c>
      <c r="G267" s="5">
        <v>1055</v>
      </c>
      <c r="H267" s="5">
        <v>16343</v>
      </c>
      <c r="I267" s="5">
        <v>4580</v>
      </c>
      <c r="J267" s="6">
        <v>7403.9</v>
      </c>
      <c r="K267" s="4" t="s">
        <v>2481</v>
      </c>
      <c r="L267" s="6" t="s">
        <v>404</v>
      </c>
      <c r="M267" s="5">
        <v>24763</v>
      </c>
      <c r="N267" s="4" t="s">
        <v>2481</v>
      </c>
      <c r="O267" s="4" t="s">
        <v>4627</v>
      </c>
      <c r="P267" s="4" t="s">
        <v>4606</v>
      </c>
    </row>
    <row r="268" spans="1:16" ht="15" x14ac:dyDescent="0.2">
      <c r="A268" s="2">
        <v>267</v>
      </c>
      <c r="B268" s="6" t="s">
        <v>1</v>
      </c>
      <c r="C268" s="7" t="str">
        <f>HYPERLINK("https://www.twitter.com/cryptolover103/status/1425639494020059144","https://www.twitter.com/cryptolover103/status/1425639494020059144")</f>
        <v>https://www.twitter.com/cryptolover103/status/1425639494020059144</v>
      </c>
      <c r="D268" s="6" t="s">
        <v>627</v>
      </c>
      <c r="E268" s="8">
        <v>44419</v>
      </c>
      <c r="F268" s="6" t="s">
        <v>625</v>
      </c>
      <c r="G268" s="5">
        <v>4291</v>
      </c>
      <c r="H268" s="5">
        <v>1</v>
      </c>
      <c r="I268" s="5">
        <v>0</v>
      </c>
      <c r="J268" s="6">
        <v>858.5</v>
      </c>
      <c r="K268" s="4" t="s">
        <v>2481</v>
      </c>
      <c r="L268" s="6" t="s">
        <v>628</v>
      </c>
      <c r="M268" s="5">
        <v>24764</v>
      </c>
      <c r="N268" s="4" t="s">
        <v>2481</v>
      </c>
      <c r="O268" s="4" t="s">
        <v>4627</v>
      </c>
      <c r="P268" s="4" t="s">
        <v>4606</v>
      </c>
    </row>
    <row r="269" spans="1:16" ht="15" x14ac:dyDescent="0.2">
      <c r="A269" s="2">
        <v>268</v>
      </c>
      <c r="B269" s="6" t="s">
        <v>1</v>
      </c>
      <c r="C269" s="7" t="str">
        <f>HYPERLINK("https://www.twitter.com/nononanaforlife/status/1425639493919395840","https://www.twitter.com/nononanaforlife/status/1425639493919395840")</f>
        <v>https://www.twitter.com/nononanaforlife/status/1425639493919395840</v>
      </c>
      <c r="D269" s="6" t="s">
        <v>629</v>
      </c>
      <c r="E269" s="8">
        <v>44419</v>
      </c>
      <c r="F269" s="6" t="s">
        <v>625</v>
      </c>
      <c r="G269" s="5">
        <v>52</v>
      </c>
      <c r="H269" s="5">
        <v>267</v>
      </c>
      <c r="I269" s="5">
        <v>283</v>
      </c>
      <c r="J269" s="5">
        <v>232</v>
      </c>
      <c r="K269" s="4" t="s">
        <v>2481</v>
      </c>
      <c r="L269" s="6" t="s">
        <v>550</v>
      </c>
      <c r="M269" s="5">
        <v>24765</v>
      </c>
      <c r="N269" s="4" t="s">
        <v>2481</v>
      </c>
      <c r="O269" s="4" t="s">
        <v>4627</v>
      </c>
      <c r="P269" s="4" t="s">
        <v>4606</v>
      </c>
    </row>
    <row r="270" spans="1:16" ht="15" x14ac:dyDescent="0.2">
      <c r="A270" s="2">
        <v>269</v>
      </c>
      <c r="B270" s="6" t="s">
        <v>1</v>
      </c>
      <c r="C270" s="7" t="str">
        <f>HYPERLINK("https://www.twitter.com/xxahyuk/status/1425639493235707909","https://www.twitter.com/xxahyuk/status/1425639493235707909")</f>
        <v>https://www.twitter.com/xxahyuk/status/1425639493235707909</v>
      </c>
      <c r="D270" s="6" t="s">
        <v>630</v>
      </c>
      <c r="E270" s="8">
        <v>44419</v>
      </c>
      <c r="F270" s="6" t="s">
        <v>631</v>
      </c>
      <c r="G270" s="5">
        <v>81</v>
      </c>
      <c r="H270" s="5">
        <v>288</v>
      </c>
      <c r="I270" s="5">
        <v>671</v>
      </c>
      <c r="J270" s="6">
        <v>438.1</v>
      </c>
      <c r="K270" s="4" t="s">
        <v>2481</v>
      </c>
      <c r="L270" s="6" t="s">
        <v>350</v>
      </c>
      <c r="M270" s="5">
        <v>24766</v>
      </c>
      <c r="N270" s="4" t="s">
        <v>2481</v>
      </c>
      <c r="O270" s="4" t="s">
        <v>4627</v>
      </c>
      <c r="P270" s="4" t="s">
        <v>4606</v>
      </c>
    </row>
    <row r="271" spans="1:16" ht="15" x14ac:dyDescent="0.2">
      <c r="A271" s="2">
        <v>270</v>
      </c>
      <c r="B271" s="6" t="s">
        <v>1</v>
      </c>
      <c r="C271" s="7" t="str">
        <f>HYPERLINK("https://www.twitter.com/cams616/status/1425639492426240003","https://www.twitter.com/cams616/status/1425639492426240003")</f>
        <v>https://www.twitter.com/cams616/status/1425639492426240003</v>
      </c>
      <c r="D271" s="6" t="s">
        <v>560</v>
      </c>
      <c r="E271" s="8">
        <v>44419</v>
      </c>
      <c r="F271" s="6" t="s">
        <v>631</v>
      </c>
      <c r="G271" s="5">
        <v>22</v>
      </c>
      <c r="H271" s="5">
        <v>3</v>
      </c>
      <c r="I271" s="5">
        <v>2</v>
      </c>
      <c r="J271" s="6">
        <v>6.3000000000000007</v>
      </c>
      <c r="K271" s="4" t="s">
        <v>2481</v>
      </c>
      <c r="L271" s="6" t="s">
        <v>632</v>
      </c>
      <c r="M271" s="5">
        <v>24767</v>
      </c>
      <c r="N271" s="4" t="s">
        <v>2481</v>
      </c>
      <c r="O271" s="4" t="s">
        <v>4627</v>
      </c>
      <c r="P271" s="4" t="s">
        <v>4606</v>
      </c>
    </row>
    <row r="272" spans="1:16" ht="15" x14ac:dyDescent="0.2">
      <c r="A272" s="2">
        <v>271</v>
      </c>
      <c r="B272" s="6" t="s">
        <v>1</v>
      </c>
      <c r="C272" s="7" t="str">
        <f>HYPERLINK("https://www.twitter.com/Backroomboy3/status/1425639490794639366","https://www.twitter.com/Backroomboy3/status/1425639490794639366")</f>
        <v>https://www.twitter.com/Backroomboy3/status/1425639490794639366</v>
      </c>
      <c r="D272" s="6" t="s">
        <v>633</v>
      </c>
      <c r="E272" s="8">
        <v>44419</v>
      </c>
      <c r="F272" s="6" t="s">
        <v>631</v>
      </c>
      <c r="G272" s="5">
        <v>1</v>
      </c>
      <c r="H272" s="5">
        <v>4210</v>
      </c>
      <c r="I272" s="5">
        <v>4042</v>
      </c>
      <c r="J272" s="6">
        <v>3284.2</v>
      </c>
      <c r="K272" s="4" t="s">
        <v>2481</v>
      </c>
      <c r="L272" s="6" t="s">
        <v>573</v>
      </c>
      <c r="M272" s="5">
        <v>24768</v>
      </c>
      <c r="N272" s="4" t="s">
        <v>2481</v>
      </c>
      <c r="O272" s="4" t="s">
        <v>4627</v>
      </c>
      <c r="P272" s="4" t="s">
        <v>4606</v>
      </c>
    </row>
    <row r="273" spans="1:16" ht="15" x14ac:dyDescent="0.2">
      <c r="A273" s="2">
        <v>272</v>
      </c>
      <c r="B273" s="6" t="s">
        <v>1</v>
      </c>
      <c r="C273" s="7" t="str">
        <f>HYPERLINK("https://www.twitter.com/HFG_Family/status/1425639490626879490","https://www.twitter.com/HFG_Family/status/1425639490626879490")</f>
        <v>https://www.twitter.com/HFG_Family/status/1425639490626879490</v>
      </c>
      <c r="D273" s="6" t="s">
        <v>634</v>
      </c>
      <c r="E273" s="8">
        <v>44419</v>
      </c>
      <c r="F273" s="6" t="s">
        <v>631</v>
      </c>
      <c r="G273" s="5">
        <v>64</v>
      </c>
      <c r="H273" s="5">
        <v>267</v>
      </c>
      <c r="I273" s="5">
        <v>283</v>
      </c>
      <c r="J273" s="6">
        <v>234.39999999999998</v>
      </c>
      <c r="K273" s="4" t="s">
        <v>2481</v>
      </c>
      <c r="L273" s="6" t="s">
        <v>550</v>
      </c>
      <c r="M273" s="5">
        <v>24769</v>
      </c>
      <c r="N273" s="4" t="s">
        <v>2481</v>
      </c>
      <c r="O273" s="4" t="s">
        <v>4627</v>
      </c>
      <c r="P273" s="4" t="s">
        <v>4606</v>
      </c>
    </row>
    <row r="274" spans="1:16" ht="15" x14ac:dyDescent="0.2">
      <c r="A274" s="2">
        <v>273</v>
      </c>
      <c r="B274" s="6" t="s">
        <v>1</v>
      </c>
      <c r="C274" s="7" t="str">
        <f>HYPERLINK("https://www.twitter.com/Sandeep60365687/status/1425639488986832899","https://www.twitter.com/Sandeep60365687/status/1425639488986832899")</f>
        <v>https://www.twitter.com/Sandeep60365687/status/1425639488986832899</v>
      </c>
      <c r="D274" s="6" t="s">
        <v>635</v>
      </c>
      <c r="E274" s="8">
        <v>44419</v>
      </c>
      <c r="F274" s="6" t="s">
        <v>636</v>
      </c>
      <c r="G274" s="5">
        <v>28</v>
      </c>
      <c r="H274" s="5">
        <v>198</v>
      </c>
      <c r="I274" s="5">
        <v>101</v>
      </c>
      <c r="J274" s="6">
        <v>115.5</v>
      </c>
      <c r="K274" s="4" t="s">
        <v>2481</v>
      </c>
      <c r="L274" s="6" t="s">
        <v>637</v>
      </c>
      <c r="M274" s="5">
        <v>24770</v>
      </c>
      <c r="N274" s="4" t="s">
        <v>2481</v>
      </c>
      <c r="O274" s="4" t="s">
        <v>4627</v>
      </c>
      <c r="P274" s="4" t="s">
        <v>4606</v>
      </c>
    </row>
    <row r="275" spans="1:16" ht="15" x14ac:dyDescent="0.2">
      <c r="A275" s="2">
        <v>274</v>
      </c>
      <c r="B275" s="6" t="s">
        <v>1</v>
      </c>
      <c r="C275" s="7" t="str">
        <f>HYPERLINK("https://www.twitter.com/SeulgyB/status/1425639487921479686","https://www.twitter.com/SeulgyB/status/1425639487921479686")</f>
        <v>https://www.twitter.com/SeulgyB/status/1425639487921479686</v>
      </c>
      <c r="D275" s="6" t="s">
        <v>638</v>
      </c>
      <c r="E275" s="8">
        <v>44419</v>
      </c>
      <c r="F275" s="6" t="s">
        <v>636</v>
      </c>
      <c r="G275" s="5">
        <v>1008</v>
      </c>
      <c r="H275" s="5">
        <v>117</v>
      </c>
      <c r="I275" s="5">
        <v>63</v>
      </c>
      <c r="J275" s="6">
        <v>268.20000000000005</v>
      </c>
      <c r="K275" s="4" t="s">
        <v>2481</v>
      </c>
      <c r="L275" s="6" t="s">
        <v>639</v>
      </c>
      <c r="M275" s="5">
        <v>24771</v>
      </c>
      <c r="N275" s="4" t="s">
        <v>2481</v>
      </c>
      <c r="O275" s="4" t="s">
        <v>4627</v>
      </c>
      <c r="P275" s="4" t="s">
        <v>4606</v>
      </c>
    </row>
    <row r="276" spans="1:16" ht="15" x14ac:dyDescent="0.2">
      <c r="A276" s="2">
        <v>275</v>
      </c>
      <c r="B276" s="6" t="s">
        <v>1</v>
      </c>
      <c r="C276" s="7" t="str">
        <f>HYPERLINK("https://www.twitter.com/rozeyyposie/status/1425639486541557760","https://www.twitter.com/rozeyyposie/status/1425639486541557760")</f>
        <v>https://www.twitter.com/rozeyyposie/status/1425639486541557760</v>
      </c>
      <c r="D276" s="6" t="s">
        <v>640</v>
      </c>
      <c r="E276" s="8">
        <v>44419</v>
      </c>
      <c r="F276" s="6" t="s">
        <v>636</v>
      </c>
      <c r="G276" s="5">
        <v>243</v>
      </c>
      <c r="H276" s="5">
        <v>267</v>
      </c>
      <c r="I276" s="5">
        <v>283</v>
      </c>
      <c r="J276" s="6">
        <v>270.2</v>
      </c>
      <c r="K276" s="4" t="s">
        <v>2481</v>
      </c>
      <c r="L276" s="6" t="s">
        <v>550</v>
      </c>
      <c r="M276" s="5">
        <v>24772</v>
      </c>
      <c r="N276" s="4" t="s">
        <v>2481</v>
      </c>
      <c r="O276" s="4" t="s">
        <v>4627</v>
      </c>
      <c r="P276" s="4" t="s">
        <v>4606</v>
      </c>
    </row>
    <row r="277" spans="1:16" ht="15" x14ac:dyDescent="0.2">
      <c r="A277" s="2">
        <v>276</v>
      </c>
      <c r="B277" s="6" t="s">
        <v>1</v>
      </c>
      <c r="C277" s="7" t="str">
        <f>HYPERLINK("https://www.twitter.com/soursylveon/status/1425639482020278277","https://www.twitter.com/soursylveon/status/1425639482020278277")</f>
        <v>https://www.twitter.com/soursylveon/status/1425639482020278277</v>
      </c>
      <c r="D277" s="6" t="s">
        <v>641</v>
      </c>
      <c r="E277" s="8">
        <v>44419</v>
      </c>
      <c r="F277" s="6" t="s">
        <v>642</v>
      </c>
      <c r="G277" s="5">
        <v>870</v>
      </c>
      <c r="H277" s="5">
        <v>5514</v>
      </c>
      <c r="I277" s="5">
        <v>1425</v>
      </c>
      <c r="J277" s="6">
        <v>2540.6999999999998</v>
      </c>
      <c r="K277" s="4" t="s">
        <v>2481</v>
      </c>
      <c r="L277" s="6" t="s">
        <v>516</v>
      </c>
      <c r="M277" s="5">
        <v>24773</v>
      </c>
      <c r="N277" s="4" t="s">
        <v>2481</v>
      </c>
      <c r="O277" s="4" t="s">
        <v>4627</v>
      </c>
      <c r="P277" s="4" t="s">
        <v>4606</v>
      </c>
    </row>
    <row r="278" spans="1:16" ht="15" x14ac:dyDescent="0.2">
      <c r="A278" s="2">
        <v>277</v>
      </c>
      <c r="B278" s="6" t="s">
        <v>1</v>
      </c>
      <c r="C278" s="7" t="str">
        <f>HYPERLINK("https://www.twitter.com/digassaado/status/1425639480556408842","https://www.twitter.com/digassaado/status/1425639480556408842")</f>
        <v>https://www.twitter.com/digassaado/status/1425639480556408842</v>
      </c>
      <c r="D278" s="6" t="s">
        <v>643</v>
      </c>
      <c r="E278" s="8">
        <v>44419</v>
      </c>
      <c r="F278" s="6" t="s">
        <v>644</v>
      </c>
      <c r="G278" s="5">
        <v>367</v>
      </c>
      <c r="H278" s="5">
        <v>267</v>
      </c>
      <c r="I278" s="5">
        <v>283</v>
      </c>
      <c r="J278" s="5">
        <v>295</v>
      </c>
      <c r="K278" s="4" t="s">
        <v>2481</v>
      </c>
      <c r="L278" s="6" t="s">
        <v>550</v>
      </c>
      <c r="M278" s="5">
        <v>24774</v>
      </c>
      <c r="N278" s="4" t="s">
        <v>2481</v>
      </c>
      <c r="O278" s="4" t="s">
        <v>4627</v>
      </c>
      <c r="P278" s="4" t="s">
        <v>4606</v>
      </c>
    </row>
    <row r="279" spans="1:16" ht="15" x14ac:dyDescent="0.2">
      <c r="A279" s="2">
        <v>278</v>
      </c>
      <c r="B279" s="6" t="s">
        <v>1</v>
      </c>
      <c r="C279" s="7" t="str">
        <f>HYPERLINK("https://www.twitter.com/jeonkimintae/status/1425639479465762821","https://www.twitter.com/jeonkimintae/status/1425639479465762821")</f>
        <v>https://www.twitter.com/jeonkimintae/status/1425639479465762821</v>
      </c>
      <c r="D279" s="6" t="s">
        <v>645</v>
      </c>
      <c r="E279" s="8">
        <v>44419</v>
      </c>
      <c r="F279" s="6" t="s">
        <v>644</v>
      </c>
      <c r="G279" s="5">
        <v>595</v>
      </c>
      <c r="H279" s="5">
        <v>267</v>
      </c>
      <c r="I279" s="5">
        <v>283</v>
      </c>
      <c r="J279" s="6">
        <v>340.6</v>
      </c>
      <c r="K279" s="4" t="s">
        <v>2481</v>
      </c>
      <c r="L279" s="6" t="s">
        <v>550</v>
      </c>
      <c r="M279" s="5">
        <v>24775</v>
      </c>
      <c r="N279" s="4" t="s">
        <v>2481</v>
      </c>
      <c r="O279" s="4" t="s">
        <v>4627</v>
      </c>
      <c r="P279" s="4" t="s">
        <v>4606</v>
      </c>
    </row>
    <row r="280" spans="1:16" ht="15" x14ac:dyDescent="0.2">
      <c r="A280" s="2">
        <v>279</v>
      </c>
      <c r="B280" s="6" t="s">
        <v>1</v>
      </c>
      <c r="C280" s="7" t="str">
        <f>HYPERLINK("https://www.twitter.com/NGUYNVN41660085/status/1425639473417650178","https://www.twitter.com/NGUYNVN41660085/status/1425639473417650178")</f>
        <v>https://www.twitter.com/NGUYNVN41660085/status/1425639473417650178</v>
      </c>
      <c r="D280" s="6" t="s">
        <v>646</v>
      </c>
      <c r="E280" s="8">
        <v>44419</v>
      </c>
      <c r="F280" s="6" t="s">
        <v>647</v>
      </c>
      <c r="G280" s="5">
        <v>2</v>
      </c>
      <c r="H280" s="5">
        <v>200</v>
      </c>
      <c r="I280" s="5">
        <v>194</v>
      </c>
      <c r="J280" s="6">
        <v>157.4</v>
      </c>
      <c r="K280" s="4" t="s">
        <v>2481</v>
      </c>
      <c r="L280" s="6" t="s">
        <v>648</v>
      </c>
      <c r="M280" s="5">
        <v>24776</v>
      </c>
      <c r="N280" s="4" t="s">
        <v>2481</v>
      </c>
      <c r="O280" s="4" t="s">
        <v>4627</v>
      </c>
      <c r="P280" s="4" t="s">
        <v>4606</v>
      </c>
    </row>
    <row r="281" spans="1:16" ht="15" x14ac:dyDescent="0.2">
      <c r="A281" s="2">
        <v>280</v>
      </c>
      <c r="B281" s="6" t="s">
        <v>1</v>
      </c>
      <c r="C281" s="7" t="str">
        <f>HYPERLINK("https://www.twitter.com/WinZayy/status/1425639471525994503","https://www.twitter.com/WinZayy/status/1425639471525994503")</f>
        <v>https://www.twitter.com/WinZayy/status/1425639471525994503</v>
      </c>
      <c r="D281" s="6" t="s">
        <v>649</v>
      </c>
      <c r="E281" s="8">
        <v>44419</v>
      </c>
      <c r="F281" s="6" t="s">
        <v>650</v>
      </c>
      <c r="G281" s="5">
        <v>187</v>
      </c>
      <c r="H281" s="5">
        <v>267</v>
      </c>
      <c r="I281" s="5">
        <v>283</v>
      </c>
      <c r="J281" s="5">
        <v>259</v>
      </c>
      <c r="K281" s="4" t="s">
        <v>2481</v>
      </c>
      <c r="L281" s="6" t="s">
        <v>550</v>
      </c>
      <c r="M281" s="5">
        <v>24777</v>
      </c>
      <c r="N281" s="4" t="s">
        <v>2481</v>
      </c>
      <c r="O281" s="4" t="s">
        <v>4627</v>
      </c>
      <c r="P281" s="4" t="s">
        <v>4606</v>
      </c>
    </row>
    <row r="282" spans="1:16" ht="15" x14ac:dyDescent="0.2">
      <c r="A282" s="2">
        <v>281</v>
      </c>
      <c r="B282" s="6" t="s">
        <v>1</v>
      </c>
      <c r="C282" s="7" t="str">
        <f>HYPERLINK("https://www.twitter.com/DagnyTaggart78/status/1425639471471636480","https://www.twitter.com/DagnyTaggart78/status/1425639471471636480")</f>
        <v>https://www.twitter.com/DagnyTaggart78/status/1425639471471636480</v>
      </c>
      <c r="D282" s="6" t="s">
        <v>651</v>
      </c>
      <c r="E282" s="8">
        <v>44419</v>
      </c>
      <c r="F282" s="6" t="s">
        <v>650</v>
      </c>
      <c r="G282" s="5">
        <v>449</v>
      </c>
      <c r="H282" s="5">
        <v>12194</v>
      </c>
      <c r="I282" s="5">
        <v>1731</v>
      </c>
      <c r="J282" s="6">
        <v>4613.5</v>
      </c>
      <c r="K282" s="4" t="s">
        <v>2481</v>
      </c>
      <c r="L282" s="6" t="s">
        <v>652</v>
      </c>
      <c r="M282" s="5">
        <v>24778</v>
      </c>
      <c r="N282" s="4" t="s">
        <v>2481</v>
      </c>
      <c r="O282" s="4" t="s">
        <v>4627</v>
      </c>
      <c r="P282" s="4" t="s">
        <v>4606</v>
      </c>
    </row>
    <row r="283" spans="1:16" ht="15" x14ac:dyDescent="0.2">
      <c r="A283" s="2">
        <v>282</v>
      </c>
      <c r="B283" s="6" t="s">
        <v>1</v>
      </c>
      <c r="C283" s="7" t="str">
        <f>HYPERLINK("https://www.twitter.com/darkjaehyun/status/1425639470787821568","https://www.twitter.com/darkjaehyun/status/1425639470787821568")</f>
        <v>https://www.twitter.com/darkjaehyun/status/1425639470787821568</v>
      </c>
      <c r="D283" s="6" t="s">
        <v>653</v>
      </c>
      <c r="E283" s="8">
        <v>44419</v>
      </c>
      <c r="F283" s="6" t="s">
        <v>650</v>
      </c>
      <c r="G283" s="5">
        <v>821</v>
      </c>
      <c r="H283" s="5">
        <v>267</v>
      </c>
      <c r="I283" s="5">
        <v>283</v>
      </c>
      <c r="J283" s="6">
        <v>385.8</v>
      </c>
      <c r="K283" s="4" t="s">
        <v>2481</v>
      </c>
      <c r="L283" s="6" t="s">
        <v>550</v>
      </c>
      <c r="M283" s="5">
        <v>24779</v>
      </c>
      <c r="N283" s="4" t="s">
        <v>2481</v>
      </c>
      <c r="O283" s="4" t="s">
        <v>4627</v>
      </c>
      <c r="P283" s="4" t="s">
        <v>4606</v>
      </c>
    </row>
    <row r="284" spans="1:16" ht="15" x14ac:dyDescent="0.2">
      <c r="A284" s="2">
        <v>283</v>
      </c>
      <c r="B284" s="6" t="s">
        <v>1</v>
      </c>
      <c r="C284" s="7" t="str">
        <f>HYPERLINK("https://www.twitter.com/cams616/status/1425639460243329026","https://www.twitter.com/cams616/status/1425639460243329026")</f>
        <v>https://www.twitter.com/cams616/status/1425639460243329026</v>
      </c>
      <c r="D284" s="6" t="s">
        <v>560</v>
      </c>
      <c r="E284" s="8">
        <v>44419</v>
      </c>
      <c r="F284" s="6" t="s">
        <v>654</v>
      </c>
      <c r="G284" s="5">
        <v>22</v>
      </c>
      <c r="H284" s="5">
        <v>3</v>
      </c>
      <c r="I284" s="5">
        <v>2</v>
      </c>
      <c r="J284" s="6">
        <v>6.3000000000000007</v>
      </c>
      <c r="K284" s="4" t="s">
        <v>2481</v>
      </c>
      <c r="L284" s="6" t="s">
        <v>655</v>
      </c>
      <c r="M284" s="5">
        <v>24780</v>
      </c>
      <c r="N284" s="4" t="s">
        <v>2481</v>
      </c>
      <c r="O284" s="4" t="s">
        <v>4627</v>
      </c>
      <c r="P284" s="4" t="s">
        <v>4606</v>
      </c>
    </row>
    <row r="285" spans="1:16" ht="15" x14ac:dyDescent="0.2">
      <c r="A285" s="2">
        <v>284</v>
      </c>
      <c r="B285" s="6" t="s">
        <v>1</v>
      </c>
      <c r="C285" s="7" t="str">
        <f>HYPERLINK("https://www.twitter.com/pickanava/status/1425639459740000256","https://www.twitter.com/pickanava/status/1425639459740000256")</f>
        <v>https://www.twitter.com/pickanava/status/1425639459740000256</v>
      </c>
      <c r="D285" s="6" t="s">
        <v>656</v>
      </c>
      <c r="E285" s="8">
        <v>44419</v>
      </c>
      <c r="F285" s="6" t="s">
        <v>657</v>
      </c>
      <c r="G285" s="5">
        <v>54</v>
      </c>
      <c r="H285" s="5">
        <v>267</v>
      </c>
      <c r="I285" s="5">
        <v>283</v>
      </c>
      <c r="J285" s="6">
        <v>232.39999999999998</v>
      </c>
      <c r="K285" s="4" t="s">
        <v>2481</v>
      </c>
      <c r="L285" s="6" t="s">
        <v>550</v>
      </c>
      <c r="M285" s="5">
        <v>24781</v>
      </c>
      <c r="N285" s="4" t="s">
        <v>2481</v>
      </c>
      <c r="O285" s="4" t="s">
        <v>4627</v>
      </c>
      <c r="P285" s="4" t="s">
        <v>4606</v>
      </c>
    </row>
    <row r="286" spans="1:16" ht="15" x14ac:dyDescent="0.2">
      <c r="A286" s="2">
        <v>285</v>
      </c>
      <c r="B286" s="6" t="s">
        <v>1</v>
      </c>
      <c r="C286" s="7" t="str">
        <f>HYPERLINK("https://www.twitter.com/N0rthstarCharts/status/1425639458515345409","https://www.twitter.com/N0rthstarCharts/status/1425639458515345409")</f>
        <v>https://www.twitter.com/N0rthstarCharts/status/1425639458515345409</v>
      </c>
      <c r="D286" s="6" t="s">
        <v>658</v>
      </c>
      <c r="E286" s="8">
        <v>44419</v>
      </c>
      <c r="F286" s="6" t="s">
        <v>657</v>
      </c>
      <c r="G286" s="5">
        <v>1000</v>
      </c>
      <c r="H286" s="5">
        <v>239</v>
      </c>
      <c r="I286" s="5">
        <v>38</v>
      </c>
      <c r="J286" s="6">
        <v>290.7</v>
      </c>
      <c r="K286" s="4" t="s">
        <v>2481</v>
      </c>
      <c r="L286" s="6" t="s">
        <v>659</v>
      </c>
      <c r="M286" s="5">
        <v>24782</v>
      </c>
      <c r="N286" s="4" t="s">
        <v>2481</v>
      </c>
      <c r="O286" s="4" t="s">
        <v>4627</v>
      </c>
      <c r="P286" s="4" t="s">
        <v>4606</v>
      </c>
    </row>
    <row r="287" spans="1:16" ht="15" x14ac:dyDescent="0.2">
      <c r="A287" s="2">
        <v>286</v>
      </c>
      <c r="B287" s="6" t="s">
        <v>1</v>
      </c>
      <c r="C287" s="7" t="str">
        <f>HYPERLINK("https://www.twitter.com/DonTUSA2020/status/1425639455004655617","https://www.twitter.com/DonTUSA2020/status/1425639455004655617")</f>
        <v>https://www.twitter.com/DonTUSA2020/status/1425639455004655617</v>
      </c>
      <c r="D287" s="6" t="s">
        <v>660</v>
      </c>
      <c r="E287" s="8">
        <v>44419</v>
      </c>
      <c r="F287" s="6" t="s">
        <v>661</v>
      </c>
      <c r="G287" s="5">
        <v>75</v>
      </c>
      <c r="H287" s="5">
        <v>16343</v>
      </c>
      <c r="I287" s="5">
        <v>4580</v>
      </c>
      <c r="J287" s="6">
        <v>7207.9</v>
      </c>
      <c r="K287" s="4" t="s">
        <v>2481</v>
      </c>
      <c r="L287" s="6" t="s">
        <v>404</v>
      </c>
      <c r="M287" s="5">
        <v>24783</v>
      </c>
      <c r="N287" s="4" t="s">
        <v>2481</v>
      </c>
      <c r="O287" s="4" t="s">
        <v>4627</v>
      </c>
      <c r="P287" s="4" t="s">
        <v>4606</v>
      </c>
    </row>
    <row r="288" spans="1:16" ht="15" x14ac:dyDescent="0.2">
      <c r="A288" s="2">
        <v>287</v>
      </c>
      <c r="B288" s="6" t="s">
        <v>1</v>
      </c>
      <c r="C288" s="7" t="str">
        <f>HYPERLINK("https://www.twitter.com/callmepou/status/1425639452626489344","https://www.twitter.com/callmepou/status/1425639452626489344")</f>
        <v>https://www.twitter.com/callmepou/status/1425639452626489344</v>
      </c>
      <c r="D288" s="6" t="s">
        <v>662</v>
      </c>
      <c r="E288" s="8">
        <v>44419</v>
      </c>
      <c r="F288" s="6" t="s">
        <v>661</v>
      </c>
      <c r="G288" s="5">
        <v>327</v>
      </c>
      <c r="H288" s="5">
        <v>267</v>
      </c>
      <c r="I288" s="5">
        <v>283</v>
      </c>
      <c r="J288" s="5">
        <v>287</v>
      </c>
      <c r="K288" s="4" t="s">
        <v>2481</v>
      </c>
      <c r="L288" s="6" t="s">
        <v>550</v>
      </c>
      <c r="M288" s="5">
        <v>24784</v>
      </c>
      <c r="N288" s="4" t="s">
        <v>2481</v>
      </c>
      <c r="O288" s="4" t="s">
        <v>4627</v>
      </c>
      <c r="P288" s="4" t="s">
        <v>4606</v>
      </c>
    </row>
    <row r="289" spans="1:16" ht="15" x14ac:dyDescent="0.2">
      <c r="A289" s="2">
        <v>288</v>
      </c>
      <c r="B289" s="6" t="s">
        <v>1</v>
      </c>
      <c r="C289" s="7" t="str">
        <f>HYPERLINK("https://www.twitter.com/sapphirexwins/status/1425639452584546305","https://www.twitter.com/sapphirexwins/status/1425639452584546305")</f>
        <v>https://www.twitter.com/sapphirexwins/status/1425639452584546305</v>
      </c>
      <c r="D289" s="6" t="s">
        <v>663</v>
      </c>
      <c r="E289" s="8">
        <v>44419</v>
      </c>
      <c r="F289" s="6" t="s">
        <v>661</v>
      </c>
      <c r="G289" s="5">
        <v>40</v>
      </c>
      <c r="H289" s="5">
        <v>267</v>
      </c>
      <c r="I289" s="5">
        <v>283</v>
      </c>
      <c r="J289" s="6">
        <v>229.6</v>
      </c>
      <c r="K289" s="4" t="s">
        <v>2481</v>
      </c>
      <c r="L289" s="6" t="s">
        <v>550</v>
      </c>
      <c r="M289" s="5">
        <v>24785</v>
      </c>
      <c r="N289" s="4" t="s">
        <v>2481</v>
      </c>
      <c r="O289" s="4" t="s">
        <v>4627</v>
      </c>
      <c r="P289" s="4" t="s">
        <v>4606</v>
      </c>
    </row>
    <row r="290" spans="1:16" ht="15" x14ac:dyDescent="0.2">
      <c r="A290" s="2">
        <v>289</v>
      </c>
      <c r="B290" s="6" t="s">
        <v>1</v>
      </c>
      <c r="C290" s="7" t="str">
        <f>HYPERLINK("https://www.twitter.com/Normal20203/status/1425639449774346243","https://www.twitter.com/Normal20203/status/1425639449774346243")</f>
        <v>https://www.twitter.com/Normal20203/status/1425639449774346243</v>
      </c>
      <c r="D290" s="6" t="s">
        <v>664</v>
      </c>
      <c r="E290" s="8">
        <v>44419</v>
      </c>
      <c r="F290" s="6" t="s">
        <v>665</v>
      </c>
      <c r="G290" s="5">
        <v>5</v>
      </c>
      <c r="H290" s="5">
        <v>16343</v>
      </c>
      <c r="I290" s="5">
        <v>4580</v>
      </c>
      <c r="J290" s="6">
        <v>7193.9</v>
      </c>
      <c r="K290" s="4" t="s">
        <v>2481</v>
      </c>
      <c r="L290" s="6" t="s">
        <v>404</v>
      </c>
      <c r="M290" s="5">
        <v>24786</v>
      </c>
      <c r="N290" s="4" t="s">
        <v>2481</v>
      </c>
      <c r="O290" s="4" t="s">
        <v>4627</v>
      </c>
      <c r="P290" s="4" t="s">
        <v>4606</v>
      </c>
    </row>
    <row r="291" spans="1:16" ht="15" x14ac:dyDescent="0.2">
      <c r="A291" s="2">
        <v>290</v>
      </c>
      <c r="B291" s="6" t="s">
        <v>1</v>
      </c>
      <c r="C291" s="7" t="str">
        <f>HYPERLINK("https://www.twitter.com/lemoneatsapple/status/1425639445856866304","https://www.twitter.com/lemoneatsapple/status/1425639445856866304")</f>
        <v>https://www.twitter.com/lemoneatsapple/status/1425639445856866304</v>
      </c>
      <c r="D291" s="6" t="s">
        <v>666</v>
      </c>
      <c r="E291" s="8">
        <v>44419</v>
      </c>
      <c r="F291" s="6" t="s">
        <v>667</v>
      </c>
      <c r="G291" s="5">
        <v>2</v>
      </c>
      <c r="H291" s="5">
        <v>513</v>
      </c>
      <c r="I291" s="5">
        <v>745</v>
      </c>
      <c r="J291" s="6">
        <v>526.79999999999995</v>
      </c>
      <c r="K291" s="4" t="s">
        <v>2481</v>
      </c>
      <c r="L291" s="6" t="s">
        <v>668</v>
      </c>
      <c r="M291" s="5">
        <v>24787</v>
      </c>
      <c r="N291" s="4" t="s">
        <v>2481</v>
      </c>
      <c r="O291" s="4" t="s">
        <v>4627</v>
      </c>
      <c r="P291" s="4" t="s">
        <v>4606</v>
      </c>
    </row>
    <row r="292" spans="1:16" ht="15" x14ac:dyDescent="0.2">
      <c r="A292" s="2">
        <v>291</v>
      </c>
      <c r="B292" s="6" t="s">
        <v>1</v>
      </c>
      <c r="C292" s="7" t="str">
        <f>HYPERLINK("https://www.twitter.com/karinbigwin/status/1425639445085114370","https://www.twitter.com/karinbigwin/status/1425639445085114370")</f>
        <v>https://www.twitter.com/karinbigwin/status/1425639445085114370</v>
      </c>
      <c r="D292" s="6" t="s">
        <v>669</v>
      </c>
      <c r="E292" s="8">
        <v>44419</v>
      </c>
      <c r="F292" s="6" t="s">
        <v>667</v>
      </c>
      <c r="G292" s="5">
        <v>330</v>
      </c>
      <c r="H292" s="5">
        <v>267</v>
      </c>
      <c r="I292" s="5">
        <v>283</v>
      </c>
      <c r="J292" s="6">
        <v>287.60000000000002</v>
      </c>
      <c r="K292" s="4" t="s">
        <v>2481</v>
      </c>
      <c r="L292" s="6" t="s">
        <v>550</v>
      </c>
      <c r="M292" s="5">
        <v>24788</v>
      </c>
      <c r="N292" s="4" t="s">
        <v>2481</v>
      </c>
      <c r="O292" s="4" t="s">
        <v>4627</v>
      </c>
      <c r="P292" s="4" t="s">
        <v>4606</v>
      </c>
    </row>
    <row r="293" spans="1:16" ht="15" x14ac:dyDescent="0.2">
      <c r="A293" s="2">
        <v>292</v>
      </c>
      <c r="B293" s="6" t="s">
        <v>1</v>
      </c>
      <c r="C293" s="7" t="str">
        <f>HYPERLINK("https://www.twitter.com/Natalie74440094/status/1425639443705253890","https://www.twitter.com/Natalie74440094/status/1425639443705253890")</f>
        <v>https://www.twitter.com/Natalie74440094/status/1425639443705253890</v>
      </c>
      <c r="D293" s="6" t="s">
        <v>670</v>
      </c>
      <c r="E293" s="8">
        <v>44419</v>
      </c>
      <c r="F293" s="6" t="s">
        <v>667</v>
      </c>
      <c r="G293" s="5">
        <v>714</v>
      </c>
      <c r="H293" s="5">
        <v>11</v>
      </c>
      <c r="I293" s="5">
        <v>14</v>
      </c>
      <c r="J293" s="6">
        <v>153.10000000000002</v>
      </c>
      <c r="K293" s="4" t="s">
        <v>2481</v>
      </c>
      <c r="L293" s="6" t="s">
        <v>671</v>
      </c>
      <c r="M293" s="5">
        <v>24789</v>
      </c>
      <c r="N293" s="4" t="s">
        <v>2481</v>
      </c>
      <c r="O293" s="4" t="s">
        <v>4627</v>
      </c>
      <c r="P293" s="4" t="s">
        <v>4606</v>
      </c>
    </row>
    <row r="294" spans="1:16" ht="15" x14ac:dyDescent="0.2">
      <c r="A294" s="2">
        <v>293</v>
      </c>
      <c r="B294" s="6" t="s">
        <v>1</v>
      </c>
      <c r="C294" s="7" t="str">
        <f>HYPERLINK("https://www.twitter.com/musayuni/status/1425639442933448711","https://www.twitter.com/musayuni/status/1425639442933448711")</f>
        <v>https://www.twitter.com/musayuni/status/1425639442933448711</v>
      </c>
      <c r="D294" s="6" t="s">
        <v>672</v>
      </c>
      <c r="E294" s="8">
        <v>44419</v>
      </c>
      <c r="F294" s="6" t="s">
        <v>673</v>
      </c>
      <c r="G294" s="5">
        <v>0</v>
      </c>
      <c r="H294" s="5">
        <v>752</v>
      </c>
      <c r="I294" s="5">
        <v>487</v>
      </c>
      <c r="J294" s="6">
        <v>469.1</v>
      </c>
      <c r="K294" s="4" t="s">
        <v>2481</v>
      </c>
      <c r="L294" s="6" t="s">
        <v>674</v>
      </c>
      <c r="M294" s="5">
        <v>24790</v>
      </c>
      <c r="N294" s="4" t="s">
        <v>2481</v>
      </c>
      <c r="O294" s="4" t="s">
        <v>4627</v>
      </c>
      <c r="P294" s="4" t="s">
        <v>4606</v>
      </c>
    </row>
    <row r="295" spans="1:16" ht="15" x14ac:dyDescent="0.2">
      <c r="A295" s="2">
        <v>294</v>
      </c>
      <c r="B295" s="6" t="s">
        <v>1</v>
      </c>
      <c r="C295" s="7" t="str">
        <f>HYPERLINK("https://www.twitter.com/cams616/status/1425639440718782465","https://www.twitter.com/cams616/status/1425639440718782465")</f>
        <v>https://www.twitter.com/cams616/status/1425639440718782465</v>
      </c>
      <c r="D295" s="6" t="s">
        <v>560</v>
      </c>
      <c r="E295" s="8">
        <v>44419</v>
      </c>
      <c r="F295" s="6" t="s">
        <v>673</v>
      </c>
      <c r="G295" s="5">
        <v>22</v>
      </c>
      <c r="H295" s="5">
        <v>3</v>
      </c>
      <c r="I295" s="5">
        <v>2</v>
      </c>
      <c r="J295" s="6">
        <v>6.3000000000000007</v>
      </c>
      <c r="K295" s="4" t="s">
        <v>2481</v>
      </c>
      <c r="L295" s="6" t="s">
        <v>675</v>
      </c>
      <c r="M295" s="5">
        <v>24791</v>
      </c>
      <c r="N295" s="4" t="s">
        <v>2481</v>
      </c>
      <c r="O295" s="4" t="s">
        <v>4627</v>
      </c>
      <c r="P295" s="4" t="s">
        <v>4606</v>
      </c>
    </row>
    <row r="296" spans="1:16" ht="15" x14ac:dyDescent="0.2">
      <c r="A296" s="2">
        <v>295</v>
      </c>
      <c r="B296" s="6" t="s">
        <v>1</v>
      </c>
      <c r="C296" s="7" t="str">
        <f>HYPERLINK("https://www.twitter.com/Jahidulislamjm/status/1425639440450424834","https://www.twitter.com/Jahidulislamjm/status/1425639440450424834")</f>
        <v>https://www.twitter.com/Jahidulislamjm/status/1425639440450424834</v>
      </c>
      <c r="D296" s="6" t="s">
        <v>676</v>
      </c>
      <c r="E296" s="8">
        <v>44419</v>
      </c>
      <c r="F296" s="6" t="s">
        <v>673</v>
      </c>
      <c r="G296" s="5">
        <v>810</v>
      </c>
      <c r="H296" s="5">
        <v>4210</v>
      </c>
      <c r="I296" s="5">
        <v>4042</v>
      </c>
      <c r="J296" s="5">
        <v>3446</v>
      </c>
      <c r="K296" s="4" t="s">
        <v>2481</v>
      </c>
      <c r="L296" s="6" t="s">
        <v>573</v>
      </c>
      <c r="M296" s="5">
        <v>24792</v>
      </c>
      <c r="N296" s="4" t="s">
        <v>2481</v>
      </c>
      <c r="O296" s="4" t="s">
        <v>4627</v>
      </c>
      <c r="P296" s="4" t="s">
        <v>4606</v>
      </c>
    </row>
    <row r="297" spans="1:16" ht="15" x14ac:dyDescent="0.2">
      <c r="A297" s="2">
        <v>296</v>
      </c>
      <c r="B297" s="6" t="s">
        <v>1</v>
      </c>
      <c r="C297" s="7" t="str">
        <f>HYPERLINK("https://www.twitter.com/YamahaWr155/status/1425639439817052162","https://www.twitter.com/YamahaWr155/status/1425639439817052162")</f>
        <v>https://www.twitter.com/YamahaWr155/status/1425639439817052162</v>
      </c>
      <c r="D297" s="6" t="s">
        <v>677</v>
      </c>
      <c r="E297" s="8">
        <v>44419</v>
      </c>
      <c r="F297" s="6" t="s">
        <v>673</v>
      </c>
      <c r="G297" s="5">
        <v>67</v>
      </c>
      <c r="H297" s="5">
        <v>267</v>
      </c>
      <c r="I297" s="5">
        <v>283</v>
      </c>
      <c r="J297" s="5">
        <v>235</v>
      </c>
      <c r="K297" s="4" t="s">
        <v>2481</v>
      </c>
      <c r="L297" s="6" t="s">
        <v>550</v>
      </c>
      <c r="M297" s="5">
        <v>24793</v>
      </c>
      <c r="N297" s="4" t="s">
        <v>2481</v>
      </c>
      <c r="O297" s="4" t="s">
        <v>4627</v>
      </c>
      <c r="P297" s="4" t="s">
        <v>4606</v>
      </c>
    </row>
    <row r="298" spans="1:16" ht="15" x14ac:dyDescent="0.2">
      <c r="A298" s="2">
        <v>297</v>
      </c>
      <c r="B298" s="6" t="s">
        <v>1</v>
      </c>
      <c r="C298" s="7" t="str">
        <f>HYPERLINK("https://www.twitter.com/maxm_profit/status/1425639437002752018","https://www.twitter.com/maxm_profit/status/1425639437002752018")</f>
        <v>https://www.twitter.com/maxm_profit/status/1425639437002752018</v>
      </c>
      <c r="D298" s="6" t="s">
        <v>678</v>
      </c>
      <c r="E298" s="8">
        <v>44419</v>
      </c>
      <c r="F298" s="6" t="s">
        <v>679</v>
      </c>
      <c r="G298" s="5">
        <v>1206</v>
      </c>
      <c r="H298" s="5">
        <v>1</v>
      </c>
      <c r="I298" s="5">
        <v>1</v>
      </c>
      <c r="J298" s="6">
        <v>242.00000000000003</v>
      </c>
      <c r="K298" s="4" t="s">
        <v>2481</v>
      </c>
      <c r="L298" s="6" t="s">
        <v>680</v>
      </c>
      <c r="M298" s="5">
        <v>24794</v>
      </c>
      <c r="N298" s="4" t="s">
        <v>2481</v>
      </c>
      <c r="O298" s="4" t="s">
        <v>4627</v>
      </c>
      <c r="P298" s="4" t="s">
        <v>4606</v>
      </c>
    </row>
    <row r="299" spans="1:16" ht="15" x14ac:dyDescent="0.2">
      <c r="A299" s="2">
        <v>298</v>
      </c>
      <c r="B299" s="6" t="s">
        <v>1</v>
      </c>
      <c r="C299" s="7" t="str">
        <f>HYPERLINK("https://www.twitter.com/BitconBot/status/1425639435815763971","https://www.twitter.com/BitconBot/status/1425639435815763971")</f>
        <v>https://www.twitter.com/BitconBot/status/1425639435815763971</v>
      </c>
      <c r="D299" s="6" t="s">
        <v>681</v>
      </c>
      <c r="E299" s="8">
        <v>44419</v>
      </c>
      <c r="F299" s="6" t="s">
        <v>679</v>
      </c>
      <c r="G299" s="5">
        <v>65</v>
      </c>
      <c r="H299" s="5">
        <v>0</v>
      </c>
      <c r="I299" s="5">
        <v>0</v>
      </c>
      <c r="J299" s="5">
        <v>13</v>
      </c>
      <c r="K299" s="4" t="s">
        <v>2481</v>
      </c>
      <c r="L299" s="6" t="s">
        <v>682</v>
      </c>
      <c r="M299" s="5">
        <v>24795</v>
      </c>
      <c r="N299" s="4" t="s">
        <v>2481</v>
      </c>
      <c r="O299" s="4" t="s">
        <v>4627</v>
      </c>
      <c r="P299" s="4" t="s">
        <v>4606</v>
      </c>
    </row>
    <row r="300" spans="1:16" ht="15" x14ac:dyDescent="0.2">
      <c r="A300" s="2">
        <v>299</v>
      </c>
      <c r="B300" s="6" t="s">
        <v>1</v>
      </c>
      <c r="C300" s="7" t="str">
        <f>HYPERLINK("https://www.twitter.com/coinmen8/status/1425639433433358337","https://www.twitter.com/coinmen8/status/1425639433433358337")</f>
        <v>https://www.twitter.com/coinmen8/status/1425639433433358337</v>
      </c>
      <c r="D300" s="6" t="s">
        <v>683</v>
      </c>
      <c r="E300" s="8">
        <v>44419</v>
      </c>
      <c r="F300" s="6" t="s">
        <v>684</v>
      </c>
      <c r="G300" s="5">
        <v>100</v>
      </c>
      <c r="H300" s="5">
        <v>330</v>
      </c>
      <c r="I300" s="5">
        <v>103</v>
      </c>
      <c r="J300" s="6">
        <v>170.5</v>
      </c>
      <c r="K300" s="4" t="s">
        <v>2481</v>
      </c>
      <c r="L300" s="6" t="s">
        <v>685</v>
      </c>
      <c r="M300" s="5">
        <v>24796</v>
      </c>
      <c r="N300" s="4" t="s">
        <v>2481</v>
      </c>
      <c r="O300" s="4" t="s">
        <v>4627</v>
      </c>
      <c r="P300" s="4" t="s">
        <v>4606</v>
      </c>
    </row>
    <row r="301" spans="1:16" ht="15" x14ac:dyDescent="0.2">
      <c r="A301" s="2">
        <v>300</v>
      </c>
      <c r="B301" s="6" t="s">
        <v>1</v>
      </c>
      <c r="C301" s="7" t="str">
        <f>HYPERLINK("https://www.twitter.com/XrpMoneyalchemy/status/1425639432846196736","https://www.twitter.com/XrpMoneyalchemy/status/1425639432846196736")</f>
        <v>https://www.twitter.com/XrpMoneyalchemy/status/1425639432846196736</v>
      </c>
      <c r="D301" s="6" t="s">
        <v>686</v>
      </c>
      <c r="E301" s="8">
        <v>44419</v>
      </c>
      <c r="F301" s="6" t="s">
        <v>684</v>
      </c>
      <c r="G301" s="5">
        <v>50</v>
      </c>
      <c r="H301" s="5">
        <v>1133</v>
      </c>
      <c r="I301" s="5">
        <v>297</v>
      </c>
      <c r="J301" s="6">
        <v>498.4</v>
      </c>
      <c r="K301" s="4" t="s">
        <v>2481</v>
      </c>
      <c r="L301" s="6" t="s">
        <v>687</v>
      </c>
      <c r="M301" s="5">
        <v>24797</v>
      </c>
      <c r="N301" s="4" t="s">
        <v>2481</v>
      </c>
      <c r="O301" s="4" t="s">
        <v>4627</v>
      </c>
      <c r="P301" s="4" t="s">
        <v>4606</v>
      </c>
    </row>
    <row r="302" spans="1:16" ht="15" x14ac:dyDescent="0.2">
      <c r="A302" s="2">
        <v>301</v>
      </c>
      <c r="B302" s="6" t="s">
        <v>1</v>
      </c>
      <c r="C302" s="7" t="str">
        <f>HYPERLINK("https://www.twitter.com/_Alethaa_oxo/status/1425639430816030722","https://www.twitter.com/_Alethaa_oxo/status/1425639430816030722")</f>
        <v>https://www.twitter.com/_Alethaa_oxo/status/1425639430816030722</v>
      </c>
      <c r="D302" s="6" t="s">
        <v>688</v>
      </c>
      <c r="E302" s="8">
        <v>44419</v>
      </c>
      <c r="F302" s="6" t="s">
        <v>684</v>
      </c>
      <c r="G302" s="5">
        <v>24</v>
      </c>
      <c r="H302" s="5">
        <v>267</v>
      </c>
      <c r="I302" s="5">
        <v>283</v>
      </c>
      <c r="J302" s="6">
        <v>226.39999999999998</v>
      </c>
      <c r="K302" s="4" t="s">
        <v>2481</v>
      </c>
      <c r="L302" s="6" t="s">
        <v>550</v>
      </c>
      <c r="M302" s="5">
        <v>24798</v>
      </c>
      <c r="N302" s="4" t="s">
        <v>2481</v>
      </c>
      <c r="O302" s="4" t="s">
        <v>4627</v>
      </c>
      <c r="P302" s="4" t="s">
        <v>4606</v>
      </c>
    </row>
    <row r="303" spans="1:16" ht="15" x14ac:dyDescent="0.2">
      <c r="A303" s="2">
        <v>302</v>
      </c>
      <c r="B303" s="6" t="s">
        <v>1</v>
      </c>
      <c r="C303" s="7" t="str">
        <f>HYPERLINK("https://www.twitter.com/manduxlisayah/status/1425639430509916162","https://www.twitter.com/manduxlisayah/status/1425639430509916162")</f>
        <v>https://www.twitter.com/manduxlisayah/status/1425639430509916162</v>
      </c>
      <c r="D303" s="6" t="s">
        <v>689</v>
      </c>
      <c r="E303" s="8">
        <v>44419</v>
      </c>
      <c r="F303" s="6" t="s">
        <v>690</v>
      </c>
      <c r="G303" s="5">
        <v>348</v>
      </c>
      <c r="H303" s="5">
        <v>568</v>
      </c>
      <c r="I303" s="5">
        <v>1344</v>
      </c>
      <c r="J303" s="5">
        <v>912</v>
      </c>
      <c r="K303" s="4" t="s">
        <v>2481</v>
      </c>
      <c r="L303" s="6" t="s">
        <v>691</v>
      </c>
      <c r="M303" s="5">
        <v>24799</v>
      </c>
      <c r="N303" s="4" t="s">
        <v>2481</v>
      </c>
      <c r="O303" s="4" t="s">
        <v>4627</v>
      </c>
      <c r="P303" s="4" t="s">
        <v>4606</v>
      </c>
    </row>
    <row r="304" spans="1:16" ht="15" x14ac:dyDescent="0.2">
      <c r="A304" s="2">
        <v>303</v>
      </c>
      <c r="B304" s="6" t="s">
        <v>1</v>
      </c>
      <c r="C304" s="7" t="str">
        <f>HYPERLINK("https://www.twitter.com/sagor235/status/1425639430484742150","https://www.twitter.com/sagor235/status/1425639430484742150")</f>
        <v>https://www.twitter.com/sagor235/status/1425639430484742150</v>
      </c>
      <c r="D304" s="6" t="s">
        <v>692</v>
      </c>
      <c r="E304" s="8">
        <v>44419</v>
      </c>
      <c r="F304" s="6" t="s">
        <v>690</v>
      </c>
      <c r="G304" s="5">
        <v>6</v>
      </c>
      <c r="H304" s="5">
        <v>565</v>
      </c>
      <c r="I304" s="5">
        <v>551</v>
      </c>
      <c r="J304" s="6">
        <v>446.2</v>
      </c>
      <c r="K304" s="4" t="s">
        <v>2481</v>
      </c>
      <c r="L304" s="6" t="s">
        <v>566</v>
      </c>
      <c r="M304" s="5">
        <v>24800</v>
      </c>
      <c r="N304" s="4" t="s">
        <v>2481</v>
      </c>
      <c r="O304" s="4" t="s">
        <v>4627</v>
      </c>
      <c r="P304" s="4" t="s">
        <v>4606</v>
      </c>
    </row>
    <row r="305" spans="1:16" ht="15" x14ac:dyDescent="0.2">
      <c r="A305" s="2">
        <v>304</v>
      </c>
      <c r="B305" s="6" t="s">
        <v>1</v>
      </c>
      <c r="C305" s="7" t="str">
        <f>HYPERLINK("https://www.twitter.com/LaurieH65934734/status/1425639423719264256","https://www.twitter.com/LaurieH65934734/status/1425639423719264256")</f>
        <v>https://www.twitter.com/LaurieH65934734/status/1425639423719264256</v>
      </c>
      <c r="D305" s="6" t="s">
        <v>693</v>
      </c>
      <c r="E305" s="8">
        <v>44419</v>
      </c>
      <c r="F305" s="6" t="s">
        <v>694</v>
      </c>
      <c r="G305" s="5">
        <v>981</v>
      </c>
      <c r="H305" s="5">
        <v>1</v>
      </c>
      <c r="I305" s="5">
        <v>1</v>
      </c>
      <c r="J305" s="6">
        <v>197.00000000000003</v>
      </c>
      <c r="K305" s="4" t="s">
        <v>2481</v>
      </c>
      <c r="L305" s="6" t="s">
        <v>695</v>
      </c>
      <c r="M305" s="5">
        <v>24801</v>
      </c>
      <c r="N305" s="4" t="s">
        <v>2481</v>
      </c>
      <c r="O305" s="4" t="s">
        <v>4627</v>
      </c>
      <c r="P305" s="4" t="s">
        <v>4606</v>
      </c>
    </row>
    <row r="306" spans="1:16" ht="15" x14ac:dyDescent="0.2">
      <c r="A306" s="2">
        <v>305</v>
      </c>
      <c r="B306" s="6" t="s">
        <v>1</v>
      </c>
      <c r="C306" s="7" t="str">
        <f>HYPERLINK("https://www.twitter.com/JBrutal663/status/1425639423668940801","https://www.twitter.com/JBrutal663/status/1425639423668940801")</f>
        <v>https://www.twitter.com/JBrutal663/status/1425639423668940801</v>
      </c>
      <c r="D306" s="6" t="s">
        <v>696</v>
      </c>
      <c r="E306" s="8">
        <v>44419</v>
      </c>
      <c r="F306" s="6" t="s">
        <v>694</v>
      </c>
      <c r="G306" s="5">
        <v>9</v>
      </c>
      <c r="H306" s="5">
        <v>1712</v>
      </c>
      <c r="I306" s="5">
        <v>215</v>
      </c>
      <c r="J306" s="6">
        <v>622.9</v>
      </c>
      <c r="K306" s="4" t="s">
        <v>2481</v>
      </c>
      <c r="L306" s="6" t="s">
        <v>697</v>
      </c>
      <c r="M306" s="5">
        <v>24802</v>
      </c>
      <c r="N306" s="4" t="s">
        <v>2481</v>
      </c>
      <c r="O306" s="4" t="s">
        <v>4627</v>
      </c>
      <c r="P306" s="4" t="s">
        <v>4606</v>
      </c>
    </row>
    <row r="307" spans="1:16" ht="15" x14ac:dyDescent="0.2">
      <c r="A307" s="2">
        <v>306</v>
      </c>
      <c r="B307" s="6" t="s">
        <v>1</v>
      </c>
      <c r="C307" s="7" t="str">
        <f>HYPERLINK("https://www.twitter.com/arunpavithran6/status/1425639415414669315","https://www.twitter.com/arunpavithran6/status/1425639415414669315")</f>
        <v>https://www.twitter.com/arunpavithran6/status/1425639415414669315</v>
      </c>
      <c r="D307" s="6" t="s">
        <v>698</v>
      </c>
      <c r="E307" s="8">
        <v>44419</v>
      </c>
      <c r="F307" s="6" t="s">
        <v>699</v>
      </c>
      <c r="G307" s="5">
        <v>8</v>
      </c>
      <c r="H307" s="5">
        <v>0</v>
      </c>
      <c r="I307" s="5">
        <v>0</v>
      </c>
      <c r="J307" s="6">
        <v>1.6</v>
      </c>
      <c r="K307" s="4" t="s">
        <v>2481</v>
      </c>
      <c r="L307" s="6" t="s">
        <v>700</v>
      </c>
      <c r="M307" s="5">
        <v>24803</v>
      </c>
      <c r="N307" s="4" t="s">
        <v>2481</v>
      </c>
      <c r="O307" s="4" t="s">
        <v>4627</v>
      </c>
      <c r="P307" s="4" t="s">
        <v>4606</v>
      </c>
    </row>
    <row r="308" spans="1:16" ht="15" x14ac:dyDescent="0.2">
      <c r="A308" s="2">
        <v>307</v>
      </c>
      <c r="B308" s="6" t="s">
        <v>1</v>
      </c>
      <c r="C308" s="7" t="str">
        <f>HYPERLINK("https://www.twitter.com/Lucky_sugawara/status/1425639412616994821","https://www.twitter.com/Lucky_sugawara/status/1425639412616994821")</f>
        <v>https://www.twitter.com/Lucky_sugawara/status/1425639412616994821</v>
      </c>
      <c r="D308" s="6" t="s">
        <v>701</v>
      </c>
      <c r="E308" s="8">
        <v>44419</v>
      </c>
      <c r="F308" s="6" t="s">
        <v>702</v>
      </c>
      <c r="G308" s="5">
        <v>179</v>
      </c>
      <c r="H308" s="5">
        <v>267</v>
      </c>
      <c r="I308" s="5">
        <v>283</v>
      </c>
      <c r="J308" s="6">
        <v>257.39999999999998</v>
      </c>
      <c r="K308" s="4" t="s">
        <v>2481</v>
      </c>
      <c r="L308" s="6" t="s">
        <v>550</v>
      </c>
      <c r="M308" s="5">
        <v>24804</v>
      </c>
      <c r="N308" s="4" t="s">
        <v>2481</v>
      </c>
      <c r="O308" s="4" t="s">
        <v>4627</v>
      </c>
      <c r="P308" s="4" t="s">
        <v>4606</v>
      </c>
    </row>
    <row r="309" spans="1:16" ht="15" x14ac:dyDescent="0.2">
      <c r="A309" s="2">
        <v>308</v>
      </c>
      <c r="B309" s="6" t="s">
        <v>1</v>
      </c>
      <c r="C309" s="7" t="str">
        <f>HYPERLINK("https://www.twitter.com/cangtaip/status/1425639412151455745","https://www.twitter.com/cangtaip/status/1425639412151455745")</f>
        <v>https://www.twitter.com/cangtaip/status/1425639412151455745</v>
      </c>
      <c r="D309" s="6" t="s">
        <v>703</v>
      </c>
      <c r="E309" s="8">
        <v>44419</v>
      </c>
      <c r="F309" s="6" t="s">
        <v>702</v>
      </c>
      <c r="G309" s="5">
        <v>88</v>
      </c>
      <c r="H309" s="5">
        <v>267</v>
      </c>
      <c r="I309" s="5">
        <v>283</v>
      </c>
      <c r="J309" s="6">
        <v>239.2</v>
      </c>
      <c r="K309" s="4" t="s">
        <v>2481</v>
      </c>
      <c r="L309" s="6" t="s">
        <v>550</v>
      </c>
      <c r="M309" s="5">
        <v>24805</v>
      </c>
      <c r="N309" s="4" t="s">
        <v>2481</v>
      </c>
      <c r="O309" s="4" t="s">
        <v>4627</v>
      </c>
      <c r="P309" s="4" t="s">
        <v>4606</v>
      </c>
    </row>
    <row r="310" spans="1:16" ht="15" x14ac:dyDescent="0.2">
      <c r="A310" s="2">
        <v>309</v>
      </c>
      <c r="B310" s="6" t="s">
        <v>1</v>
      </c>
      <c r="C310" s="7" t="str">
        <f>HYPERLINK("https://www.twitter.com/jaehyunmiraee/status/1425639409186086915","https://www.twitter.com/jaehyunmiraee/status/1425639409186086915")</f>
        <v>https://www.twitter.com/jaehyunmiraee/status/1425639409186086915</v>
      </c>
      <c r="D310" s="6" t="s">
        <v>704</v>
      </c>
      <c r="E310" s="8">
        <v>44419</v>
      </c>
      <c r="F310" s="6" t="s">
        <v>705</v>
      </c>
      <c r="G310" s="5">
        <v>127</v>
      </c>
      <c r="H310" s="5">
        <v>267</v>
      </c>
      <c r="I310" s="5">
        <v>283</v>
      </c>
      <c r="J310" s="5">
        <v>247</v>
      </c>
      <c r="K310" s="4" t="s">
        <v>2481</v>
      </c>
      <c r="L310" s="6" t="s">
        <v>550</v>
      </c>
      <c r="M310" s="5">
        <v>24806</v>
      </c>
      <c r="N310" s="4" t="s">
        <v>2481</v>
      </c>
      <c r="O310" s="4" t="s">
        <v>4627</v>
      </c>
      <c r="P310" s="4" t="s">
        <v>4606</v>
      </c>
    </row>
    <row r="311" spans="1:16" ht="15" x14ac:dyDescent="0.2">
      <c r="A311" s="2">
        <v>310</v>
      </c>
      <c r="B311" s="6" t="s">
        <v>1</v>
      </c>
      <c r="C311" s="7" t="str">
        <f>HYPERLINK("https://www.twitter.com/sendingpurple/status/1425639408485556225","https://www.twitter.com/sendingpurple/status/1425639408485556225")</f>
        <v>https://www.twitter.com/sendingpurple/status/1425639408485556225</v>
      </c>
      <c r="D311" s="6" t="s">
        <v>706</v>
      </c>
      <c r="E311" s="8">
        <v>44419</v>
      </c>
      <c r="F311" s="6" t="s">
        <v>705</v>
      </c>
      <c r="G311" s="5">
        <v>126</v>
      </c>
      <c r="H311" s="5">
        <v>267</v>
      </c>
      <c r="I311" s="5">
        <v>283</v>
      </c>
      <c r="J311" s="6">
        <v>246.8</v>
      </c>
      <c r="K311" s="4" t="s">
        <v>2481</v>
      </c>
      <c r="L311" s="6" t="s">
        <v>550</v>
      </c>
      <c r="M311" s="5">
        <v>24807</v>
      </c>
      <c r="N311" s="4" t="s">
        <v>2481</v>
      </c>
      <c r="O311" s="4" t="s">
        <v>4627</v>
      </c>
      <c r="P311" s="4" t="s">
        <v>4606</v>
      </c>
    </row>
    <row r="312" spans="1:16" ht="15" x14ac:dyDescent="0.2">
      <c r="A312" s="2">
        <v>311</v>
      </c>
      <c r="B312" s="6" t="s">
        <v>1</v>
      </c>
      <c r="C312" s="7" t="str">
        <f>HYPERLINK("https://www.twitter.com/karapeach/status/1425639405427953666","https://www.twitter.com/karapeach/status/1425639405427953666")</f>
        <v>https://www.twitter.com/karapeach/status/1425639405427953666</v>
      </c>
      <c r="D312" s="6" t="s">
        <v>707</v>
      </c>
      <c r="E312" s="8">
        <v>44419</v>
      </c>
      <c r="F312" s="6" t="s">
        <v>705</v>
      </c>
      <c r="G312" s="5">
        <v>37</v>
      </c>
      <c r="H312" s="5">
        <v>267</v>
      </c>
      <c r="I312" s="5">
        <v>283</v>
      </c>
      <c r="J312" s="5">
        <v>229</v>
      </c>
      <c r="K312" s="4" t="s">
        <v>2481</v>
      </c>
      <c r="L312" s="6" t="s">
        <v>550</v>
      </c>
      <c r="M312" s="5">
        <v>24808</v>
      </c>
      <c r="N312" s="4" t="s">
        <v>2481</v>
      </c>
      <c r="O312" s="4" t="s">
        <v>4627</v>
      </c>
      <c r="P312" s="4" t="s">
        <v>4606</v>
      </c>
    </row>
    <row r="313" spans="1:16" ht="15" x14ac:dyDescent="0.2">
      <c r="A313" s="2">
        <v>312</v>
      </c>
      <c r="B313" s="6" t="s">
        <v>1</v>
      </c>
      <c r="C313" s="7" t="str">
        <f>HYPERLINK("https://www.twitter.com/yolaaxixi/status/1425639402672381958","https://www.twitter.com/yolaaxixi/status/1425639402672381958")</f>
        <v>https://www.twitter.com/yolaaxixi/status/1425639402672381958</v>
      </c>
      <c r="D313" s="6" t="s">
        <v>708</v>
      </c>
      <c r="E313" s="8">
        <v>44419</v>
      </c>
      <c r="F313" s="6" t="s">
        <v>709</v>
      </c>
      <c r="G313" s="5">
        <v>127</v>
      </c>
      <c r="H313" s="5">
        <v>267</v>
      </c>
      <c r="I313" s="5">
        <v>283</v>
      </c>
      <c r="J313" s="5">
        <v>247</v>
      </c>
      <c r="K313" s="4" t="s">
        <v>2481</v>
      </c>
      <c r="L313" s="6" t="s">
        <v>550</v>
      </c>
      <c r="M313" s="5">
        <v>24809</v>
      </c>
      <c r="N313" s="4" t="s">
        <v>2481</v>
      </c>
      <c r="O313" s="4" t="s">
        <v>4627</v>
      </c>
      <c r="P313" s="4" t="s">
        <v>4606</v>
      </c>
    </row>
    <row r="314" spans="1:16" ht="15" x14ac:dyDescent="0.2">
      <c r="A314" s="2">
        <v>313</v>
      </c>
      <c r="B314" s="6" t="s">
        <v>1</v>
      </c>
      <c r="C314" s="7" t="str">
        <f>HYPERLINK("https://www.twitter.com/ChakmaPunyadeep/status/1425639400369623044","https://www.twitter.com/ChakmaPunyadeep/status/1425639400369623044")</f>
        <v>https://www.twitter.com/ChakmaPunyadeep/status/1425639400369623044</v>
      </c>
      <c r="D314" s="6" t="s">
        <v>710</v>
      </c>
      <c r="E314" s="8">
        <v>44419</v>
      </c>
      <c r="F314" s="6" t="s">
        <v>711</v>
      </c>
      <c r="G314" s="5">
        <v>2</v>
      </c>
      <c r="H314" s="5">
        <v>565</v>
      </c>
      <c r="I314" s="5">
        <v>551</v>
      </c>
      <c r="J314" s="6">
        <v>445.4</v>
      </c>
      <c r="K314" s="4" t="s">
        <v>2481</v>
      </c>
      <c r="L314" s="6" t="s">
        <v>566</v>
      </c>
      <c r="M314" s="5">
        <v>24810</v>
      </c>
      <c r="N314" s="4" t="s">
        <v>2481</v>
      </c>
      <c r="O314" s="4" t="s">
        <v>4627</v>
      </c>
      <c r="P314" s="4" t="s">
        <v>4606</v>
      </c>
    </row>
    <row r="315" spans="1:16" ht="15" x14ac:dyDescent="0.2">
      <c r="A315" s="2">
        <v>314</v>
      </c>
      <c r="B315" s="6" t="s">
        <v>1</v>
      </c>
      <c r="C315" s="7" t="str">
        <f>HYPERLINK("https://www.twitter.com/seveen_gays/status/1425639398406639619","https://www.twitter.com/seveen_gays/status/1425639398406639619")</f>
        <v>https://www.twitter.com/seveen_gays/status/1425639398406639619</v>
      </c>
      <c r="D315" s="6" t="s">
        <v>712</v>
      </c>
      <c r="E315" s="8">
        <v>44419</v>
      </c>
      <c r="F315" s="6" t="s">
        <v>711</v>
      </c>
      <c r="G315" s="5">
        <v>448</v>
      </c>
      <c r="H315" s="5">
        <v>267</v>
      </c>
      <c r="I315" s="5">
        <v>283</v>
      </c>
      <c r="J315" s="6">
        <v>311.2</v>
      </c>
      <c r="K315" s="4" t="s">
        <v>2481</v>
      </c>
      <c r="L315" s="6" t="s">
        <v>550</v>
      </c>
      <c r="M315" s="5">
        <v>24811</v>
      </c>
      <c r="N315" s="4" t="s">
        <v>2481</v>
      </c>
      <c r="O315" s="4" t="s">
        <v>4627</v>
      </c>
      <c r="P315" s="4" t="s">
        <v>4606</v>
      </c>
    </row>
    <row r="316" spans="1:16" ht="15" x14ac:dyDescent="0.2">
      <c r="A316" s="2">
        <v>315</v>
      </c>
      <c r="B316" s="6" t="s">
        <v>1</v>
      </c>
      <c r="C316" s="7" t="str">
        <f>HYPERLINK("https://www.twitter.com/Neon93239197/status/1425639397467181063","https://www.twitter.com/Neon93239197/status/1425639397467181063")</f>
        <v>https://www.twitter.com/Neon93239197/status/1425639397467181063</v>
      </c>
      <c r="D316" s="6" t="s">
        <v>585</v>
      </c>
      <c r="E316" s="8">
        <v>44419</v>
      </c>
      <c r="F316" s="6" t="s">
        <v>711</v>
      </c>
      <c r="G316" s="5">
        <v>3605</v>
      </c>
      <c r="H316" s="5">
        <v>0</v>
      </c>
      <c r="I316" s="5">
        <v>0</v>
      </c>
      <c r="J316" s="5">
        <v>721</v>
      </c>
      <c r="K316" s="4" t="s">
        <v>2481</v>
      </c>
      <c r="L316" s="6" t="s">
        <v>713</v>
      </c>
      <c r="M316" s="5">
        <v>24812</v>
      </c>
      <c r="N316" s="4" t="s">
        <v>2481</v>
      </c>
      <c r="O316" s="4" t="s">
        <v>4627</v>
      </c>
      <c r="P316" s="4" t="s">
        <v>4606</v>
      </c>
    </row>
    <row r="317" spans="1:16" ht="15" x14ac:dyDescent="0.2">
      <c r="A317" s="2">
        <v>316</v>
      </c>
      <c r="B317" s="6" t="s">
        <v>1</v>
      </c>
      <c r="C317" s="7" t="str">
        <f>HYPERLINK("https://www.twitter.com/babumakjii/status/1425639395315515400","https://www.twitter.com/babumakjii/status/1425639395315515400")</f>
        <v>https://www.twitter.com/babumakjii/status/1425639395315515400</v>
      </c>
      <c r="D317" s="6" t="s">
        <v>714</v>
      </c>
      <c r="E317" s="8">
        <v>44419</v>
      </c>
      <c r="F317" s="6" t="s">
        <v>715</v>
      </c>
      <c r="G317" s="5">
        <v>15</v>
      </c>
      <c r="H317" s="5">
        <v>267</v>
      </c>
      <c r="I317" s="5">
        <v>283</v>
      </c>
      <c r="J317" s="6">
        <v>224.6</v>
      </c>
      <c r="K317" s="4" t="s">
        <v>2481</v>
      </c>
      <c r="L317" s="6" t="s">
        <v>550</v>
      </c>
      <c r="M317" s="5">
        <v>24813</v>
      </c>
      <c r="N317" s="4" t="s">
        <v>2481</v>
      </c>
      <c r="O317" s="4" t="s">
        <v>4627</v>
      </c>
      <c r="P317" s="4" t="s">
        <v>4606</v>
      </c>
    </row>
    <row r="318" spans="1:16" ht="15" x14ac:dyDescent="0.2">
      <c r="A318" s="2">
        <v>317</v>
      </c>
      <c r="B318" s="6" t="s">
        <v>1</v>
      </c>
      <c r="C318" s="7" t="str">
        <f>HYPERLINK("https://www.twitter.com/Badshah5006/status/1425639394237718537","https://www.twitter.com/Badshah5006/status/1425639394237718537")</f>
        <v>https://www.twitter.com/Badshah5006/status/1425639394237718537</v>
      </c>
      <c r="D318" s="6" t="s">
        <v>716</v>
      </c>
      <c r="E318" s="8">
        <v>44419</v>
      </c>
      <c r="F318" s="6" t="s">
        <v>715</v>
      </c>
      <c r="G318" s="5">
        <v>7</v>
      </c>
      <c r="H318" s="5">
        <v>4210</v>
      </c>
      <c r="I318" s="5">
        <v>4042</v>
      </c>
      <c r="J318" s="6">
        <v>3285.4</v>
      </c>
      <c r="K318" s="4" t="s">
        <v>2481</v>
      </c>
      <c r="L318" s="6" t="s">
        <v>573</v>
      </c>
      <c r="M318" s="5">
        <v>24814</v>
      </c>
      <c r="N318" s="4" t="s">
        <v>2481</v>
      </c>
      <c r="O318" s="4" t="s">
        <v>4627</v>
      </c>
      <c r="P318" s="4" t="s">
        <v>4606</v>
      </c>
    </row>
    <row r="319" spans="1:16" ht="15" x14ac:dyDescent="0.2">
      <c r="A319" s="2">
        <v>318</v>
      </c>
      <c r="B319" s="6" t="s">
        <v>1</v>
      </c>
      <c r="C319" s="7" t="str">
        <f>HYPERLINK("https://www.twitter.com/Suresh56528/status/1425639392681492480","https://www.twitter.com/Suresh56528/status/1425639392681492480")</f>
        <v>https://www.twitter.com/Suresh56528/status/1425639392681492480</v>
      </c>
      <c r="D319" s="6" t="s">
        <v>717</v>
      </c>
      <c r="E319" s="8">
        <v>44419</v>
      </c>
      <c r="F319" s="6" t="s">
        <v>718</v>
      </c>
      <c r="G319" s="5">
        <v>2</v>
      </c>
      <c r="H319" s="5">
        <v>4210</v>
      </c>
      <c r="I319" s="5">
        <v>4042</v>
      </c>
      <c r="J319" s="6">
        <v>3284.4</v>
      </c>
      <c r="K319" s="4" t="s">
        <v>2481</v>
      </c>
      <c r="L319" s="6" t="s">
        <v>573</v>
      </c>
      <c r="M319" s="5">
        <v>24815</v>
      </c>
      <c r="N319" s="4" t="s">
        <v>2481</v>
      </c>
      <c r="O319" s="4" t="s">
        <v>4627</v>
      </c>
      <c r="P319" s="4" t="s">
        <v>4606</v>
      </c>
    </row>
    <row r="320" spans="1:16" ht="15" x14ac:dyDescent="0.2">
      <c r="A320" s="2">
        <v>319</v>
      </c>
      <c r="B320" s="6" t="s">
        <v>1</v>
      </c>
      <c r="C320" s="7" t="str">
        <f>HYPERLINK("https://www.twitter.com/adikHanabi/status/1425639388252303360","https://www.twitter.com/adikHanabi/status/1425639388252303360")</f>
        <v>https://www.twitter.com/adikHanabi/status/1425639388252303360</v>
      </c>
      <c r="D320" s="6" t="s">
        <v>719</v>
      </c>
      <c r="E320" s="8">
        <v>44419</v>
      </c>
      <c r="F320" s="6" t="s">
        <v>720</v>
      </c>
      <c r="G320" s="5">
        <v>242</v>
      </c>
      <c r="H320" s="5">
        <v>267</v>
      </c>
      <c r="I320" s="5">
        <v>283</v>
      </c>
      <c r="J320" s="5">
        <v>270</v>
      </c>
      <c r="K320" s="4" t="s">
        <v>2481</v>
      </c>
      <c r="L320" s="6" t="s">
        <v>550</v>
      </c>
      <c r="M320" s="5">
        <v>24816</v>
      </c>
      <c r="N320" s="4" t="s">
        <v>2481</v>
      </c>
      <c r="O320" s="4" t="s">
        <v>4627</v>
      </c>
      <c r="P320" s="4" t="s">
        <v>4606</v>
      </c>
    </row>
    <row r="321" spans="1:16" ht="15" x14ac:dyDescent="0.2">
      <c r="A321" s="2">
        <v>320</v>
      </c>
      <c r="B321" s="6" t="s">
        <v>1</v>
      </c>
      <c r="C321" s="7" t="str">
        <f>HYPERLINK("https://www.twitter.com/siapatauhoki/status/1425639387446931456","https://www.twitter.com/siapatauhoki/status/1425639387446931456")</f>
        <v>https://www.twitter.com/siapatauhoki/status/1425639387446931456</v>
      </c>
      <c r="D321" s="6" t="s">
        <v>721</v>
      </c>
      <c r="E321" s="8">
        <v>44419</v>
      </c>
      <c r="F321" s="6" t="s">
        <v>720</v>
      </c>
      <c r="G321" s="5">
        <v>157</v>
      </c>
      <c r="H321" s="5">
        <v>267</v>
      </c>
      <c r="I321" s="5">
        <v>283</v>
      </c>
      <c r="J321" s="5">
        <v>253</v>
      </c>
      <c r="K321" s="4" t="s">
        <v>2481</v>
      </c>
      <c r="L321" s="6" t="s">
        <v>550</v>
      </c>
      <c r="M321" s="5">
        <v>24817</v>
      </c>
      <c r="N321" s="4" t="s">
        <v>2481</v>
      </c>
      <c r="O321" s="4" t="s">
        <v>4627</v>
      </c>
      <c r="P321" s="4" t="s">
        <v>4606</v>
      </c>
    </row>
    <row r="322" spans="1:16" ht="15" x14ac:dyDescent="0.2">
      <c r="A322" s="2">
        <v>321</v>
      </c>
      <c r="B322" s="6" t="s">
        <v>1</v>
      </c>
      <c r="C322" s="7" t="str">
        <f>HYPERLINK("https://www.twitter.com/bmbowman65/status/1425639383538020356","https://www.twitter.com/bmbowman65/status/1425639383538020356")</f>
        <v>https://www.twitter.com/bmbowman65/status/1425639383538020356</v>
      </c>
      <c r="D322" s="6" t="s">
        <v>722</v>
      </c>
      <c r="E322" s="8">
        <v>44419</v>
      </c>
      <c r="F322" s="6" t="s">
        <v>723</v>
      </c>
      <c r="G322" s="5">
        <v>48</v>
      </c>
      <c r="H322" s="5">
        <v>12194</v>
      </c>
      <c r="I322" s="5">
        <v>1731</v>
      </c>
      <c r="J322" s="6">
        <v>4533.2999999999993</v>
      </c>
      <c r="K322" s="4" t="s">
        <v>2481</v>
      </c>
      <c r="L322" s="6" t="s">
        <v>652</v>
      </c>
      <c r="M322" s="5">
        <v>24818</v>
      </c>
      <c r="N322" s="4" t="s">
        <v>2481</v>
      </c>
      <c r="O322" s="4" t="s">
        <v>4627</v>
      </c>
      <c r="P322" s="4" t="s">
        <v>4606</v>
      </c>
    </row>
    <row r="323" spans="1:16" ht="15" x14ac:dyDescent="0.2">
      <c r="A323" s="2">
        <v>322</v>
      </c>
      <c r="B323" s="6" t="s">
        <v>1</v>
      </c>
      <c r="C323" s="7" t="str">
        <f>HYPERLINK("https://www.twitter.com/laobi34244032/status/1425639380849418250","https://www.twitter.com/laobi34244032/status/1425639380849418250")</f>
        <v>https://www.twitter.com/laobi34244032/status/1425639380849418250</v>
      </c>
      <c r="D323" s="6" t="s">
        <v>724</v>
      </c>
      <c r="E323" s="8">
        <v>44419</v>
      </c>
      <c r="F323" s="6" t="s">
        <v>723</v>
      </c>
      <c r="G323" s="5">
        <v>11</v>
      </c>
      <c r="H323" s="5">
        <v>1079</v>
      </c>
      <c r="I323" s="5">
        <v>2173</v>
      </c>
      <c r="J323" s="6">
        <v>1412.4</v>
      </c>
      <c r="K323" s="4" t="s">
        <v>2481</v>
      </c>
      <c r="L323" s="6" t="s">
        <v>725</v>
      </c>
      <c r="M323" s="5">
        <v>24819</v>
      </c>
      <c r="N323" s="4" t="s">
        <v>2481</v>
      </c>
      <c r="O323" s="4" t="s">
        <v>4627</v>
      </c>
      <c r="P323" s="4" t="s">
        <v>4606</v>
      </c>
    </row>
    <row r="324" spans="1:16" ht="15" x14ac:dyDescent="0.2">
      <c r="A324" s="2">
        <v>323</v>
      </c>
      <c r="B324" s="6" t="s">
        <v>1</v>
      </c>
      <c r="C324" s="7" t="str">
        <f>HYPERLINK("https://www.twitter.com/Roshan85097949/status/1425639378378838016","https://www.twitter.com/Roshan85097949/status/1425639378378838016")</f>
        <v>https://www.twitter.com/Roshan85097949/status/1425639378378838016</v>
      </c>
      <c r="D324" s="6" t="s">
        <v>726</v>
      </c>
      <c r="E324" s="8">
        <v>44419</v>
      </c>
      <c r="F324" s="6" t="s">
        <v>727</v>
      </c>
      <c r="G324" s="5">
        <v>2</v>
      </c>
      <c r="H324" s="5">
        <v>2514</v>
      </c>
      <c r="I324" s="5">
        <v>1597</v>
      </c>
      <c r="J324" s="6">
        <v>1553.1</v>
      </c>
      <c r="K324" s="4" t="s">
        <v>2481</v>
      </c>
      <c r="L324" s="6" t="s">
        <v>552</v>
      </c>
      <c r="M324" s="5">
        <v>24820</v>
      </c>
      <c r="N324" s="4" t="s">
        <v>2481</v>
      </c>
      <c r="O324" s="4" t="s">
        <v>4627</v>
      </c>
      <c r="P324" s="4" t="s">
        <v>4606</v>
      </c>
    </row>
    <row r="325" spans="1:16" ht="15" x14ac:dyDescent="0.2">
      <c r="A325" s="2">
        <v>324</v>
      </c>
      <c r="B325" s="6" t="s">
        <v>1</v>
      </c>
      <c r="C325" s="7" t="str">
        <f>HYPERLINK("https://www.twitter.com/hrusamudra/status/1425803909776347144","https://www.twitter.com/hrusamudra/status/1425803909776347144")</f>
        <v>https://www.twitter.com/hrusamudra/status/1425803909776347144</v>
      </c>
      <c r="D325" s="6" t="s">
        <v>728</v>
      </c>
      <c r="E325" s="8">
        <v>44420</v>
      </c>
      <c r="F325" s="6" t="s">
        <v>729</v>
      </c>
      <c r="G325" s="5">
        <v>39</v>
      </c>
      <c r="H325" s="5">
        <v>495</v>
      </c>
      <c r="I325" s="5">
        <v>1600</v>
      </c>
      <c r="J325" s="6">
        <v>956.3</v>
      </c>
      <c r="K325" s="4" t="s">
        <v>2481</v>
      </c>
      <c r="L325" s="6" t="s">
        <v>532</v>
      </c>
      <c r="M325" s="5">
        <v>25241</v>
      </c>
      <c r="N325" s="4" t="s">
        <v>2481</v>
      </c>
      <c r="O325" s="4" t="s">
        <v>4627</v>
      </c>
      <c r="P325" s="4" t="s">
        <v>4606</v>
      </c>
    </row>
    <row r="326" spans="1:16" ht="15" x14ac:dyDescent="0.2">
      <c r="A326" s="2">
        <v>325</v>
      </c>
      <c r="B326" s="6" t="s">
        <v>1</v>
      </c>
      <c r="C326" s="7" t="str">
        <f>HYPERLINK("https://www.twitter.com/smartmilioner/status/1425803909407387648","https://www.twitter.com/smartmilioner/status/1425803909407387648")</f>
        <v>https://www.twitter.com/smartmilioner/status/1425803909407387648</v>
      </c>
      <c r="D326" s="6" t="s">
        <v>730</v>
      </c>
      <c r="E326" s="8">
        <v>44420</v>
      </c>
      <c r="F326" s="6" t="s">
        <v>729</v>
      </c>
      <c r="G326" s="5">
        <v>9</v>
      </c>
      <c r="H326" s="5">
        <v>1</v>
      </c>
      <c r="I326" s="5">
        <v>0</v>
      </c>
      <c r="J326" s="6">
        <v>2.1</v>
      </c>
      <c r="K326" s="4" t="s">
        <v>2481</v>
      </c>
      <c r="L326" s="6" t="s">
        <v>731</v>
      </c>
      <c r="M326" s="5">
        <v>25242</v>
      </c>
      <c r="N326" s="4" t="s">
        <v>2481</v>
      </c>
      <c r="O326" s="4" t="s">
        <v>4627</v>
      </c>
      <c r="P326" s="4" t="s">
        <v>4606</v>
      </c>
    </row>
    <row r="327" spans="1:16" ht="15" x14ac:dyDescent="0.2">
      <c r="A327" s="2">
        <v>326</v>
      </c>
      <c r="B327" s="6" t="s">
        <v>1</v>
      </c>
      <c r="C327" s="7" t="str">
        <f>HYPERLINK("https://www.twitter.com/PandouCalin/status/1425803906886537225","https://www.twitter.com/PandouCalin/status/1425803906886537225")</f>
        <v>https://www.twitter.com/PandouCalin/status/1425803906886537225</v>
      </c>
      <c r="D327" s="6" t="s">
        <v>732</v>
      </c>
      <c r="E327" s="8">
        <v>44420</v>
      </c>
      <c r="F327" s="6" t="s">
        <v>729</v>
      </c>
      <c r="G327" s="5">
        <v>675</v>
      </c>
      <c r="H327" s="5">
        <v>11526</v>
      </c>
      <c r="I327" s="5">
        <v>2694</v>
      </c>
      <c r="J327" s="6">
        <v>4939.7999999999993</v>
      </c>
      <c r="K327" s="4" t="s">
        <v>2481</v>
      </c>
      <c r="L327" s="6" t="s">
        <v>516</v>
      </c>
      <c r="M327" s="5">
        <v>25243</v>
      </c>
      <c r="N327" s="4" t="s">
        <v>2481</v>
      </c>
      <c r="O327" s="4" t="s">
        <v>4627</v>
      </c>
      <c r="P327" s="4" t="s">
        <v>4606</v>
      </c>
    </row>
    <row r="328" spans="1:16" ht="15" x14ac:dyDescent="0.2">
      <c r="A328" s="2">
        <v>327</v>
      </c>
      <c r="B328" s="6" t="s">
        <v>1</v>
      </c>
      <c r="C328" s="7" t="str">
        <f>HYPERLINK("https://www.twitter.com/EnrichedFeed/status/1425803906198634498","https://www.twitter.com/EnrichedFeed/status/1425803906198634498")</f>
        <v>https://www.twitter.com/EnrichedFeed/status/1425803906198634498</v>
      </c>
      <c r="D328" s="6" t="s">
        <v>733</v>
      </c>
      <c r="E328" s="8">
        <v>44420</v>
      </c>
      <c r="F328" s="6" t="s">
        <v>729</v>
      </c>
      <c r="G328" s="5">
        <v>1272</v>
      </c>
      <c r="H328" s="5">
        <v>0</v>
      </c>
      <c r="I328" s="5">
        <v>0</v>
      </c>
      <c r="J328" s="6">
        <v>254.4</v>
      </c>
      <c r="K328" s="4" t="s">
        <v>2481</v>
      </c>
      <c r="L328" s="6" t="s">
        <v>734</v>
      </c>
      <c r="M328" s="5">
        <v>25244</v>
      </c>
      <c r="N328" s="4" t="s">
        <v>2481</v>
      </c>
      <c r="O328" s="4" t="s">
        <v>4627</v>
      </c>
      <c r="P328" s="4" t="s">
        <v>4606</v>
      </c>
    </row>
    <row r="329" spans="1:16" ht="15" x14ac:dyDescent="0.2">
      <c r="A329" s="2">
        <v>328</v>
      </c>
      <c r="B329" s="6" t="s">
        <v>1</v>
      </c>
      <c r="C329" s="7" t="str">
        <f>HYPERLINK("https://www.twitter.com/Arunprasath1947/status/1425803905565270018","https://www.twitter.com/Arunprasath1947/status/1425803905565270018")</f>
        <v>https://www.twitter.com/Arunprasath1947/status/1425803905565270018</v>
      </c>
      <c r="D329" s="6" t="s">
        <v>735</v>
      </c>
      <c r="E329" s="8">
        <v>44420</v>
      </c>
      <c r="F329" s="6" t="s">
        <v>736</v>
      </c>
      <c r="G329" s="5">
        <v>46</v>
      </c>
      <c r="H329" s="5">
        <v>44</v>
      </c>
      <c r="I329" s="5">
        <v>47</v>
      </c>
      <c r="J329" s="6">
        <v>45.9</v>
      </c>
      <c r="K329" s="4" t="s">
        <v>2481</v>
      </c>
      <c r="L329" s="6" t="s">
        <v>737</v>
      </c>
      <c r="M329" s="5">
        <v>25245</v>
      </c>
      <c r="N329" s="4" t="s">
        <v>2481</v>
      </c>
      <c r="O329" s="4" t="s">
        <v>4627</v>
      </c>
      <c r="P329" s="4" t="s">
        <v>4606</v>
      </c>
    </row>
    <row r="330" spans="1:16" ht="15" x14ac:dyDescent="0.2">
      <c r="A330" s="2">
        <v>329</v>
      </c>
      <c r="B330" s="6" t="s">
        <v>1</v>
      </c>
      <c r="C330" s="7" t="str">
        <f>HYPERLINK("https://www.twitter.com/cryptoconoser/status/1425803901597519875","https://www.twitter.com/cryptoconoser/status/1425803901597519875")</f>
        <v>https://www.twitter.com/cryptoconoser/status/1425803901597519875</v>
      </c>
      <c r="D330" s="6" t="s">
        <v>738</v>
      </c>
      <c r="E330" s="8">
        <v>44420</v>
      </c>
      <c r="F330" s="6" t="s">
        <v>739</v>
      </c>
      <c r="G330" s="5">
        <v>22</v>
      </c>
      <c r="H330" s="5">
        <v>1</v>
      </c>
      <c r="I330" s="5">
        <v>1</v>
      </c>
      <c r="J330" s="6">
        <v>5.2</v>
      </c>
      <c r="K330" s="4" t="s">
        <v>2481</v>
      </c>
      <c r="L330" s="6" t="s">
        <v>740</v>
      </c>
      <c r="M330" s="5">
        <v>25246</v>
      </c>
      <c r="N330" s="4" t="s">
        <v>2481</v>
      </c>
      <c r="O330" s="4" t="s">
        <v>4627</v>
      </c>
      <c r="P330" s="4" t="s">
        <v>4606</v>
      </c>
    </row>
    <row r="331" spans="1:16" ht="15" x14ac:dyDescent="0.2">
      <c r="A331" s="2">
        <v>330</v>
      </c>
      <c r="B331" s="6" t="s">
        <v>1</v>
      </c>
      <c r="C331" s="7" t="str">
        <f>HYPERLINK("https://www.twitter.com/iulian54681277/status/1425803900951711745","https://www.twitter.com/iulian54681277/status/1425803900951711745")</f>
        <v>https://www.twitter.com/iulian54681277/status/1425803900951711745</v>
      </c>
      <c r="D331" s="6" t="s">
        <v>741</v>
      </c>
      <c r="E331" s="8">
        <v>44420</v>
      </c>
      <c r="F331" s="6" t="s">
        <v>739</v>
      </c>
      <c r="G331" s="5">
        <v>1</v>
      </c>
      <c r="H331" s="5">
        <v>842</v>
      </c>
      <c r="I331" s="5">
        <v>330</v>
      </c>
      <c r="J331" s="6">
        <v>417.79999999999995</v>
      </c>
      <c r="K331" s="4" t="s">
        <v>2481</v>
      </c>
      <c r="L331" s="6" t="s">
        <v>742</v>
      </c>
      <c r="M331" s="5">
        <v>25247</v>
      </c>
      <c r="N331" s="4" t="s">
        <v>2481</v>
      </c>
      <c r="O331" s="4" t="s">
        <v>4627</v>
      </c>
      <c r="P331" s="4" t="s">
        <v>4606</v>
      </c>
    </row>
    <row r="332" spans="1:16" ht="15" x14ac:dyDescent="0.2">
      <c r="A332" s="2">
        <v>331</v>
      </c>
      <c r="B332" s="6" t="s">
        <v>1</v>
      </c>
      <c r="C332" s="7" t="str">
        <f>HYPERLINK("https://www.twitter.com/AyaanaJones/status/1425803899793932296","https://www.twitter.com/AyaanaJones/status/1425803899793932296")</f>
        <v>https://www.twitter.com/AyaanaJones/status/1425803899793932296</v>
      </c>
      <c r="D332" s="6" t="s">
        <v>743</v>
      </c>
      <c r="E332" s="8">
        <v>44420</v>
      </c>
      <c r="F332" s="6" t="s">
        <v>739</v>
      </c>
      <c r="G332" s="5">
        <v>53</v>
      </c>
      <c r="H332" s="5">
        <v>0</v>
      </c>
      <c r="I332" s="5">
        <v>0</v>
      </c>
      <c r="J332" s="6">
        <v>10.600000000000001</v>
      </c>
      <c r="K332" s="4" t="s">
        <v>2481</v>
      </c>
      <c r="L332" s="6" t="s">
        <v>744</v>
      </c>
      <c r="M332" s="5">
        <v>25248</v>
      </c>
      <c r="N332" s="4" t="s">
        <v>2481</v>
      </c>
      <c r="O332" s="4" t="s">
        <v>4627</v>
      </c>
      <c r="P332" s="4" t="s">
        <v>4606</v>
      </c>
    </row>
    <row r="333" spans="1:16" ht="15" x14ac:dyDescent="0.2">
      <c r="A333" s="2">
        <v>332</v>
      </c>
      <c r="B333" s="6" t="s">
        <v>1</v>
      </c>
      <c r="C333" s="7" t="str">
        <f>HYPERLINK("https://www.twitter.com/RebKlopper/status/1425803898564976645","https://www.twitter.com/RebKlopper/status/1425803898564976645")</f>
        <v>https://www.twitter.com/RebKlopper/status/1425803898564976645</v>
      </c>
      <c r="D333" s="6" t="s">
        <v>745</v>
      </c>
      <c r="E333" s="8">
        <v>44420</v>
      </c>
      <c r="F333" s="6" t="s">
        <v>739</v>
      </c>
      <c r="G333" s="5">
        <v>1</v>
      </c>
      <c r="H333" s="5">
        <v>296</v>
      </c>
      <c r="I333" s="5">
        <v>68</v>
      </c>
      <c r="J333" s="5">
        <v>123</v>
      </c>
      <c r="K333" s="4" t="s">
        <v>2481</v>
      </c>
      <c r="L333" s="6" t="s">
        <v>746</v>
      </c>
      <c r="M333" s="5">
        <v>25249</v>
      </c>
      <c r="N333" s="4" t="s">
        <v>2481</v>
      </c>
      <c r="O333" s="4" t="s">
        <v>4627</v>
      </c>
      <c r="P333" s="4" t="s">
        <v>4606</v>
      </c>
    </row>
    <row r="334" spans="1:16" ht="15" x14ac:dyDescent="0.2">
      <c r="A334" s="2">
        <v>333</v>
      </c>
      <c r="B334" s="6" t="s">
        <v>1</v>
      </c>
      <c r="C334" s="7" t="str">
        <f>HYPERLINK("https://www.twitter.com/mejjikuhibiniu/status/1425803892248367105","https://www.twitter.com/mejjikuhibiniu/status/1425803892248367105")</f>
        <v>https://www.twitter.com/mejjikuhibiniu/status/1425803892248367105</v>
      </c>
      <c r="D334" s="6" t="s">
        <v>747</v>
      </c>
      <c r="E334" s="8">
        <v>44420</v>
      </c>
      <c r="F334" s="6" t="s">
        <v>748</v>
      </c>
      <c r="G334" s="5">
        <v>328</v>
      </c>
      <c r="H334" s="5">
        <v>744</v>
      </c>
      <c r="I334" s="5">
        <v>1624</v>
      </c>
      <c r="J334" s="6">
        <v>1100.8</v>
      </c>
      <c r="K334" s="4" t="s">
        <v>2481</v>
      </c>
      <c r="L334" s="6" t="s">
        <v>461</v>
      </c>
      <c r="M334" s="5">
        <v>25250</v>
      </c>
      <c r="N334" s="4" t="s">
        <v>2481</v>
      </c>
      <c r="O334" s="4" t="s">
        <v>4627</v>
      </c>
      <c r="P334" s="4" t="s">
        <v>4606</v>
      </c>
    </row>
    <row r="335" spans="1:16" ht="15" x14ac:dyDescent="0.2">
      <c r="A335" s="2">
        <v>334</v>
      </c>
      <c r="B335" s="6" t="s">
        <v>1</v>
      </c>
      <c r="C335" s="7" t="str">
        <f>HYPERLINK("https://www.twitter.com/Mosliano/status/1425803889706782720","https://www.twitter.com/Mosliano/status/1425803889706782720")</f>
        <v>https://www.twitter.com/Mosliano/status/1425803889706782720</v>
      </c>
      <c r="D335" s="6" t="s">
        <v>749</v>
      </c>
      <c r="E335" s="8">
        <v>44420</v>
      </c>
      <c r="F335" s="6" t="s">
        <v>748</v>
      </c>
      <c r="G335" s="5">
        <v>1349</v>
      </c>
      <c r="H335" s="5">
        <v>2</v>
      </c>
      <c r="I335" s="5">
        <v>2</v>
      </c>
      <c r="J335" s="6">
        <v>271.40000000000003</v>
      </c>
      <c r="K335" s="4" t="s">
        <v>2481</v>
      </c>
      <c r="L335" s="6" t="s">
        <v>750</v>
      </c>
      <c r="M335" s="5">
        <v>25251</v>
      </c>
      <c r="N335" s="4" t="s">
        <v>2481</v>
      </c>
      <c r="O335" s="4" t="s">
        <v>4627</v>
      </c>
      <c r="P335" s="4" t="s">
        <v>4606</v>
      </c>
    </row>
    <row r="336" spans="1:16" ht="15" x14ac:dyDescent="0.2">
      <c r="A336" s="2">
        <v>335</v>
      </c>
      <c r="B336" s="6" t="s">
        <v>1</v>
      </c>
      <c r="C336" s="7" t="str">
        <f>HYPERLINK("https://www.twitter.com/GABI_intermilan/status/1425803889098514432","https://www.twitter.com/GABI_intermilan/status/1425803889098514432")</f>
        <v>https://www.twitter.com/GABI_intermilan/status/1425803889098514432</v>
      </c>
      <c r="D336" s="6" t="s">
        <v>751</v>
      </c>
      <c r="E336" s="8">
        <v>44420</v>
      </c>
      <c r="F336" s="6" t="s">
        <v>752</v>
      </c>
      <c r="G336" s="5">
        <v>2258</v>
      </c>
      <c r="H336" s="5">
        <v>0</v>
      </c>
      <c r="I336" s="5">
        <v>0</v>
      </c>
      <c r="J336" s="6">
        <v>451.6</v>
      </c>
      <c r="K336" s="4" t="s">
        <v>2481</v>
      </c>
      <c r="L336" s="6" t="s">
        <v>753</v>
      </c>
      <c r="M336" s="5">
        <v>25252</v>
      </c>
      <c r="N336" s="4" t="s">
        <v>2481</v>
      </c>
      <c r="O336" s="4" t="s">
        <v>4627</v>
      </c>
      <c r="P336" s="4" t="s">
        <v>4606</v>
      </c>
    </row>
    <row r="337" spans="1:16" ht="15" x14ac:dyDescent="0.2">
      <c r="A337" s="2">
        <v>336</v>
      </c>
      <c r="B337" s="6" t="s">
        <v>1</v>
      </c>
      <c r="C337" s="7" t="str">
        <f>HYPERLINK("https://www.twitter.com/WGhuye/status/1425803886464442380","https://www.twitter.com/WGhuye/status/1425803886464442380")</f>
        <v>https://www.twitter.com/WGhuye/status/1425803886464442380</v>
      </c>
      <c r="D337" s="6" t="s">
        <v>754</v>
      </c>
      <c r="E337" s="8">
        <v>44420</v>
      </c>
      <c r="F337" s="6" t="s">
        <v>752</v>
      </c>
      <c r="G337" s="5">
        <v>4</v>
      </c>
      <c r="H337" s="5">
        <v>3838</v>
      </c>
      <c r="I337" s="5">
        <v>3789</v>
      </c>
      <c r="J337" s="6">
        <v>3046.7</v>
      </c>
      <c r="K337" s="4" t="s">
        <v>2481</v>
      </c>
      <c r="L337" s="6" t="s">
        <v>566</v>
      </c>
      <c r="M337" s="5">
        <v>25253</v>
      </c>
      <c r="N337" s="4" t="s">
        <v>2481</v>
      </c>
      <c r="O337" s="4" t="s">
        <v>4627</v>
      </c>
      <c r="P337" s="4" t="s">
        <v>4606</v>
      </c>
    </row>
    <row r="338" spans="1:16" ht="15" x14ac:dyDescent="0.2">
      <c r="A338" s="2">
        <v>337</v>
      </c>
      <c r="B338" s="6" t="s">
        <v>1</v>
      </c>
      <c r="C338" s="7" t="str">
        <f>HYPERLINK("https://www.twitter.com/EnrichedFeed/status/1425803881838227457","https://www.twitter.com/EnrichedFeed/status/1425803881838227457")</f>
        <v>https://www.twitter.com/EnrichedFeed/status/1425803881838227457</v>
      </c>
      <c r="D338" s="6" t="s">
        <v>733</v>
      </c>
      <c r="E338" s="8">
        <v>44420</v>
      </c>
      <c r="F338" s="6" t="s">
        <v>755</v>
      </c>
      <c r="G338" s="5">
        <v>1272</v>
      </c>
      <c r="H338" s="5">
        <v>0</v>
      </c>
      <c r="I338" s="5">
        <v>0</v>
      </c>
      <c r="J338" s="6">
        <v>254.4</v>
      </c>
      <c r="K338" s="4" t="s">
        <v>2481</v>
      </c>
      <c r="L338" s="6" t="s">
        <v>756</v>
      </c>
      <c r="M338" s="5">
        <v>25254</v>
      </c>
      <c r="N338" s="4" t="s">
        <v>2481</v>
      </c>
      <c r="O338" s="4" t="s">
        <v>4627</v>
      </c>
      <c r="P338" s="4" t="s">
        <v>4606</v>
      </c>
    </row>
    <row r="339" spans="1:16" ht="15" x14ac:dyDescent="0.2">
      <c r="A339" s="2">
        <v>338</v>
      </c>
      <c r="B339" s="6" t="s">
        <v>1</v>
      </c>
      <c r="C339" s="7" t="str">
        <f>HYPERLINK("https://www.twitter.com/Rahu1sain/status/1425803874007281669","https://www.twitter.com/Rahu1sain/status/1425803874007281669")</f>
        <v>https://www.twitter.com/Rahu1sain/status/1425803874007281669</v>
      </c>
      <c r="D339" s="6" t="s">
        <v>757</v>
      </c>
      <c r="E339" s="8">
        <v>44420</v>
      </c>
      <c r="F339" s="6" t="s">
        <v>758</v>
      </c>
      <c r="G339" s="5">
        <v>9</v>
      </c>
      <c r="H339" s="5">
        <v>3838</v>
      </c>
      <c r="I339" s="5">
        <v>3789</v>
      </c>
      <c r="J339" s="6">
        <v>3047.7</v>
      </c>
      <c r="K339" s="4" t="s">
        <v>2481</v>
      </c>
      <c r="L339" s="6" t="s">
        <v>566</v>
      </c>
      <c r="M339" s="5">
        <v>25255</v>
      </c>
      <c r="N339" s="4" t="s">
        <v>2481</v>
      </c>
      <c r="O339" s="4" t="s">
        <v>4627</v>
      </c>
      <c r="P339" s="4" t="s">
        <v>4606</v>
      </c>
    </row>
    <row r="340" spans="1:16" ht="15" x14ac:dyDescent="0.2">
      <c r="A340" s="2">
        <v>339</v>
      </c>
      <c r="B340" s="6" t="s">
        <v>1</v>
      </c>
      <c r="C340" s="7" t="str">
        <f>HYPERLINK("https://www.twitter.com/jennie25is_cute/status/1425803873357205518","https://www.twitter.com/jennie25is_cute/status/1425803873357205518")</f>
        <v>https://www.twitter.com/jennie25is_cute/status/1425803873357205518</v>
      </c>
      <c r="D340" s="6" t="s">
        <v>759</v>
      </c>
      <c r="E340" s="8">
        <v>44420</v>
      </c>
      <c r="F340" s="6" t="s">
        <v>758</v>
      </c>
      <c r="G340" s="5">
        <v>5</v>
      </c>
      <c r="H340" s="5">
        <v>732</v>
      </c>
      <c r="I340" s="5">
        <v>1786</v>
      </c>
      <c r="J340" s="6">
        <v>1113.5999999999999</v>
      </c>
      <c r="K340" s="4" t="s">
        <v>2481</v>
      </c>
      <c r="L340" s="6" t="s">
        <v>350</v>
      </c>
      <c r="M340" s="5">
        <v>25256</v>
      </c>
      <c r="N340" s="4" t="s">
        <v>2481</v>
      </c>
      <c r="O340" s="4" t="s">
        <v>4627</v>
      </c>
      <c r="P340" s="4" t="s">
        <v>4606</v>
      </c>
    </row>
    <row r="341" spans="1:16" ht="15" x14ac:dyDescent="0.2">
      <c r="A341" s="2">
        <v>340</v>
      </c>
      <c r="B341" s="6" t="s">
        <v>1</v>
      </c>
      <c r="C341" s="7" t="str">
        <f>HYPERLINK("https://www.twitter.com/cryptoconoser/status/1425803872459759619","https://www.twitter.com/cryptoconoser/status/1425803872459759619")</f>
        <v>https://www.twitter.com/cryptoconoser/status/1425803872459759619</v>
      </c>
      <c r="D341" s="6" t="s">
        <v>738</v>
      </c>
      <c r="E341" s="8">
        <v>44420</v>
      </c>
      <c r="F341" s="6" t="s">
        <v>758</v>
      </c>
      <c r="G341" s="5">
        <v>22</v>
      </c>
      <c r="H341" s="5">
        <v>1</v>
      </c>
      <c r="I341" s="5">
        <v>1</v>
      </c>
      <c r="J341" s="6">
        <v>5.2</v>
      </c>
      <c r="K341" s="4" t="s">
        <v>2481</v>
      </c>
      <c r="L341" s="6" t="s">
        <v>760</v>
      </c>
      <c r="M341" s="5">
        <v>25257</v>
      </c>
      <c r="N341" s="4" t="s">
        <v>2481</v>
      </c>
      <c r="O341" s="4" t="s">
        <v>4627</v>
      </c>
      <c r="P341" s="4" t="s">
        <v>4606</v>
      </c>
    </row>
    <row r="342" spans="1:16" ht="15" x14ac:dyDescent="0.2">
      <c r="A342" s="2">
        <v>341</v>
      </c>
      <c r="B342" s="6" t="s">
        <v>1</v>
      </c>
      <c r="C342" s="7" t="str">
        <f>HYPERLINK("https://www.twitter.com/LCmT72112704/status/1425803871171973129","https://www.twitter.com/LCmT72112704/status/1425803871171973129")</f>
        <v>https://www.twitter.com/LCmT72112704/status/1425803871171973129</v>
      </c>
      <c r="D342" s="6" t="s">
        <v>761</v>
      </c>
      <c r="E342" s="8">
        <v>44420</v>
      </c>
      <c r="F342" s="6" t="s">
        <v>762</v>
      </c>
      <c r="G342" s="5">
        <v>4161</v>
      </c>
      <c r="H342" s="5">
        <v>0</v>
      </c>
      <c r="I342" s="5">
        <v>0</v>
      </c>
      <c r="J342" s="6">
        <v>832.2</v>
      </c>
      <c r="K342" s="4" t="s">
        <v>2481</v>
      </c>
      <c r="L342" s="6" t="s">
        <v>763</v>
      </c>
      <c r="M342" s="5">
        <v>25258</v>
      </c>
      <c r="N342" s="4" t="s">
        <v>2481</v>
      </c>
      <c r="O342" s="4" t="s">
        <v>4627</v>
      </c>
      <c r="P342" s="4" t="s">
        <v>4606</v>
      </c>
    </row>
    <row r="343" spans="1:16" ht="15" x14ac:dyDescent="0.2">
      <c r="A343" s="2">
        <v>342</v>
      </c>
      <c r="B343" s="6" t="s">
        <v>1</v>
      </c>
      <c r="C343" s="7" t="str">
        <f>HYPERLINK("https://www.twitter.com/Cherrya77101874/status/1425803870848970763","https://www.twitter.com/Cherrya77101874/status/1425803870848970763")</f>
        <v>https://www.twitter.com/Cherrya77101874/status/1425803870848970763</v>
      </c>
      <c r="D343" s="6" t="s">
        <v>764</v>
      </c>
      <c r="E343" s="8">
        <v>44420</v>
      </c>
      <c r="F343" s="6" t="s">
        <v>762</v>
      </c>
      <c r="G343" s="5">
        <v>0</v>
      </c>
      <c r="H343" s="5">
        <v>108</v>
      </c>
      <c r="I343" s="5">
        <v>18</v>
      </c>
      <c r="J343" s="6">
        <v>41.4</v>
      </c>
      <c r="K343" s="4" t="s">
        <v>2481</v>
      </c>
      <c r="L343" s="6" t="s">
        <v>765</v>
      </c>
      <c r="M343" s="5">
        <v>25259</v>
      </c>
      <c r="N343" s="4" t="s">
        <v>2481</v>
      </c>
      <c r="O343" s="4" t="s">
        <v>4627</v>
      </c>
      <c r="P343" s="4" t="s">
        <v>4606</v>
      </c>
    </row>
    <row r="344" spans="1:16" ht="15" x14ac:dyDescent="0.2">
      <c r="A344" s="2">
        <v>343</v>
      </c>
      <c r="B344" s="6" t="s">
        <v>1</v>
      </c>
      <c r="C344" s="7" t="str">
        <f>HYPERLINK("https://www.twitter.com/sunforsehun/status/1425803868269543424","https://www.twitter.com/sunforsehun/status/1425803868269543424")</f>
        <v>https://www.twitter.com/sunforsehun/status/1425803868269543424</v>
      </c>
      <c r="D344" s="6" t="s">
        <v>766</v>
      </c>
      <c r="E344" s="8">
        <v>44420</v>
      </c>
      <c r="F344" s="6" t="s">
        <v>762</v>
      </c>
      <c r="G344" s="5">
        <v>1698</v>
      </c>
      <c r="H344" s="5">
        <v>495</v>
      </c>
      <c r="I344" s="5">
        <v>1600</v>
      </c>
      <c r="J344" s="6">
        <v>1288.0999999999999</v>
      </c>
      <c r="K344" s="4" t="s">
        <v>2481</v>
      </c>
      <c r="L344" s="6" t="s">
        <v>532</v>
      </c>
      <c r="M344" s="5">
        <v>25260</v>
      </c>
      <c r="N344" s="4" t="s">
        <v>2481</v>
      </c>
      <c r="O344" s="4" t="s">
        <v>4627</v>
      </c>
      <c r="P344" s="4" t="s">
        <v>4606</v>
      </c>
    </row>
    <row r="345" spans="1:16" ht="15" x14ac:dyDescent="0.2">
      <c r="A345" s="2">
        <v>344</v>
      </c>
      <c r="B345" s="6" t="s">
        <v>1</v>
      </c>
      <c r="C345" s="7" t="str">
        <f>HYPERLINK("https://www.twitter.com/dejijitro/status/1425803866214342665","https://www.twitter.com/dejijitro/status/1425803866214342665")</f>
        <v>https://www.twitter.com/dejijitro/status/1425803866214342665</v>
      </c>
      <c r="D345" s="6" t="s">
        <v>767</v>
      </c>
      <c r="E345" s="8">
        <v>44420</v>
      </c>
      <c r="F345" s="6" t="s">
        <v>768</v>
      </c>
      <c r="G345" s="5">
        <v>27</v>
      </c>
      <c r="H345" s="5">
        <v>0</v>
      </c>
      <c r="I345" s="5">
        <v>0</v>
      </c>
      <c r="J345" s="6">
        <v>5.4</v>
      </c>
      <c r="K345" s="4" t="s">
        <v>2481</v>
      </c>
      <c r="L345" s="6" t="s">
        <v>769</v>
      </c>
      <c r="M345" s="5">
        <v>25261</v>
      </c>
      <c r="N345" s="4" t="s">
        <v>2481</v>
      </c>
      <c r="O345" s="4" t="s">
        <v>4627</v>
      </c>
      <c r="P345" s="4" t="s">
        <v>4606</v>
      </c>
    </row>
    <row r="346" spans="1:16" ht="15" x14ac:dyDescent="0.2">
      <c r="A346" s="2">
        <v>345</v>
      </c>
      <c r="B346" s="6" t="s">
        <v>1</v>
      </c>
      <c r="C346" s="7" t="str">
        <f>HYPERLINK("https://www.twitter.com/Key_Fund/status/1425803866050760704","https://www.twitter.com/Key_Fund/status/1425803866050760704")</f>
        <v>https://www.twitter.com/Key_Fund/status/1425803866050760704</v>
      </c>
      <c r="D346" s="6" t="s">
        <v>770</v>
      </c>
      <c r="E346" s="8">
        <v>44420</v>
      </c>
      <c r="F346" s="6" t="s">
        <v>768</v>
      </c>
      <c r="G346" s="5">
        <v>274</v>
      </c>
      <c r="H346" s="5">
        <v>1</v>
      </c>
      <c r="I346" s="5">
        <v>0</v>
      </c>
      <c r="J346" s="6">
        <v>55.1</v>
      </c>
      <c r="K346" s="4" t="s">
        <v>2481</v>
      </c>
      <c r="L346" s="6" t="s">
        <v>771</v>
      </c>
      <c r="M346" s="5">
        <v>25262</v>
      </c>
      <c r="N346" s="4" t="s">
        <v>2481</v>
      </c>
      <c r="O346" s="4" t="s">
        <v>4627</v>
      </c>
      <c r="P346" s="4" t="s">
        <v>4606</v>
      </c>
    </row>
    <row r="347" spans="1:16" ht="15" x14ac:dyDescent="0.2">
      <c r="A347" s="2">
        <v>346</v>
      </c>
      <c r="B347" s="6" t="s">
        <v>1</v>
      </c>
      <c r="C347" s="7" t="str">
        <f>HYPERLINK("https://www.twitter.com/romanaujla/status/1425803864524025862","https://www.twitter.com/romanaujla/status/1425803864524025862")</f>
        <v>https://www.twitter.com/romanaujla/status/1425803864524025862</v>
      </c>
      <c r="D347" s="6" t="s">
        <v>772</v>
      </c>
      <c r="E347" s="8">
        <v>44420</v>
      </c>
      <c r="F347" s="6" t="s">
        <v>768</v>
      </c>
      <c r="G347" s="5">
        <v>5669</v>
      </c>
      <c r="H347" s="5">
        <v>2</v>
      </c>
      <c r="I347" s="5">
        <v>0</v>
      </c>
      <c r="J347" s="6">
        <v>1134.3999999999999</v>
      </c>
      <c r="K347" s="4" t="s">
        <v>2481</v>
      </c>
      <c r="L347" s="6" t="s">
        <v>773</v>
      </c>
      <c r="M347" s="5">
        <v>25263</v>
      </c>
      <c r="N347" s="4" t="s">
        <v>2481</v>
      </c>
      <c r="O347" s="4" t="s">
        <v>4627</v>
      </c>
      <c r="P347" s="4" t="s">
        <v>4606</v>
      </c>
    </row>
    <row r="348" spans="1:16" ht="15" x14ac:dyDescent="0.2">
      <c r="A348" s="2">
        <v>347</v>
      </c>
      <c r="B348" s="6" t="s">
        <v>1</v>
      </c>
      <c r="C348" s="7" t="str">
        <f>HYPERLINK("https://www.twitter.com/LittleLuBan777/status/1425803862569414656","https://www.twitter.com/LittleLuBan777/status/1425803862569414656")</f>
        <v>https://www.twitter.com/LittleLuBan777/status/1425803862569414656</v>
      </c>
      <c r="D348" s="6" t="s">
        <v>774</v>
      </c>
      <c r="E348" s="8">
        <v>44420</v>
      </c>
      <c r="F348" s="6" t="s">
        <v>775</v>
      </c>
      <c r="G348" s="5">
        <v>347</v>
      </c>
      <c r="H348" s="5">
        <v>2</v>
      </c>
      <c r="I348" s="5">
        <v>4</v>
      </c>
      <c r="J348" s="5">
        <v>72</v>
      </c>
      <c r="K348" s="4" t="s">
        <v>2481</v>
      </c>
      <c r="L348" s="6" t="s">
        <v>776</v>
      </c>
      <c r="M348" s="5">
        <v>25264</v>
      </c>
      <c r="N348" s="4" t="s">
        <v>2481</v>
      </c>
      <c r="O348" s="4" t="s">
        <v>4627</v>
      </c>
      <c r="P348" s="4" t="s">
        <v>4606</v>
      </c>
    </row>
    <row r="349" spans="1:16" ht="15" x14ac:dyDescent="0.2">
      <c r="A349" s="2">
        <v>348</v>
      </c>
      <c r="B349" s="6" t="s">
        <v>1</v>
      </c>
      <c r="C349" s="7" t="str">
        <f>HYPERLINK("https://www.twitter.com/PandaboboLou/status/1425803861722222595","https://www.twitter.com/PandaboboLou/status/1425803861722222595")</f>
        <v>https://www.twitter.com/PandaboboLou/status/1425803861722222595</v>
      </c>
      <c r="D349" s="6" t="s">
        <v>777</v>
      </c>
      <c r="E349" s="8">
        <v>44420</v>
      </c>
      <c r="F349" s="6" t="s">
        <v>775</v>
      </c>
      <c r="G349" s="5">
        <v>96</v>
      </c>
      <c r="H349" s="5">
        <v>44</v>
      </c>
      <c r="I349" s="5">
        <v>47</v>
      </c>
      <c r="J349" s="6">
        <v>55.900000000000006</v>
      </c>
      <c r="K349" s="4" t="s">
        <v>2481</v>
      </c>
      <c r="L349" s="6" t="s">
        <v>737</v>
      </c>
      <c r="M349" s="5">
        <v>25265</v>
      </c>
      <c r="N349" s="4" t="s">
        <v>2481</v>
      </c>
      <c r="O349" s="4" t="s">
        <v>4627</v>
      </c>
      <c r="P349" s="4" t="s">
        <v>4606</v>
      </c>
    </row>
    <row r="350" spans="1:16" ht="15" x14ac:dyDescent="0.2">
      <c r="A350" s="2">
        <v>349</v>
      </c>
      <c r="B350" s="6" t="s">
        <v>1</v>
      </c>
      <c r="C350" s="7" t="str">
        <f>HYPERLINK("https://www.twitter.com/OssangnibiH/status/1425803851119177732","https://www.twitter.com/OssangnibiH/status/1425803851119177732")</f>
        <v>https://www.twitter.com/OssangnibiH/status/1425803851119177732</v>
      </c>
      <c r="D350" s="6" t="s">
        <v>778</v>
      </c>
      <c r="E350" s="8">
        <v>44420</v>
      </c>
      <c r="F350" s="6" t="s">
        <v>779</v>
      </c>
      <c r="G350" s="5">
        <v>4</v>
      </c>
      <c r="H350" s="5">
        <v>16</v>
      </c>
      <c r="I350" s="5">
        <v>13</v>
      </c>
      <c r="J350" s="6">
        <v>12.1</v>
      </c>
      <c r="K350" s="4" t="s">
        <v>2481</v>
      </c>
      <c r="L350" s="6" t="s">
        <v>780</v>
      </c>
      <c r="M350" s="5">
        <v>25279</v>
      </c>
      <c r="N350" s="4" t="s">
        <v>2481</v>
      </c>
      <c r="O350" s="4" t="s">
        <v>4627</v>
      </c>
      <c r="P350" s="4" t="s">
        <v>4606</v>
      </c>
    </row>
    <row r="351" spans="1:16" ht="15" x14ac:dyDescent="0.2">
      <c r="A351" s="2">
        <v>350</v>
      </c>
      <c r="B351" s="6" t="s">
        <v>1</v>
      </c>
      <c r="C351" s="7" t="str">
        <f>HYPERLINK("https://www.twitter.com/EnrichedFeed/status/1425803847960780805","https://www.twitter.com/EnrichedFeed/status/1425803847960780805")</f>
        <v>https://www.twitter.com/EnrichedFeed/status/1425803847960780805</v>
      </c>
      <c r="D351" s="6" t="s">
        <v>733</v>
      </c>
      <c r="E351" s="8">
        <v>44420</v>
      </c>
      <c r="F351" s="6" t="s">
        <v>779</v>
      </c>
      <c r="G351" s="5">
        <v>1272</v>
      </c>
      <c r="H351" s="5">
        <v>0</v>
      </c>
      <c r="I351" s="5">
        <v>0</v>
      </c>
      <c r="J351" s="6">
        <v>254.4</v>
      </c>
      <c r="K351" s="4" t="s">
        <v>2481</v>
      </c>
      <c r="L351" s="6" t="s">
        <v>781</v>
      </c>
      <c r="M351" s="5">
        <v>25280</v>
      </c>
      <c r="N351" s="4" t="s">
        <v>2481</v>
      </c>
      <c r="O351" s="4" t="s">
        <v>4627</v>
      </c>
      <c r="P351" s="4" t="s">
        <v>4606</v>
      </c>
    </row>
    <row r="352" spans="1:16" ht="15" x14ac:dyDescent="0.2">
      <c r="A352" s="2">
        <v>351</v>
      </c>
      <c r="B352" s="6" t="s">
        <v>1</v>
      </c>
      <c r="C352" s="7" t="str">
        <f>HYPERLINK("https://www.twitter.com/MacqMedia/status/1425803847495266307","https://www.twitter.com/MacqMedia/status/1425803847495266307")</f>
        <v>https://www.twitter.com/MacqMedia/status/1425803847495266307</v>
      </c>
      <c r="D352" s="6" t="s">
        <v>782</v>
      </c>
      <c r="E352" s="8">
        <v>44420</v>
      </c>
      <c r="F352" s="6" t="s">
        <v>779</v>
      </c>
      <c r="G352" s="5">
        <v>47</v>
      </c>
      <c r="H352" s="5">
        <v>168</v>
      </c>
      <c r="I352" s="5">
        <v>54</v>
      </c>
      <c r="J352" s="6">
        <v>86.8</v>
      </c>
      <c r="K352" s="4" t="s">
        <v>2481</v>
      </c>
      <c r="L352" s="6" t="s">
        <v>783</v>
      </c>
      <c r="M352" s="5">
        <v>25281</v>
      </c>
      <c r="N352" s="4" t="s">
        <v>2481</v>
      </c>
      <c r="O352" s="4" t="s">
        <v>4627</v>
      </c>
      <c r="P352" s="4" t="s">
        <v>4606</v>
      </c>
    </row>
    <row r="353" spans="1:16" ht="15" x14ac:dyDescent="0.2">
      <c r="A353" s="2">
        <v>352</v>
      </c>
      <c r="B353" s="6" t="s">
        <v>1</v>
      </c>
      <c r="C353" s="7" t="str">
        <f>HYPERLINK("https://www.twitter.com/VichetSteven/status/1425803847486754822","https://www.twitter.com/VichetSteven/status/1425803847486754822")</f>
        <v>https://www.twitter.com/VichetSteven/status/1425803847486754822</v>
      </c>
      <c r="D353" s="6" t="s">
        <v>784</v>
      </c>
      <c r="E353" s="8">
        <v>44420</v>
      </c>
      <c r="F353" s="6" t="s">
        <v>779</v>
      </c>
      <c r="G353" s="5">
        <v>3</v>
      </c>
      <c r="H353" s="5">
        <v>0</v>
      </c>
      <c r="I353" s="5">
        <v>0</v>
      </c>
      <c r="J353" s="6">
        <v>0.60000000000000009</v>
      </c>
      <c r="K353" s="4" t="s">
        <v>2481</v>
      </c>
      <c r="L353" s="6" t="s">
        <v>785</v>
      </c>
      <c r="M353" s="5">
        <v>25282</v>
      </c>
      <c r="N353" s="4" t="s">
        <v>2481</v>
      </c>
      <c r="O353" s="4" t="s">
        <v>4627</v>
      </c>
      <c r="P353" s="4" t="s">
        <v>4606</v>
      </c>
    </row>
    <row r="354" spans="1:16" ht="15" x14ac:dyDescent="0.2">
      <c r="A354" s="2">
        <v>353</v>
      </c>
      <c r="B354" s="6" t="s">
        <v>1</v>
      </c>
      <c r="C354" s="7" t="str">
        <f>HYPERLINK("https://www.twitter.com/EnrichedFeed/status/1425803841132433411","https://www.twitter.com/EnrichedFeed/status/1425803841132433411")</f>
        <v>https://www.twitter.com/EnrichedFeed/status/1425803841132433411</v>
      </c>
      <c r="D354" s="6" t="s">
        <v>733</v>
      </c>
      <c r="E354" s="8">
        <v>44420</v>
      </c>
      <c r="F354" s="6" t="s">
        <v>786</v>
      </c>
      <c r="G354" s="5">
        <v>1272</v>
      </c>
      <c r="H354" s="5">
        <v>0</v>
      </c>
      <c r="I354" s="5">
        <v>0</v>
      </c>
      <c r="J354" s="6">
        <v>254.4</v>
      </c>
      <c r="K354" s="4" t="s">
        <v>2481</v>
      </c>
      <c r="L354" s="6" t="s">
        <v>787</v>
      </c>
      <c r="M354" s="5">
        <v>25283</v>
      </c>
      <c r="N354" s="4" t="s">
        <v>2481</v>
      </c>
      <c r="O354" s="4" t="s">
        <v>4627</v>
      </c>
      <c r="P354" s="4" t="s">
        <v>4606</v>
      </c>
    </row>
    <row r="355" spans="1:16" ht="15" x14ac:dyDescent="0.2">
      <c r="A355" s="2">
        <v>354</v>
      </c>
      <c r="B355" s="6" t="s">
        <v>1</v>
      </c>
      <c r="C355" s="7" t="str">
        <f>HYPERLINK("https://www.twitter.com/ShozibHossain4/status/1425803833360355334","https://www.twitter.com/ShozibHossain4/status/1425803833360355334")</f>
        <v>https://www.twitter.com/ShozibHossain4/status/1425803833360355334</v>
      </c>
      <c r="D355" s="6" t="s">
        <v>788</v>
      </c>
      <c r="E355" s="8">
        <v>44420</v>
      </c>
      <c r="F355" s="6" t="s">
        <v>789</v>
      </c>
      <c r="G355" s="5">
        <v>2229</v>
      </c>
      <c r="H355" s="5">
        <v>0</v>
      </c>
      <c r="I355" s="5">
        <v>0</v>
      </c>
      <c r="J355" s="6">
        <v>445.8</v>
      </c>
      <c r="K355" s="4" t="s">
        <v>2481</v>
      </c>
      <c r="L355" s="6" t="s">
        <v>790</v>
      </c>
      <c r="M355" s="5">
        <v>25284</v>
      </c>
      <c r="N355" s="4" t="s">
        <v>2481</v>
      </c>
      <c r="O355" s="4" t="s">
        <v>4627</v>
      </c>
      <c r="P355" s="4" t="s">
        <v>4606</v>
      </c>
    </row>
    <row r="356" spans="1:16" ht="15" x14ac:dyDescent="0.2">
      <c r="A356" s="2">
        <v>355</v>
      </c>
      <c r="B356" s="6" t="s">
        <v>1</v>
      </c>
      <c r="C356" s="7" t="str">
        <f>HYPERLINK("https://www.twitter.com/rick_swords/status/1425803829166084106","https://www.twitter.com/rick_swords/status/1425803829166084106")</f>
        <v>https://www.twitter.com/rick_swords/status/1425803829166084106</v>
      </c>
      <c r="D356" s="6" t="s">
        <v>791</v>
      </c>
      <c r="E356" s="8">
        <v>44420</v>
      </c>
      <c r="F356" s="6" t="s">
        <v>792</v>
      </c>
      <c r="G356" s="5">
        <v>251</v>
      </c>
      <c r="H356" s="5">
        <v>0</v>
      </c>
      <c r="I356" s="5">
        <v>0</v>
      </c>
      <c r="J356" s="6">
        <v>50.2</v>
      </c>
      <c r="K356" s="4" t="s">
        <v>2481</v>
      </c>
      <c r="L356" s="6" t="s">
        <v>793</v>
      </c>
      <c r="M356" s="5">
        <v>25285</v>
      </c>
      <c r="N356" s="4" t="s">
        <v>2481</v>
      </c>
      <c r="O356" s="4" t="s">
        <v>4627</v>
      </c>
      <c r="P356" s="4" t="s">
        <v>4606</v>
      </c>
    </row>
    <row r="357" spans="1:16" ht="15" x14ac:dyDescent="0.2">
      <c r="A357" s="2">
        <v>356</v>
      </c>
      <c r="B357" s="6" t="s">
        <v>1</v>
      </c>
      <c r="C357" s="7" t="str">
        <f>HYPERLINK("https://www.twitter.com/nfsantos16/status/1425803824745357312","https://www.twitter.com/nfsantos16/status/1425803824745357312")</f>
        <v>https://www.twitter.com/nfsantos16/status/1425803824745357312</v>
      </c>
      <c r="D357" s="6" t="s">
        <v>794</v>
      </c>
      <c r="E357" s="8">
        <v>44420</v>
      </c>
      <c r="F357" s="6" t="s">
        <v>795</v>
      </c>
      <c r="G357" s="5">
        <v>28</v>
      </c>
      <c r="H357" s="5">
        <v>9312</v>
      </c>
      <c r="I357" s="5">
        <v>926</v>
      </c>
      <c r="J357" s="6">
        <v>3262.2</v>
      </c>
      <c r="K357" s="4" t="s">
        <v>2481</v>
      </c>
      <c r="L357" s="6" t="s">
        <v>796</v>
      </c>
      <c r="M357" s="5">
        <v>25292</v>
      </c>
      <c r="N357" s="4" t="s">
        <v>2481</v>
      </c>
      <c r="O357" s="4" t="s">
        <v>4627</v>
      </c>
      <c r="P357" s="4" t="s">
        <v>4606</v>
      </c>
    </row>
    <row r="358" spans="1:16" ht="15" x14ac:dyDescent="0.2">
      <c r="A358" s="2">
        <v>357</v>
      </c>
      <c r="B358" s="6" t="s">
        <v>1</v>
      </c>
      <c r="C358" s="7" t="str">
        <f>HYPERLINK("https://www.twitter.com/OssangnibiH/status/1425803821515685894","https://www.twitter.com/OssangnibiH/status/1425803821515685894")</f>
        <v>https://www.twitter.com/OssangnibiH/status/1425803821515685894</v>
      </c>
      <c r="D358" s="6" t="s">
        <v>778</v>
      </c>
      <c r="E358" s="8">
        <v>44420</v>
      </c>
      <c r="F358" s="6" t="s">
        <v>797</v>
      </c>
      <c r="G358" s="5">
        <v>4</v>
      </c>
      <c r="H358" s="5">
        <v>22</v>
      </c>
      <c r="I358" s="5">
        <v>18</v>
      </c>
      <c r="J358" s="6">
        <v>16.399999999999999</v>
      </c>
      <c r="K358" s="4" t="s">
        <v>2481</v>
      </c>
      <c r="L358" s="6" t="s">
        <v>798</v>
      </c>
      <c r="M358" s="5">
        <v>25303</v>
      </c>
      <c r="N358" s="4" t="s">
        <v>2481</v>
      </c>
      <c r="O358" s="4" t="s">
        <v>4627</v>
      </c>
      <c r="P358" s="4" t="s">
        <v>4606</v>
      </c>
    </row>
    <row r="359" spans="1:16" ht="15" x14ac:dyDescent="0.2">
      <c r="A359" s="2">
        <v>358</v>
      </c>
      <c r="B359" s="6" t="s">
        <v>1</v>
      </c>
      <c r="C359" s="7" t="str">
        <f>HYPERLINK("https://www.twitter.com/HalleParisian/status/1425803817551994880","https://www.twitter.com/HalleParisian/status/1425803817551994880")</f>
        <v>https://www.twitter.com/HalleParisian/status/1425803817551994880</v>
      </c>
      <c r="D359" s="6" t="s">
        <v>799</v>
      </c>
      <c r="E359" s="8">
        <v>44420</v>
      </c>
      <c r="F359" s="6" t="s">
        <v>800</v>
      </c>
      <c r="G359" s="5">
        <v>555</v>
      </c>
      <c r="H359" s="5">
        <v>138</v>
      </c>
      <c r="I359" s="5">
        <v>135</v>
      </c>
      <c r="J359" s="6">
        <v>219.9</v>
      </c>
      <c r="K359" s="4" t="s">
        <v>2481</v>
      </c>
      <c r="L359" s="6" t="s">
        <v>801</v>
      </c>
      <c r="M359" s="5">
        <v>25304</v>
      </c>
      <c r="N359" s="4" t="s">
        <v>2481</v>
      </c>
      <c r="O359" s="4" t="s">
        <v>4627</v>
      </c>
      <c r="P359" s="4" t="s">
        <v>4606</v>
      </c>
    </row>
    <row r="360" spans="1:16" ht="15" x14ac:dyDescent="0.2">
      <c r="A360" s="2">
        <v>359</v>
      </c>
      <c r="B360" s="6" t="s">
        <v>1</v>
      </c>
      <c r="C360" s="7" t="str">
        <f>HYPERLINK("https://www.twitter.com/mejjikuhibiniu/status/1425803816339869698","https://www.twitter.com/mejjikuhibiniu/status/1425803816339869698")</f>
        <v>https://www.twitter.com/mejjikuhibiniu/status/1425803816339869698</v>
      </c>
      <c r="D360" s="6" t="s">
        <v>747</v>
      </c>
      <c r="E360" s="8">
        <v>44420</v>
      </c>
      <c r="F360" s="6" t="s">
        <v>800</v>
      </c>
      <c r="G360" s="5">
        <v>328</v>
      </c>
      <c r="H360" s="5">
        <v>732</v>
      </c>
      <c r="I360" s="5">
        <v>1786</v>
      </c>
      <c r="J360" s="6">
        <v>1178.2</v>
      </c>
      <c r="K360" s="4" t="s">
        <v>2481</v>
      </c>
      <c r="L360" s="6" t="s">
        <v>350</v>
      </c>
      <c r="M360" s="5">
        <v>25305</v>
      </c>
      <c r="N360" s="4" t="s">
        <v>2481</v>
      </c>
      <c r="O360" s="4" t="s">
        <v>4627</v>
      </c>
      <c r="P360" s="4" t="s">
        <v>4606</v>
      </c>
    </row>
    <row r="361" spans="1:16" ht="15" x14ac:dyDescent="0.2">
      <c r="A361" s="2">
        <v>360</v>
      </c>
      <c r="B361" s="6" t="s">
        <v>1</v>
      </c>
      <c r="C361" s="7" t="str">
        <f>HYPERLINK("https://www.twitter.com/tinasgn/status/1425803815119249412","https://www.twitter.com/tinasgn/status/1425803815119249412")</f>
        <v>https://www.twitter.com/tinasgn/status/1425803815119249412</v>
      </c>
      <c r="D361" s="6" t="s">
        <v>802</v>
      </c>
      <c r="E361" s="8">
        <v>44420</v>
      </c>
      <c r="F361" s="6" t="s">
        <v>800</v>
      </c>
      <c r="G361" s="5">
        <v>821</v>
      </c>
      <c r="H361" s="5">
        <v>495</v>
      </c>
      <c r="I361" s="5">
        <v>1600</v>
      </c>
      <c r="J361" s="6">
        <v>1112.7</v>
      </c>
      <c r="K361" s="4" t="s">
        <v>2481</v>
      </c>
      <c r="L361" s="6" t="s">
        <v>532</v>
      </c>
      <c r="M361" s="5">
        <v>25316</v>
      </c>
      <c r="N361" s="4" t="s">
        <v>2481</v>
      </c>
      <c r="O361" s="4" t="s">
        <v>4627</v>
      </c>
      <c r="P361" s="4" t="s">
        <v>4606</v>
      </c>
    </row>
    <row r="362" spans="1:16" ht="15" x14ac:dyDescent="0.2">
      <c r="A362" s="2">
        <v>361</v>
      </c>
      <c r="B362" s="6" t="s">
        <v>1</v>
      </c>
      <c r="C362" s="7" t="str">
        <f>HYPERLINK("https://www.twitter.com/QueTraders/status/1425803814356103176","https://www.twitter.com/QueTraders/status/1425803814356103176")</f>
        <v>https://www.twitter.com/QueTraders/status/1425803814356103176</v>
      </c>
      <c r="D362" s="6" t="s">
        <v>803</v>
      </c>
      <c r="E362" s="8">
        <v>44420</v>
      </c>
      <c r="F362" s="6" t="s">
        <v>800</v>
      </c>
      <c r="G362" s="5">
        <v>1715</v>
      </c>
      <c r="H362" s="5">
        <v>78</v>
      </c>
      <c r="I362" s="5">
        <v>20</v>
      </c>
      <c r="J362" s="6">
        <v>376.4</v>
      </c>
      <c r="K362" s="4" t="s">
        <v>2481</v>
      </c>
      <c r="L362" s="6" t="s">
        <v>804</v>
      </c>
      <c r="M362" s="5">
        <v>25317</v>
      </c>
      <c r="N362" s="4" t="s">
        <v>2481</v>
      </c>
      <c r="O362" s="4" t="s">
        <v>4627</v>
      </c>
      <c r="P362" s="4" t="s">
        <v>4606</v>
      </c>
    </row>
    <row r="363" spans="1:16" ht="15" x14ac:dyDescent="0.2">
      <c r="A363" s="2">
        <v>362</v>
      </c>
      <c r="B363" s="6" t="s">
        <v>1</v>
      </c>
      <c r="C363" s="7" t="str">
        <f>HYPERLINK("https://www.twitter.com/uj_mcfc/status/1425803811386380293","https://www.twitter.com/uj_mcfc/status/1425803811386380293")</f>
        <v>https://www.twitter.com/uj_mcfc/status/1425803811386380293</v>
      </c>
      <c r="D363" s="6" t="s">
        <v>805</v>
      </c>
      <c r="E363" s="8">
        <v>44420</v>
      </c>
      <c r="F363" s="6" t="s">
        <v>806</v>
      </c>
      <c r="G363" s="5">
        <v>53</v>
      </c>
      <c r="H363" s="5">
        <v>169</v>
      </c>
      <c r="I363" s="5">
        <v>33</v>
      </c>
      <c r="J363" s="6">
        <v>77.8</v>
      </c>
      <c r="K363" s="4" t="s">
        <v>2481</v>
      </c>
      <c r="L363" s="6" t="s">
        <v>807</v>
      </c>
      <c r="M363" s="5">
        <v>25318</v>
      </c>
      <c r="N363" s="4" t="s">
        <v>2481</v>
      </c>
      <c r="O363" s="4" t="s">
        <v>4627</v>
      </c>
      <c r="P363" s="4" t="s">
        <v>4606</v>
      </c>
    </row>
    <row r="364" spans="1:16" ht="15" x14ac:dyDescent="0.2">
      <c r="A364" s="2">
        <v>363</v>
      </c>
      <c r="B364" s="6" t="s">
        <v>1</v>
      </c>
      <c r="C364" s="7" t="str">
        <f>HYPERLINK("https://www.twitter.com/nima19804/status/1425803811252232200","https://www.twitter.com/nima19804/status/1425803811252232200")</f>
        <v>https://www.twitter.com/nima19804/status/1425803811252232200</v>
      </c>
      <c r="D364" s="6" t="s">
        <v>808</v>
      </c>
      <c r="E364" s="8">
        <v>44420</v>
      </c>
      <c r="F364" s="6" t="s">
        <v>806</v>
      </c>
      <c r="G364" s="5">
        <v>104</v>
      </c>
      <c r="H364" s="5">
        <v>22</v>
      </c>
      <c r="I364" s="5">
        <v>10</v>
      </c>
      <c r="J364" s="6">
        <v>32.4</v>
      </c>
      <c r="K364" s="4" t="s">
        <v>2481</v>
      </c>
      <c r="L364" s="6" t="s">
        <v>809</v>
      </c>
      <c r="M364" s="5">
        <v>25319</v>
      </c>
      <c r="N364" s="4" t="s">
        <v>2481</v>
      </c>
      <c r="O364" s="4" t="s">
        <v>4627</v>
      </c>
      <c r="P364" s="4" t="s">
        <v>4606</v>
      </c>
    </row>
    <row r="365" spans="1:16" ht="15" x14ac:dyDescent="0.2">
      <c r="A365" s="2">
        <v>364</v>
      </c>
      <c r="B365" s="6" t="s">
        <v>1</v>
      </c>
      <c r="C365" s="7" t="str">
        <f>HYPERLINK("https://www.twitter.com/pangitnyo11/status/1425803810354597891","https://www.twitter.com/pangitnyo11/status/1425803810354597891")</f>
        <v>https://www.twitter.com/pangitnyo11/status/1425803810354597891</v>
      </c>
      <c r="D365" s="6" t="s">
        <v>810</v>
      </c>
      <c r="E365" s="8">
        <v>44420</v>
      </c>
      <c r="F365" s="6" t="s">
        <v>806</v>
      </c>
      <c r="G365" s="5">
        <v>162</v>
      </c>
      <c r="H365" s="5">
        <v>10</v>
      </c>
      <c r="I365" s="5">
        <v>10</v>
      </c>
      <c r="J365" s="6">
        <v>40.4</v>
      </c>
      <c r="K365" s="4" t="s">
        <v>2481</v>
      </c>
      <c r="L365" s="6" t="s">
        <v>811</v>
      </c>
      <c r="M365" s="5">
        <v>25320</v>
      </c>
      <c r="N365" s="4" t="s">
        <v>2481</v>
      </c>
      <c r="O365" s="4" t="s">
        <v>4627</v>
      </c>
      <c r="P365" s="4" t="s">
        <v>4606</v>
      </c>
    </row>
    <row r="366" spans="1:16" ht="15" x14ac:dyDescent="0.2">
      <c r="A366" s="2">
        <v>365</v>
      </c>
      <c r="B366" s="6" t="s">
        <v>1</v>
      </c>
      <c r="C366" s="7" t="str">
        <f>HYPERLINK("https://www.twitter.com/Jauk_Air/status/1425803810140655620","https://www.twitter.com/Jauk_Air/status/1425803810140655620")</f>
        <v>https://www.twitter.com/Jauk_Air/status/1425803810140655620</v>
      </c>
      <c r="D366" s="6" t="s">
        <v>812</v>
      </c>
      <c r="E366" s="8">
        <v>44420</v>
      </c>
      <c r="F366" s="6" t="s">
        <v>806</v>
      </c>
      <c r="G366" s="5">
        <v>116</v>
      </c>
      <c r="H366" s="5">
        <v>0</v>
      </c>
      <c r="I366" s="5">
        <v>0</v>
      </c>
      <c r="J366" s="6">
        <v>23.200000000000003</v>
      </c>
      <c r="K366" s="4" t="s">
        <v>2481</v>
      </c>
      <c r="L366" s="6" t="s">
        <v>813</v>
      </c>
      <c r="M366" s="5">
        <v>25321</v>
      </c>
      <c r="N366" s="4" t="s">
        <v>2481</v>
      </c>
      <c r="O366" s="4" t="s">
        <v>4627</v>
      </c>
      <c r="P366" s="4" t="s">
        <v>4606</v>
      </c>
    </row>
    <row r="367" spans="1:16" ht="15" x14ac:dyDescent="0.2">
      <c r="A367" s="2">
        <v>366</v>
      </c>
      <c r="B367" s="6" t="s">
        <v>1</v>
      </c>
      <c r="C367" s="7" t="str">
        <f>HYPERLINK("https://www.twitter.com/DaoThanhVan6/status/1425803807418576905","https://www.twitter.com/DaoThanhVan6/status/1425803807418576905")</f>
        <v>https://www.twitter.com/DaoThanhVan6/status/1425803807418576905</v>
      </c>
      <c r="D367" s="6" t="s">
        <v>814</v>
      </c>
      <c r="E367" s="8">
        <v>44420</v>
      </c>
      <c r="F367" s="6" t="s">
        <v>815</v>
      </c>
      <c r="G367" s="5">
        <v>131</v>
      </c>
      <c r="H367" s="5">
        <v>9</v>
      </c>
      <c r="I367" s="5">
        <v>7</v>
      </c>
      <c r="J367" s="6">
        <v>32.400000000000006</v>
      </c>
      <c r="K367" s="4" t="s">
        <v>2481</v>
      </c>
      <c r="L367" s="6" t="s">
        <v>816</v>
      </c>
      <c r="M367" s="5">
        <v>25322</v>
      </c>
      <c r="N367" s="4" t="s">
        <v>2481</v>
      </c>
      <c r="O367" s="4" t="s">
        <v>4627</v>
      </c>
      <c r="P367" s="4" t="s">
        <v>4606</v>
      </c>
    </row>
    <row r="368" spans="1:16" ht="15" x14ac:dyDescent="0.2">
      <c r="A368" s="2">
        <v>367</v>
      </c>
      <c r="B368" s="6" t="s">
        <v>1</v>
      </c>
      <c r="C368" s="7" t="str">
        <f>HYPERLINK("https://www.twitter.com/ObonYoga/status/1425803806873325573","https://www.twitter.com/ObonYoga/status/1425803806873325573")</f>
        <v>https://www.twitter.com/ObonYoga/status/1425803806873325573</v>
      </c>
      <c r="D368" s="6" t="s">
        <v>817</v>
      </c>
      <c r="E368" s="8">
        <v>44420</v>
      </c>
      <c r="F368" s="6" t="s">
        <v>815</v>
      </c>
      <c r="G368" s="5">
        <v>46</v>
      </c>
      <c r="H368" s="5">
        <v>1</v>
      </c>
      <c r="I368" s="5">
        <v>0</v>
      </c>
      <c r="J368" s="6">
        <v>9.5000000000000018</v>
      </c>
      <c r="K368" s="4" t="s">
        <v>2481</v>
      </c>
      <c r="L368" s="6" t="s">
        <v>818</v>
      </c>
      <c r="M368" s="5">
        <v>25323</v>
      </c>
      <c r="N368" s="4" t="s">
        <v>2481</v>
      </c>
      <c r="O368" s="4" t="s">
        <v>4627</v>
      </c>
      <c r="P368" s="4" t="s">
        <v>4606</v>
      </c>
    </row>
    <row r="369" spans="1:16" ht="15" x14ac:dyDescent="0.2">
      <c r="A369" s="2">
        <v>368</v>
      </c>
      <c r="B369" s="6" t="s">
        <v>1</v>
      </c>
      <c r="C369" s="7" t="str">
        <f>HYPERLINK("https://www.twitter.com/ledxrp/status/1425803806332186625","https://www.twitter.com/ledxrp/status/1425803806332186625")</f>
        <v>https://www.twitter.com/ledxrp/status/1425803806332186625</v>
      </c>
      <c r="D369" s="6" t="s">
        <v>819</v>
      </c>
      <c r="E369" s="8">
        <v>44420</v>
      </c>
      <c r="F369" s="6" t="s">
        <v>815</v>
      </c>
      <c r="G369" s="5">
        <v>467</v>
      </c>
      <c r="H369" s="5">
        <v>168</v>
      </c>
      <c r="I369" s="5">
        <v>54</v>
      </c>
      <c r="J369" s="6">
        <v>170.8</v>
      </c>
      <c r="K369" s="4" t="s">
        <v>2481</v>
      </c>
      <c r="L369" s="6" t="s">
        <v>783</v>
      </c>
      <c r="M369" s="5">
        <v>25324</v>
      </c>
      <c r="N369" s="4" t="s">
        <v>2481</v>
      </c>
      <c r="O369" s="4" t="s">
        <v>4627</v>
      </c>
      <c r="P369" s="4" t="s">
        <v>4606</v>
      </c>
    </row>
    <row r="370" spans="1:16" ht="15" x14ac:dyDescent="0.2">
      <c r="A370" s="2">
        <v>369</v>
      </c>
      <c r="B370" s="6" t="s">
        <v>1</v>
      </c>
      <c r="C370" s="7" t="str">
        <f>HYPERLINK("https://www.twitter.com/penis_xr/status/1425803806009298952","https://www.twitter.com/penis_xr/status/1425803806009298952")</f>
        <v>https://www.twitter.com/penis_xr/status/1425803806009298952</v>
      </c>
      <c r="D370" s="6" t="s">
        <v>820</v>
      </c>
      <c r="E370" s="8">
        <v>44420</v>
      </c>
      <c r="F370" s="6" t="s">
        <v>815</v>
      </c>
      <c r="G370" s="5">
        <v>5</v>
      </c>
      <c r="H370" s="5">
        <v>739</v>
      </c>
      <c r="I370" s="5">
        <v>117</v>
      </c>
      <c r="J370" s="6">
        <v>281.2</v>
      </c>
      <c r="K370" s="4" t="s">
        <v>2481</v>
      </c>
      <c r="L370" s="6" t="s">
        <v>821</v>
      </c>
      <c r="M370" s="5">
        <v>25325</v>
      </c>
      <c r="N370" s="4" t="s">
        <v>2481</v>
      </c>
      <c r="O370" s="4" t="s">
        <v>4627</v>
      </c>
      <c r="P370" s="4" t="s">
        <v>4606</v>
      </c>
    </row>
    <row r="371" spans="1:16" ht="15" x14ac:dyDescent="0.2">
      <c r="A371" s="2">
        <v>370</v>
      </c>
      <c r="B371" s="6" t="s">
        <v>1</v>
      </c>
      <c r="C371" s="7" t="str">
        <f>HYPERLINK("https://www.twitter.com/rayyjeonlucky/status/1425803805740785672","https://www.twitter.com/rayyjeonlucky/status/1425803805740785672")</f>
        <v>https://www.twitter.com/rayyjeonlucky/status/1425803805740785672</v>
      </c>
      <c r="D371" s="6" t="s">
        <v>822</v>
      </c>
      <c r="E371" s="8">
        <v>44420</v>
      </c>
      <c r="F371" s="6" t="s">
        <v>815</v>
      </c>
      <c r="G371" s="5">
        <v>83</v>
      </c>
      <c r="H371" s="5">
        <v>495</v>
      </c>
      <c r="I371" s="5">
        <v>1600</v>
      </c>
      <c r="J371" s="6">
        <v>965.1</v>
      </c>
      <c r="K371" s="4" t="s">
        <v>2481</v>
      </c>
      <c r="L371" s="6" t="s">
        <v>532</v>
      </c>
      <c r="M371" s="5">
        <v>25326</v>
      </c>
      <c r="N371" s="4" t="s">
        <v>2481</v>
      </c>
      <c r="O371" s="4" t="s">
        <v>4627</v>
      </c>
      <c r="P371" s="4" t="s">
        <v>4606</v>
      </c>
    </row>
    <row r="372" spans="1:16" ht="15" x14ac:dyDescent="0.2">
      <c r="A372" s="2">
        <v>371</v>
      </c>
      <c r="B372" s="6" t="s">
        <v>1</v>
      </c>
      <c r="C372" s="7" t="str">
        <f>HYPERLINK("https://www.twitter.com/EnrichedFeed/status/1425803804688199688","https://www.twitter.com/EnrichedFeed/status/1425803804688199688")</f>
        <v>https://www.twitter.com/EnrichedFeed/status/1425803804688199688</v>
      </c>
      <c r="D372" s="6" t="s">
        <v>733</v>
      </c>
      <c r="E372" s="8">
        <v>44420</v>
      </c>
      <c r="F372" s="6" t="s">
        <v>823</v>
      </c>
      <c r="G372" s="5">
        <v>1272</v>
      </c>
      <c r="H372" s="5">
        <v>0</v>
      </c>
      <c r="I372" s="5">
        <v>0</v>
      </c>
      <c r="J372" s="6">
        <v>254.4</v>
      </c>
      <c r="K372" s="4" t="s">
        <v>2481</v>
      </c>
      <c r="L372" s="6" t="s">
        <v>824</v>
      </c>
      <c r="M372" s="5">
        <v>25327</v>
      </c>
      <c r="N372" s="4" t="s">
        <v>2481</v>
      </c>
      <c r="O372" s="4" t="s">
        <v>4627</v>
      </c>
      <c r="P372" s="4" t="s">
        <v>4606</v>
      </c>
    </row>
    <row r="373" spans="1:16" ht="15" x14ac:dyDescent="0.2">
      <c r="A373" s="2">
        <v>372</v>
      </c>
      <c r="B373" s="6" t="s">
        <v>1</v>
      </c>
      <c r="C373" s="7" t="str">
        <f>HYPERLINK("https://www.twitter.com/raikerries/status/1425803799382265864","https://www.twitter.com/raikerries/status/1425803799382265864")</f>
        <v>https://www.twitter.com/raikerries/status/1425803799382265864</v>
      </c>
      <c r="D373" s="6" t="s">
        <v>825</v>
      </c>
      <c r="E373" s="8">
        <v>44420</v>
      </c>
      <c r="F373" s="6" t="s">
        <v>826</v>
      </c>
      <c r="G373" s="5">
        <v>1515</v>
      </c>
      <c r="H373" s="5">
        <v>531</v>
      </c>
      <c r="I373" s="5">
        <v>1377</v>
      </c>
      <c r="J373" s="6">
        <v>1150.8</v>
      </c>
      <c r="K373" s="4" t="s">
        <v>2481</v>
      </c>
      <c r="L373" s="6" t="s">
        <v>827</v>
      </c>
      <c r="M373" s="5">
        <v>25328</v>
      </c>
      <c r="N373" s="4" t="s">
        <v>2481</v>
      </c>
      <c r="O373" s="4" t="s">
        <v>4627</v>
      </c>
      <c r="P373" s="4" t="s">
        <v>4606</v>
      </c>
    </row>
    <row r="374" spans="1:16" ht="15" x14ac:dyDescent="0.2">
      <c r="A374" s="2">
        <v>373</v>
      </c>
      <c r="B374" s="6" t="s">
        <v>1</v>
      </c>
      <c r="C374" s="7" t="str">
        <f>HYPERLINK("https://www.twitter.com/OssangnibiH/status/1425803796966514688","https://www.twitter.com/OssangnibiH/status/1425803796966514688")</f>
        <v>https://www.twitter.com/OssangnibiH/status/1425803796966514688</v>
      </c>
      <c r="D374" s="6" t="s">
        <v>778</v>
      </c>
      <c r="E374" s="8">
        <v>44420</v>
      </c>
      <c r="F374" s="6" t="s">
        <v>826</v>
      </c>
      <c r="G374" s="5">
        <v>4</v>
      </c>
      <c r="H374" s="5">
        <v>23</v>
      </c>
      <c r="I374" s="5">
        <v>13</v>
      </c>
      <c r="J374" s="6">
        <v>14.2</v>
      </c>
      <c r="K374" s="4" t="s">
        <v>2481</v>
      </c>
      <c r="L374" s="6" t="s">
        <v>828</v>
      </c>
      <c r="M374" s="5">
        <v>25329</v>
      </c>
      <c r="N374" s="4" t="s">
        <v>2481</v>
      </c>
      <c r="O374" s="4" t="s">
        <v>4627</v>
      </c>
      <c r="P374" s="4" t="s">
        <v>4606</v>
      </c>
    </row>
    <row r="375" spans="1:16" ht="15" x14ac:dyDescent="0.2">
      <c r="A375" s="2">
        <v>374</v>
      </c>
      <c r="B375" s="6" t="s">
        <v>1</v>
      </c>
      <c r="C375" s="7" t="str">
        <f>HYPERLINK("https://www.twitter.com/AureumVictoria/status/1425803794814705664","https://www.twitter.com/AureumVictoria/status/1425803794814705664")</f>
        <v>https://www.twitter.com/AureumVictoria/status/1425803794814705664</v>
      </c>
      <c r="D375" s="6" t="s">
        <v>829</v>
      </c>
      <c r="E375" s="8">
        <v>44420</v>
      </c>
      <c r="F375" s="6" t="s">
        <v>830</v>
      </c>
      <c r="G375" s="5">
        <v>3643</v>
      </c>
      <c r="H375" s="5">
        <v>0</v>
      </c>
      <c r="I375" s="5">
        <v>0</v>
      </c>
      <c r="J375" s="6">
        <v>728.6</v>
      </c>
      <c r="K375" s="4" t="s">
        <v>2481</v>
      </c>
      <c r="L375" s="6" t="s">
        <v>831</v>
      </c>
      <c r="M375" s="5">
        <v>25330</v>
      </c>
      <c r="N375" s="4" t="s">
        <v>2481</v>
      </c>
      <c r="O375" s="4" t="s">
        <v>4627</v>
      </c>
      <c r="P375" s="4" t="s">
        <v>4606</v>
      </c>
    </row>
    <row r="376" spans="1:16" ht="15" x14ac:dyDescent="0.2">
      <c r="A376" s="2">
        <v>375</v>
      </c>
      <c r="B376" s="6" t="s">
        <v>1</v>
      </c>
      <c r="C376" s="7" t="str">
        <f>HYPERLINK("https://www.twitter.com/davedombkowski/status/1425803794613477381","https://www.twitter.com/davedombkowski/status/1425803794613477381")</f>
        <v>https://www.twitter.com/davedombkowski/status/1425803794613477381</v>
      </c>
      <c r="D376" s="6" t="s">
        <v>832</v>
      </c>
      <c r="E376" s="8">
        <v>44420</v>
      </c>
      <c r="F376" s="6" t="s">
        <v>830</v>
      </c>
      <c r="G376" s="5">
        <v>300</v>
      </c>
      <c r="H376" s="5">
        <v>44</v>
      </c>
      <c r="I376" s="5">
        <v>47</v>
      </c>
      <c r="J376" s="6">
        <v>96.7</v>
      </c>
      <c r="K376" s="4" t="s">
        <v>2481</v>
      </c>
      <c r="L376" s="6" t="s">
        <v>737</v>
      </c>
      <c r="M376" s="5">
        <v>25331</v>
      </c>
      <c r="N376" s="4" t="s">
        <v>2481</v>
      </c>
      <c r="O376" s="4" t="s">
        <v>4627</v>
      </c>
      <c r="P376" s="4" t="s">
        <v>4606</v>
      </c>
    </row>
    <row r="377" spans="1:16" ht="15" x14ac:dyDescent="0.2">
      <c r="A377" s="2">
        <v>376</v>
      </c>
      <c r="B377" s="6" t="s">
        <v>1</v>
      </c>
      <c r="C377" s="7" t="str">
        <f>HYPERLINK("https://www.twitter.com/curpfish/status/1425803793506217984","https://www.twitter.com/curpfish/status/1425803793506217984")</f>
        <v>https://www.twitter.com/curpfish/status/1425803793506217984</v>
      </c>
      <c r="D377" s="6" t="s">
        <v>833</v>
      </c>
      <c r="E377" s="8">
        <v>44420</v>
      </c>
      <c r="F377" s="6" t="s">
        <v>830</v>
      </c>
      <c r="G377" s="5">
        <v>5014</v>
      </c>
      <c r="H377" s="5">
        <v>113</v>
      </c>
      <c r="I377" s="5">
        <v>30</v>
      </c>
      <c r="J377" s="6">
        <v>1051.7</v>
      </c>
      <c r="K377" s="4" t="s">
        <v>2481</v>
      </c>
      <c r="L377" s="6" t="s">
        <v>834</v>
      </c>
      <c r="M377" s="5">
        <v>25332</v>
      </c>
      <c r="N377" s="4" t="s">
        <v>2481</v>
      </c>
      <c r="O377" s="4" t="s">
        <v>4627</v>
      </c>
      <c r="P377" s="4" t="s">
        <v>4606</v>
      </c>
    </row>
    <row r="378" spans="1:16" ht="15" x14ac:dyDescent="0.2">
      <c r="A378" s="2">
        <v>377</v>
      </c>
      <c r="B378" s="6" t="s">
        <v>1</v>
      </c>
      <c r="C378" s="7" t="str">
        <f>HYPERLINK("https://www.twitter.com/sovic_brown/status/1425803785364987914","https://www.twitter.com/sovic_brown/status/1425803785364987914")</f>
        <v>https://www.twitter.com/sovic_brown/status/1425803785364987914</v>
      </c>
      <c r="D378" s="6" t="s">
        <v>835</v>
      </c>
      <c r="E378" s="8">
        <v>44420</v>
      </c>
      <c r="F378" s="6" t="s">
        <v>836</v>
      </c>
      <c r="G378" s="5">
        <v>249</v>
      </c>
      <c r="H378" s="5">
        <v>9312</v>
      </c>
      <c r="I378" s="5">
        <v>926</v>
      </c>
      <c r="J378" s="6">
        <v>3306.4</v>
      </c>
      <c r="K378" s="4" t="s">
        <v>2481</v>
      </c>
      <c r="L378" s="6" t="s">
        <v>796</v>
      </c>
      <c r="M378" s="5">
        <v>25333</v>
      </c>
      <c r="N378" s="4" t="s">
        <v>2481</v>
      </c>
      <c r="O378" s="4" t="s">
        <v>4627</v>
      </c>
      <c r="P378" s="4" t="s">
        <v>4606</v>
      </c>
    </row>
    <row r="379" spans="1:16" ht="15" x14ac:dyDescent="0.2">
      <c r="A379" s="2">
        <v>378</v>
      </c>
      <c r="B379" s="6" t="s">
        <v>1</v>
      </c>
      <c r="C379" s="7" t="str">
        <f>HYPERLINK("https://www.twitter.com/Shahed875/status/1425803783095787520","https://www.twitter.com/Shahed875/status/1425803783095787520")</f>
        <v>https://www.twitter.com/Shahed875/status/1425803783095787520</v>
      </c>
      <c r="D379" s="6" t="s">
        <v>837</v>
      </c>
      <c r="E379" s="8">
        <v>44420</v>
      </c>
      <c r="F379" s="6" t="s">
        <v>838</v>
      </c>
      <c r="G379" s="5">
        <v>6</v>
      </c>
      <c r="H379" s="5">
        <v>218</v>
      </c>
      <c r="I379" s="5">
        <v>90</v>
      </c>
      <c r="J379" s="6">
        <v>111.6</v>
      </c>
      <c r="K379" s="4" t="s">
        <v>2481</v>
      </c>
      <c r="L379" s="6" t="s">
        <v>839</v>
      </c>
      <c r="M379" s="5">
        <v>25334</v>
      </c>
      <c r="N379" s="4" t="s">
        <v>2481</v>
      </c>
      <c r="O379" s="4" t="s">
        <v>4627</v>
      </c>
      <c r="P379" s="4" t="s">
        <v>4606</v>
      </c>
    </row>
    <row r="380" spans="1:16" ht="15" x14ac:dyDescent="0.2">
      <c r="A380" s="2">
        <v>379</v>
      </c>
      <c r="B380" s="6" t="s">
        <v>1</v>
      </c>
      <c r="C380" s="7" t="str">
        <f>HYPERLINK("https://www.twitter.com/flavadaveeee/status/1425803779983749121","https://www.twitter.com/flavadaveeee/status/1425803779983749121")</f>
        <v>https://www.twitter.com/flavadaveeee/status/1425803779983749121</v>
      </c>
      <c r="D380" s="6" t="s">
        <v>840</v>
      </c>
      <c r="E380" s="8">
        <v>44420</v>
      </c>
      <c r="F380" s="6" t="s">
        <v>841</v>
      </c>
      <c r="G380" s="5">
        <v>150</v>
      </c>
      <c r="H380" s="5">
        <v>78</v>
      </c>
      <c r="I380" s="5">
        <v>20</v>
      </c>
      <c r="J380" s="6">
        <v>63.4</v>
      </c>
      <c r="K380" s="4" t="s">
        <v>2481</v>
      </c>
      <c r="L380" s="6" t="s">
        <v>804</v>
      </c>
      <c r="M380" s="5">
        <v>25335</v>
      </c>
      <c r="N380" s="4" t="s">
        <v>2481</v>
      </c>
      <c r="O380" s="4" t="s">
        <v>4627</v>
      </c>
      <c r="P380" s="4" t="s">
        <v>4606</v>
      </c>
    </row>
    <row r="381" spans="1:16" ht="15" x14ac:dyDescent="0.2">
      <c r="A381" s="2">
        <v>380</v>
      </c>
      <c r="B381" s="6" t="s">
        <v>1</v>
      </c>
      <c r="C381" s="7" t="str">
        <f>HYPERLINK("https://www.twitter.com/berrymxii/status/1425803779379580930","https://www.twitter.com/berrymxii/status/1425803779379580930")</f>
        <v>https://www.twitter.com/berrymxii/status/1425803779379580930</v>
      </c>
      <c r="D381" s="6" t="s">
        <v>842</v>
      </c>
      <c r="E381" s="8">
        <v>44420</v>
      </c>
      <c r="F381" s="6" t="s">
        <v>841</v>
      </c>
      <c r="G381" s="5">
        <v>63</v>
      </c>
      <c r="H381" s="5">
        <v>732</v>
      </c>
      <c r="I381" s="5">
        <v>1786</v>
      </c>
      <c r="J381" s="6">
        <v>1125.2</v>
      </c>
      <c r="K381" s="4" t="s">
        <v>2481</v>
      </c>
      <c r="L381" s="6" t="s">
        <v>350</v>
      </c>
      <c r="M381" s="5">
        <v>25336</v>
      </c>
      <c r="N381" s="4" t="s">
        <v>2481</v>
      </c>
      <c r="O381" s="4" t="s">
        <v>4627</v>
      </c>
      <c r="P381" s="4" t="s">
        <v>4606</v>
      </c>
    </row>
    <row r="382" spans="1:16" ht="15" x14ac:dyDescent="0.2">
      <c r="A382" s="2">
        <v>381</v>
      </c>
      <c r="B382" s="6" t="s">
        <v>1</v>
      </c>
      <c r="C382" s="7" t="str">
        <f>HYPERLINK("https://www.twitter.com/aurelisramirez/status/1425803775747530757","https://www.twitter.com/aurelisramirez/status/1425803775747530757")</f>
        <v>https://www.twitter.com/aurelisramirez/status/1425803775747530757</v>
      </c>
      <c r="D382" s="6" t="s">
        <v>843</v>
      </c>
      <c r="E382" s="8">
        <v>44420</v>
      </c>
      <c r="F382" s="6" t="s">
        <v>844</v>
      </c>
      <c r="G382" s="5">
        <v>298</v>
      </c>
      <c r="H382" s="5">
        <v>0</v>
      </c>
      <c r="I382" s="5">
        <v>0</v>
      </c>
      <c r="J382" s="6">
        <v>59.6</v>
      </c>
      <c r="K382" s="4" t="s">
        <v>2481</v>
      </c>
      <c r="L382" s="6" t="s">
        <v>845</v>
      </c>
      <c r="M382" s="5">
        <v>25337</v>
      </c>
      <c r="N382" s="4" t="s">
        <v>2481</v>
      </c>
      <c r="O382" s="4" t="s">
        <v>4627</v>
      </c>
      <c r="P382" s="4" t="s">
        <v>4606</v>
      </c>
    </row>
    <row r="383" spans="1:16" ht="15" x14ac:dyDescent="0.2">
      <c r="A383" s="2">
        <v>382</v>
      </c>
      <c r="B383" s="6" t="s">
        <v>1</v>
      </c>
      <c r="C383" s="7" t="str">
        <f>HYPERLINK("https://www.twitter.com/Dwarven_Pirate/status/1425803773872594948","https://www.twitter.com/Dwarven_Pirate/status/1425803773872594948")</f>
        <v>https://www.twitter.com/Dwarven_Pirate/status/1425803773872594948</v>
      </c>
      <c r="D383" s="6" t="s">
        <v>846</v>
      </c>
      <c r="E383" s="8">
        <v>44420</v>
      </c>
      <c r="F383" s="6" t="s">
        <v>844</v>
      </c>
      <c r="G383" s="5">
        <v>4</v>
      </c>
      <c r="H383" s="5">
        <v>11526</v>
      </c>
      <c r="I383" s="5">
        <v>2694</v>
      </c>
      <c r="J383" s="6">
        <v>4805.6000000000004</v>
      </c>
      <c r="K383" s="4" t="s">
        <v>2481</v>
      </c>
      <c r="L383" s="6" t="s">
        <v>516</v>
      </c>
      <c r="M383" s="5">
        <v>25338</v>
      </c>
      <c r="N383" s="4" t="s">
        <v>2481</v>
      </c>
      <c r="O383" s="4" t="s">
        <v>4627</v>
      </c>
      <c r="P383" s="4" t="s">
        <v>4606</v>
      </c>
    </row>
    <row r="384" spans="1:16" ht="15" x14ac:dyDescent="0.2">
      <c r="A384" s="2">
        <v>383</v>
      </c>
      <c r="B384" s="6" t="s">
        <v>1</v>
      </c>
      <c r="C384" s="7" t="str">
        <f>HYPERLINK("https://www.twitter.com/__JaEminey20/status/1425803772068995080","https://www.twitter.com/__JaEminey20/status/1425803772068995080")</f>
        <v>https://www.twitter.com/__JaEminey20/status/1425803772068995080</v>
      </c>
      <c r="D384" s="6" t="s">
        <v>847</v>
      </c>
      <c r="E384" s="8">
        <v>44420</v>
      </c>
      <c r="F384" s="6" t="s">
        <v>844</v>
      </c>
      <c r="G384" s="5">
        <v>122</v>
      </c>
      <c r="H384" s="5">
        <v>495</v>
      </c>
      <c r="I384" s="5">
        <v>1600</v>
      </c>
      <c r="J384" s="6">
        <v>972.9</v>
      </c>
      <c r="K384" s="4" t="s">
        <v>2481</v>
      </c>
      <c r="L384" s="6" t="s">
        <v>532</v>
      </c>
      <c r="M384" s="5">
        <v>25339</v>
      </c>
      <c r="N384" s="4" t="s">
        <v>2481</v>
      </c>
      <c r="O384" s="4" t="s">
        <v>4627</v>
      </c>
      <c r="P384" s="4" t="s">
        <v>4606</v>
      </c>
    </row>
    <row r="385" spans="1:16" ht="15" x14ac:dyDescent="0.2">
      <c r="A385" s="2">
        <v>384</v>
      </c>
      <c r="B385" s="6" t="s">
        <v>1</v>
      </c>
      <c r="C385" s="7" t="str">
        <f>HYPERLINK("https://www.twitter.com/tohallow/status/1425803768596160525","https://www.twitter.com/tohallow/status/1425803768596160525")</f>
        <v>https://www.twitter.com/tohallow/status/1425803768596160525</v>
      </c>
      <c r="D385" s="6" t="s">
        <v>848</v>
      </c>
      <c r="E385" s="8">
        <v>44420</v>
      </c>
      <c r="F385" s="6" t="s">
        <v>849</v>
      </c>
      <c r="G385" s="5">
        <v>52</v>
      </c>
      <c r="H385" s="5">
        <v>0</v>
      </c>
      <c r="I385" s="5">
        <v>0</v>
      </c>
      <c r="J385" s="6">
        <v>10.4</v>
      </c>
      <c r="K385" s="4" t="s">
        <v>2481</v>
      </c>
      <c r="L385" s="6" t="s">
        <v>850</v>
      </c>
      <c r="M385" s="5">
        <v>25340</v>
      </c>
      <c r="N385" s="4" t="s">
        <v>2481</v>
      </c>
      <c r="O385" s="4" t="s">
        <v>4627</v>
      </c>
      <c r="P385" s="4" t="s">
        <v>4606</v>
      </c>
    </row>
    <row r="386" spans="1:16" ht="15" x14ac:dyDescent="0.2">
      <c r="A386" s="2">
        <v>385</v>
      </c>
      <c r="B386" s="6" t="s">
        <v>1</v>
      </c>
      <c r="C386" s="7" t="str">
        <f>HYPERLINK("https://www.twitter.com/JoseAce777/status/1425803762237591559","https://www.twitter.com/JoseAce777/status/1425803762237591559")</f>
        <v>https://www.twitter.com/JoseAce777/status/1425803762237591559</v>
      </c>
      <c r="D386" s="6" t="s">
        <v>851</v>
      </c>
      <c r="E386" s="8">
        <v>44420</v>
      </c>
      <c r="F386" s="6" t="s">
        <v>852</v>
      </c>
      <c r="G386" s="5">
        <v>112</v>
      </c>
      <c r="H386" s="5">
        <v>78</v>
      </c>
      <c r="I386" s="5">
        <v>20</v>
      </c>
      <c r="J386" s="6">
        <v>55.8</v>
      </c>
      <c r="K386" s="4" t="s">
        <v>2481</v>
      </c>
      <c r="L386" s="6" t="s">
        <v>804</v>
      </c>
      <c r="M386" s="5">
        <v>25341</v>
      </c>
      <c r="N386" s="4" t="s">
        <v>2481</v>
      </c>
      <c r="O386" s="4" t="s">
        <v>4627</v>
      </c>
      <c r="P386" s="4" t="s">
        <v>4606</v>
      </c>
    </row>
    <row r="387" spans="1:16" ht="15" x14ac:dyDescent="0.2">
      <c r="A387" s="2">
        <v>386</v>
      </c>
      <c r="B387" s="6" t="s">
        <v>1</v>
      </c>
      <c r="C387" s="7" t="str">
        <f>HYPERLINK("https://www.twitter.com/MdRahma87606903/status/1425803756973613060","https://www.twitter.com/MdRahma87606903/status/1425803756973613060")</f>
        <v>https://www.twitter.com/MdRahma87606903/status/1425803756973613060</v>
      </c>
      <c r="D387" s="6" t="s">
        <v>853</v>
      </c>
      <c r="E387" s="8">
        <v>44420</v>
      </c>
      <c r="F387" s="6" t="s">
        <v>854</v>
      </c>
      <c r="G387" s="5">
        <v>2</v>
      </c>
      <c r="H387" s="5">
        <v>7210</v>
      </c>
      <c r="I387" s="5">
        <v>6939</v>
      </c>
      <c r="J387" s="6">
        <v>5632.9</v>
      </c>
      <c r="K387" s="4" t="s">
        <v>2481</v>
      </c>
      <c r="L387" s="6" t="s">
        <v>573</v>
      </c>
      <c r="M387" s="5">
        <v>25342</v>
      </c>
      <c r="N387" s="4" t="s">
        <v>2481</v>
      </c>
      <c r="O387" s="4" t="s">
        <v>4627</v>
      </c>
      <c r="P387" s="4" t="s">
        <v>4606</v>
      </c>
    </row>
    <row r="388" spans="1:16" ht="15" x14ac:dyDescent="0.2">
      <c r="A388" s="2">
        <v>387</v>
      </c>
      <c r="B388" s="6" t="s">
        <v>1</v>
      </c>
      <c r="C388" s="7" t="str">
        <f>HYPERLINK("https://www.twitter.com/Profess89591464/status/1425803756306722816","https://www.twitter.com/Profess89591464/status/1425803756306722816")</f>
        <v>https://www.twitter.com/Profess89591464/status/1425803756306722816</v>
      </c>
      <c r="D388" s="6" t="s">
        <v>855</v>
      </c>
      <c r="E388" s="8">
        <v>44420</v>
      </c>
      <c r="F388" s="6" t="s">
        <v>854</v>
      </c>
      <c r="G388" s="5">
        <v>484</v>
      </c>
      <c r="H388" s="5">
        <v>0</v>
      </c>
      <c r="I388" s="5">
        <v>0</v>
      </c>
      <c r="J388" s="6">
        <v>96.800000000000011</v>
      </c>
      <c r="K388" s="4" t="s">
        <v>2481</v>
      </c>
      <c r="L388" s="6" t="s">
        <v>856</v>
      </c>
      <c r="M388" s="5">
        <v>25343</v>
      </c>
      <c r="N388" s="4" t="s">
        <v>2481</v>
      </c>
      <c r="O388" s="4" t="s">
        <v>4627</v>
      </c>
      <c r="P388" s="4" t="s">
        <v>4606</v>
      </c>
    </row>
    <row r="389" spans="1:16" ht="15" x14ac:dyDescent="0.2">
      <c r="A389" s="2">
        <v>388</v>
      </c>
      <c r="B389" s="6" t="s">
        <v>1</v>
      </c>
      <c r="C389" s="7" t="str">
        <f>HYPERLINK("https://www.twitter.com/maxtuman2/status/1425803756114006023","https://www.twitter.com/maxtuman2/status/1425803756114006023")</f>
        <v>https://www.twitter.com/maxtuman2/status/1425803756114006023</v>
      </c>
      <c r="D389" s="6" t="s">
        <v>857</v>
      </c>
      <c r="E389" s="8">
        <v>44420</v>
      </c>
      <c r="F389" s="6" t="s">
        <v>854</v>
      </c>
      <c r="G389" s="5">
        <v>7</v>
      </c>
      <c r="H389" s="5">
        <v>3838</v>
      </c>
      <c r="I389" s="5">
        <v>3789</v>
      </c>
      <c r="J389" s="6">
        <v>3047.3</v>
      </c>
      <c r="K389" s="4" t="s">
        <v>2481</v>
      </c>
      <c r="L389" s="6" t="s">
        <v>566</v>
      </c>
      <c r="M389" s="5">
        <v>25344</v>
      </c>
      <c r="N389" s="4" t="s">
        <v>2481</v>
      </c>
      <c r="O389" s="4" t="s">
        <v>4627</v>
      </c>
      <c r="P389" s="4" t="s">
        <v>4606</v>
      </c>
    </row>
    <row r="390" spans="1:16" ht="15" x14ac:dyDescent="0.2">
      <c r="A390" s="2">
        <v>389</v>
      </c>
      <c r="B390" s="6" t="s">
        <v>1</v>
      </c>
      <c r="C390" s="7" t="str">
        <f>HYPERLINK("https://www.twitter.com/cryptoconoser/status/1425803748291579912","https://www.twitter.com/cryptoconoser/status/1425803748291579912")</f>
        <v>https://www.twitter.com/cryptoconoser/status/1425803748291579912</v>
      </c>
      <c r="D390" s="6" t="s">
        <v>738</v>
      </c>
      <c r="E390" s="8">
        <v>44420</v>
      </c>
      <c r="F390" s="6" t="s">
        <v>858</v>
      </c>
      <c r="G390" s="5">
        <v>22</v>
      </c>
      <c r="H390" s="5">
        <v>1</v>
      </c>
      <c r="I390" s="5">
        <v>1</v>
      </c>
      <c r="J390" s="6">
        <v>5.2</v>
      </c>
      <c r="K390" s="4" t="s">
        <v>2481</v>
      </c>
      <c r="L390" s="6" t="s">
        <v>859</v>
      </c>
      <c r="M390" s="5">
        <v>25345</v>
      </c>
      <c r="N390" s="4" t="s">
        <v>2481</v>
      </c>
      <c r="O390" s="4" t="s">
        <v>4627</v>
      </c>
      <c r="P390" s="4" t="s">
        <v>4606</v>
      </c>
    </row>
    <row r="391" spans="1:16" ht="15" x14ac:dyDescent="0.2">
      <c r="A391" s="2">
        <v>390</v>
      </c>
      <c r="B391" s="6" t="s">
        <v>1</v>
      </c>
      <c r="C391" s="7" t="str">
        <f>HYPERLINK("https://www.twitter.com/garmez_/status/1425803744244125697","https://www.twitter.com/garmez_/status/1425803744244125697")</f>
        <v>https://www.twitter.com/garmez_/status/1425803744244125697</v>
      </c>
      <c r="D391" s="6" t="s">
        <v>860</v>
      </c>
      <c r="E391" s="8">
        <v>44420</v>
      </c>
      <c r="F391" s="6" t="s">
        <v>861</v>
      </c>
      <c r="G391" s="5">
        <v>5</v>
      </c>
      <c r="H391" s="5">
        <v>3611</v>
      </c>
      <c r="I391" s="5">
        <v>3413</v>
      </c>
      <c r="J391" s="6">
        <v>2790.8</v>
      </c>
      <c r="K391" s="4" t="s">
        <v>2481</v>
      </c>
      <c r="L391" s="6" t="s">
        <v>862</v>
      </c>
      <c r="M391" s="5">
        <v>25346</v>
      </c>
      <c r="N391" s="4" t="s">
        <v>2481</v>
      </c>
      <c r="O391" s="4" t="s">
        <v>4627</v>
      </c>
      <c r="P391" s="4" t="s">
        <v>4606</v>
      </c>
    </row>
    <row r="392" spans="1:16" ht="15" x14ac:dyDescent="0.2">
      <c r="A392" s="2">
        <v>391</v>
      </c>
      <c r="B392" s="6" t="s">
        <v>1</v>
      </c>
      <c r="C392" s="7" t="str">
        <f>HYPERLINK("https://www.twitter.com/dewi_marka/status/1425803741895094275","https://www.twitter.com/dewi_marka/status/1425803741895094275")</f>
        <v>https://www.twitter.com/dewi_marka/status/1425803741895094275</v>
      </c>
      <c r="D392" s="6" t="s">
        <v>863</v>
      </c>
      <c r="E392" s="8">
        <v>44420</v>
      </c>
      <c r="F392" s="6" t="s">
        <v>864</v>
      </c>
      <c r="G392" s="5">
        <v>110</v>
      </c>
      <c r="H392" s="5">
        <v>0</v>
      </c>
      <c r="I392" s="5">
        <v>0</v>
      </c>
      <c r="J392" s="5">
        <v>22</v>
      </c>
      <c r="K392" s="4" t="s">
        <v>2481</v>
      </c>
      <c r="L392" s="6" t="s">
        <v>865</v>
      </c>
      <c r="M392" s="5">
        <v>25347</v>
      </c>
      <c r="N392" s="4" t="s">
        <v>2481</v>
      </c>
      <c r="O392" s="4" t="s">
        <v>4627</v>
      </c>
      <c r="P392" s="4" t="s">
        <v>4606</v>
      </c>
    </row>
    <row r="393" spans="1:16" ht="15" x14ac:dyDescent="0.2">
      <c r="A393" s="2">
        <v>392</v>
      </c>
      <c r="B393" s="6" t="s">
        <v>1</v>
      </c>
      <c r="C393" s="7" t="str">
        <f>HYPERLINK("https://www.twitter.com/datguyPG/status/1425803738632032268","https://www.twitter.com/datguyPG/status/1425803738632032268")</f>
        <v>https://www.twitter.com/datguyPG/status/1425803738632032268</v>
      </c>
      <c r="D393" s="6" t="s">
        <v>866</v>
      </c>
      <c r="E393" s="8">
        <v>44420</v>
      </c>
      <c r="F393" s="6" t="s">
        <v>864</v>
      </c>
      <c r="G393" s="5">
        <v>39</v>
      </c>
      <c r="H393" s="5">
        <v>732</v>
      </c>
      <c r="I393" s="5">
        <v>1786</v>
      </c>
      <c r="J393" s="6">
        <v>1120.4000000000001</v>
      </c>
      <c r="K393" s="4" t="s">
        <v>2481</v>
      </c>
      <c r="L393" s="6" t="s">
        <v>350</v>
      </c>
      <c r="M393" s="5">
        <v>25348</v>
      </c>
      <c r="N393" s="4" t="s">
        <v>2481</v>
      </c>
      <c r="O393" s="4" t="s">
        <v>4627</v>
      </c>
      <c r="P393" s="4" t="s">
        <v>4606</v>
      </c>
    </row>
    <row r="394" spans="1:16" ht="15" x14ac:dyDescent="0.2">
      <c r="A394" s="2">
        <v>393</v>
      </c>
      <c r="B394" s="6" t="s">
        <v>1</v>
      </c>
      <c r="C394" s="7" t="str">
        <f>HYPERLINK("https://www.twitter.com/FloresPretty1/status/1425803738548080645","https://www.twitter.com/FloresPretty1/status/1425803738548080645")</f>
        <v>https://www.twitter.com/FloresPretty1/status/1425803738548080645</v>
      </c>
      <c r="D394" s="6" t="s">
        <v>867</v>
      </c>
      <c r="E394" s="8">
        <v>44420</v>
      </c>
      <c r="F394" s="6" t="s">
        <v>864</v>
      </c>
      <c r="G394" s="5">
        <v>6</v>
      </c>
      <c r="H394" s="5">
        <v>160</v>
      </c>
      <c r="I394" s="5">
        <v>103</v>
      </c>
      <c r="J394" s="6">
        <v>100.7</v>
      </c>
      <c r="K394" s="4" t="s">
        <v>2481</v>
      </c>
      <c r="L394" s="6" t="s">
        <v>868</v>
      </c>
      <c r="M394" s="5">
        <v>25349</v>
      </c>
      <c r="N394" s="4" t="s">
        <v>2481</v>
      </c>
      <c r="O394" s="4" t="s">
        <v>4627</v>
      </c>
      <c r="P394" s="4" t="s">
        <v>4606</v>
      </c>
    </row>
    <row r="395" spans="1:16" ht="15" x14ac:dyDescent="0.2">
      <c r="A395" s="2">
        <v>394</v>
      </c>
      <c r="B395" s="6" t="s">
        <v>1</v>
      </c>
      <c r="C395" s="7" t="str">
        <f>HYPERLINK("https://www.twitter.com/Godssun26/status/1425803733666041859","https://www.twitter.com/Godssun26/status/1425803733666041859")</f>
        <v>https://www.twitter.com/Godssun26/status/1425803733666041859</v>
      </c>
      <c r="D395" s="6" t="s">
        <v>869</v>
      </c>
      <c r="E395" s="8">
        <v>44420</v>
      </c>
      <c r="F395" s="6" t="s">
        <v>870</v>
      </c>
      <c r="G395" s="5">
        <v>3</v>
      </c>
      <c r="H395" s="5">
        <v>0</v>
      </c>
      <c r="I395" s="5">
        <v>0</v>
      </c>
      <c r="J395" s="6">
        <v>0.60000000000000009</v>
      </c>
      <c r="K395" s="4" t="s">
        <v>2481</v>
      </c>
      <c r="L395" s="6" t="s">
        <v>871</v>
      </c>
      <c r="M395" s="5">
        <v>25350</v>
      </c>
      <c r="N395" s="4" t="s">
        <v>2481</v>
      </c>
      <c r="O395" s="4" t="s">
        <v>4627</v>
      </c>
      <c r="P395" s="4" t="s">
        <v>4606</v>
      </c>
    </row>
    <row r="396" spans="1:16" ht="15" x14ac:dyDescent="0.2">
      <c r="A396" s="2">
        <v>395</v>
      </c>
      <c r="B396" s="6" t="s">
        <v>1</v>
      </c>
      <c r="C396" s="7" t="str">
        <f>HYPERLINK("https://www.twitter.com/dameentie/status/1425803731648516100","https://www.twitter.com/dameentie/status/1425803731648516100")</f>
        <v>https://www.twitter.com/dameentie/status/1425803731648516100</v>
      </c>
      <c r="D396" s="6" t="s">
        <v>872</v>
      </c>
      <c r="E396" s="8">
        <v>44420</v>
      </c>
      <c r="F396" s="6" t="s">
        <v>870</v>
      </c>
      <c r="G396" s="5">
        <v>40</v>
      </c>
      <c r="H396" s="5">
        <v>46</v>
      </c>
      <c r="I396" s="5">
        <v>20</v>
      </c>
      <c r="J396" s="6">
        <v>31.799999999999997</v>
      </c>
      <c r="K396" s="4" t="s">
        <v>2481</v>
      </c>
      <c r="L396" s="6" t="s">
        <v>873</v>
      </c>
      <c r="M396" s="5">
        <v>25351</v>
      </c>
      <c r="N396" s="4" t="s">
        <v>2481</v>
      </c>
      <c r="O396" s="4" t="s">
        <v>4627</v>
      </c>
      <c r="P396" s="4" t="s">
        <v>4606</v>
      </c>
    </row>
    <row r="397" spans="1:16" ht="15" x14ac:dyDescent="0.2">
      <c r="A397" s="2">
        <v>396</v>
      </c>
      <c r="B397" s="6" t="s">
        <v>1</v>
      </c>
      <c r="C397" s="7" t="str">
        <f>HYPERLINK("https://www.twitter.com/Myusufsolihat/status/1425803730369191937","https://www.twitter.com/Myusufsolihat/status/1425803730369191937")</f>
        <v>https://www.twitter.com/Myusufsolihat/status/1425803730369191937</v>
      </c>
      <c r="D397" s="6" t="s">
        <v>874</v>
      </c>
      <c r="E397" s="8">
        <v>44420</v>
      </c>
      <c r="F397" s="6" t="s">
        <v>870</v>
      </c>
      <c r="G397" s="5">
        <v>967</v>
      </c>
      <c r="H397" s="5">
        <v>495</v>
      </c>
      <c r="I397" s="5">
        <v>1600</v>
      </c>
      <c r="J397" s="6">
        <v>1141.9000000000001</v>
      </c>
      <c r="K397" s="4" t="s">
        <v>2481</v>
      </c>
      <c r="L397" s="6" t="s">
        <v>532</v>
      </c>
      <c r="M397" s="5">
        <v>25352</v>
      </c>
      <c r="N397" s="4" t="s">
        <v>2481</v>
      </c>
      <c r="O397" s="4" t="s">
        <v>4627</v>
      </c>
      <c r="P397" s="4" t="s">
        <v>4606</v>
      </c>
    </row>
    <row r="398" spans="1:16" ht="15" x14ac:dyDescent="0.2">
      <c r="A398" s="2">
        <v>397</v>
      </c>
      <c r="B398" s="6" t="s">
        <v>1</v>
      </c>
      <c r="C398" s="7" t="str">
        <f>HYPERLINK("https://www.twitter.com/PetrovaSnejina/status/1425803728087666697","https://www.twitter.com/PetrovaSnejina/status/1425803728087666697")</f>
        <v>https://www.twitter.com/PetrovaSnejina/status/1425803728087666697</v>
      </c>
      <c r="D398" s="6" t="s">
        <v>875</v>
      </c>
      <c r="E398" s="8">
        <v>44420</v>
      </c>
      <c r="F398" s="6" t="s">
        <v>876</v>
      </c>
      <c r="G398" s="5">
        <v>494</v>
      </c>
      <c r="H398" s="5">
        <v>48</v>
      </c>
      <c r="I398" s="5">
        <v>9</v>
      </c>
      <c r="J398" s="6">
        <v>117.70000000000002</v>
      </c>
      <c r="K398" s="4" t="s">
        <v>2481</v>
      </c>
      <c r="L398" s="6" t="s">
        <v>877</v>
      </c>
      <c r="M398" s="5">
        <v>25353</v>
      </c>
      <c r="N398" s="4" t="s">
        <v>2481</v>
      </c>
      <c r="O398" s="4" t="s">
        <v>4627</v>
      </c>
      <c r="P398" s="4" t="s">
        <v>4606</v>
      </c>
    </row>
    <row r="399" spans="1:16" ht="15" x14ac:dyDescent="0.2">
      <c r="A399" s="2">
        <v>398</v>
      </c>
      <c r="B399" s="6" t="s">
        <v>1</v>
      </c>
      <c r="C399" s="7" t="str">
        <f>HYPERLINK("https://www.twitter.com/Geniusser1/status/1425803720420466691","https://www.twitter.com/Geniusser1/status/1425803720420466691")</f>
        <v>https://www.twitter.com/Geniusser1/status/1425803720420466691</v>
      </c>
      <c r="D399" s="6" t="s">
        <v>878</v>
      </c>
      <c r="E399" s="8">
        <v>44420</v>
      </c>
      <c r="F399" s="6" t="s">
        <v>879</v>
      </c>
      <c r="G399" s="5">
        <v>12</v>
      </c>
      <c r="H399" s="5">
        <v>0</v>
      </c>
      <c r="I399" s="5">
        <v>0</v>
      </c>
      <c r="J399" s="6">
        <v>2.4000000000000004</v>
      </c>
      <c r="K399" s="4" t="s">
        <v>2481</v>
      </c>
      <c r="L399" s="6" t="s">
        <v>880</v>
      </c>
      <c r="M399" s="5">
        <v>25354</v>
      </c>
      <c r="N399" s="4" t="s">
        <v>2481</v>
      </c>
      <c r="O399" s="4" t="s">
        <v>4627</v>
      </c>
      <c r="P399" s="4" t="s">
        <v>4606</v>
      </c>
    </row>
    <row r="400" spans="1:16" ht="15" x14ac:dyDescent="0.2">
      <c r="A400" s="2">
        <v>399</v>
      </c>
      <c r="B400" s="6" t="s">
        <v>1</v>
      </c>
      <c r="C400" s="7" t="str">
        <f>HYPERLINK("https://www.twitter.com/saifkha52291318/status/1425803714695106563","https://www.twitter.com/saifkha52291318/status/1425803714695106563")</f>
        <v>https://www.twitter.com/saifkha52291318/status/1425803714695106563</v>
      </c>
      <c r="D400" s="6" t="s">
        <v>881</v>
      </c>
      <c r="E400" s="8">
        <v>44420</v>
      </c>
      <c r="F400" s="6" t="s">
        <v>882</v>
      </c>
      <c r="G400" s="5">
        <v>3534</v>
      </c>
      <c r="H400" s="5">
        <v>0</v>
      </c>
      <c r="I400" s="5">
        <v>0</v>
      </c>
      <c r="J400" s="6">
        <v>706.80000000000007</v>
      </c>
      <c r="K400" s="4" t="s">
        <v>2481</v>
      </c>
      <c r="L400" s="6" t="s">
        <v>883</v>
      </c>
      <c r="M400" s="5">
        <v>25355</v>
      </c>
      <c r="N400" s="4" t="s">
        <v>2481</v>
      </c>
      <c r="O400" s="4" t="s">
        <v>4627</v>
      </c>
      <c r="P400" s="4" t="s">
        <v>4606</v>
      </c>
    </row>
    <row r="401" spans="1:16" ht="15" x14ac:dyDescent="0.2">
      <c r="A401" s="2">
        <v>400</v>
      </c>
      <c r="B401" s="6" t="s">
        <v>1</v>
      </c>
      <c r="C401" s="7" t="str">
        <f>HYPERLINK("https://www.twitter.com/curpfish/status/1425803713302630404","https://www.twitter.com/curpfish/status/1425803713302630404")</f>
        <v>https://www.twitter.com/curpfish/status/1425803713302630404</v>
      </c>
      <c r="D401" s="6" t="s">
        <v>833</v>
      </c>
      <c r="E401" s="8">
        <v>44420</v>
      </c>
      <c r="F401" s="6" t="s">
        <v>882</v>
      </c>
      <c r="G401" s="5">
        <v>5014</v>
      </c>
      <c r="H401" s="5">
        <v>140</v>
      </c>
      <c r="I401" s="5">
        <v>42</v>
      </c>
      <c r="J401" s="6">
        <v>1065.8000000000002</v>
      </c>
      <c r="K401" s="4" t="s">
        <v>2481</v>
      </c>
      <c r="L401" s="6" t="s">
        <v>884</v>
      </c>
      <c r="M401" s="5">
        <v>25356</v>
      </c>
      <c r="N401" s="4" t="s">
        <v>2481</v>
      </c>
      <c r="O401" s="4" t="s">
        <v>4627</v>
      </c>
      <c r="P401" s="4" t="s">
        <v>4606</v>
      </c>
    </row>
    <row r="402" spans="1:16" ht="15" x14ac:dyDescent="0.2">
      <c r="A402" s="2">
        <v>401</v>
      </c>
      <c r="B402" s="6" t="s">
        <v>1</v>
      </c>
      <c r="C402" s="7" t="str">
        <f>HYPERLINK("https://www.twitter.com/meowinning/status/1425803713285742592","https://www.twitter.com/meowinning/status/1425803713285742592")</f>
        <v>https://www.twitter.com/meowinning/status/1425803713285742592</v>
      </c>
      <c r="D402" s="6" t="s">
        <v>885</v>
      </c>
      <c r="E402" s="8">
        <v>44420</v>
      </c>
      <c r="F402" s="6" t="s">
        <v>882</v>
      </c>
      <c r="G402" s="5">
        <v>74</v>
      </c>
      <c r="H402" s="5">
        <v>495</v>
      </c>
      <c r="I402" s="5">
        <v>1600</v>
      </c>
      <c r="J402" s="6">
        <v>963.3</v>
      </c>
      <c r="K402" s="4" t="s">
        <v>2481</v>
      </c>
      <c r="L402" s="6" t="s">
        <v>532</v>
      </c>
      <c r="M402" s="5">
        <v>25357</v>
      </c>
      <c r="N402" s="4" t="s">
        <v>2481</v>
      </c>
      <c r="O402" s="4" t="s">
        <v>4627</v>
      </c>
      <c r="P402" s="4" t="s">
        <v>4606</v>
      </c>
    </row>
    <row r="403" spans="1:16" ht="15" x14ac:dyDescent="0.2">
      <c r="A403" s="2">
        <v>402</v>
      </c>
      <c r="B403" s="6" t="s">
        <v>1</v>
      </c>
      <c r="C403" s="7" t="str">
        <f>HYPERLINK("https://www.twitter.com/cryptoconoser/status/1425803713218809862","https://www.twitter.com/cryptoconoser/status/1425803713218809862")</f>
        <v>https://www.twitter.com/cryptoconoser/status/1425803713218809862</v>
      </c>
      <c r="D403" s="6" t="s">
        <v>738</v>
      </c>
      <c r="E403" s="8">
        <v>44420</v>
      </c>
      <c r="F403" s="6" t="s">
        <v>882</v>
      </c>
      <c r="G403" s="5">
        <v>22</v>
      </c>
      <c r="H403" s="5">
        <v>1</v>
      </c>
      <c r="I403" s="5">
        <v>1</v>
      </c>
      <c r="J403" s="6">
        <v>5.2</v>
      </c>
      <c r="K403" s="4" t="s">
        <v>2481</v>
      </c>
      <c r="L403" s="6" t="s">
        <v>886</v>
      </c>
      <c r="M403" s="5">
        <v>25358</v>
      </c>
      <c r="N403" s="4" t="s">
        <v>2481</v>
      </c>
      <c r="O403" s="4" t="s">
        <v>4627</v>
      </c>
      <c r="P403" s="4" t="s">
        <v>4606</v>
      </c>
    </row>
    <row r="404" spans="1:16" ht="15" x14ac:dyDescent="0.2">
      <c r="A404" s="2">
        <v>403</v>
      </c>
      <c r="B404" s="6" t="s">
        <v>1</v>
      </c>
      <c r="C404" s="7" t="str">
        <f>HYPERLINK("https://www.twitter.com/Gurudev03383868/status/1425803709477359621","https://www.twitter.com/Gurudev03383868/status/1425803709477359621")</f>
        <v>https://www.twitter.com/Gurudev03383868/status/1425803709477359621</v>
      </c>
      <c r="D404" s="6" t="s">
        <v>887</v>
      </c>
      <c r="E404" s="8">
        <v>44420</v>
      </c>
      <c r="F404" s="6" t="s">
        <v>888</v>
      </c>
      <c r="G404" s="5">
        <v>10</v>
      </c>
      <c r="H404" s="5">
        <v>0</v>
      </c>
      <c r="I404" s="5">
        <v>0</v>
      </c>
      <c r="J404" s="5">
        <v>2</v>
      </c>
      <c r="K404" s="4" t="s">
        <v>2481</v>
      </c>
      <c r="L404" s="6" t="s">
        <v>889</v>
      </c>
      <c r="M404" s="5">
        <v>25359</v>
      </c>
      <c r="N404" s="4" t="s">
        <v>2481</v>
      </c>
      <c r="O404" s="4" t="s">
        <v>4627</v>
      </c>
      <c r="P404" s="4" t="s">
        <v>4606</v>
      </c>
    </row>
    <row r="405" spans="1:16" ht="15" x14ac:dyDescent="0.2">
      <c r="A405" s="2">
        <v>404</v>
      </c>
      <c r="B405" s="6" t="s">
        <v>1</v>
      </c>
      <c r="C405" s="7" t="str">
        <f>HYPERLINK("https://www.twitter.com/pick_gabie/status/1425803703190122497","https://www.twitter.com/pick_gabie/status/1425803703190122497")</f>
        <v>https://www.twitter.com/pick_gabie/status/1425803703190122497</v>
      </c>
      <c r="D405" s="6" t="s">
        <v>890</v>
      </c>
      <c r="E405" s="8">
        <v>44420</v>
      </c>
      <c r="F405" s="6" t="s">
        <v>891</v>
      </c>
      <c r="G405" s="5">
        <v>66</v>
      </c>
      <c r="H405" s="5">
        <v>748</v>
      </c>
      <c r="I405" s="5">
        <v>1615</v>
      </c>
      <c r="J405" s="6">
        <v>1045.0999999999999</v>
      </c>
      <c r="K405" s="4" t="s">
        <v>2481</v>
      </c>
      <c r="L405" s="6" t="s">
        <v>402</v>
      </c>
      <c r="M405" s="5">
        <v>25360</v>
      </c>
      <c r="N405" s="4" t="s">
        <v>2481</v>
      </c>
      <c r="O405" s="4" t="s">
        <v>4627</v>
      </c>
      <c r="P405" s="4" t="s">
        <v>4606</v>
      </c>
    </row>
    <row r="406" spans="1:16" ht="15" x14ac:dyDescent="0.2">
      <c r="A406" s="2">
        <v>405</v>
      </c>
      <c r="B406" s="6" t="s">
        <v>1</v>
      </c>
      <c r="C406" s="7" t="str">
        <f>HYPERLINK("https://www.twitter.com/w1nbanggarr/status/1425803701403328512","https://www.twitter.com/w1nbanggarr/status/1425803701403328512")</f>
        <v>https://www.twitter.com/w1nbanggarr/status/1425803701403328512</v>
      </c>
      <c r="D406" s="6" t="s">
        <v>892</v>
      </c>
      <c r="E406" s="8">
        <v>44420</v>
      </c>
      <c r="F406" s="6" t="s">
        <v>891</v>
      </c>
      <c r="G406" s="5">
        <v>30</v>
      </c>
      <c r="H406" s="5">
        <v>495</v>
      </c>
      <c r="I406" s="5">
        <v>1600</v>
      </c>
      <c r="J406" s="6">
        <v>954.5</v>
      </c>
      <c r="K406" s="4" t="s">
        <v>2481</v>
      </c>
      <c r="L406" s="6" t="s">
        <v>532</v>
      </c>
      <c r="M406" s="5">
        <v>25361</v>
      </c>
      <c r="N406" s="4" t="s">
        <v>2481</v>
      </c>
      <c r="O406" s="4" t="s">
        <v>4627</v>
      </c>
      <c r="P406" s="4" t="s">
        <v>4606</v>
      </c>
    </row>
    <row r="407" spans="1:16" ht="15" x14ac:dyDescent="0.2">
      <c r="A407" s="2">
        <v>406</v>
      </c>
      <c r="B407" s="6" t="s">
        <v>1</v>
      </c>
      <c r="C407" s="7" t="str">
        <f>HYPERLINK("https://www.twitter.com/Cubi49179187/status/1425803700371664902","https://www.twitter.com/Cubi49179187/status/1425803700371664902")</f>
        <v>https://www.twitter.com/Cubi49179187/status/1425803700371664902</v>
      </c>
      <c r="D407" s="6" t="s">
        <v>893</v>
      </c>
      <c r="E407" s="8">
        <v>44420</v>
      </c>
      <c r="F407" s="6" t="s">
        <v>894</v>
      </c>
      <c r="G407" s="5">
        <v>0</v>
      </c>
      <c r="H407" s="5">
        <v>0</v>
      </c>
      <c r="I407" s="5">
        <v>0</v>
      </c>
      <c r="J407" s="5">
        <v>0</v>
      </c>
      <c r="K407" s="4" t="s">
        <v>2481</v>
      </c>
      <c r="L407" s="6" t="s">
        <v>895</v>
      </c>
      <c r="M407" s="5">
        <v>25362</v>
      </c>
      <c r="N407" s="4" t="s">
        <v>2481</v>
      </c>
      <c r="O407" s="4" t="s">
        <v>4627</v>
      </c>
      <c r="P407" s="4" t="s">
        <v>4606</v>
      </c>
    </row>
    <row r="408" spans="1:16" ht="15" x14ac:dyDescent="0.2">
      <c r="A408" s="2">
        <v>407</v>
      </c>
      <c r="B408" s="6" t="s">
        <v>1</v>
      </c>
      <c r="C408" s="7" t="str">
        <f>HYPERLINK("https://www.twitter.com/Cambista_/status/1425803697209024516","https://www.twitter.com/Cambista_/status/1425803697209024516")</f>
        <v>https://www.twitter.com/Cambista_/status/1425803697209024516</v>
      </c>
      <c r="D408" s="6" t="s">
        <v>896</v>
      </c>
      <c r="E408" s="8">
        <v>44420</v>
      </c>
      <c r="F408" s="6" t="s">
        <v>894</v>
      </c>
      <c r="G408" s="5">
        <v>489</v>
      </c>
      <c r="H408" s="5">
        <v>9</v>
      </c>
      <c r="I408" s="5">
        <v>4</v>
      </c>
      <c r="J408" s="6">
        <v>102.50000000000001</v>
      </c>
      <c r="K408" s="4" t="s">
        <v>2481</v>
      </c>
      <c r="L408" s="6" t="s">
        <v>897</v>
      </c>
      <c r="M408" s="5">
        <v>25363</v>
      </c>
      <c r="N408" s="4" t="s">
        <v>2481</v>
      </c>
      <c r="O408" s="4" t="s">
        <v>4627</v>
      </c>
      <c r="P408" s="4" t="s">
        <v>4606</v>
      </c>
    </row>
    <row r="409" spans="1:16" ht="15" x14ac:dyDescent="0.2">
      <c r="A409" s="2">
        <v>408</v>
      </c>
      <c r="B409" s="6" t="s">
        <v>1</v>
      </c>
      <c r="C409" s="7" t="str">
        <f>HYPERLINK("https://www.twitter.com/AliceInCrypto19/status/1425803696399659015","https://www.twitter.com/AliceInCrypto19/status/1425803696399659015")</f>
        <v>https://www.twitter.com/AliceInCrypto19/status/1425803696399659015</v>
      </c>
      <c r="D409" s="6" t="s">
        <v>898</v>
      </c>
      <c r="E409" s="8">
        <v>44420</v>
      </c>
      <c r="F409" s="6" t="s">
        <v>894</v>
      </c>
      <c r="G409" s="5">
        <v>99</v>
      </c>
      <c r="H409" s="5">
        <v>0</v>
      </c>
      <c r="I409" s="5">
        <v>0</v>
      </c>
      <c r="J409" s="6">
        <v>19.8</v>
      </c>
      <c r="K409" s="4" t="s">
        <v>2481</v>
      </c>
      <c r="L409" s="6" t="s">
        <v>899</v>
      </c>
      <c r="M409" s="5">
        <v>25364</v>
      </c>
      <c r="N409" s="4" t="s">
        <v>2481</v>
      </c>
      <c r="O409" s="4" t="s">
        <v>4627</v>
      </c>
      <c r="P409" s="4" t="s">
        <v>4606</v>
      </c>
    </row>
    <row r="410" spans="1:16" ht="15" x14ac:dyDescent="0.2">
      <c r="A410" s="2">
        <v>409</v>
      </c>
      <c r="B410" s="6" t="s">
        <v>1</v>
      </c>
      <c r="C410" s="7" t="str">
        <f>HYPERLINK("https://www.twitter.com/epinmagnatia/status/1425803688447119367","https://www.twitter.com/epinmagnatia/status/1425803688447119367")</f>
        <v>https://www.twitter.com/epinmagnatia/status/1425803688447119367</v>
      </c>
      <c r="D410" s="6" t="s">
        <v>900</v>
      </c>
      <c r="E410" s="8">
        <v>44420</v>
      </c>
      <c r="F410" s="6" t="s">
        <v>901</v>
      </c>
      <c r="G410" s="5">
        <v>100</v>
      </c>
      <c r="H410" s="5">
        <v>495</v>
      </c>
      <c r="I410" s="5">
        <v>1600</v>
      </c>
      <c r="J410" s="6">
        <v>968.5</v>
      </c>
      <c r="K410" s="4" t="s">
        <v>2481</v>
      </c>
      <c r="L410" s="6" t="s">
        <v>532</v>
      </c>
      <c r="M410" s="5">
        <v>25365</v>
      </c>
      <c r="N410" s="4" t="s">
        <v>2481</v>
      </c>
      <c r="O410" s="4" t="s">
        <v>4627</v>
      </c>
      <c r="P410" s="4" t="s">
        <v>4606</v>
      </c>
    </row>
    <row r="411" spans="1:16" ht="15" x14ac:dyDescent="0.2">
      <c r="A411" s="2">
        <v>410</v>
      </c>
      <c r="B411" s="6" t="s">
        <v>1</v>
      </c>
      <c r="C411" s="7" t="str">
        <f>HYPERLINK("https://www.twitter.com/terryhall2010/status/1425803684005310469","https://www.twitter.com/terryhall2010/status/1425803684005310469")</f>
        <v>https://www.twitter.com/terryhall2010/status/1425803684005310469</v>
      </c>
      <c r="D411" s="6" t="s">
        <v>902</v>
      </c>
      <c r="E411" s="8">
        <v>44420</v>
      </c>
      <c r="F411" s="6" t="s">
        <v>903</v>
      </c>
      <c r="G411" s="5">
        <v>567</v>
      </c>
      <c r="H411" s="5">
        <v>324</v>
      </c>
      <c r="I411" s="5">
        <v>396</v>
      </c>
      <c r="J411" s="6">
        <v>408.6</v>
      </c>
      <c r="K411" s="4" t="s">
        <v>2481</v>
      </c>
      <c r="L411" s="6" t="s">
        <v>904</v>
      </c>
      <c r="M411" s="5">
        <v>25366</v>
      </c>
      <c r="N411" s="4" t="s">
        <v>2481</v>
      </c>
      <c r="O411" s="4" t="s">
        <v>4627</v>
      </c>
      <c r="P411" s="4" t="s">
        <v>4606</v>
      </c>
    </row>
    <row r="412" spans="1:16" ht="15" x14ac:dyDescent="0.2">
      <c r="A412" s="2">
        <v>411</v>
      </c>
      <c r="B412" s="6" t="s">
        <v>1</v>
      </c>
      <c r="C412" s="7" t="str">
        <f>HYPERLINK("https://www.twitter.com/AhomasTellis/status/1425803683732852745","https://www.twitter.com/AhomasTellis/status/1425803683732852745")</f>
        <v>https://www.twitter.com/AhomasTellis/status/1425803683732852745</v>
      </c>
      <c r="D412" s="6" t="s">
        <v>905</v>
      </c>
      <c r="E412" s="8">
        <v>44420</v>
      </c>
      <c r="F412" s="6" t="s">
        <v>903</v>
      </c>
      <c r="G412" s="5">
        <v>0</v>
      </c>
      <c r="H412" s="5">
        <v>0</v>
      </c>
      <c r="I412" s="5">
        <v>0</v>
      </c>
      <c r="J412" s="5">
        <v>0</v>
      </c>
      <c r="K412" s="4" t="s">
        <v>2481</v>
      </c>
      <c r="L412" s="6" t="s">
        <v>906</v>
      </c>
      <c r="M412" s="5">
        <v>25367</v>
      </c>
      <c r="N412" s="4" t="s">
        <v>2481</v>
      </c>
      <c r="O412" s="4" t="s">
        <v>4627</v>
      </c>
      <c r="P412" s="4" t="s">
        <v>4606</v>
      </c>
    </row>
    <row r="413" spans="1:16" ht="15" x14ac:dyDescent="0.2">
      <c r="A413" s="2">
        <v>412</v>
      </c>
      <c r="B413" s="6" t="s">
        <v>1</v>
      </c>
      <c r="C413" s="7" t="str">
        <f>HYPERLINK("https://www.twitter.com/sujanac75260917/status/1425803681748770818","https://www.twitter.com/sujanac75260917/status/1425803681748770818")</f>
        <v>https://www.twitter.com/sujanac75260917/status/1425803681748770818</v>
      </c>
      <c r="D413" s="6" t="s">
        <v>907</v>
      </c>
      <c r="E413" s="8">
        <v>44420</v>
      </c>
      <c r="F413" s="6" t="s">
        <v>908</v>
      </c>
      <c r="G413" s="5">
        <v>46</v>
      </c>
      <c r="H413" s="5">
        <v>0</v>
      </c>
      <c r="I413" s="5">
        <v>0</v>
      </c>
      <c r="J413" s="6">
        <v>9.2000000000000011</v>
      </c>
      <c r="K413" s="4" t="s">
        <v>2481</v>
      </c>
      <c r="L413" s="6" t="s">
        <v>909</v>
      </c>
      <c r="M413" s="5">
        <v>25368</v>
      </c>
      <c r="N413" s="4" t="s">
        <v>2481</v>
      </c>
      <c r="O413" s="4" t="s">
        <v>4627</v>
      </c>
      <c r="P413" s="4" t="s">
        <v>4606</v>
      </c>
    </row>
    <row r="414" spans="1:16" ht="15" x14ac:dyDescent="0.2">
      <c r="A414" s="2">
        <v>413</v>
      </c>
      <c r="B414" s="6" t="s">
        <v>1</v>
      </c>
      <c r="C414" s="7" t="str">
        <f>HYPERLINK("https://www.twitter.com/Chiyem4/status/1425803680654184448","https://www.twitter.com/Chiyem4/status/1425803680654184448")</f>
        <v>https://www.twitter.com/Chiyem4/status/1425803680654184448</v>
      </c>
      <c r="D414" s="6" t="s">
        <v>910</v>
      </c>
      <c r="E414" s="8">
        <v>44420</v>
      </c>
      <c r="F414" s="6" t="s">
        <v>908</v>
      </c>
      <c r="G414" s="5">
        <v>6843</v>
      </c>
      <c r="H414" s="5">
        <v>44</v>
      </c>
      <c r="I414" s="5">
        <v>47</v>
      </c>
      <c r="J414" s="6">
        <v>1405.3000000000002</v>
      </c>
      <c r="K414" s="4" t="s">
        <v>2481</v>
      </c>
      <c r="L414" s="6" t="s">
        <v>737</v>
      </c>
      <c r="M414" s="5">
        <v>25369</v>
      </c>
      <c r="N414" s="4" t="s">
        <v>2481</v>
      </c>
      <c r="O414" s="4" t="s">
        <v>4627</v>
      </c>
      <c r="P414" s="4" t="s">
        <v>4606</v>
      </c>
    </row>
    <row r="415" spans="1:16" ht="15" x14ac:dyDescent="0.2">
      <c r="A415" s="2">
        <v>414</v>
      </c>
      <c r="B415" s="6" t="s">
        <v>1</v>
      </c>
      <c r="C415" s="7" t="str">
        <f>HYPERLINK("https://www.twitter.com/datguyPG/status/1425803679253336065","https://www.twitter.com/datguyPG/status/1425803679253336065")</f>
        <v>https://www.twitter.com/datguyPG/status/1425803679253336065</v>
      </c>
      <c r="D415" s="6" t="s">
        <v>866</v>
      </c>
      <c r="E415" s="8">
        <v>44420</v>
      </c>
      <c r="F415" s="6" t="s">
        <v>911</v>
      </c>
      <c r="G415" s="5">
        <v>39</v>
      </c>
      <c r="H415" s="5">
        <v>531</v>
      </c>
      <c r="I415" s="5">
        <v>1377</v>
      </c>
      <c r="J415" s="6">
        <v>855.6</v>
      </c>
      <c r="K415" s="4" t="s">
        <v>2481</v>
      </c>
      <c r="L415" s="6" t="s">
        <v>827</v>
      </c>
      <c r="M415" s="5">
        <v>25370</v>
      </c>
      <c r="N415" s="4" t="s">
        <v>2481</v>
      </c>
      <c r="O415" s="4" t="s">
        <v>4627</v>
      </c>
      <c r="P415" s="4" t="s">
        <v>4606</v>
      </c>
    </row>
    <row r="416" spans="1:16" ht="15" x14ac:dyDescent="0.2">
      <c r="A416" s="2">
        <v>415</v>
      </c>
      <c r="B416" s="6" t="s">
        <v>1</v>
      </c>
      <c r="C416" s="7" t="str">
        <f>HYPERLINK("https://www.twitter.com/HadzJnr/status/1425803676694683657","https://www.twitter.com/HadzJnr/status/1425803676694683657")</f>
        <v>https://www.twitter.com/HadzJnr/status/1425803676694683657</v>
      </c>
      <c r="D416" s="6" t="s">
        <v>912</v>
      </c>
      <c r="E416" s="8">
        <v>44420</v>
      </c>
      <c r="F416" s="6" t="s">
        <v>911</v>
      </c>
      <c r="G416" s="5">
        <v>204</v>
      </c>
      <c r="H416" s="5">
        <v>1</v>
      </c>
      <c r="I416" s="5">
        <v>0</v>
      </c>
      <c r="J416" s="6">
        <v>41.1</v>
      </c>
      <c r="K416" s="4" t="s">
        <v>2481</v>
      </c>
      <c r="L416" s="6" t="s">
        <v>913</v>
      </c>
      <c r="M416" s="5">
        <v>25371</v>
      </c>
      <c r="N416" s="4" t="s">
        <v>2481</v>
      </c>
      <c r="O416" s="4" t="s">
        <v>4627</v>
      </c>
      <c r="P416" s="4" t="s">
        <v>4606</v>
      </c>
    </row>
    <row r="417" spans="1:16" ht="15" x14ac:dyDescent="0.2">
      <c r="A417" s="2">
        <v>416</v>
      </c>
      <c r="B417" s="6" t="s">
        <v>1</v>
      </c>
      <c r="C417" s="7" t="str">
        <f>HYPERLINK("https://www.twitter.com/iwujiec/status/1425803676690501635","https://www.twitter.com/iwujiec/status/1425803676690501635")</f>
        <v>https://www.twitter.com/iwujiec/status/1425803676690501635</v>
      </c>
      <c r="D417" s="6" t="s">
        <v>914</v>
      </c>
      <c r="E417" s="8">
        <v>44420</v>
      </c>
      <c r="F417" s="6" t="s">
        <v>911</v>
      </c>
      <c r="G417" s="5">
        <v>78</v>
      </c>
      <c r="H417" s="5">
        <v>18547</v>
      </c>
      <c r="I417" s="5">
        <v>5135</v>
      </c>
      <c r="J417" s="6">
        <v>8147.2</v>
      </c>
      <c r="K417" s="4" t="s">
        <v>2481</v>
      </c>
      <c r="L417" s="6" t="s">
        <v>404</v>
      </c>
      <c r="M417" s="5">
        <v>25372</v>
      </c>
      <c r="N417" s="4" t="s">
        <v>2481</v>
      </c>
      <c r="O417" s="4" t="s">
        <v>4627</v>
      </c>
      <c r="P417" s="4" t="s">
        <v>4606</v>
      </c>
    </row>
    <row r="418" spans="1:16" ht="15" x14ac:dyDescent="0.2">
      <c r="A418" s="2">
        <v>417</v>
      </c>
      <c r="B418" s="6" t="s">
        <v>1</v>
      </c>
      <c r="C418" s="7" t="str">
        <f>HYPERLINK("https://www.twitter.com/BeauSatchelle/status/1425803673809076228","https://www.twitter.com/BeauSatchelle/status/1425803673809076228")</f>
        <v>https://www.twitter.com/BeauSatchelle/status/1425803673809076228</v>
      </c>
      <c r="D418" s="6" t="s">
        <v>915</v>
      </c>
      <c r="E418" s="8">
        <v>44420</v>
      </c>
      <c r="F418" s="6" t="s">
        <v>916</v>
      </c>
      <c r="G418" s="5">
        <v>2492</v>
      </c>
      <c r="H418" s="5">
        <v>3</v>
      </c>
      <c r="I418" s="5">
        <v>3</v>
      </c>
      <c r="J418" s="6">
        <v>500.8</v>
      </c>
      <c r="K418" s="4" t="s">
        <v>2481</v>
      </c>
      <c r="L418" s="6" t="s">
        <v>917</v>
      </c>
      <c r="M418" s="5">
        <v>25373</v>
      </c>
      <c r="N418" s="4" t="s">
        <v>2481</v>
      </c>
      <c r="O418" s="4" t="s">
        <v>4627</v>
      </c>
      <c r="P418" s="4" t="s">
        <v>4606</v>
      </c>
    </row>
    <row r="419" spans="1:16" ht="15" x14ac:dyDescent="0.2">
      <c r="A419" s="2">
        <v>418</v>
      </c>
      <c r="B419" s="6" t="s">
        <v>1</v>
      </c>
      <c r="C419" s="7" t="str">
        <f>HYPERLINK("https://www.twitter.com/adiknyachrista/status/1425803672265510919","https://www.twitter.com/adiknyachrista/status/1425803672265510919")</f>
        <v>https://www.twitter.com/adiknyachrista/status/1425803672265510919</v>
      </c>
      <c r="D419" s="6" t="s">
        <v>918</v>
      </c>
      <c r="E419" s="8">
        <v>44420</v>
      </c>
      <c r="F419" s="6" t="s">
        <v>916</v>
      </c>
      <c r="G419" s="5">
        <v>324</v>
      </c>
      <c r="H419" s="5">
        <v>495</v>
      </c>
      <c r="I419" s="5">
        <v>1600</v>
      </c>
      <c r="J419" s="6">
        <v>1013.3</v>
      </c>
      <c r="K419" s="4" t="s">
        <v>2481</v>
      </c>
      <c r="L419" s="6" t="s">
        <v>532</v>
      </c>
      <c r="M419" s="5">
        <v>25374</v>
      </c>
      <c r="N419" s="4" t="s">
        <v>2481</v>
      </c>
      <c r="O419" s="4" t="s">
        <v>4627</v>
      </c>
      <c r="P419" s="4" t="s">
        <v>4606</v>
      </c>
    </row>
    <row r="420" spans="1:16" ht="15" x14ac:dyDescent="0.2">
      <c r="A420" s="2">
        <v>419</v>
      </c>
      <c r="B420" s="6" t="s">
        <v>1</v>
      </c>
      <c r="C420" s="7" t="str">
        <f>HYPERLINK("https://www.twitter.com/maxtuman2/status/1425803670814343168","https://www.twitter.com/maxtuman2/status/1425803670814343168")</f>
        <v>https://www.twitter.com/maxtuman2/status/1425803670814343168</v>
      </c>
      <c r="D420" s="6" t="s">
        <v>857</v>
      </c>
      <c r="E420" s="8">
        <v>44420</v>
      </c>
      <c r="F420" s="6" t="s">
        <v>919</v>
      </c>
      <c r="G420" s="5">
        <v>7</v>
      </c>
      <c r="H420" s="5">
        <v>0</v>
      </c>
      <c r="I420" s="5">
        <v>0</v>
      </c>
      <c r="J420" s="6">
        <v>1.4000000000000001</v>
      </c>
      <c r="K420" s="4" t="s">
        <v>2481</v>
      </c>
      <c r="L420" s="6" t="s">
        <v>920</v>
      </c>
      <c r="M420" s="5">
        <v>25375</v>
      </c>
      <c r="N420" s="4" t="s">
        <v>2481</v>
      </c>
      <c r="O420" s="4" t="s">
        <v>4627</v>
      </c>
      <c r="P420" s="4" t="s">
        <v>4606</v>
      </c>
    </row>
    <row r="421" spans="1:16" ht="15" x14ac:dyDescent="0.2">
      <c r="A421" s="2">
        <v>420</v>
      </c>
      <c r="B421" s="6" t="s">
        <v>1</v>
      </c>
      <c r="C421" s="7" t="str">
        <f>HYPERLINK("https://www.twitter.com/terryhall2010/status/1425803660341092354","https://www.twitter.com/terryhall2010/status/1425803660341092354")</f>
        <v>https://www.twitter.com/terryhall2010/status/1425803660341092354</v>
      </c>
      <c r="D421" s="6" t="s">
        <v>902</v>
      </c>
      <c r="E421" s="8">
        <v>44420</v>
      </c>
      <c r="F421" s="6" t="s">
        <v>921</v>
      </c>
      <c r="G421" s="5">
        <v>567</v>
      </c>
      <c r="H421" s="5">
        <v>406</v>
      </c>
      <c r="I421" s="5">
        <v>537</v>
      </c>
      <c r="J421" s="6">
        <v>503.7</v>
      </c>
      <c r="K421" s="4" t="s">
        <v>2481</v>
      </c>
      <c r="L421" s="6" t="s">
        <v>922</v>
      </c>
      <c r="M421" s="5">
        <v>25376</v>
      </c>
      <c r="N421" s="4" t="s">
        <v>2481</v>
      </c>
      <c r="O421" s="4" t="s">
        <v>4627</v>
      </c>
      <c r="P421" s="4" t="s">
        <v>4606</v>
      </c>
    </row>
    <row r="422" spans="1:16" ht="15" x14ac:dyDescent="0.2">
      <c r="A422" s="2">
        <v>421</v>
      </c>
      <c r="B422" s="6" t="s">
        <v>1</v>
      </c>
      <c r="C422" s="7" t="str">
        <f>HYPERLINK("https://www.twitter.com/fikriyansyahp/status/1425803659271565328","https://www.twitter.com/fikriyansyahp/status/1425803659271565328")</f>
        <v>https://www.twitter.com/fikriyansyahp/status/1425803659271565328</v>
      </c>
      <c r="D422" s="6" t="s">
        <v>923</v>
      </c>
      <c r="E422" s="8">
        <v>44420</v>
      </c>
      <c r="F422" s="6" t="s">
        <v>921</v>
      </c>
      <c r="G422" s="5">
        <v>70</v>
      </c>
      <c r="H422" s="5">
        <v>19</v>
      </c>
      <c r="I422" s="5">
        <v>19</v>
      </c>
      <c r="J422" s="6">
        <v>29.2</v>
      </c>
      <c r="K422" s="4" t="s">
        <v>2481</v>
      </c>
      <c r="L422" s="6" t="s">
        <v>924</v>
      </c>
      <c r="M422" s="5">
        <v>25377</v>
      </c>
      <c r="N422" s="4" t="s">
        <v>2481</v>
      </c>
      <c r="O422" s="4" t="s">
        <v>4627</v>
      </c>
      <c r="P422" s="4" t="s">
        <v>4606</v>
      </c>
    </row>
    <row r="423" spans="1:16" ht="15" x14ac:dyDescent="0.2">
      <c r="A423" s="2">
        <v>422</v>
      </c>
      <c r="B423" s="6" t="s">
        <v>1</v>
      </c>
      <c r="C423" s="7" t="str">
        <f>HYPERLINK("https://www.twitter.com/HI37564996/status/1425803658202009606","https://www.twitter.com/HI37564996/status/1425803658202009606")</f>
        <v>https://www.twitter.com/HI37564996/status/1425803658202009606</v>
      </c>
      <c r="D423" s="6" t="s">
        <v>925</v>
      </c>
      <c r="E423" s="8">
        <v>44420</v>
      </c>
      <c r="F423" s="6" t="s">
        <v>926</v>
      </c>
      <c r="G423" s="5">
        <v>25</v>
      </c>
      <c r="H423" s="5">
        <v>434</v>
      </c>
      <c r="I423" s="5">
        <v>126</v>
      </c>
      <c r="J423" s="6">
        <v>198.2</v>
      </c>
      <c r="K423" s="4" t="s">
        <v>2481</v>
      </c>
      <c r="L423" s="6" t="s">
        <v>927</v>
      </c>
      <c r="M423" s="5">
        <v>25378</v>
      </c>
      <c r="N423" s="4" t="s">
        <v>2481</v>
      </c>
      <c r="O423" s="4" t="s">
        <v>4627</v>
      </c>
      <c r="P423" s="4" t="s">
        <v>4606</v>
      </c>
    </row>
    <row r="424" spans="1:16" ht="15" x14ac:dyDescent="0.2">
      <c r="A424" s="2">
        <v>423</v>
      </c>
      <c r="B424" s="6" t="s">
        <v>1</v>
      </c>
      <c r="C424" s="7" t="str">
        <f>HYPERLINK("https://www.twitter.com/awanmer/status/1425803657837039620","https://www.twitter.com/awanmer/status/1425803657837039620")</f>
        <v>https://www.twitter.com/awanmer/status/1425803657837039620</v>
      </c>
      <c r="D424" s="6" t="s">
        <v>928</v>
      </c>
      <c r="E424" s="8">
        <v>44420</v>
      </c>
      <c r="F424" s="6" t="s">
        <v>926</v>
      </c>
      <c r="G424" s="5">
        <v>28</v>
      </c>
      <c r="H424" s="5">
        <v>732</v>
      </c>
      <c r="I424" s="5">
        <v>1786</v>
      </c>
      <c r="J424" s="6">
        <v>1118.2</v>
      </c>
      <c r="K424" s="4" t="s">
        <v>2481</v>
      </c>
      <c r="L424" s="6" t="s">
        <v>350</v>
      </c>
      <c r="M424" s="5">
        <v>25379</v>
      </c>
      <c r="N424" s="4" t="s">
        <v>2481</v>
      </c>
      <c r="O424" s="4" t="s">
        <v>4627</v>
      </c>
      <c r="P424" s="4" t="s">
        <v>4606</v>
      </c>
    </row>
    <row r="425" spans="1:16" ht="15" x14ac:dyDescent="0.2">
      <c r="A425" s="2">
        <v>424</v>
      </c>
      <c r="B425" s="6" t="s">
        <v>1</v>
      </c>
      <c r="C425" s="7" t="str">
        <f>HYPERLINK("https://www.twitter.com/komputerKlown/status/1425919307284893707","https://www.twitter.com/komputerKlown/status/1425919307284893707")</f>
        <v>https://www.twitter.com/komputerKlown/status/1425919307284893707</v>
      </c>
      <c r="D425" s="6" t="s">
        <v>929</v>
      </c>
      <c r="E425" s="8">
        <v>44420</v>
      </c>
      <c r="F425" s="6" t="s">
        <v>930</v>
      </c>
      <c r="G425" s="5">
        <v>61</v>
      </c>
      <c r="H425" s="5">
        <v>92</v>
      </c>
      <c r="I425" s="5">
        <v>39</v>
      </c>
      <c r="J425" s="6">
        <v>59.3</v>
      </c>
      <c r="K425" s="4" t="s">
        <v>2481</v>
      </c>
      <c r="L425" s="6" t="s">
        <v>931</v>
      </c>
      <c r="M425" s="5">
        <v>26101</v>
      </c>
      <c r="N425" s="4" t="s">
        <v>2481</v>
      </c>
      <c r="O425" s="4" t="s">
        <v>4627</v>
      </c>
      <c r="P425" s="4" t="s">
        <v>4606</v>
      </c>
    </row>
    <row r="426" spans="1:16" ht="15" x14ac:dyDescent="0.2">
      <c r="A426" s="2">
        <v>425</v>
      </c>
      <c r="B426" s="6" t="s">
        <v>1</v>
      </c>
      <c r="C426" s="7" t="str">
        <f>HYPERLINK("https://www.twitter.com/SlendySensei/status/1425919305489780744","https://www.twitter.com/SlendySensei/status/1425919305489780744")</f>
        <v>https://www.twitter.com/SlendySensei/status/1425919305489780744</v>
      </c>
      <c r="D426" s="6" t="s">
        <v>932</v>
      </c>
      <c r="E426" s="8">
        <v>44420</v>
      </c>
      <c r="F426" s="6" t="s">
        <v>930</v>
      </c>
      <c r="G426" s="5">
        <v>117</v>
      </c>
      <c r="H426" s="5">
        <v>25470</v>
      </c>
      <c r="I426" s="5">
        <v>5322</v>
      </c>
      <c r="J426" s="6">
        <v>10325.4</v>
      </c>
      <c r="K426" s="4" t="s">
        <v>2481</v>
      </c>
      <c r="L426" s="6" t="s">
        <v>516</v>
      </c>
      <c r="M426" s="5">
        <v>26102</v>
      </c>
      <c r="N426" s="4" t="s">
        <v>2481</v>
      </c>
      <c r="O426" s="4" t="s">
        <v>4627</v>
      </c>
      <c r="P426" s="4" t="s">
        <v>4606</v>
      </c>
    </row>
    <row r="427" spans="1:16" ht="15" x14ac:dyDescent="0.2">
      <c r="A427" s="2">
        <v>426</v>
      </c>
      <c r="B427" s="6" t="s">
        <v>1</v>
      </c>
      <c r="C427" s="7" t="str">
        <f>HYPERLINK("https://www.twitter.com/BOBOTEEV/status/1425919282345619464","https://www.twitter.com/BOBOTEEV/status/1425919282345619464")</f>
        <v>https://www.twitter.com/BOBOTEEV/status/1425919282345619464</v>
      </c>
      <c r="D427" s="6" t="s">
        <v>933</v>
      </c>
      <c r="E427" s="8">
        <v>44420</v>
      </c>
      <c r="F427" s="6" t="s">
        <v>934</v>
      </c>
      <c r="G427" s="5">
        <v>215</v>
      </c>
      <c r="H427" s="5">
        <v>1</v>
      </c>
      <c r="I427" s="5">
        <v>1</v>
      </c>
      <c r="J427" s="6">
        <v>43.8</v>
      </c>
      <c r="K427" s="4" t="s">
        <v>2481</v>
      </c>
      <c r="L427" s="6" t="s">
        <v>935</v>
      </c>
      <c r="M427" s="5">
        <v>26103</v>
      </c>
      <c r="N427" s="4" t="s">
        <v>2481</v>
      </c>
      <c r="O427" s="4" t="s">
        <v>4627</v>
      </c>
      <c r="P427" s="4" t="s">
        <v>4606</v>
      </c>
    </row>
    <row r="428" spans="1:16" ht="15" x14ac:dyDescent="0.2">
      <c r="A428" s="2">
        <v>427</v>
      </c>
      <c r="B428" s="6" t="s">
        <v>1</v>
      </c>
      <c r="C428" s="7" t="str">
        <f>HYPERLINK("https://www.twitter.com/hamedmo52073401/status/1425919282341453830","https://www.twitter.com/hamedmo52073401/status/1425919282341453830")</f>
        <v>https://www.twitter.com/hamedmo52073401/status/1425919282341453830</v>
      </c>
      <c r="D428" s="6" t="s">
        <v>936</v>
      </c>
      <c r="E428" s="8">
        <v>44420</v>
      </c>
      <c r="F428" s="6" t="s">
        <v>934</v>
      </c>
      <c r="G428" s="5">
        <v>0</v>
      </c>
      <c r="H428" s="5">
        <v>0</v>
      </c>
      <c r="I428" s="5">
        <v>0</v>
      </c>
      <c r="J428" s="5">
        <v>0</v>
      </c>
      <c r="K428" s="4" t="s">
        <v>2481</v>
      </c>
      <c r="L428" s="6" t="s">
        <v>937</v>
      </c>
      <c r="M428" s="5">
        <v>26104</v>
      </c>
      <c r="N428" s="4" t="s">
        <v>2481</v>
      </c>
      <c r="O428" s="4" t="s">
        <v>4627</v>
      </c>
      <c r="P428" s="4" t="s">
        <v>4606</v>
      </c>
    </row>
    <row r="429" spans="1:16" ht="15" x14ac:dyDescent="0.2">
      <c r="A429" s="2">
        <v>428</v>
      </c>
      <c r="B429" s="6" t="s">
        <v>1</v>
      </c>
      <c r="C429" s="7" t="str">
        <f>HYPERLINK("https://www.twitter.com/doge_lot/status/1425919281112485888","https://www.twitter.com/doge_lot/status/1425919281112485888")</f>
        <v>https://www.twitter.com/doge_lot/status/1425919281112485888</v>
      </c>
      <c r="D429" s="6" t="s">
        <v>938</v>
      </c>
      <c r="E429" s="8">
        <v>44420</v>
      </c>
      <c r="F429" s="6" t="s">
        <v>934</v>
      </c>
      <c r="G429" s="5">
        <v>3</v>
      </c>
      <c r="H429" s="5">
        <v>0</v>
      </c>
      <c r="I429" s="5">
        <v>0</v>
      </c>
      <c r="J429" s="6">
        <v>0.60000000000000009</v>
      </c>
      <c r="K429" s="4" t="s">
        <v>2481</v>
      </c>
      <c r="L429" s="6" t="s">
        <v>939</v>
      </c>
      <c r="M429" s="5">
        <v>26105</v>
      </c>
      <c r="N429" s="4" t="s">
        <v>2481</v>
      </c>
      <c r="O429" s="4" t="s">
        <v>4627</v>
      </c>
      <c r="P429" s="4" t="s">
        <v>4606</v>
      </c>
    </row>
    <row r="430" spans="1:16" ht="15" x14ac:dyDescent="0.2">
      <c r="A430" s="2">
        <v>429</v>
      </c>
      <c r="B430" s="6" t="s">
        <v>1</v>
      </c>
      <c r="C430" s="7" t="str">
        <f>HYPERLINK("https://www.twitter.com/DwarkaStephen/status/1425919278155452429","https://www.twitter.com/DwarkaStephen/status/1425919278155452429")</f>
        <v>https://www.twitter.com/DwarkaStephen/status/1425919278155452429</v>
      </c>
      <c r="D430" s="6" t="s">
        <v>940</v>
      </c>
      <c r="E430" s="8">
        <v>44420</v>
      </c>
      <c r="F430" s="6" t="s">
        <v>941</v>
      </c>
      <c r="G430" s="5">
        <v>102</v>
      </c>
      <c r="H430" s="5">
        <v>14</v>
      </c>
      <c r="I430" s="5">
        <v>7</v>
      </c>
      <c r="J430" s="6">
        <v>28.1</v>
      </c>
      <c r="K430" s="4" t="s">
        <v>2481</v>
      </c>
      <c r="L430" s="6" t="s">
        <v>942</v>
      </c>
      <c r="M430" s="5">
        <v>26106</v>
      </c>
      <c r="N430" s="4" t="s">
        <v>2481</v>
      </c>
      <c r="O430" s="4" t="s">
        <v>4627</v>
      </c>
      <c r="P430" s="4" t="s">
        <v>4606</v>
      </c>
    </row>
    <row r="431" spans="1:16" ht="15" x14ac:dyDescent="0.2">
      <c r="A431" s="2">
        <v>430</v>
      </c>
      <c r="B431" s="6" t="s">
        <v>1</v>
      </c>
      <c r="C431" s="7" t="str">
        <f>HYPERLINK("https://www.twitter.com/maxm_profit/status/1425919272358924292","https://www.twitter.com/maxm_profit/status/1425919272358924292")</f>
        <v>https://www.twitter.com/maxm_profit/status/1425919272358924292</v>
      </c>
      <c r="D431" s="6" t="s">
        <v>678</v>
      </c>
      <c r="E431" s="8">
        <v>44420</v>
      </c>
      <c r="F431" s="6" t="s">
        <v>943</v>
      </c>
      <c r="G431" s="5">
        <v>1206</v>
      </c>
      <c r="H431" s="5">
        <v>0</v>
      </c>
      <c r="I431" s="5">
        <v>0</v>
      </c>
      <c r="J431" s="6">
        <v>241.20000000000002</v>
      </c>
      <c r="K431" s="4" t="s">
        <v>2481</v>
      </c>
      <c r="L431" s="6" t="s">
        <v>944</v>
      </c>
      <c r="M431" s="5">
        <v>26107</v>
      </c>
      <c r="N431" s="4" t="s">
        <v>2481</v>
      </c>
      <c r="O431" s="4" t="s">
        <v>4627</v>
      </c>
      <c r="P431" s="4" t="s">
        <v>4606</v>
      </c>
    </row>
    <row r="432" spans="1:16" ht="15" x14ac:dyDescent="0.2">
      <c r="A432" s="2">
        <v>431</v>
      </c>
      <c r="B432" s="6" t="s">
        <v>1</v>
      </c>
      <c r="C432" s="7" t="str">
        <f>HYPERLINK("https://www.twitter.com/Goldbrown201/status/1425919264997871619","https://www.twitter.com/Goldbrown201/status/1425919264997871619")</f>
        <v>https://www.twitter.com/Goldbrown201/status/1425919264997871619</v>
      </c>
      <c r="D432" s="6" t="s">
        <v>945</v>
      </c>
      <c r="E432" s="8">
        <v>44420</v>
      </c>
      <c r="F432" s="6" t="s">
        <v>946</v>
      </c>
      <c r="G432" s="5">
        <v>3</v>
      </c>
      <c r="H432" s="5">
        <v>0</v>
      </c>
      <c r="I432" s="5">
        <v>0</v>
      </c>
      <c r="J432" s="6">
        <v>0.60000000000000009</v>
      </c>
      <c r="K432" s="4" t="s">
        <v>2481</v>
      </c>
      <c r="L432" s="6" t="s">
        <v>947</v>
      </c>
      <c r="M432" s="5">
        <v>26108</v>
      </c>
      <c r="N432" s="4" t="s">
        <v>2481</v>
      </c>
      <c r="O432" s="4" t="s">
        <v>4627</v>
      </c>
      <c r="P432" s="4" t="s">
        <v>4606</v>
      </c>
    </row>
    <row r="433" spans="1:16" ht="15" x14ac:dyDescent="0.2">
      <c r="A433" s="2">
        <v>432</v>
      </c>
      <c r="B433" s="6" t="s">
        <v>1</v>
      </c>
      <c r="C433" s="7" t="str">
        <f>HYPERLINK("https://www.twitter.com/Ajril21/status/1425919259914297348","https://www.twitter.com/Ajril21/status/1425919259914297348")</f>
        <v>https://www.twitter.com/Ajril21/status/1425919259914297348</v>
      </c>
      <c r="D433" s="6" t="s">
        <v>948</v>
      </c>
      <c r="E433" s="8">
        <v>44420</v>
      </c>
      <c r="F433" s="6" t="s">
        <v>949</v>
      </c>
      <c r="G433" s="5">
        <v>52</v>
      </c>
      <c r="H433" s="5">
        <v>70</v>
      </c>
      <c r="I433" s="5">
        <v>56</v>
      </c>
      <c r="J433" s="6">
        <v>59.4</v>
      </c>
      <c r="K433" s="4" t="s">
        <v>2481</v>
      </c>
      <c r="L433" s="6" t="s">
        <v>950</v>
      </c>
      <c r="M433" s="5">
        <v>26109</v>
      </c>
      <c r="N433" s="4" t="s">
        <v>2481</v>
      </c>
      <c r="O433" s="4" t="s">
        <v>4627</v>
      </c>
      <c r="P433" s="4" t="s">
        <v>4606</v>
      </c>
    </row>
    <row r="434" spans="1:16" ht="15" x14ac:dyDescent="0.2">
      <c r="A434" s="2">
        <v>433</v>
      </c>
      <c r="B434" s="6" t="s">
        <v>1</v>
      </c>
      <c r="C434" s="7" t="str">
        <f>HYPERLINK("https://www.twitter.com/charlessabatier/status/1425919254747037697","https://www.twitter.com/charlessabatier/status/1425919254747037697")</f>
        <v>https://www.twitter.com/charlessabatier/status/1425919254747037697</v>
      </c>
      <c r="D434" s="6" t="s">
        <v>951</v>
      </c>
      <c r="E434" s="8">
        <v>44420</v>
      </c>
      <c r="F434" s="6" t="s">
        <v>952</v>
      </c>
      <c r="G434" s="5">
        <v>253</v>
      </c>
      <c r="H434" s="5">
        <v>0</v>
      </c>
      <c r="I434" s="5">
        <v>0</v>
      </c>
      <c r="J434" s="6">
        <v>50.6</v>
      </c>
      <c r="K434" s="4" t="s">
        <v>2481</v>
      </c>
      <c r="L434" s="6" t="s">
        <v>953</v>
      </c>
      <c r="M434" s="5">
        <v>26110</v>
      </c>
      <c r="N434" s="4" t="s">
        <v>2481</v>
      </c>
      <c r="O434" s="4" t="s">
        <v>4627</v>
      </c>
      <c r="P434" s="4" t="s">
        <v>4606</v>
      </c>
    </row>
    <row r="435" spans="1:16" ht="15" x14ac:dyDescent="0.2">
      <c r="A435" s="2">
        <v>434</v>
      </c>
      <c r="B435" s="6" t="s">
        <v>1</v>
      </c>
      <c r="C435" s="7" t="str">
        <f>HYPERLINK("https://www.twitter.com/azimi20033/status/1425919253996204034","https://www.twitter.com/azimi20033/status/1425919253996204034")</f>
        <v>https://www.twitter.com/azimi20033/status/1425919253996204034</v>
      </c>
      <c r="D435" s="6" t="s">
        <v>954</v>
      </c>
      <c r="E435" s="8">
        <v>44420</v>
      </c>
      <c r="F435" s="6" t="s">
        <v>952</v>
      </c>
      <c r="G435" s="5">
        <v>5</v>
      </c>
      <c r="H435" s="5">
        <v>316</v>
      </c>
      <c r="I435" s="5">
        <v>289</v>
      </c>
      <c r="J435" s="6">
        <v>240.3</v>
      </c>
      <c r="K435" s="4" t="s">
        <v>2481</v>
      </c>
      <c r="L435" s="6" t="s">
        <v>955</v>
      </c>
      <c r="M435" s="5">
        <v>26111</v>
      </c>
      <c r="N435" s="4" t="s">
        <v>2481</v>
      </c>
      <c r="O435" s="4" t="s">
        <v>4627</v>
      </c>
      <c r="P435" s="4" t="s">
        <v>4606</v>
      </c>
    </row>
    <row r="436" spans="1:16" ht="15" x14ac:dyDescent="0.2">
      <c r="A436" s="2">
        <v>435</v>
      </c>
      <c r="B436" s="6" t="s">
        <v>1</v>
      </c>
      <c r="C436" s="7" t="str">
        <f>HYPERLINK("https://www.twitter.com/MasterMukesh007/status/1425919252125470724","https://www.twitter.com/MasterMukesh007/status/1425919252125470724")</f>
        <v>https://www.twitter.com/MasterMukesh007/status/1425919252125470724</v>
      </c>
      <c r="D436" s="6" t="s">
        <v>956</v>
      </c>
      <c r="E436" s="8">
        <v>44420</v>
      </c>
      <c r="F436" s="6" t="s">
        <v>957</v>
      </c>
      <c r="G436" s="5">
        <v>70</v>
      </c>
      <c r="H436" s="5">
        <v>82</v>
      </c>
      <c r="I436" s="5">
        <v>23</v>
      </c>
      <c r="J436" s="6">
        <v>50.099999999999994</v>
      </c>
      <c r="K436" s="4" t="s">
        <v>2481</v>
      </c>
      <c r="L436" s="6" t="s">
        <v>958</v>
      </c>
      <c r="M436" s="5">
        <v>26112</v>
      </c>
      <c r="N436" s="4" t="s">
        <v>2481</v>
      </c>
      <c r="O436" s="4" t="s">
        <v>4627</v>
      </c>
      <c r="P436" s="4" t="s">
        <v>4606</v>
      </c>
    </row>
    <row r="437" spans="1:16" ht="15" x14ac:dyDescent="0.2">
      <c r="A437" s="2">
        <v>436</v>
      </c>
      <c r="B437" s="6" t="s">
        <v>1</v>
      </c>
      <c r="C437" s="7" t="str">
        <f>HYPERLINK("https://www.twitter.com/sisi_alagboeko/status/1425919250632433669","https://www.twitter.com/sisi_alagboeko/status/1425919250632433669")</f>
        <v>https://www.twitter.com/sisi_alagboeko/status/1425919250632433669</v>
      </c>
      <c r="D437" s="6" t="s">
        <v>959</v>
      </c>
      <c r="E437" s="8">
        <v>44420</v>
      </c>
      <c r="F437" s="6" t="s">
        <v>957</v>
      </c>
      <c r="G437" s="5">
        <v>74613</v>
      </c>
      <c r="H437" s="5">
        <v>16</v>
      </c>
      <c r="I437" s="5">
        <v>31</v>
      </c>
      <c r="J437" s="6">
        <v>14942.9</v>
      </c>
      <c r="K437" s="4" t="s">
        <v>2481</v>
      </c>
      <c r="L437" s="6" t="s">
        <v>960</v>
      </c>
      <c r="M437" s="5">
        <v>26113</v>
      </c>
      <c r="N437" s="4" t="s">
        <v>2481</v>
      </c>
      <c r="O437" s="4" t="s">
        <v>4627</v>
      </c>
      <c r="P437" s="4" t="s">
        <v>4606</v>
      </c>
    </row>
    <row r="438" spans="1:16" ht="15" x14ac:dyDescent="0.2">
      <c r="A438" s="2">
        <v>437</v>
      </c>
      <c r="B438" s="6" t="s">
        <v>1</v>
      </c>
      <c r="C438" s="7" t="str">
        <f>HYPERLINK("https://www.twitter.com/shiillprofessor/status/1425919246647775233","https://www.twitter.com/shiillprofessor/status/1425919246647775233")</f>
        <v>https://www.twitter.com/shiillprofessor/status/1425919246647775233</v>
      </c>
      <c r="D438" s="6" t="s">
        <v>961</v>
      </c>
      <c r="E438" s="8">
        <v>44420</v>
      </c>
      <c r="F438" s="6" t="s">
        <v>962</v>
      </c>
      <c r="G438" s="5">
        <v>1</v>
      </c>
      <c r="H438" s="5">
        <v>0</v>
      </c>
      <c r="I438" s="5">
        <v>0</v>
      </c>
      <c r="J438" s="6">
        <v>0.2</v>
      </c>
      <c r="K438" s="4" t="s">
        <v>2481</v>
      </c>
      <c r="L438" s="6" t="s">
        <v>963</v>
      </c>
      <c r="M438" s="5">
        <v>26114</v>
      </c>
      <c r="N438" s="4" t="s">
        <v>2481</v>
      </c>
      <c r="O438" s="4" t="s">
        <v>4627</v>
      </c>
      <c r="P438" s="4" t="s">
        <v>4606</v>
      </c>
    </row>
    <row r="439" spans="1:16" ht="15" x14ac:dyDescent="0.2">
      <c r="A439" s="2">
        <v>438</v>
      </c>
      <c r="B439" s="6" t="s">
        <v>1</v>
      </c>
      <c r="C439" s="7" t="str">
        <f>HYPERLINK("https://www.twitter.com/MelMarquez27/status/1425919237634281478","https://www.twitter.com/MelMarquez27/status/1425919237634281478")</f>
        <v>https://www.twitter.com/MelMarquez27/status/1425919237634281478</v>
      </c>
      <c r="D439" s="6" t="s">
        <v>964</v>
      </c>
      <c r="E439" s="8">
        <v>44420</v>
      </c>
      <c r="F439" s="6" t="s">
        <v>965</v>
      </c>
      <c r="G439" s="5">
        <v>269</v>
      </c>
      <c r="H439" s="5">
        <v>25470</v>
      </c>
      <c r="I439" s="5">
        <v>5322</v>
      </c>
      <c r="J439" s="6">
        <v>10355.799999999999</v>
      </c>
      <c r="K439" s="4" t="s">
        <v>2481</v>
      </c>
      <c r="L439" s="6" t="s">
        <v>516</v>
      </c>
      <c r="M439" s="5">
        <v>26115</v>
      </c>
      <c r="N439" s="4" t="s">
        <v>2481</v>
      </c>
      <c r="O439" s="4" t="s">
        <v>4627</v>
      </c>
      <c r="P439" s="4" t="s">
        <v>4606</v>
      </c>
    </row>
    <row r="440" spans="1:16" ht="15" x14ac:dyDescent="0.2">
      <c r="A440" s="2">
        <v>439</v>
      </c>
      <c r="B440" s="6" t="s">
        <v>1</v>
      </c>
      <c r="C440" s="7" t="str">
        <f>HYPERLINK("https://www.twitter.com/hee_byong/status/1425919232601038853","https://www.twitter.com/hee_byong/status/1425919232601038853")</f>
        <v>https://www.twitter.com/hee_byong/status/1425919232601038853</v>
      </c>
      <c r="D440" s="6" t="s">
        <v>966</v>
      </c>
      <c r="E440" s="8">
        <v>44420</v>
      </c>
      <c r="F440" s="6" t="s">
        <v>967</v>
      </c>
      <c r="G440" s="5">
        <v>3</v>
      </c>
      <c r="H440" s="5">
        <v>1</v>
      </c>
      <c r="I440" s="5">
        <v>1</v>
      </c>
      <c r="J440" s="6">
        <v>1.4000000000000001</v>
      </c>
      <c r="K440" s="4" t="s">
        <v>2481</v>
      </c>
      <c r="L440" s="6" t="s">
        <v>968</v>
      </c>
      <c r="M440" s="5">
        <v>26116</v>
      </c>
      <c r="N440" s="4" t="s">
        <v>2481</v>
      </c>
      <c r="O440" s="4" t="s">
        <v>4627</v>
      </c>
      <c r="P440" s="4" t="s">
        <v>4606</v>
      </c>
    </row>
    <row r="441" spans="1:16" ht="15" x14ac:dyDescent="0.2">
      <c r="A441" s="2">
        <v>440</v>
      </c>
      <c r="B441" s="6" t="s">
        <v>1</v>
      </c>
      <c r="C441" s="7" t="str">
        <f>HYPERLINK("https://www.twitter.com/Crypto_NewsUS/status/1425919230864658444","https://www.twitter.com/Crypto_NewsUS/status/1425919230864658444")</f>
        <v>https://www.twitter.com/Crypto_NewsUS/status/1425919230864658444</v>
      </c>
      <c r="D441" s="6" t="s">
        <v>969</v>
      </c>
      <c r="E441" s="8">
        <v>44420</v>
      </c>
      <c r="F441" s="6" t="s">
        <v>970</v>
      </c>
      <c r="G441" s="5">
        <v>116</v>
      </c>
      <c r="H441" s="5">
        <v>0</v>
      </c>
      <c r="I441" s="5">
        <v>0</v>
      </c>
      <c r="J441" s="6">
        <v>23.200000000000003</v>
      </c>
      <c r="K441" s="4" t="s">
        <v>2481</v>
      </c>
      <c r="L441" s="6" t="s">
        <v>971</v>
      </c>
      <c r="M441" s="5">
        <v>26117</v>
      </c>
      <c r="N441" s="4" t="s">
        <v>2481</v>
      </c>
      <c r="O441" s="4" t="s">
        <v>4627</v>
      </c>
      <c r="P441" s="4" t="s">
        <v>4606</v>
      </c>
    </row>
    <row r="442" spans="1:16" ht="15" x14ac:dyDescent="0.2">
      <c r="A442" s="2">
        <v>441</v>
      </c>
      <c r="B442" s="6" t="s">
        <v>1</v>
      </c>
      <c r="C442" s="7" t="str">
        <f>HYPERLINK("https://www.twitter.com/BOBOTEEV/status/1425919223323320322","https://www.twitter.com/BOBOTEEV/status/1425919223323320322")</f>
        <v>https://www.twitter.com/BOBOTEEV/status/1425919223323320322</v>
      </c>
      <c r="D442" s="6" t="s">
        <v>933</v>
      </c>
      <c r="E442" s="8">
        <v>44420</v>
      </c>
      <c r="F442" s="6" t="s">
        <v>972</v>
      </c>
      <c r="G442" s="5">
        <v>215</v>
      </c>
      <c r="H442" s="5">
        <v>1</v>
      </c>
      <c r="I442" s="5">
        <v>1</v>
      </c>
      <c r="J442" s="6">
        <v>43.8</v>
      </c>
      <c r="K442" s="4" t="s">
        <v>2481</v>
      </c>
      <c r="L442" s="6" t="s">
        <v>973</v>
      </c>
      <c r="M442" s="5">
        <v>26118</v>
      </c>
      <c r="N442" s="4" t="s">
        <v>2481</v>
      </c>
      <c r="O442" s="4" t="s">
        <v>4627</v>
      </c>
      <c r="P442" s="4" t="s">
        <v>4606</v>
      </c>
    </row>
    <row r="443" spans="1:16" ht="15" x14ac:dyDescent="0.2">
      <c r="A443" s="2">
        <v>442</v>
      </c>
      <c r="B443" s="6" t="s">
        <v>1</v>
      </c>
      <c r="C443" s="7" t="str">
        <f>HYPERLINK("https://www.twitter.com/ridoy66699/status/1425919220726996995","https://www.twitter.com/ridoy66699/status/1425919220726996995")</f>
        <v>https://www.twitter.com/ridoy66699/status/1425919220726996995</v>
      </c>
      <c r="D443" s="6" t="s">
        <v>974</v>
      </c>
      <c r="E443" s="8">
        <v>44420</v>
      </c>
      <c r="F443" s="6" t="s">
        <v>972</v>
      </c>
      <c r="G443" s="5">
        <v>0</v>
      </c>
      <c r="H443" s="5">
        <v>8034</v>
      </c>
      <c r="I443" s="5">
        <v>7721</v>
      </c>
      <c r="J443" s="6">
        <v>6270.7</v>
      </c>
      <c r="K443" s="4" t="s">
        <v>2481</v>
      </c>
      <c r="L443" s="6" t="s">
        <v>573</v>
      </c>
      <c r="M443" s="5">
        <v>26119</v>
      </c>
      <c r="N443" s="4" t="s">
        <v>2481</v>
      </c>
      <c r="O443" s="4" t="s">
        <v>4627</v>
      </c>
      <c r="P443" s="4" t="s">
        <v>4606</v>
      </c>
    </row>
    <row r="444" spans="1:16" ht="15" x14ac:dyDescent="0.2">
      <c r="A444" s="2">
        <v>443</v>
      </c>
      <c r="B444" s="6" t="s">
        <v>1</v>
      </c>
      <c r="C444" s="7" t="str">
        <f>HYPERLINK("https://www.twitter.com/finakiyomi/status/1425919218038583301","https://www.twitter.com/finakiyomi/status/1425919218038583301")</f>
        <v>https://www.twitter.com/finakiyomi/status/1425919218038583301</v>
      </c>
      <c r="D444" s="6" t="s">
        <v>975</v>
      </c>
      <c r="E444" s="8">
        <v>44420</v>
      </c>
      <c r="F444" s="6" t="s">
        <v>976</v>
      </c>
      <c r="G444" s="5">
        <v>1257</v>
      </c>
      <c r="H444" s="5">
        <v>1157</v>
      </c>
      <c r="I444" s="5">
        <v>3610</v>
      </c>
      <c r="J444" s="6">
        <v>2403.5</v>
      </c>
      <c r="K444" s="4" t="s">
        <v>2481</v>
      </c>
      <c r="L444" s="6" t="s">
        <v>532</v>
      </c>
      <c r="M444" s="5">
        <v>26120</v>
      </c>
      <c r="N444" s="4" t="s">
        <v>2481</v>
      </c>
      <c r="O444" s="4" t="s">
        <v>4627</v>
      </c>
      <c r="P444" s="4" t="s">
        <v>4606</v>
      </c>
    </row>
    <row r="445" spans="1:16" ht="15" x14ac:dyDescent="0.2">
      <c r="A445" s="2">
        <v>444</v>
      </c>
      <c r="B445" s="6" t="s">
        <v>1</v>
      </c>
      <c r="C445" s="7" t="str">
        <f>HYPERLINK("https://www.twitter.com/monad0girl/status/1425919200221175814","https://www.twitter.com/monad0girl/status/1425919200221175814")</f>
        <v>https://www.twitter.com/monad0girl/status/1425919200221175814</v>
      </c>
      <c r="D445" s="6" t="s">
        <v>977</v>
      </c>
      <c r="E445" s="8">
        <v>44420</v>
      </c>
      <c r="F445" s="6" t="s">
        <v>978</v>
      </c>
      <c r="G445" s="5">
        <v>232</v>
      </c>
      <c r="H445" s="5">
        <v>25470</v>
      </c>
      <c r="I445" s="5">
        <v>5322</v>
      </c>
      <c r="J445" s="6">
        <v>10348.4</v>
      </c>
      <c r="K445" s="4" t="s">
        <v>2481</v>
      </c>
      <c r="L445" s="6" t="s">
        <v>516</v>
      </c>
      <c r="M445" s="5">
        <v>26121</v>
      </c>
      <c r="N445" s="4" t="s">
        <v>2481</v>
      </c>
      <c r="O445" s="4" t="s">
        <v>4627</v>
      </c>
      <c r="P445" s="4" t="s">
        <v>4606</v>
      </c>
    </row>
    <row r="446" spans="1:16" ht="15" x14ac:dyDescent="0.2">
      <c r="A446" s="2">
        <v>445</v>
      </c>
      <c r="B446" s="6" t="s">
        <v>1</v>
      </c>
      <c r="C446" s="7" t="str">
        <f>HYPERLINK("https://www.twitter.com/Angela43809711/status/1425919197159251980","https://www.twitter.com/Angela43809711/status/1425919197159251980")</f>
        <v>https://www.twitter.com/Angela43809711/status/1425919197159251980</v>
      </c>
      <c r="D446" s="6" t="s">
        <v>979</v>
      </c>
      <c r="E446" s="8">
        <v>44420</v>
      </c>
      <c r="F446" s="6" t="s">
        <v>980</v>
      </c>
      <c r="G446" s="5">
        <v>22</v>
      </c>
      <c r="H446" s="5">
        <v>0</v>
      </c>
      <c r="I446" s="5">
        <v>0</v>
      </c>
      <c r="J446" s="6">
        <v>4.4000000000000004</v>
      </c>
      <c r="K446" s="4" t="s">
        <v>2481</v>
      </c>
      <c r="L446" s="6" t="s">
        <v>981</v>
      </c>
      <c r="M446" s="5">
        <v>26122</v>
      </c>
      <c r="N446" s="4" t="s">
        <v>2481</v>
      </c>
      <c r="O446" s="4" t="s">
        <v>4627</v>
      </c>
      <c r="P446" s="4" t="s">
        <v>4606</v>
      </c>
    </row>
    <row r="447" spans="1:16" ht="15" x14ac:dyDescent="0.2">
      <c r="A447" s="2">
        <v>446</v>
      </c>
      <c r="B447" s="6" t="s">
        <v>1</v>
      </c>
      <c r="C447" s="7" t="str">
        <f>HYPERLINK("https://www.twitter.com/HelenMa2021/status/1425919178314190851","https://www.twitter.com/HelenMa2021/status/1425919178314190851")</f>
        <v>https://www.twitter.com/HelenMa2021/status/1425919178314190851</v>
      </c>
      <c r="D447" s="6" t="s">
        <v>982</v>
      </c>
      <c r="E447" s="8">
        <v>44420</v>
      </c>
      <c r="F447" s="6" t="s">
        <v>983</v>
      </c>
      <c r="G447" s="5">
        <v>26</v>
      </c>
      <c r="H447" s="5">
        <v>0</v>
      </c>
      <c r="I447" s="5">
        <v>0</v>
      </c>
      <c r="J447" s="6">
        <v>5.2</v>
      </c>
      <c r="K447" s="4" t="s">
        <v>2481</v>
      </c>
      <c r="L447" s="6" t="s">
        <v>984</v>
      </c>
      <c r="M447" s="5">
        <v>26123</v>
      </c>
      <c r="N447" s="4" t="s">
        <v>2481</v>
      </c>
      <c r="O447" s="4" t="s">
        <v>4627</v>
      </c>
      <c r="P447" s="4" t="s">
        <v>4606</v>
      </c>
    </row>
    <row r="448" spans="1:16" ht="15" x14ac:dyDescent="0.2">
      <c r="A448" s="2">
        <v>447</v>
      </c>
      <c r="B448" s="6" t="s">
        <v>1</v>
      </c>
      <c r="C448" s="7" t="str">
        <f>HYPERLINK("https://www.twitter.com/CzoczkaEU/status/1425919174736547842","https://www.twitter.com/CzoczkaEU/status/1425919174736547842")</f>
        <v>https://www.twitter.com/CzoczkaEU/status/1425919174736547842</v>
      </c>
      <c r="D448" s="6" t="s">
        <v>985</v>
      </c>
      <c r="E448" s="8">
        <v>44420</v>
      </c>
      <c r="F448" s="6" t="s">
        <v>986</v>
      </c>
      <c r="G448" s="5">
        <v>193</v>
      </c>
      <c r="H448" s="5">
        <v>322</v>
      </c>
      <c r="I448" s="5">
        <v>8</v>
      </c>
      <c r="J448" s="6">
        <v>139.19999999999999</v>
      </c>
      <c r="K448" s="4" t="s">
        <v>2481</v>
      </c>
      <c r="L448" s="6" t="s">
        <v>987</v>
      </c>
      <c r="M448" s="5">
        <v>26124</v>
      </c>
      <c r="N448" s="4" t="s">
        <v>2481</v>
      </c>
      <c r="O448" s="4" t="s">
        <v>4627</v>
      </c>
      <c r="P448" s="4" t="s">
        <v>4606</v>
      </c>
    </row>
    <row r="449" spans="1:16" ht="15" x14ac:dyDescent="0.2">
      <c r="A449" s="2">
        <v>448</v>
      </c>
      <c r="B449" s="6" t="s">
        <v>1</v>
      </c>
      <c r="C449" s="7" t="str">
        <f>HYPERLINK("https://www.twitter.com/StanleyEpstein/status/1425919173457231872","https://www.twitter.com/StanleyEpstein/status/1425919173457231872")</f>
        <v>https://www.twitter.com/StanleyEpstein/status/1425919173457231872</v>
      </c>
      <c r="D449" s="6" t="s">
        <v>988</v>
      </c>
      <c r="E449" s="8">
        <v>44420</v>
      </c>
      <c r="F449" s="6" t="s">
        <v>989</v>
      </c>
      <c r="G449" s="5">
        <v>4809</v>
      </c>
      <c r="H449" s="5">
        <v>0</v>
      </c>
      <c r="I449" s="5">
        <v>4</v>
      </c>
      <c r="J449" s="6">
        <v>963.80000000000007</v>
      </c>
      <c r="K449" s="4" t="s">
        <v>2481</v>
      </c>
      <c r="L449" s="6" t="s">
        <v>990</v>
      </c>
      <c r="M449" s="5">
        <v>26125</v>
      </c>
      <c r="N449" s="4" t="s">
        <v>2481</v>
      </c>
      <c r="O449" s="4" t="s">
        <v>4627</v>
      </c>
      <c r="P449" s="4" t="s">
        <v>4606</v>
      </c>
    </row>
    <row r="450" spans="1:16" ht="15" x14ac:dyDescent="0.2">
      <c r="A450" s="2">
        <v>449</v>
      </c>
      <c r="B450" s="6" t="s">
        <v>1</v>
      </c>
      <c r="C450" s="7" t="str">
        <f>HYPERLINK("https://www.twitter.com/claudineserein9/status/1425919171850760192","https://www.twitter.com/claudineserein9/status/1425919171850760192")</f>
        <v>https://www.twitter.com/claudineserein9/status/1425919171850760192</v>
      </c>
      <c r="D450" s="6" t="s">
        <v>991</v>
      </c>
      <c r="E450" s="8">
        <v>44420</v>
      </c>
      <c r="F450" s="6" t="s">
        <v>989</v>
      </c>
      <c r="G450" s="5">
        <v>0</v>
      </c>
      <c r="H450" s="5">
        <v>4</v>
      </c>
      <c r="I450" s="5">
        <v>3</v>
      </c>
      <c r="J450" s="6">
        <v>2.7</v>
      </c>
      <c r="K450" s="4" t="s">
        <v>2481</v>
      </c>
      <c r="L450" s="6" t="s">
        <v>992</v>
      </c>
      <c r="M450" s="5">
        <v>26126</v>
      </c>
      <c r="N450" s="4" t="s">
        <v>2481</v>
      </c>
      <c r="O450" s="4" t="s">
        <v>4627</v>
      </c>
      <c r="P450" s="4" t="s">
        <v>4606</v>
      </c>
    </row>
    <row r="451" spans="1:16" ht="15" x14ac:dyDescent="0.2">
      <c r="A451" s="2">
        <v>450</v>
      </c>
      <c r="B451" s="6" t="s">
        <v>1</v>
      </c>
      <c r="C451" s="7" t="str">
        <f>HYPERLINK("https://www.twitter.com/nf4mation/status/1425919161847275522","https://www.twitter.com/nf4mation/status/1425919161847275522")</f>
        <v>https://www.twitter.com/nf4mation/status/1425919161847275522</v>
      </c>
      <c r="D451" s="6" t="s">
        <v>595</v>
      </c>
      <c r="E451" s="8">
        <v>44420</v>
      </c>
      <c r="F451" s="6" t="s">
        <v>993</v>
      </c>
      <c r="G451" s="5">
        <v>37447</v>
      </c>
      <c r="H451" s="5">
        <v>1</v>
      </c>
      <c r="I451" s="5">
        <v>1</v>
      </c>
      <c r="J451" s="6">
        <v>7490.2000000000007</v>
      </c>
      <c r="K451" s="4" t="s">
        <v>2481</v>
      </c>
      <c r="L451" s="6" t="s">
        <v>994</v>
      </c>
      <c r="M451" s="5">
        <v>26127</v>
      </c>
      <c r="N451" s="4" t="s">
        <v>2481</v>
      </c>
      <c r="O451" s="4" t="s">
        <v>4627</v>
      </c>
      <c r="P451" s="4" t="s">
        <v>4606</v>
      </c>
    </row>
    <row r="452" spans="1:16" ht="15" x14ac:dyDescent="0.2">
      <c r="A452" s="2">
        <v>451</v>
      </c>
      <c r="B452" s="6" t="s">
        <v>1</v>
      </c>
      <c r="C452" s="7" t="str">
        <f>HYPERLINK("https://www.twitter.com/BOBOTEEV/status/1425919161381933058","https://www.twitter.com/BOBOTEEV/status/1425919161381933058")</f>
        <v>https://www.twitter.com/BOBOTEEV/status/1425919161381933058</v>
      </c>
      <c r="D452" s="6" t="s">
        <v>933</v>
      </c>
      <c r="E452" s="8">
        <v>44420</v>
      </c>
      <c r="F452" s="6" t="s">
        <v>993</v>
      </c>
      <c r="G452" s="5">
        <v>215</v>
      </c>
      <c r="H452" s="5">
        <v>1</v>
      </c>
      <c r="I452" s="5">
        <v>1</v>
      </c>
      <c r="J452" s="6">
        <v>43.8</v>
      </c>
      <c r="K452" s="4" t="s">
        <v>2481</v>
      </c>
      <c r="L452" s="6" t="s">
        <v>995</v>
      </c>
      <c r="M452" s="5">
        <v>26128</v>
      </c>
      <c r="N452" s="4" t="s">
        <v>2481</v>
      </c>
      <c r="O452" s="4" t="s">
        <v>4627</v>
      </c>
      <c r="P452" s="4" t="s">
        <v>4606</v>
      </c>
    </row>
    <row r="453" spans="1:16" ht="15" x14ac:dyDescent="0.2">
      <c r="A453" s="2">
        <v>452</v>
      </c>
      <c r="B453" s="6" t="s">
        <v>1</v>
      </c>
      <c r="C453" s="7" t="str">
        <f>HYPERLINK("https://www.twitter.com/crypto__mak/status/1425919159628558336","https://www.twitter.com/crypto__mak/status/1425919159628558336")</f>
        <v>https://www.twitter.com/crypto__mak/status/1425919159628558336</v>
      </c>
      <c r="D453" s="6" t="s">
        <v>996</v>
      </c>
      <c r="E453" s="8">
        <v>44420</v>
      </c>
      <c r="F453" s="6" t="s">
        <v>997</v>
      </c>
      <c r="G453" s="5">
        <v>11171</v>
      </c>
      <c r="H453" s="5">
        <v>0</v>
      </c>
      <c r="I453" s="5">
        <v>0</v>
      </c>
      <c r="J453" s="6">
        <v>2234.2000000000003</v>
      </c>
      <c r="K453" s="4" t="s">
        <v>2481</v>
      </c>
      <c r="L453" s="6" t="s">
        <v>998</v>
      </c>
      <c r="M453" s="5">
        <v>26129</v>
      </c>
      <c r="N453" s="4" t="s">
        <v>2481</v>
      </c>
      <c r="O453" s="4" t="s">
        <v>4627</v>
      </c>
      <c r="P453" s="4" t="s">
        <v>4606</v>
      </c>
    </row>
    <row r="454" spans="1:16" ht="15" x14ac:dyDescent="0.2">
      <c r="A454" s="2">
        <v>453</v>
      </c>
      <c r="B454" s="6" t="s">
        <v>1</v>
      </c>
      <c r="C454" s="7" t="str">
        <f>HYPERLINK("https://www.twitter.com/CoqueroRosimar/status/1425919158148009995","https://www.twitter.com/CoqueroRosimar/status/1425919158148009995")</f>
        <v>https://www.twitter.com/CoqueroRosimar/status/1425919158148009995</v>
      </c>
      <c r="D454" s="6" t="s">
        <v>999</v>
      </c>
      <c r="E454" s="8">
        <v>44420</v>
      </c>
      <c r="F454" s="6" t="s">
        <v>997</v>
      </c>
      <c r="G454" s="5">
        <v>2</v>
      </c>
      <c r="H454" s="5">
        <v>1</v>
      </c>
      <c r="I454" s="5">
        <v>1</v>
      </c>
      <c r="J454" s="6">
        <v>1.2</v>
      </c>
      <c r="K454" s="4" t="s">
        <v>2481</v>
      </c>
      <c r="L454" s="6" t="s">
        <v>1000</v>
      </c>
      <c r="M454" s="5">
        <v>26130</v>
      </c>
      <c r="N454" s="4" t="s">
        <v>2481</v>
      </c>
      <c r="O454" s="4" t="s">
        <v>4627</v>
      </c>
      <c r="P454" s="4" t="s">
        <v>4606</v>
      </c>
    </row>
    <row r="455" spans="1:16" ht="15" x14ac:dyDescent="0.2">
      <c r="A455" s="2">
        <v>454</v>
      </c>
      <c r="B455" s="6" t="s">
        <v>1</v>
      </c>
      <c r="C455" s="7" t="str">
        <f>HYPERLINK("https://www.twitter.com/Colghlisting/status/1425919155031748611","https://www.twitter.com/Colghlisting/status/1425919155031748611")</f>
        <v>https://www.twitter.com/Colghlisting/status/1425919155031748611</v>
      </c>
      <c r="D455" s="6" t="s">
        <v>1001</v>
      </c>
      <c r="E455" s="8">
        <v>44420</v>
      </c>
      <c r="F455" s="6" t="s">
        <v>1002</v>
      </c>
      <c r="G455" s="5">
        <v>14</v>
      </c>
      <c r="H455" s="5">
        <v>16</v>
      </c>
      <c r="I455" s="5">
        <v>5</v>
      </c>
      <c r="J455" s="6">
        <v>10.1</v>
      </c>
      <c r="K455" s="4" t="s">
        <v>2481</v>
      </c>
      <c r="L455" s="6" t="s">
        <v>1003</v>
      </c>
      <c r="M455" s="5">
        <v>26131</v>
      </c>
      <c r="N455" s="4" t="s">
        <v>2481</v>
      </c>
      <c r="O455" s="4" t="s">
        <v>4627</v>
      </c>
      <c r="P455" s="4" t="s">
        <v>4606</v>
      </c>
    </row>
    <row r="456" spans="1:16" ht="15" x14ac:dyDescent="0.2">
      <c r="A456" s="2">
        <v>455</v>
      </c>
      <c r="B456" s="6" t="s">
        <v>1</v>
      </c>
      <c r="C456" s="7" t="str">
        <f>HYPERLINK("https://www.twitter.com/John_Snow_0/status/1425919152104120320","https://www.twitter.com/John_Snow_0/status/1425919152104120320")</f>
        <v>https://www.twitter.com/John_Snow_0/status/1425919152104120320</v>
      </c>
      <c r="D456" s="6" t="s">
        <v>1004</v>
      </c>
      <c r="E456" s="8">
        <v>44420</v>
      </c>
      <c r="F456" s="6" t="s">
        <v>1005</v>
      </c>
      <c r="G456" s="5">
        <v>168</v>
      </c>
      <c r="H456" s="5">
        <v>1</v>
      </c>
      <c r="I456" s="5">
        <v>0</v>
      </c>
      <c r="J456" s="6">
        <v>33.9</v>
      </c>
      <c r="K456" s="4" t="s">
        <v>2481</v>
      </c>
      <c r="L456" s="6" t="s">
        <v>1006</v>
      </c>
      <c r="M456" s="5">
        <v>26132</v>
      </c>
      <c r="N456" s="4" t="s">
        <v>2481</v>
      </c>
      <c r="O456" s="4" t="s">
        <v>4627</v>
      </c>
      <c r="P456" s="4" t="s">
        <v>4606</v>
      </c>
    </row>
    <row r="457" spans="1:16" ht="15" x14ac:dyDescent="0.2">
      <c r="A457" s="2">
        <v>456</v>
      </c>
      <c r="B457" s="6" t="s">
        <v>1</v>
      </c>
      <c r="C457" s="7" t="str">
        <f>HYPERLINK("https://www.twitter.com/Goldbrown201/status/1425919144612954113","https://www.twitter.com/Goldbrown201/status/1425919144612954113")</f>
        <v>https://www.twitter.com/Goldbrown201/status/1425919144612954113</v>
      </c>
      <c r="D457" s="6" t="s">
        <v>945</v>
      </c>
      <c r="E457" s="8">
        <v>44420</v>
      </c>
      <c r="F457" s="6" t="s">
        <v>1007</v>
      </c>
      <c r="G457" s="5">
        <v>3</v>
      </c>
      <c r="H457" s="5">
        <v>1</v>
      </c>
      <c r="I457" s="5">
        <v>1</v>
      </c>
      <c r="J457" s="6">
        <v>1.4000000000000001</v>
      </c>
      <c r="K457" s="4" t="s">
        <v>2481</v>
      </c>
      <c r="L457" s="6" t="s">
        <v>1008</v>
      </c>
      <c r="M457" s="5">
        <v>26133</v>
      </c>
      <c r="N457" s="4" t="s">
        <v>2481</v>
      </c>
      <c r="O457" s="4" t="s">
        <v>4627</v>
      </c>
      <c r="P457" s="4" t="s">
        <v>4606</v>
      </c>
    </row>
    <row r="458" spans="1:16" ht="15" x14ac:dyDescent="0.2">
      <c r="A458" s="2">
        <v>457</v>
      </c>
      <c r="B458" s="6" t="s">
        <v>1</v>
      </c>
      <c r="C458" s="7" t="str">
        <f>HYPERLINK("https://www.twitter.com/ozzymac84/status/1425919141525942275","https://www.twitter.com/ozzymac84/status/1425919141525942275")</f>
        <v>https://www.twitter.com/ozzymac84/status/1425919141525942275</v>
      </c>
      <c r="D458" s="6" t="s">
        <v>1009</v>
      </c>
      <c r="E458" s="8">
        <v>44420</v>
      </c>
      <c r="F458" s="6" t="s">
        <v>1010</v>
      </c>
      <c r="G458" s="5">
        <v>1045</v>
      </c>
      <c r="H458" s="5">
        <v>96</v>
      </c>
      <c r="I458" s="5">
        <v>10</v>
      </c>
      <c r="J458" s="6">
        <v>242.8</v>
      </c>
      <c r="K458" s="4" t="s">
        <v>2481</v>
      </c>
      <c r="L458" s="6" t="s">
        <v>1011</v>
      </c>
      <c r="M458" s="5">
        <v>26134</v>
      </c>
      <c r="N458" s="4" t="s">
        <v>2481</v>
      </c>
      <c r="O458" s="4" t="s">
        <v>4627</v>
      </c>
      <c r="P458" s="4" t="s">
        <v>4606</v>
      </c>
    </row>
    <row r="459" spans="1:16" ht="15" x14ac:dyDescent="0.2">
      <c r="A459" s="2">
        <v>458</v>
      </c>
      <c r="B459" s="6" t="s">
        <v>1</v>
      </c>
      <c r="C459" s="7" t="str">
        <f>HYPERLINK("https://www.twitter.com/Constantine_II_/status/1425919138938114060","https://www.twitter.com/Constantine_II_/status/1425919138938114060")</f>
        <v>https://www.twitter.com/Constantine_II_/status/1425919138938114060</v>
      </c>
      <c r="D459" s="6" t="s">
        <v>1012</v>
      </c>
      <c r="E459" s="8">
        <v>44420</v>
      </c>
      <c r="F459" s="6" t="s">
        <v>1013</v>
      </c>
      <c r="G459" s="5">
        <v>364</v>
      </c>
      <c r="H459" s="5">
        <v>1</v>
      </c>
      <c r="I459" s="5">
        <v>1</v>
      </c>
      <c r="J459" s="6">
        <v>73.599999999999994</v>
      </c>
      <c r="K459" s="4" t="s">
        <v>2481</v>
      </c>
      <c r="L459" s="6" t="s">
        <v>1014</v>
      </c>
      <c r="M459" s="5">
        <v>26135</v>
      </c>
      <c r="N459" s="4" t="s">
        <v>2481</v>
      </c>
      <c r="O459" s="4" t="s">
        <v>4627</v>
      </c>
      <c r="P459" s="4" t="s">
        <v>4606</v>
      </c>
    </row>
    <row r="460" spans="1:16" ht="15" x14ac:dyDescent="0.2">
      <c r="A460" s="2">
        <v>459</v>
      </c>
      <c r="B460" s="6" t="s">
        <v>1</v>
      </c>
      <c r="C460" s="7" t="str">
        <f>HYPERLINK("https://www.twitter.com/onenomeek/status/1425919136727765005","https://www.twitter.com/onenomeek/status/1425919136727765005")</f>
        <v>https://www.twitter.com/onenomeek/status/1425919136727765005</v>
      </c>
      <c r="D460" s="6" t="s">
        <v>1015</v>
      </c>
      <c r="E460" s="8">
        <v>44420</v>
      </c>
      <c r="F460" s="6" t="s">
        <v>1013</v>
      </c>
      <c r="G460" s="5">
        <v>170</v>
      </c>
      <c r="H460" s="5">
        <v>0</v>
      </c>
      <c r="I460" s="5">
        <v>0</v>
      </c>
      <c r="J460" s="5">
        <v>34</v>
      </c>
      <c r="K460" s="4" t="s">
        <v>2481</v>
      </c>
      <c r="L460" s="6" t="s">
        <v>1016</v>
      </c>
      <c r="M460" s="5">
        <v>26136</v>
      </c>
      <c r="N460" s="4" t="s">
        <v>2481</v>
      </c>
      <c r="O460" s="4" t="s">
        <v>4627</v>
      </c>
      <c r="P460" s="4" t="s">
        <v>4606</v>
      </c>
    </row>
    <row r="461" spans="1:16" ht="15" x14ac:dyDescent="0.2">
      <c r="A461" s="2">
        <v>460</v>
      </c>
      <c r="B461" s="6" t="s">
        <v>1</v>
      </c>
      <c r="C461" s="7" t="str">
        <f>HYPERLINK("https://www.twitter.com/kralfk5679/status/1425919129727479811","https://www.twitter.com/kralfk5679/status/1425919129727479811")</f>
        <v>https://www.twitter.com/kralfk5679/status/1425919129727479811</v>
      </c>
      <c r="D461" s="6" t="s">
        <v>1017</v>
      </c>
      <c r="E461" s="8">
        <v>44420</v>
      </c>
      <c r="F461" s="6" t="s">
        <v>1018</v>
      </c>
      <c r="G461" s="5">
        <v>198</v>
      </c>
      <c r="H461" s="5">
        <v>19</v>
      </c>
      <c r="I461" s="5">
        <v>11</v>
      </c>
      <c r="J461" s="6">
        <v>50.800000000000004</v>
      </c>
      <c r="K461" s="4" t="s">
        <v>2481</v>
      </c>
      <c r="L461" s="6" t="s">
        <v>1019</v>
      </c>
      <c r="M461" s="5">
        <v>26137</v>
      </c>
      <c r="N461" s="4" t="s">
        <v>2481</v>
      </c>
      <c r="O461" s="4" t="s">
        <v>4627</v>
      </c>
      <c r="P461" s="4" t="s">
        <v>4606</v>
      </c>
    </row>
    <row r="462" spans="1:16" ht="15" x14ac:dyDescent="0.2">
      <c r="A462" s="2">
        <v>461</v>
      </c>
      <c r="B462" s="6" t="s">
        <v>1</v>
      </c>
      <c r="C462" s="7" t="str">
        <f>HYPERLINK("https://www.twitter.com/ElsTimmy/status/1425919128213364739","https://www.twitter.com/ElsTimmy/status/1425919128213364739")</f>
        <v>https://www.twitter.com/ElsTimmy/status/1425919128213364739</v>
      </c>
      <c r="D462" s="6" t="s">
        <v>1020</v>
      </c>
      <c r="E462" s="8">
        <v>44420</v>
      </c>
      <c r="F462" s="6" t="s">
        <v>1018</v>
      </c>
      <c r="G462" s="5">
        <v>323</v>
      </c>
      <c r="H462" s="5">
        <v>0</v>
      </c>
      <c r="I462" s="5">
        <v>0</v>
      </c>
      <c r="J462" s="6">
        <v>64.600000000000009</v>
      </c>
      <c r="K462" s="4" t="s">
        <v>2481</v>
      </c>
      <c r="L462" s="6" t="s">
        <v>1021</v>
      </c>
      <c r="M462" s="5">
        <v>26138</v>
      </c>
      <c r="N462" s="4" t="s">
        <v>2481</v>
      </c>
      <c r="O462" s="4" t="s">
        <v>4627</v>
      </c>
      <c r="P462" s="4" t="s">
        <v>4606</v>
      </c>
    </row>
    <row r="463" spans="1:16" ht="15" x14ac:dyDescent="0.2">
      <c r="A463" s="2">
        <v>462</v>
      </c>
      <c r="B463" s="6" t="s">
        <v>1</v>
      </c>
      <c r="C463" s="7" t="str">
        <f>HYPERLINK("https://www.twitter.com/ShadinIslam11/status/1425919127848292354","https://www.twitter.com/ShadinIslam11/status/1425919127848292354")</f>
        <v>https://www.twitter.com/ShadinIslam11/status/1425919127848292354</v>
      </c>
      <c r="D463" s="6" t="s">
        <v>1022</v>
      </c>
      <c r="E463" s="8">
        <v>44420</v>
      </c>
      <c r="F463" s="6" t="s">
        <v>1018</v>
      </c>
      <c r="G463" s="5">
        <v>11</v>
      </c>
      <c r="H463" s="5">
        <v>1019</v>
      </c>
      <c r="I463" s="5">
        <v>1034</v>
      </c>
      <c r="J463" s="6">
        <v>824.9</v>
      </c>
      <c r="K463" s="4" t="s">
        <v>2481</v>
      </c>
      <c r="L463" s="6" t="s">
        <v>1023</v>
      </c>
      <c r="M463" s="5">
        <v>26139</v>
      </c>
      <c r="N463" s="4" t="s">
        <v>2481</v>
      </c>
      <c r="O463" s="4" t="s">
        <v>4627</v>
      </c>
      <c r="P463" s="4" t="s">
        <v>4606</v>
      </c>
    </row>
    <row r="464" spans="1:16" ht="15" x14ac:dyDescent="0.2">
      <c r="A464" s="2">
        <v>463</v>
      </c>
      <c r="B464" s="6" t="s">
        <v>1</v>
      </c>
      <c r="C464" s="7" t="str">
        <f>HYPERLINK("https://www.twitter.com/CoqueroRosimar/status/1425919126187433988","https://www.twitter.com/CoqueroRosimar/status/1425919126187433988")</f>
        <v>https://www.twitter.com/CoqueroRosimar/status/1425919126187433988</v>
      </c>
      <c r="D464" s="6" t="s">
        <v>999</v>
      </c>
      <c r="E464" s="8">
        <v>44420</v>
      </c>
      <c r="F464" s="6" t="s">
        <v>1024</v>
      </c>
      <c r="G464" s="5">
        <v>2</v>
      </c>
      <c r="H464" s="5">
        <v>1</v>
      </c>
      <c r="I464" s="5">
        <v>2</v>
      </c>
      <c r="J464" s="6">
        <v>1.7</v>
      </c>
      <c r="K464" s="4" t="s">
        <v>2481</v>
      </c>
      <c r="L464" s="6" t="s">
        <v>1025</v>
      </c>
      <c r="M464" s="5">
        <v>26140</v>
      </c>
      <c r="N464" s="4" t="s">
        <v>2481</v>
      </c>
      <c r="O464" s="4" t="s">
        <v>4627</v>
      </c>
      <c r="P464" s="4" t="s">
        <v>4606</v>
      </c>
    </row>
    <row r="465" spans="1:16" ht="15" x14ac:dyDescent="0.2">
      <c r="A465" s="2">
        <v>464</v>
      </c>
      <c r="B465" s="6" t="s">
        <v>1</v>
      </c>
      <c r="C465" s="7" t="str">
        <f>HYPERLINK("https://www.twitter.com/HelenMa2021/status/1425919116133605381","https://www.twitter.com/HelenMa2021/status/1425919116133605381")</f>
        <v>https://www.twitter.com/HelenMa2021/status/1425919116133605381</v>
      </c>
      <c r="D465" s="6" t="s">
        <v>982</v>
      </c>
      <c r="E465" s="8">
        <v>44420</v>
      </c>
      <c r="F465" s="6" t="s">
        <v>1026</v>
      </c>
      <c r="G465" s="5">
        <v>26</v>
      </c>
      <c r="H465" s="5">
        <v>0</v>
      </c>
      <c r="I465" s="5">
        <v>0</v>
      </c>
      <c r="J465" s="6">
        <v>5.2</v>
      </c>
      <c r="K465" s="4" t="s">
        <v>2481</v>
      </c>
      <c r="L465" s="6" t="s">
        <v>1027</v>
      </c>
      <c r="M465" s="5">
        <v>26141</v>
      </c>
      <c r="N465" s="4" t="s">
        <v>2481</v>
      </c>
      <c r="O465" s="4" t="s">
        <v>4627</v>
      </c>
      <c r="P465" s="4" t="s">
        <v>4606</v>
      </c>
    </row>
    <row r="466" spans="1:16" ht="15" x14ac:dyDescent="0.2">
      <c r="A466" s="2">
        <v>465</v>
      </c>
      <c r="B466" s="6" t="s">
        <v>1</v>
      </c>
      <c r="C466" s="7" t="str">
        <f>HYPERLINK("https://www.twitter.com/Sukopare/status/1425919112774029319","https://www.twitter.com/Sukopare/status/1425919112774029319")</f>
        <v>https://www.twitter.com/Sukopare/status/1425919112774029319</v>
      </c>
      <c r="D466" s="6" t="s">
        <v>1028</v>
      </c>
      <c r="E466" s="8">
        <v>44420</v>
      </c>
      <c r="F466" s="6" t="s">
        <v>1029</v>
      </c>
      <c r="G466" s="5">
        <v>178</v>
      </c>
      <c r="H466" s="5">
        <v>7</v>
      </c>
      <c r="I466" s="5">
        <v>2</v>
      </c>
      <c r="J466" s="6">
        <v>38.700000000000003</v>
      </c>
      <c r="K466" s="4" t="s">
        <v>2481</v>
      </c>
      <c r="L466" s="6" t="s">
        <v>1030</v>
      </c>
      <c r="M466" s="5">
        <v>26142</v>
      </c>
      <c r="N466" s="4" t="s">
        <v>2481</v>
      </c>
      <c r="O466" s="4" t="s">
        <v>4627</v>
      </c>
      <c r="P466" s="4" t="s">
        <v>4606</v>
      </c>
    </row>
    <row r="467" spans="1:16" ht="15" x14ac:dyDescent="0.2">
      <c r="A467" s="2">
        <v>466</v>
      </c>
      <c r="B467" s="6" t="s">
        <v>1</v>
      </c>
      <c r="C467" s="7" t="str">
        <f>HYPERLINK("https://www.twitter.com/Siavash6446/status/1425919107078234114","https://www.twitter.com/Siavash6446/status/1425919107078234114")</f>
        <v>https://www.twitter.com/Siavash6446/status/1425919107078234114</v>
      </c>
      <c r="D467" s="6" t="s">
        <v>1031</v>
      </c>
      <c r="E467" s="8">
        <v>44420</v>
      </c>
      <c r="F467" s="6" t="s">
        <v>1032</v>
      </c>
      <c r="G467" s="5">
        <v>22</v>
      </c>
      <c r="H467" s="5">
        <v>3210</v>
      </c>
      <c r="I467" s="5">
        <v>3119</v>
      </c>
      <c r="J467" s="6">
        <v>2526.9</v>
      </c>
      <c r="K467" s="4" t="s">
        <v>2481</v>
      </c>
      <c r="L467" s="6" t="s">
        <v>535</v>
      </c>
      <c r="M467" s="5">
        <v>26143</v>
      </c>
      <c r="N467" s="4" t="s">
        <v>2481</v>
      </c>
      <c r="O467" s="4" t="s">
        <v>4627</v>
      </c>
      <c r="P467" s="4" t="s">
        <v>4606</v>
      </c>
    </row>
    <row r="468" spans="1:16" ht="15" x14ac:dyDescent="0.2">
      <c r="A468" s="2">
        <v>467</v>
      </c>
      <c r="B468" s="6" t="s">
        <v>1</v>
      </c>
      <c r="C468" s="7" t="str">
        <f>HYPERLINK("https://www.twitter.com/nyan_lou618/status/1425919103542439938","https://www.twitter.com/nyan_lou618/status/1425919103542439938")</f>
        <v>https://www.twitter.com/nyan_lou618/status/1425919103542439938</v>
      </c>
      <c r="D468" s="6" t="s">
        <v>1033</v>
      </c>
      <c r="E468" s="8">
        <v>44420</v>
      </c>
      <c r="F468" s="6" t="s">
        <v>1034</v>
      </c>
      <c r="G468" s="5">
        <v>105</v>
      </c>
      <c r="H468" s="5">
        <v>0</v>
      </c>
      <c r="I468" s="5">
        <v>0</v>
      </c>
      <c r="J468" s="5">
        <v>21</v>
      </c>
      <c r="K468" s="4" t="s">
        <v>2481</v>
      </c>
      <c r="L468" s="6" t="s">
        <v>1035</v>
      </c>
      <c r="M468" s="5">
        <v>26144</v>
      </c>
      <c r="N468" s="4" t="s">
        <v>2481</v>
      </c>
      <c r="O468" s="4" t="s">
        <v>4627</v>
      </c>
      <c r="P468" s="4" t="s">
        <v>4606</v>
      </c>
    </row>
    <row r="469" spans="1:16" ht="15" x14ac:dyDescent="0.2">
      <c r="A469" s="2">
        <v>468</v>
      </c>
      <c r="B469" s="6" t="s">
        <v>1</v>
      </c>
      <c r="C469" s="7" t="str">
        <f>HYPERLINK("https://www.twitter.com/_xzwin_/status/1425919099222196225","https://www.twitter.com/_xzwin_/status/1425919099222196225")</f>
        <v>https://www.twitter.com/_xzwin_/status/1425919099222196225</v>
      </c>
      <c r="D469" s="6" t="s">
        <v>1036</v>
      </c>
      <c r="E469" s="8">
        <v>44420</v>
      </c>
      <c r="F469" s="6" t="s">
        <v>1037</v>
      </c>
      <c r="G469" s="5">
        <v>963</v>
      </c>
      <c r="H469" s="5">
        <v>1157</v>
      </c>
      <c r="I469" s="5">
        <v>3610</v>
      </c>
      <c r="J469" s="6">
        <v>2344.6999999999998</v>
      </c>
      <c r="K469" s="4" t="s">
        <v>2481</v>
      </c>
      <c r="L469" s="6" t="s">
        <v>532</v>
      </c>
      <c r="M469" s="5">
        <v>26145</v>
      </c>
      <c r="N469" s="4" t="s">
        <v>2481</v>
      </c>
      <c r="O469" s="4" t="s">
        <v>4627</v>
      </c>
      <c r="P469" s="4" t="s">
        <v>4606</v>
      </c>
    </row>
    <row r="470" spans="1:16" ht="15" x14ac:dyDescent="0.2">
      <c r="A470" s="2">
        <v>469</v>
      </c>
      <c r="B470" s="6" t="s">
        <v>1</v>
      </c>
      <c r="C470" s="7" t="str">
        <f>HYPERLINK("https://www.twitter.com/eimi20130401/status/1425919090716119042","https://www.twitter.com/eimi20130401/status/1425919090716119042")</f>
        <v>https://www.twitter.com/eimi20130401/status/1425919090716119042</v>
      </c>
      <c r="D470" s="6" t="s">
        <v>1038</v>
      </c>
      <c r="E470" s="8">
        <v>44420</v>
      </c>
      <c r="F470" s="6" t="s">
        <v>1039</v>
      </c>
      <c r="G470" s="5">
        <v>31</v>
      </c>
      <c r="H470" s="5">
        <v>0</v>
      </c>
      <c r="I470" s="5">
        <v>0</v>
      </c>
      <c r="J470" s="6">
        <v>6.2</v>
      </c>
      <c r="K470" s="4" t="s">
        <v>2481</v>
      </c>
      <c r="L470" s="6" t="s">
        <v>1040</v>
      </c>
      <c r="M470" s="5">
        <v>26146</v>
      </c>
      <c r="N470" s="4" t="s">
        <v>2481</v>
      </c>
      <c r="O470" s="4" t="s">
        <v>4627</v>
      </c>
      <c r="P470" s="4" t="s">
        <v>4606</v>
      </c>
    </row>
    <row r="471" spans="1:16" ht="15" x14ac:dyDescent="0.2">
      <c r="A471" s="2">
        <v>470</v>
      </c>
      <c r="B471" s="6" t="s">
        <v>1</v>
      </c>
      <c r="C471" s="7" t="str">
        <f>HYPERLINK("https://www.twitter.com/2moonsDoge/status/1425919090275885065","https://www.twitter.com/2moonsDoge/status/1425919090275885065")</f>
        <v>https://www.twitter.com/2moonsDoge/status/1425919090275885065</v>
      </c>
      <c r="D471" s="6" t="s">
        <v>1041</v>
      </c>
      <c r="E471" s="8">
        <v>44420</v>
      </c>
      <c r="F471" s="6" t="s">
        <v>1039</v>
      </c>
      <c r="G471" s="5">
        <v>536</v>
      </c>
      <c r="H471" s="5">
        <v>51</v>
      </c>
      <c r="I471" s="5">
        <v>10</v>
      </c>
      <c r="J471" s="6">
        <v>127.5</v>
      </c>
      <c r="K471" s="4" t="s">
        <v>2481</v>
      </c>
      <c r="L471" s="6" t="s">
        <v>1042</v>
      </c>
      <c r="M471" s="5">
        <v>26147</v>
      </c>
      <c r="N471" s="4" t="s">
        <v>2481</v>
      </c>
      <c r="O471" s="4" t="s">
        <v>4627</v>
      </c>
      <c r="P471" s="4" t="s">
        <v>4606</v>
      </c>
    </row>
    <row r="472" spans="1:16" ht="15" x14ac:dyDescent="0.2">
      <c r="A472" s="2">
        <v>471</v>
      </c>
      <c r="B472" s="6" t="s">
        <v>1</v>
      </c>
      <c r="C472" s="7" t="str">
        <f>HYPERLINK("https://www.twitter.com/CryptoNDaily/status/1425919086643580929","https://www.twitter.com/CryptoNDaily/status/1425919086643580929")</f>
        <v>https://www.twitter.com/CryptoNDaily/status/1425919086643580929</v>
      </c>
      <c r="D472" s="6" t="s">
        <v>1043</v>
      </c>
      <c r="E472" s="8">
        <v>44420</v>
      </c>
      <c r="F472" s="6" t="s">
        <v>1044</v>
      </c>
      <c r="G472" s="5">
        <v>228</v>
      </c>
      <c r="H472" s="5">
        <v>0</v>
      </c>
      <c r="I472" s="5">
        <v>0</v>
      </c>
      <c r="J472" s="6">
        <v>45.6</v>
      </c>
      <c r="K472" s="4" t="s">
        <v>2481</v>
      </c>
      <c r="L472" s="6" t="s">
        <v>1045</v>
      </c>
      <c r="M472" s="5">
        <v>26148</v>
      </c>
      <c r="N472" s="4" t="s">
        <v>2481</v>
      </c>
      <c r="O472" s="4" t="s">
        <v>4627</v>
      </c>
      <c r="P472" s="4" t="s">
        <v>4606</v>
      </c>
    </row>
    <row r="473" spans="1:16" ht="15" x14ac:dyDescent="0.2">
      <c r="A473" s="2">
        <v>472</v>
      </c>
      <c r="B473" s="6" t="s">
        <v>1</v>
      </c>
      <c r="C473" s="7" t="str">
        <f>HYPERLINK("https://www.twitter.com/mayu20130401/status/1425919078829477891","https://www.twitter.com/mayu20130401/status/1425919078829477891")</f>
        <v>https://www.twitter.com/mayu20130401/status/1425919078829477891</v>
      </c>
      <c r="D473" s="6" t="s">
        <v>1046</v>
      </c>
      <c r="E473" s="8">
        <v>44420</v>
      </c>
      <c r="F473" s="6" t="s">
        <v>1047</v>
      </c>
      <c r="G473" s="5">
        <v>65</v>
      </c>
      <c r="H473" s="5">
        <v>0</v>
      </c>
      <c r="I473" s="5">
        <v>0</v>
      </c>
      <c r="J473" s="5">
        <v>13</v>
      </c>
      <c r="K473" s="4" t="s">
        <v>2481</v>
      </c>
      <c r="L473" s="6" t="s">
        <v>1048</v>
      </c>
      <c r="M473" s="5">
        <v>26149</v>
      </c>
      <c r="N473" s="4" t="s">
        <v>2481</v>
      </c>
      <c r="O473" s="4" t="s">
        <v>4627</v>
      </c>
      <c r="P473" s="4" t="s">
        <v>4606</v>
      </c>
    </row>
    <row r="474" spans="1:16" ht="15" x14ac:dyDescent="0.2">
      <c r="A474" s="2">
        <v>473</v>
      </c>
      <c r="B474" s="6" t="s">
        <v>1</v>
      </c>
      <c r="C474" s="7" t="str">
        <f>HYPERLINK("https://www.twitter.com/try_azhari/status/1425919077806067716","https://www.twitter.com/try_azhari/status/1425919077806067716")</f>
        <v>https://www.twitter.com/try_azhari/status/1425919077806067716</v>
      </c>
      <c r="D474" s="6" t="s">
        <v>1049</v>
      </c>
      <c r="E474" s="8">
        <v>44420</v>
      </c>
      <c r="F474" s="6" t="s">
        <v>1047</v>
      </c>
      <c r="G474" s="5">
        <v>8</v>
      </c>
      <c r="H474" s="5">
        <v>5637</v>
      </c>
      <c r="I474" s="5">
        <v>5486</v>
      </c>
      <c r="J474" s="6">
        <v>4435.7</v>
      </c>
      <c r="K474" s="4" t="s">
        <v>2481</v>
      </c>
      <c r="L474" s="6" t="s">
        <v>364</v>
      </c>
      <c r="M474" s="5">
        <v>26150</v>
      </c>
      <c r="N474" s="4" t="s">
        <v>2481</v>
      </c>
      <c r="O474" s="4" t="s">
        <v>4627</v>
      </c>
      <c r="P474" s="4" t="s">
        <v>4606</v>
      </c>
    </row>
    <row r="475" spans="1:16" ht="15" x14ac:dyDescent="0.2">
      <c r="A475" s="2">
        <v>474</v>
      </c>
      <c r="B475" s="6" t="s">
        <v>1</v>
      </c>
      <c r="C475" s="7" t="str">
        <f>HYPERLINK("https://www.twitter.com/Mrbum04012311/status/1425919069958590469","https://www.twitter.com/Mrbum04012311/status/1425919069958590469")</f>
        <v>https://www.twitter.com/Mrbum04012311/status/1425919069958590469</v>
      </c>
      <c r="D475" s="6" t="s">
        <v>1050</v>
      </c>
      <c r="E475" s="8">
        <v>44420</v>
      </c>
      <c r="F475" s="6" t="s">
        <v>1051</v>
      </c>
      <c r="G475" s="5">
        <v>152</v>
      </c>
      <c r="H475" s="5">
        <v>235</v>
      </c>
      <c r="I475" s="5">
        <v>204</v>
      </c>
      <c r="J475" s="6">
        <v>202.9</v>
      </c>
      <c r="K475" s="4" t="s">
        <v>2481</v>
      </c>
      <c r="L475" s="6" t="s">
        <v>500</v>
      </c>
      <c r="M475" s="5">
        <v>26151</v>
      </c>
      <c r="N475" s="4" t="s">
        <v>2481</v>
      </c>
      <c r="O475" s="4" t="s">
        <v>4627</v>
      </c>
      <c r="P475" s="4" t="s">
        <v>4606</v>
      </c>
    </row>
    <row r="476" spans="1:16" ht="15" x14ac:dyDescent="0.2">
      <c r="A476" s="2">
        <v>475</v>
      </c>
      <c r="B476" s="6" t="s">
        <v>1</v>
      </c>
      <c r="C476" s="7" t="str">
        <f>HYPERLINK("https://www.twitter.com/speedwagonlover/status/1425919065978191874","https://www.twitter.com/speedwagonlover/status/1425919065978191874")</f>
        <v>https://www.twitter.com/speedwagonlover/status/1425919065978191874</v>
      </c>
      <c r="D476" s="6" t="s">
        <v>1052</v>
      </c>
      <c r="E476" s="8">
        <v>44420</v>
      </c>
      <c r="F476" s="6" t="s">
        <v>1053</v>
      </c>
      <c r="G476" s="5">
        <v>1194</v>
      </c>
      <c r="H476" s="5">
        <v>17</v>
      </c>
      <c r="I476" s="5">
        <v>5</v>
      </c>
      <c r="J476" s="6">
        <v>246.4</v>
      </c>
      <c r="K476" s="4" t="s">
        <v>2481</v>
      </c>
      <c r="L476" s="6" t="s">
        <v>1054</v>
      </c>
      <c r="M476" s="5">
        <v>26152</v>
      </c>
      <c r="N476" s="4" t="s">
        <v>2481</v>
      </c>
      <c r="O476" s="4" t="s">
        <v>4627</v>
      </c>
      <c r="P476" s="4" t="s">
        <v>4606</v>
      </c>
    </row>
    <row r="477" spans="1:16" ht="15" x14ac:dyDescent="0.2">
      <c r="A477" s="2">
        <v>476</v>
      </c>
      <c r="B477" s="6" t="s">
        <v>1</v>
      </c>
      <c r="C477" s="7" t="str">
        <f>HYPERLINK("https://www.twitter.com/9h0hh/status/1425919063071600648","https://www.twitter.com/9h0hh/status/1425919063071600648")</f>
        <v>https://www.twitter.com/9h0hh/status/1425919063071600648</v>
      </c>
      <c r="D477" s="6" t="s">
        <v>1055</v>
      </c>
      <c r="E477" s="8">
        <v>44420</v>
      </c>
      <c r="F477" s="6" t="s">
        <v>1056</v>
      </c>
      <c r="G477" s="5">
        <v>190</v>
      </c>
      <c r="H477" s="5">
        <v>0</v>
      </c>
      <c r="I477" s="5">
        <v>0</v>
      </c>
      <c r="J477" s="5">
        <v>38</v>
      </c>
      <c r="K477" s="4" t="s">
        <v>2481</v>
      </c>
      <c r="L477" s="7" t="str">
        <f>HYPERLINK("https://t.co/9vC37QI5om","https://t.co/9vC37QI5om")</f>
        <v>https://t.co/9vC37QI5om</v>
      </c>
      <c r="M477" s="5">
        <v>26153</v>
      </c>
      <c r="N477" s="4" t="s">
        <v>2481</v>
      </c>
      <c r="O477" s="4" t="s">
        <v>4627</v>
      </c>
      <c r="P477" s="4" t="s">
        <v>4606</v>
      </c>
    </row>
    <row r="478" spans="1:16" ht="15" x14ac:dyDescent="0.2">
      <c r="A478" s="2">
        <v>477</v>
      </c>
      <c r="B478" s="6" t="s">
        <v>1</v>
      </c>
      <c r="C478" s="7" t="str">
        <f>HYPERLINK("https://www.twitter.com/9h0hh/status/1425919062828359681","https://www.twitter.com/9h0hh/status/1425919062828359681")</f>
        <v>https://www.twitter.com/9h0hh/status/1425919062828359681</v>
      </c>
      <c r="D478" s="6" t="s">
        <v>1055</v>
      </c>
      <c r="E478" s="8">
        <v>44420</v>
      </c>
      <c r="F478" s="6" t="s">
        <v>1056</v>
      </c>
      <c r="G478" s="5">
        <v>190</v>
      </c>
      <c r="H478" s="5">
        <v>0</v>
      </c>
      <c r="I478" s="5">
        <v>0</v>
      </c>
      <c r="J478" s="5">
        <v>38</v>
      </c>
      <c r="K478" s="4" t="s">
        <v>2481</v>
      </c>
      <c r="L478" s="6" t="s">
        <v>1057</v>
      </c>
      <c r="M478" s="5">
        <v>26154</v>
      </c>
      <c r="N478" s="4" t="s">
        <v>2481</v>
      </c>
      <c r="O478" s="4" t="s">
        <v>4627</v>
      </c>
      <c r="P478" s="4" t="s">
        <v>4606</v>
      </c>
    </row>
    <row r="479" spans="1:16" ht="15" x14ac:dyDescent="0.2">
      <c r="A479" s="2">
        <v>478</v>
      </c>
      <c r="B479" s="6" t="s">
        <v>1</v>
      </c>
      <c r="C479" s="7" t="str">
        <f>HYPERLINK("https://www.twitter.com/bitcoinagile/status/1425919059212779529","https://www.twitter.com/bitcoinagile/status/1425919059212779529")</f>
        <v>https://www.twitter.com/bitcoinagile/status/1425919059212779529</v>
      </c>
      <c r="D479" s="6" t="s">
        <v>1058</v>
      </c>
      <c r="E479" s="8">
        <v>44420</v>
      </c>
      <c r="F479" s="6" t="s">
        <v>1059</v>
      </c>
      <c r="G479" s="5">
        <v>59697</v>
      </c>
      <c r="H479" s="5">
        <v>0</v>
      </c>
      <c r="I479" s="5">
        <v>0</v>
      </c>
      <c r="J479" s="6">
        <v>11939.400000000001</v>
      </c>
      <c r="K479" s="4" t="s">
        <v>2481</v>
      </c>
      <c r="L479" s="6" t="s">
        <v>1060</v>
      </c>
      <c r="M479" s="5">
        <v>26155</v>
      </c>
      <c r="N479" s="4" t="s">
        <v>2481</v>
      </c>
      <c r="O479" s="4" t="s">
        <v>4627</v>
      </c>
      <c r="P479" s="4" t="s">
        <v>4606</v>
      </c>
    </row>
    <row r="480" spans="1:16" ht="15" x14ac:dyDescent="0.2">
      <c r="A480" s="2">
        <v>479</v>
      </c>
      <c r="B480" s="6" t="s">
        <v>1</v>
      </c>
      <c r="C480" s="7" t="str">
        <f>HYPERLINK("https://www.twitter.com/PepperPlanta/status/1425919056721309698","https://www.twitter.com/PepperPlanta/status/1425919056721309698")</f>
        <v>https://www.twitter.com/PepperPlanta/status/1425919056721309698</v>
      </c>
      <c r="D480" s="6" t="s">
        <v>1061</v>
      </c>
      <c r="E480" s="8">
        <v>44420</v>
      </c>
      <c r="F480" s="6" t="s">
        <v>1059</v>
      </c>
      <c r="G480" s="5">
        <v>539</v>
      </c>
      <c r="H480" s="5">
        <v>80</v>
      </c>
      <c r="I480" s="5">
        <v>23</v>
      </c>
      <c r="J480" s="6">
        <v>143.30000000000001</v>
      </c>
      <c r="K480" s="4" t="s">
        <v>2481</v>
      </c>
      <c r="L480" s="6" t="s">
        <v>1062</v>
      </c>
      <c r="M480" s="5">
        <v>26156</v>
      </c>
      <c r="N480" s="4" t="s">
        <v>2481</v>
      </c>
      <c r="O480" s="4" t="s">
        <v>4627</v>
      </c>
      <c r="P480" s="4" t="s">
        <v>4606</v>
      </c>
    </row>
    <row r="481" spans="1:16" ht="15" x14ac:dyDescent="0.2">
      <c r="A481" s="2">
        <v>480</v>
      </c>
      <c r="B481" s="6" t="s">
        <v>1</v>
      </c>
      <c r="C481" s="7" t="str">
        <f>HYPERLINK("https://www.twitter.com/edgarbluexyz/status/1425919049255448576","https://www.twitter.com/edgarbluexyz/status/1425919049255448576")</f>
        <v>https://www.twitter.com/edgarbluexyz/status/1425919049255448576</v>
      </c>
      <c r="D481" s="6" t="s">
        <v>1063</v>
      </c>
      <c r="E481" s="8">
        <v>44420</v>
      </c>
      <c r="F481" s="6" t="s">
        <v>1064</v>
      </c>
      <c r="G481" s="5">
        <v>115</v>
      </c>
      <c r="H481" s="5">
        <v>19</v>
      </c>
      <c r="I481" s="5">
        <v>6</v>
      </c>
      <c r="J481" s="6">
        <v>31.7</v>
      </c>
      <c r="K481" s="4" t="s">
        <v>2481</v>
      </c>
      <c r="L481" s="6" t="s">
        <v>1065</v>
      </c>
      <c r="M481" s="5">
        <v>26157</v>
      </c>
      <c r="N481" s="4" t="s">
        <v>2481</v>
      </c>
      <c r="O481" s="4" t="s">
        <v>4627</v>
      </c>
      <c r="P481" s="4" t="s">
        <v>4606</v>
      </c>
    </row>
    <row r="482" spans="1:16" ht="15" x14ac:dyDescent="0.2">
      <c r="A482" s="2">
        <v>481</v>
      </c>
      <c r="B482" s="6" t="s">
        <v>1</v>
      </c>
      <c r="C482" s="7" t="str">
        <f>HYPERLINK("https://www.twitter.com/CrazyDylan021/status/1425919045853798403","https://www.twitter.com/CrazyDylan021/status/1425919045853798403")</f>
        <v>https://www.twitter.com/CrazyDylan021/status/1425919045853798403</v>
      </c>
      <c r="D482" s="6" t="s">
        <v>1066</v>
      </c>
      <c r="E482" s="8">
        <v>44420</v>
      </c>
      <c r="F482" s="6" t="s">
        <v>1067</v>
      </c>
      <c r="G482" s="5">
        <v>473</v>
      </c>
      <c r="H482" s="5">
        <v>25470</v>
      </c>
      <c r="I482" s="5">
        <v>5322</v>
      </c>
      <c r="J482" s="6">
        <v>10396.6</v>
      </c>
      <c r="K482" s="4" t="s">
        <v>2481</v>
      </c>
      <c r="L482" s="6" t="s">
        <v>516</v>
      </c>
      <c r="M482" s="5">
        <v>26158</v>
      </c>
      <c r="N482" s="4" t="s">
        <v>2481</v>
      </c>
      <c r="O482" s="4" t="s">
        <v>4627</v>
      </c>
      <c r="P482" s="4" t="s">
        <v>4606</v>
      </c>
    </row>
    <row r="483" spans="1:16" ht="15" x14ac:dyDescent="0.2">
      <c r="A483" s="2">
        <v>482</v>
      </c>
      <c r="B483" s="6" t="s">
        <v>1</v>
      </c>
      <c r="C483" s="7" t="str">
        <f>HYPERLINK("https://www.twitter.com/Constantine_II_/status/1425919038731980800","https://www.twitter.com/Constantine_II_/status/1425919038731980800")</f>
        <v>https://www.twitter.com/Constantine_II_/status/1425919038731980800</v>
      </c>
      <c r="D483" s="6" t="s">
        <v>1012</v>
      </c>
      <c r="E483" s="8">
        <v>44420</v>
      </c>
      <c r="F483" s="6" t="s">
        <v>1068</v>
      </c>
      <c r="G483" s="5">
        <v>364</v>
      </c>
      <c r="H483" s="5">
        <v>1</v>
      </c>
      <c r="I483" s="5">
        <v>1</v>
      </c>
      <c r="J483" s="6">
        <v>73.599999999999994</v>
      </c>
      <c r="K483" s="4" t="s">
        <v>2481</v>
      </c>
      <c r="L483" s="6" t="s">
        <v>1014</v>
      </c>
      <c r="M483" s="5">
        <v>26159</v>
      </c>
      <c r="N483" s="4" t="s">
        <v>2481</v>
      </c>
      <c r="O483" s="4" t="s">
        <v>4627</v>
      </c>
      <c r="P483" s="4" t="s">
        <v>4606</v>
      </c>
    </row>
    <row r="484" spans="1:16" ht="15" x14ac:dyDescent="0.2">
      <c r="A484" s="2">
        <v>483</v>
      </c>
      <c r="B484" s="6" t="s">
        <v>1</v>
      </c>
      <c r="C484" s="7" t="str">
        <f>HYPERLINK("https://www.twitter.com/HelenMa2021/status/1425919037603602432","https://www.twitter.com/HelenMa2021/status/1425919037603602432")</f>
        <v>https://www.twitter.com/HelenMa2021/status/1425919037603602432</v>
      </c>
      <c r="D484" s="6" t="s">
        <v>982</v>
      </c>
      <c r="E484" s="8">
        <v>44420</v>
      </c>
      <c r="F484" s="6" t="s">
        <v>1068</v>
      </c>
      <c r="G484" s="5">
        <v>26</v>
      </c>
      <c r="H484" s="5">
        <v>0</v>
      </c>
      <c r="I484" s="5">
        <v>0</v>
      </c>
      <c r="J484" s="6">
        <v>5.2</v>
      </c>
      <c r="K484" s="4" t="s">
        <v>2481</v>
      </c>
      <c r="L484" s="6" t="s">
        <v>1069</v>
      </c>
      <c r="M484" s="5">
        <v>26160</v>
      </c>
      <c r="N484" s="4" t="s">
        <v>2481</v>
      </c>
      <c r="O484" s="4" t="s">
        <v>4627</v>
      </c>
      <c r="P484" s="4" t="s">
        <v>4606</v>
      </c>
    </row>
    <row r="485" spans="1:16" ht="15" x14ac:dyDescent="0.2">
      <c r="A485" s="2">
        <v>484</v>
      </c>
      <c r="B485" s="6" t="s">
        <v>1</v>
      </c>
      <c r="C485" s="7" t="str">
        <f>HYPERLINK("https://www.twitter.com/ElombahNews/status/1425919035158446083","https://www.twitter.com/ElombahNews/status/1425919035158446083")</f>
        <v>https://www.twitter.com/ElombahNews/status/1425919035158446083</v>
      </c>
      <c r="D485" s="6" t="s">
        <v>1070</v>
      </c>
      <c r="E485" s="8">
        <v>44420</v>
      </c>
      <c r="F485" s="6" t="s">
        <v>1071</v>
      </c>
      <c r="G485" s="5">
        <v>317</v>
      </c>
      <c r="H485" s="5">
        <v>0</v>
      </c>
      <c r="I485" s="5">
        <v>0</v>
      </c>
      <c r="J485" s="6">
        <v>63.400000000000006</v>
      </c>
      <c r="K485" s="4" t="s">
        <v>2481</v>
      </c>
      <c r="L485" s="6" t="s">
        <v>1072</v>
      </c>
      <c r="M485" s="5">
        <v>26161</v>
      </c>
      <c r="N485" s="4" t="s">
        <v>2481</v>
      </c>
      <c r="O485" s="4" t="s">
        <v>4627</v>
      </c>
      <c r="P485" s="4" t="s">
        <v>4606</v>
      </c>
    </row>
    <row r="486" spans="1:16" ht="15" x14ac:dyDescent="0.2">
      <c r="A486" s="2">
        <v>485</v>
      </c>
      <c r="B486" s="6" t="s">
        <v>1</v>
      </c>
      <c r="C486" s="7" t="str">
        <f>HYPERLINK("https://www.twitter.com/Amir_italia110/status/1425919034214715401","https://www.twitter.com/Amir_italia110/status/1425919034214715401")</f>
        <v>https://www.twitter.com/Amir_italia110/status/1425919034214715401</v>
      </c>
      <c r="D486" s="6" t="s">
        <v>1073</v>
      </c>
      <c r="E486" s="8">
        <v>44420</v>
      </c>
      <c r="F486" s="6" t="s">
        <v>1071</v>
      </c>
      <c r="G486" s="5">
        <v>365</v>
      </c>
      <c r="H486" s="5">
        <v>5</v>
      </c>
      <c r="I486" s="5">
        <v>2</v>
      </c>
      <c r="J486" s="6">
        <v>75.5</v>
      </c>
      <c r="K486" s="4" t="s">
        <v>2481</v>
      </c>
      <c r="L486" s="6" t="s">
        <v>1074</v>
      </c>
      <c r="M486" s="5">
        <v>26162</v>
      </c>
      <c r="N486" s="4" t="s">
        <v>2481</v>
      </c>
      <c r="O486" s="4" t="s">
        <v>4627</v>
      </c>
      <c r="P486" s="4" t="s">
        <v>4606</v>
      </c>
    </row>
    <row r="487" spans="1:16" ht="15" x14ac:dyDescent="0.2">
      <c r="A487" s="2">
        <v>486</v>
      </c>
      <c r="B487" s="6" t="s">
        <v>1</v>
      </c>
      <c r="C487" s="7" t="str">
        <f>HYPERLINK("https://www.twitter.com/Reyhan19922/status/1425919032973316097","https://www.twitter.com/Reyhan19922/status/1425919032973316097")</f>
        <v>https://www.twitter.com/Reyhan19922/status/1425919032973316097</v>
      </c>
      <c r="D487" s="6" t="s">
        <v>1075</v>
      </c>
      <c r="E487" s="8">
        <v>44420</v>
      </c>
      <c r="F487" s="6" t="s">
        <v>1071</v>
      </c>
      <c r="G487" s="5">
        <v>0</v>
      </c>
      <c r="H487" s="5">
        <v>0</v>
      </c>
      <c r="I487" s="5">
        <v>0</v>
      </c>
      <c r="J487" s="5">
        <v>0</v>
      </c>
      <c r="K487" s="4" t="s">
        <v>2481</v>
      </c>
      <c r="L487" s="6" t="s">
        <v>1076</v>
      </c>
      <c r="M487" s="5">
        <v>26163</v>
      </c>
      <c r="N487" s="4" t="s">
        <v>2481</v>
      </c>
      <c r="O487" s="4" t="s">
        <v>4627</v>
      </c>
      <c r="P487" s="4" t="s">
        <v>4606</v>
      </c>
    </row>
    <row r="488" spans="1:16" ht="15" x14ac:dyDescent="0.2">
      <c r="A488" s="2">
        <v>487</v>
      </c>
      <c r="B488" s="6" t="s">
        <v>1</v>
      </c>
      <c r="C488" s="7" t="str">
        <f>HYPERLINK("https://www.twitter.com/scoutreg/status/1425919031819706371","https://www.twitter.com/scoutreg/status/1425919031819706371")</f>
        <v>https://www.twitter.com/scoutreg/status/1425919031819706371</v>
      </c>
      <c r="D488" s="6" t="s">
        <v>1077</v>
      </c>
      <c r="E488" s="8">
        <v>44420</v>
      </c>
      <c r="F488" s="6" t="s">
        <v>1071</v>
      </c>
      <c r="G488" s="5">
        <v>8</v>
      </c>
      <c r="H488" s="5">
        <v>0</v>
      </c>
      <c r="I488" s="5">
        <v>0</v>
      </c>
      <c r="J488" s="6">
        <v>1.6</v>
      </c>
      <c r="K488" s="4" t="s">
        <v>2481</v>
      </c>
      <c r="L488" s="6" t="s">
        <v>1078</v>
      </c>
      <c r="M488" s="5">
        <v>26164</v>
      </c>
      <c r="N488" s="4" t="s">
        <v>2481</v>
      </c>
      <c r="O488" s="4" t="s">
        <v>4627</v>
      </c>
      <c r="P488" s="4" t="s">
        <v>4606</v>
      </c>
    </row>
    <row r="489" spans="1:16" ht="15" x14ac:dyDescent="0.2">
      <c r="A489" s="2">
        <v>488</v>
      </c>
      <c r="B489" s="6" t="s">
        <v>1</v>
      </c>
      <c r="C489" s="7" t="str">
        <f>HYPERLINK("https://www.twitter.com/Goldbrown201/status/1425919031031128067","https://www.twitter.com/Goldbrown201/status/1425919031031128067")</f>
        <v>https://www.twitter.com/Goldbrown201/status/1425919031031128067</v>
      </c>
      <c r="D489" s="6" t="s">
        <v>945</v>
      </c>
      <c r="E489" s="8">
        <v>44420</v>
      </c>
      <c r="F489" s="6" t="s">
        <v>1079</v>
      </c>
      <c r="G489" s="5">
        <v>3</v>
      </c>
      <c r="H489" s="5">
        <v>0</v>
      </c>
      <c r="I489" s="5">
        <v>0</v>
      </c>
      <c r="J489" s="6">
        <v>0.60000000000000009</v>
      </c>
      <c r="K489" s="4" t="s">
        <v>2481</v>
      </c>
      <c r="L489" s="6" t="s">
        <v>1080</v>
      </c>
      <c r="M489" s="5">
        <v>26165</v>
      </c>
      <c r="N489" s="4" t="s">
        <v>2481</v>
      </c>
      <c r="O489" s="4" t="s">
        <v>4627</v>
      </c>
      <c r="P489" s="4" t="s">
        <v>4606</v>
      </c>
    </row>
    <row r="490" spans="1:16" ht="15" x14ac:dyDescent="0.2">
      <c r="A490" s="2">
        <v>489</v>
      </c>
      <c r="B490" s="6" t="s">
        <v>1</v>
      </c>
      <c r="C490" s="7" t="str">
        <f>HYPERLINK("https://www.twitter.com/shanepicker/status/1425919028565004289","https://www.twitter.com/shanepicker/status/1425919028565004289")</f>
        <v>https://www.twitter.com/shanepicker/status/1425919028565004289</v>
      </c>
      <c r="D490" s="6" t="s">
        <v>1081</v>
      </c>
      <c r="E490" s="8">
        <v>44420</v>
      </c>
      <c r="F490" s="6" t="s">
        <v>1079</v>
      </c>
      <c r="G490" s="5">
        <v>178</v>
      </c>
      <c r="H490" s="5">
        <v>1260</v>
      </c>
      <c r="I490" s="5">
        <v>309</v>
      </c>
      <c r="J490" s="6">
        <v>568.1</v>
      </c>
      <c r="K490" s="4" t="s">
        <v>2481</v>
      </c>
      <c r="L490" s="6" t="s">
        <v>1082</v>
      </c>
      <c r="M490" s="5">
        <v>26166</v>
      </c>
      <c r="N490" s="4" t="s">
        <v>2481</v>
      </c>
      <c r="O490" s="4" t="s">
        <v>4627</v>
      </c>
      <c r="P490" s="4" t="s">
        <v>4606</v>
      </c>
    </row>
    <row r="491" spans="1:16" ht="15" x14ac:dyDescent="0.2">
      <c r="A491" s="2">
        <v>490</v>
      </c>
      <c r="B491" s="6" t="s">
        <v>1</v>
      </c>
      <c r="C491" s="7" t="str">
        <f>HYPERLINK("https://www.twitter.com/ryanxmicin/status/1425919024504868866","https://www.twitter.com/ryanxmicin/status/1425919024504868866")</f>
        <v>https://www.twitter.com/ryanxmicin/status/1425919024504868866</v>
      </c>
      <c r="D491" s="6" t="s">
        <v>1083</v>
      </c>
      <c r="E491" s="8">
        <v>44420</v>
      </c>
      <c r="F491" s="6" t="s">
        <v>1084</v>
      </c>
      <c r="G491" s="5">
        <v>5</v>
      </c>
      <c r="H491" s="5">
        <v>1019</v>
      </c>
      <c r="I491" s="5">
        <v>1034</v>
      </c>
      <c r="J491" s="6">
        <v>823.7</v>
      </c>
      <c r="K491" s="4" t="s">
        <v>2481</v>
      </c>
      <c r="L491" s="6" t="s">
        <v>1023</v>
      </c>
      <c r="M491" s="5">
        <v>26167</v>
      </c>
      <c r="N491" s="4" t="s">
        <v>2481</v>
      </c>
      <c r="O491" s="4" t="s">
        <v>4627</v>
      </c>
      <c r="P491" s="4" t="s">
        <v>4606</v>
      </c>
    </row>
    <row r="492" spans="1:16" ht="15" x14ac:dyDescent="0.2">
      <c r="A492" s="2">
        <v>491</v>
      </c>
      <c r="B492" s="6" t="s">
        <v>1</v>
      </c>
      <c r="C492" s="7" t="str">
        <f>HYPERLINK("https://www.twitter.com/try_azhari/status/1425919024496480256","https://www.twitter.com/try_azhari/status/1425919024496480256")</f>
        <v>https://www.twitter.com/try_azhari/status/1425919024496480256</v>
      </c>
      <c r="D492" s="6" t="s">
        <v>1049</v>
      </c>
      <c r="E492" s="8">
        <v>44420</v>
      </c>
      <c r="F492" s="6" t="s">
        <v>1084</v>
      </c>
      <c r="G492" s="5">
        <v>8</v>
      </c>
      <c r="H492" s="5">
        <v>316</v>
      </c>
      <c r="I492" s="5">
        <v>289</v>
      </c>
      <c r="J492" s="6">
        <v>240.89999999999998</v>
      </c>
      <c r="K492" s="4" t="s">
        <v>2481</v>
      </c>
      <c r="L492" s="6" t="s">
        <v>955</v>
      </c>
      <c r="M492" s="5">
        <v>26168</v>
      </c>
      <c r="N492" s="4" t="s">
        <v>2481</v>
      </c>
      <c r="O492" s="4" t="s">
        <v>4627</v>
      </c>
      <c r="P492" s="4" t="s">
        <v>4606</v>
      </c>
    </row>
    <row r="493" spans="1:16" ht="15" x14ac:dyDescent="0.2">
      <c r="A493" s="2">
        <v>492</v>
      </c>
      <c r="B493" s="6" t="s">
        <v>1</v>
      </c>
      <c r="C493" s="7" t="str">
        <f>HYPERLINK("https://www.twitter.com/EnrichedFeed/status/1425919014740631557","https://www.twitter.com/EnrichedFeed/status/1425919014740631557")</f>
        <v>https://www.twitter.com/EnrichedFeed/status/1425919014740631557</v>
      </c>
      <c r="D493" s="6" t="s">
        <v>733</v>
      </c>
      <c r="E493" s="8">
        <v>44420</v>
      </c>
      <c r="F493" s="6" t="s">
        <v>1085</v>
      </c>
      <c r="G493" s="5">
        <v>1273</v>
      </c>
      <c r="H493" s="5">
        <v>0</v>
      </c>
      <c r="I493" s="5">
        <v>0</v>
      </c>
      <c r="J493" s="6">
        <v>254.60000000000002</v>
      </c>
      <c r="K493" s="4" t="s">
        <v>2481</v>
      </c>
      <c r="L493" s="6" t="s">
        <v>1086</v>
      </c>
      <c r="M493" s="5">
        <v>26169</v>
      </c>
      <c r="N493" s="4" t="s">
        <v>2481</v>
      </c>
      <c r="O493" s="4" t="s">
        <v>4627</v>
      </c>
      <c r="P493" s="4" t="s">
        <v>4606</v>
      </c>
    </row>
    <row r="494" spans="1:16" ht="15" x14ac:dyDescent="0.2">
      <c r="A494" s="2">
        <v>493</v>
      </c>
      <c r="B494" s="6" t="s">
        <v>1</v>
      </c>
      <c r="C494" s="7" t="str">
        <f>HYPERLINK("https://www.twitter.com/keitakyut/status/1425919011632517121","https://www.twitter.com/keitakyut/status/1425919011632517121")</f>
        <v>https://www.twitter.com/keitakyut/status/1425919011632517121</v>
      </c>
      <c r="D494" s="6" t="s">
        <v>1087</v>
      </c>
      <c r="E494" s="8">
        <v>44420</v>
      </c>
      <c r="F494" s="6" t="s">
        <v>1088</v>
      </c>
      <c r="G494" s="5">
        <v>11859</v>
      </c>
      <c r="H494" s="5">
        <v>234</v>
      </c>
      <c r="I494" s="5">
        <v>148</v>
      </c>
      <c r="J494" s="5">
        <v>2516</v>
      </c>
      <c r="K494" s="4" t="s">
        <v>2481</v>
      </c>
      <c r="L494" s="6" t="s">
        <v>1089</v>
      </c>
      <c r="M494" s="5">
        <v>26170</v>
      </c>
      <c r="N494" s="4" t="s">
        <v>2481</v>
      </c>
      <c r="O494" s="4" t="s">
        <v>4627</v>
      </c>
      <c r="P494" s="4" t="s">
        <v>4606</v>
      </c>
    </row>
    <row r="495" spans="1:16" ht="15" x14ac:dyDescent="0.2">
      <c r="A495" s="2">
        <v>494</v>
      </c>
      <c r="B495" s="6" t="s">
        <v>1</v>
      </c>
      <c r="C495" s="7" t="str">
        <f>HYPERLINK("https://www.twitter.com/RingZeroLabs/status/1425918999523741700","https://www.twitter.com/RingZeroLabs/status/1425918999523741700")</f>
        <v>https://www.twitter.com/RingZeroLabs/status/1425918999523741700</v>
      </c>
      <c r="D495" s="6" t="s">
        <v>1090</v>
      </c>
      <c r="E495" s="8">
        <v>44420</v>
      </c>
      <c r="F495" s="6" t="s">
        <v>1091</v>
      </c>
      <c r="G495" s="5">
        <v>379</v>
      </c>
      <c r="H495" s="5">
        <v>0</v>
      </c>
      <c r="I495" s="5">
        <v>0</v>
      </c>
      <c r="J495" s="6">
        <v>75.8</v>
      </c>
      <c r="K495" s="4" t="s">
        <v>2481</v>
      </c>
      <c r="L495" s="6" t="s">
        <v>1092</v>
      </c>
      <c r="M495" s="5">
        <v>26171</v>
      </c>
      <c r="N495" s="4" t="s">
        <v>2481</v>
      </c>
      <c r="O495" s="4" t="s">
        <v>4627</v>
      </c>
      <c r="P495" s="4" t="s">
        <v>4606</v>
      </c>
    </row>
    <row r="496" spans="1:16" ht="15" x14ac:dyDescent="0.2">
      <c r="A496" s="2">
        <v>495</v>
      </c>
      <c r="B496" s="6" t="s">
        <v>1</v>
      </c>
      <c r="C496" s="7" t="str">
        <f>HYPERLINK("https://www.twitter.com/hamedakbari_73/status/1425918999339147265","https://www.twitter.com/hamedakbari_73/status/1425918999339147265")</f>
        <v>https://www.twitter.com/hamedakbari_73/status/1425918999339147265</v>
      </c>
      <c r="D496" s="6" t="s">
        <v>1093</v>
      </c>
      <c r="E496" s="8">
        <v>44420</v>
      </c>
      <c r="F496" s="6" t="s">
        <v>1091</v>
      </c>
      <c r="G496" s="5">
        <v>2</v>
      </c>
      <c r="H496" s="5">
        <v>0</v>
      </c>
      <c r="I496" s="5">
        <v>0</v>
      </c>
      <c r="J496" s="6">
        <v>0.4</v>
      </c>
      <c r="K496" s="4" t="s">
        <v>2481</v>
      </c>
      <c r="L496" s="6" t="s">
        <v>1094</v>
      </c>
      <c r="M496" s="5">
        <v>26172</v>
      </c>
      <c r="N496" s="4" t="s">
        <v>2481</v>
      </c>
      <c r="O496" s="4" t="s">
        <v>4627</v>
      </c>
      <c r="P496" s="4" t="s">
        <v>4606</v>
      </c>
    </row>
    <row r="497" spans="1:16" ht="15" x14ac:dyDescent="0.2">
      <c r="A497" s="2">
        <v>496</v>
      </c>
      <c r="B497" s="6" t="s">
        <v>1</v>
      </c>
      <c r="C497" s="7" t="str">
        <f>HYPERLINK("https://www.twitter.com/onenomeek/status/1425918999083331585","https://www.twitter.com/onenomeek/status/1425918999083331585")</f>
        <v>https://www.twitter.com/onenomeek/status/1425918999083331585</v>
      </c>
      <c r="D497" s="6" t="s">
        <v>1015</v>
      </c>
      <c r="E497" s="8">
        <v>44420</v>
      </c>
      <c r="F497" s="6" t="s">
        <v>1091</v>
      </c>
      <c r="G497" s="5">
        <v>170</v>
      </c>
      <c r="H497" s="5">
        <v>0</v>
      </c>
      <c r="I497" s="5">
        <v>0</v>
      </c>
      <c r="J497" s="5">
        <v>34</v>
      </c>
      <c r="K497" s="4" t="s">
        <v>2481</v>
      </c>
      <c r="L497" s="6" t="s">
        <v>1095</v>
      </c>
      <c r="M497" s="5">
        <v>26173</v>
      </c>
      <c r="N497" s="4" t="s">
        <v>2481</v>
      </c>
      <c r="O497" s="4" t="s">
        <v>4627</v>
      </c>
      <c r="P497" s="4" t="s">
        <v>4606</v>
      </c>
    </row>
    <row r="498" spans="1:16" ht="15" x14ac:dyDescent="0.2">
      <c r="A498" s="2">
        <v>497</v>
      </c>
      <c r="B498" s="6" t="s">
        <v>1</v>
      </c>
      <c r="C498" s="7" t="str">
        <f>HYPERLINK("https://www.twitter.com/WOLF_Financial/status/1425918998454149121","https://www.twitter.com/WOLF_Financial/status/1425918998454149121")</f>
        <v>https://www.twitter.com/WOLF_Financial/status/1425918998454149121</v>
      </c>
      <c r="D498" s="6" t="s">
        <v>1096</v>
      </c>
      <c r="E498" s="8">
        <v>44420</v>
      </c>
      <c r="F498" s="6" t="s">
        <v>1091</v>
      </c>
      <c r="G498" s="5">
        <v>18828</v>
      </c>
      <c r="H498" s="5">
        <v>0</v>
      </c>
      <c r="I498" s="5">
        <v>0</v>
      </c>
      <c r="J498" s="6">
        <v>3765.6000000000004</v>
      </c>
      <c r="K498" s="4" t="s">
        <v>2481</v>
      </c>
      <c r="L498" s="6" t="s">
        <v>1097</v>
      </c>
      <c r="M498" s="5">
        <v>26174</v>
      </c>
      <c r="N498" s="4" t="s">
        <v>2481</v>
      </c>
      <c r="O498" s="4" t="s">
        <v>4627</v>
      </c>
      <c r="P498" s="4" t="s">
        <v>4606</v>
      </c>
    </row>
    <row r="499" spans="1:16" ht="15" x14ac:dyDescent="0.2">
      <c r="A499" s="2">
        <v>498</v>
      </c>
      <c r="B499" s="6" t="s">
        <v>1</v>
      </c>
      <c r="C499" s="7" t="str">
        <f>HYPERLINK("https://www.twitter.com/MrOliXOli/status/1425918996386390018","https://www.twitter.com/MrOliXOli/status/1425918996386390018")</f>
        <v>https://www.twitter.com/MrOliXOli/status/1425918996386390018</v>
      </c>
      <c r="D499" s="6" t="s">
        <v>1098</v>
      </c>
      <c r="E499" s="8">
        <v>44420</v>
      </c>
      <c r="F499" s="6" t="s">
        <v>1099</v>
      </c>
      <c r="G499" s="5">
        <v>56</v>
      </c>
      <c r="H499" s="5">
        <v>458</v>
      </c>
      <c r="I499" s="5">
        <v>180</v>
      </c>
      <c r="J499" s="6">
        <v>238.6</v>
      </c>
      <c r="K499" s="4" t="s">
        <v>2481</v>
      </c>
      <c r="L499" s="6" t="s">
        <v>1100</v>
      </c>
      <c r="M499" s="5">
        <v>26175</v>
      </c>
      <c r="N499" s="4" t="s">
        <v>2481</v>
      </c>
      <c r="O499" s="4" t="s">
        <v>4627</v>
      </c>
      <c r="P499" s="4" t="s">
        <v>4606</v>
      </c>
    </row>
    <row r="500" spans="1:16" ht="15" x14ac:dyDescent="0.2">
      <c r="A500" s="2">
        <v>499</v>
      </c>
      <c r="B500" s="6" t="s">
        <v>1</v>
      </c>
      <c r="C500" s="7" t="str">
        <f>HYPERLINK("https://www.twitter.com/zymurgency/status/1425918987385278465","https://www.twitter.com/zymurgency/status/1425918987385278465")</f>
        <v>https://www.twitter.com/zymurgency/status/1425918987385278465</v>
      </c>
      <c r="D500" s="6" t="s">
        <v>1101</v>
      </c>
      <c r="E500" s="8">
        <v>44420</v>
      </c>
      <c r="F500" s="6" t="s">
        <v>1102</v>
      </c>
      <c r="G500" s="5">
        <v>31</v>
      </c>
      <c r="H500" s="5">
        <v>0</v>
      </c>
      <c r="I500" s="5">
        <v>0</v>
      </c>
      <c r="J500" s="6">
        <v>6.2</v>
      </c>
      <c r="K500" s="4" t="s">
        <v>2481</v>
      </c>
      <c r="L500" s="6" t="s">
        <v>1103</v>
      </c>
      <c r="M500" s="5">
        <v>26176</v>
      </c>
      <c r="N500" s="4" t="s">
        <v>2481</v>
      </c>
      <c r="O500" s="4" t="s">
        <v>4627</v>
      </c>
      <c r="P500" s="4" t="s">
        <v>4606</v>
      </c>
    </row>
    <row r="501" spans="1:16" ht="15" x14ac:dyDescent="0.2">
      <c r="A501" s="2">
        <v>500</v>
      </c>
      <c r="B501" s="6" t="s">
        <v>1</v>
      </c>
      <c r="C501" s="7" t="str">
        <f>HYPERLINK("https://www.twitter.com/KayceeKiligan/status/1425918983530762257","https://www.twitter.com/KayceeKiligan/status/1425918983530762257")</f>
        <v>https://www.twitter.com/KayceeKiligan/status/1425918983530762257</v>
      </c>
      <c r="D501" s="6" t="s">
        <v>1104</v>
      </c>
      <c r="E501" s="8">
        <v>44420</v>
      </c>
      <c r="F501" s="6" t="s">
        <v>1105</v>
      </c>
      <c r="G501" s="5">
        <v>5036</v>
      </c>
      <c r="H501" s="5">
        <v>16</v>
      </c>
      <c r="I501" s="5">
        <v>31</v>
      </c>
      <c r="J501" s="6">
        <v>1027.5</v>
      </c>
      <c r="K501" s="4" t="s">
        <v>2481</v>
      </c>
      <c r="L501" s="6" t="s">
        <v>960</v>
      </c>
      <c r="M501" s="5">
        <v>26177</v>
      </c>
      <c r="N501" s="4" t="s">
        <v>2481</v>
      </c>
      <c r="O501" s="4" t="s">
        <v>4627</v>
      </c>
      <c r="P501" s="4" t="s">
        <v>4606</v>
      </c>
    </row>
    <row r="502" spans="1:16" ht="15" x14ac:dyDescent="0.2">
      <c r="A502" s="2">
        <v>501</v>
      </c>
      <c r="B502" s="6" t="s">
        <v>1</v>
      </c>
      <c r="C502" s="7" t="str">
        <f>HYPERLINK("https://www.twitter.com/ibrahim82668097/status/1425918979546271757","https://www.twitter.com/ibrahim82668097/status/1425918979546271757")</f>
        <v>https://www.twitter.com/ibrahim82668097/status/1425918979546271757</v>
      </c>
      <c r="D502" s="6" t="s">
        <v>1106</v>
      </c>
      <c r="E502" s="8">
        <v>44420</v>
      </c>
      <c r="F502" s="6" t="s">
        <v>1107</v>
      </c>
      <c r="G502" s="5">
        <v>36</v>
      </c>
      <c r="H502" s="5">
        <v>1102</v>
      </c>
      <c r="I502" s="5">
        <v>2196</v>
      </c>
      <c r="J502" s="6">
        <v>1435.8</v>
      </c>
      <c r="K502" s="4" t="s">
        <v>2481</v>
      </c>
      <c r="L502" s="6" t="s">
        <v>725</v>
      </c>
      <c r="M502" s="5">
        <v>26178</v>
      </c>
      <c r="N502" s="4" t="s">
        <v>2481</v>
      </c>
      <c r="O502" s="4" t="s">
        <v>4627</v>
      </c>
      <c r="P502" s="4" t="s">
        <v>4606</v>
      </c>
    </row>
    <row r="503" spans="1:16" ht="15" x14ac:dyDescent="0.2">
      <c r="A503" s="2">
        <v>502</v>
      </c>
      <c r="B503" s="6" t="s">
        <v>1</v>
      </c>
      <c r="C503" s="7" t="str">
        <f>HYPERLINK("https://www.twitter.com/shiillprofessor/status/1425918978686283782","https://www.twitter.com/shiillprofessor/status/1425918978686283782")</f>
        <v>https://www.twitter.com/shiillprofessor/status/1425918978686283782</v>
      </c>
      <c r="D503" s="6" t="s">
        <v>961</v>
      </c>
      <c r="E503" s="8">
        <v>44420</v>
      </c>
      <c r="F503" s="6" t="s">
        <v>1107</v>
      </c>
      <c r="G503" s="5">
        <v>1</v>
      </c>
      <c r="H503" s="5">
        <v>0</v>
      </c>
      <c r="I503" s="5">
        <v>0</v>
      </c>
      <c r="J503" s="6">
        <v>0.2</v>
      </c>
      <c r="K503" s="4" t="s">
        <v>2481</v>
      </c>
      <c r="L503" s="6" t="s">
        <v>1108</v>
      </c>
      <c r="M503" s="5">
        <v>26179</v>
      </c>
      <c r="N503" s="4" t="s">
        <v>2481</v>
      </c>
      <c r="O503" s="4" t="s">
        <v>4627</v>
      </c>
      <c r="P503" s="4" t="s">
        <v>4606</v>
      </c>
    </row>
    <row r="504" spans="1:16" ht="15" x14ac:dyDescent="0.2">
      <c r="A504" s="2">
        <v>503</v>
      </c>
      <c r="B504" s="6" t="s">
        <v>1</v>
      </c>
      <c r="C504" s="7" t="str">
        <f>HYPERLINK("https://www.twitter.com/maxm_profit/status/1425918977675497478","https://www.twitter.com/maxm_profit/status/1425918977675497478")</f>
        <v>https://www.twitter.com/maxm_profit/status/1425918977675497478</v>
      </c>
      <c r="D504" s="6" t="s">
        <v>678</v>
      </c>
      <c r="E504" s="8">
        <v>44420</v>
      </c>
      <c r="F504" s="6" t="s">
        <v>1107</v>
      </c>
      <c r="G504" s="5">
        <v>1206</v>
      </c>
      <c r="H504" s="5">
        <v>1</v>
      </c>
      <c r="I504" s="5">
        <v>1</v>
      </c>
      <c r="J504" s="6">
        <v>242.00000000000003</v>
      </c>
      <c r="K504" s="4" t="s">
        <v>2481</v>
      </c>
      <c r="L504" s="6" t="s">
        <v>1109</v>
      </c>
      <c r="M504" s="5">
        <v>26180</v>
      </c>
      <c r="N504" s="4" t="s">
        <v>2481</v>
      </c>
      <c r="O504" s="4" t="s">
        <v>4627</v>
      </c>
      <c r="P504" s="4" t="s">
        <v>4606</v>
      </c>
    </row>
    <row r="505" spans="1:16" ht="15" x14ac:dyDescent="0.2">
      <c r="A505" s="2">
        <v>504</v>
      </c>
      <c r="B505" s="6" t="s">
        <v>1</v>
      </c>
      <c r="C505" s="7" t="str">
        <f>HYPERLINK("https://www.twitter.com/enjireiner/status/1425918976174010369","https://www.twitter.com/enjireiner/status/1425918976174010369")</f>
        <v>https://www.twitter.com/enjireiner/status/1425918976174010369</v>
      </c>
      <c r="D505" s="6" t="s">
        <v>1110</v>
      </c>
      <c r="E505" s="8">
        <v>44420</v>
      </c>
      <c r="F505" s="6" t="s">
        <v>1111</v>
      </c>
      <c r="G505" s="5">
        <v>271</v>
      </c>
      <c r="H505" s="5">
        <v>25470</v>
      </c>
      <c r="I505" s="5">
        <v>5322</v>
      </c>
      <c r="J505" s="6">
        <v>10356.200000000001</v>
      </c>
      <c r="K505" s="4" t="s">
        <v>2481</v>
      </c>
      <c r="L505" s="6" t="s">
        <v>516</v>
      </c>
      <c r="M505" s="5">
        <v>26181</v>
      </c>
      <c r="N505" s="4" t="s">
        <v>2481</v>
      </c>
      <c r="O505" s="4" t="s">
        <v>4627</v>
      </c>
      <c r="P505" s="4" t="s">
        <v>4606</v>
      </c>
    </row>
    <row r="506" spans="1:16" ht="15" x14ac:dyDescent="0.2">
      <c r="A506" s="2">
        <v>505</v>
      </c>
      <c r="B506" s="6" t="s">
        <v>1</v>
      </c>
      <c r="C506" s="7" t="str">
        <f>HYPERLINK("https://www.twitter.com/doticek/status/1425918960545972229","https://www.twitter.com/doticek/status/1425918960545972229")</f>
        <v>https://www.twitter.com/doticek/status/1425918960545972229</v>
      </c>
      <c r="D506" s="6" t="s">
        <v>1112</v>
      </c>
      <c r="E506" s="8">
        <v>44420</v>
      </c>
      <c r="F506" s="6" t="s">
        <v>1113</v>
      </c>
      <c r="G506" s="5">
        <v>3</v>
      </c>
      <c r="H506" s="5">
        <v>316</v>
      </c>
      <c r="I506" s="5">
        <v>289</v>
      </c>
      <c r="J506" s="6">
        <v>239.89999999999998</v>
      </c>
      <c r="K506" s="4" t="s">
        <v>2481</v>
      </c>
      <c r="L506" s="6" t="s">
        <v>955</v>
      </c>
      <c r="M506" s="5">
        <v>26182</v>
      </c>
      <c r="N506" s="4" t="s">
        <v>2481</v>
      </c>
      <c r="O506" s="4" t="s">
        <v>4627</v>
      </c>
      <c r="P506" s="4" t="s">
        <v>4606</v>
      </c>
    </row>
    <row r="507" spans="1:16" ht="15" x14ac:dyDescent="0.2">
      <c r="A507" s="2">
        <v>506</v>
      </c>
      <c r="B507" s="6" t="s">
        <v>1</v>
      </c>
      <c r="C507" s="7" t="str">
        <f>HYPERLINK("https://www.twitter.com/Hitesh68498169/status/1425918959602130945","https://www.twitter.com/Hitesh68498169/status/1425918959602130945")</f>
        <v>https://www.twitter.com/Hitesh68498169/status/1425918959602130945</v>
      </c>
      <c r="D507" s="6" t="s">
        <v>1114</v>
      </c>
      <c r="E507" s="8">
        <v>44420</v>
      </c>
      <c r="F507" s="6" t="s">
        <v>1115</v>
      </c>
      <c r="G507" s="5">
        <v>1</v>
      </c>
      <c r="H507" s="5">
        <v>1019</v>
      </c>
      <c r="I507" s="5">
        <v>1034</v>
      </c>
      <c r="J507" s="6">
        <v>822.9</v>
      </c>
      <c r="K507" s="4" t="s">
        <v>2481</v>
      </c>
      <c r="L507" s="6" t="s">
        <v>1023</v>
      </c>
      <c r="M507" s="5">
        <v>26183</v>
      </c>
      <c r="N507" s="4" t="s">
        <v>2481</v>
      </c>
      <c r="O507" s="4" t="s">
        <v>4627</v>
      </c>
      <c r="P507" s="4" t="s">
        <v>4606</v>
      </c>
    </row>
    <row r="508" spans="1:16" ht="15" x14ac:dyDescent="0.2">
      <c r="A508" s="2">
        <v>507</v>
      </c>
      <c r="B508" s="6" t="s">
        <v>1</v>
      </c>
      <c r="C508" s="7" t="str">
        <f>HYPERLINK("https://www.twitter.com/MsJoyceWaller/status/1425918957811163136","https://www.twitter.com/MsJoyceWaller/status/1425918957811163136")</f>
        <v>https://www.twitter.com/MsJoyceWaller/status/1425918957811163136</v>
      </c>
      <c r="D508" s="6" t="s">
        <v>1116</v>
      </c>
      <c r="E508" s="8">
        <v>44420</v>
      </c>
      <c r="F508" s="6" t="s">
        <v>1115</v>
      </c>
      <c r="G508" s="5">
        <v>42</v>
      </c>
      <c r="H508" s="5">
        <v>0</v>
      </c>
      <c r="I508" s="5">
        <v>0</v>
      </c>
      <c r="J508" s="6">
        <v>8.4</v>
      </c>
      <c r="K508" s="4" t="s">
        <v>2481</v>
      </c>
      <c r="L508" s="6" t="s">
        <v>1117</v>
      </c>
      <c r="M508" s="5">
        <v>26184</v>
      </c>
      <c r="N508" s="4" t="s">
        <v>2481</v>
      </c>
      <c r="O508" s="4" t="s">
        <v>4627</v>
      </c>
      <c r="P508" s="4" t="s">
        <v>4606</v>
      </c>
    </row>
    <row r="509" spans="1:16" ht="15" x14ac:dyDescent="0.2">
      <c r="A509" s="2">
        <v>508</v>
      </c>
      <c r="B509" s="6" t="s">
        <v>1</v>
      </c>
      <c r="C509" s="7" t="str">
        <f>HYPERLINK("https://www.twitter.com/thiru2vignesh/status/1425918949493919745","https://www.twitter.com/thiru2vignesh/status/1425918949493919745")</f>
        <v>https://www.twitter.com/thiru2vignesh/status/1425918949493919745</v>
      </c>
      <c r="D509" s="6" t="s">
        <v>1118</v>
      </c>
      <c r="E509" s="8">
        <v>44420</v>
      </c>
      <c r="F509" s="6" t="s">
        <v>1119</v>
      </c>
      <c r="G509" s="5">
        <v>6</v>
      </c>
      <c r="H509" s="5">
        <v>8034</v>
      </c>
      <c r="I509" s="5">
        <v>7721</v>
      </c>
      <c r="J509" s="6">
        <v>6271.9</v>
      </c>
      <c r="K509" s="4" t="s">
        <v>2481</v>
      </c>
      <c r="L509" s="6" t="s">
        <v>573</v>
      </c>
      <c r="M509" s="5">
        <v>26185</v>
      </c>
      <c r="N509" s="4" t="s">
        <v>2481</v>
      </c>
      <c r="O509" s="4" t="s">
        <v>4627</v>
      </c>
      <c r="P509" s="4" t="s">
        <v>4606</v>
      </c>
    </row>
    <row r="510" spans="1:16" ht="15" x14ac:dyDescent="0.2">
      <c r="A510" s="2">
        <v>509</v>
      </c>
      <c r="B510" s="6" t="s">
        <v>1</v>
      </c>
      <c r="C510" s="7" t="str">
        <f>HYPERLINK("https://www.twitter.com/hamedmo52073401/status/1425918947451355139","https://www.twitter.com/hamedmo52073401/status/1425918947451355139")</f>
        <v>https://www.twitter.com/hamedmo52073401/status/1425918947451355139</v>
      </c>
      <c r="D510" s="6" t="s">
        <v>936</v>
      </c>
      <c r="E510" s="8">
        <v>44420</v>
      </c>
      <c r="F510" s="6" t="s">
        <v>1119</v>
      </c>
      <c r="G510" s="5">
        <v>0</v>
      </c>
      <c r="H510" s="5">
        <v>0</v>
      </c>
      <c r="I510" s="5">
        <v>0</v>
      </c>
      <c r="J510" s="5">
        <v>0</v>
      </c>
      <c r="K510" s="4" t="s">
        <v>2481</v>
      </c>
      <c r="L510" s="6" t="s">
        <v>1076</v>
      </c>
      <c r="M510" s="5">
        <v>26186</v>
      </c>
      <c r="N510" s="4" t="s">
        <v>2481</v>
      </c>
      <c r="O510" s="4" t="s">
        <v>4627</v>
      </c>
      <c r="P510" s="4" t="s">
        <v>4606</v>
      </c>
    </row>
    <row r="511" spans="1:16" ht="15" x14ac:dyDescent="0.2">
      <c r="A511" s="2">
        <v>510</v>
      </c>
      <c r="B511" s="6" t="s">
        <v>1</v>
      </c>
      <c r="C511" s="7" t="str">
        <f>HYPERLINK("https://www.twitter.com/Ho3nYahya/status/1425918939457073152","https://www.twitter.com/Ho3nYahya/status/1425918939457073152")</f>
        <v>https://www.twitter.com/Ho3nYahya/status/1425918939457073152</v>
      </c>
      <c r="D511" s="6" t="s">
        <v>1120</v>
      </c>
      <c r="E511" s="8">
        <v>44420</v>
      </c>
      <c r="F511" s="6" t="s">
        <v>1121</v>
      </c>
      <c r="G511" s="5">
        <v>4</v>
      </c>
      <c r="H511" s="5">
        <v>0</v>
      </c>
      <c r="I511" s="5">
        <v>0</v>
      </c>
      <c r="J511" s="6">
        <v>0.8</v>
      </c>
      <c r="K511" s="4" t="s">
        <v>2481</v>
      </c>
      <c r="L511" s="6" t="s">
        <v>1122</v>
      </c>
      <c r="M511" s="5">
        <v>26187</v>
      </c>
      <c r="N511" s="4" t="s">
        <v>2481</v>
      </c>
      <c r="O511" s="4" t="s">
        <v>4627</v>
      </c>
      <c r="P511" s="4" t="s">
        <v>4606</v>
      </c>
    </row>
    <row r="512" spans="1:16" ht="15" x14ac:dyDescent="0.2">
      <c r="A512" s="2">
        <v>511</v>
      </c>
      <c r="B512" s="6" t="s">
        <v>1</v>
      </c>
      <c r="C512" s="7" t="str">
        <f>HYPERLINK("https://www.twitter.com/harperwilliam26/status/1425918938299383810","https://www.twitter.com/harperwilliam26/status/1425918938299383810")</f>
        <v>https://www.twitter.com/harperwilliam26/status/1425918938299383810</v>
      </c>
      <c r="D512" s="6" t="s">
        <v>1123</v>
      </c>
      <c r="E512" s="8">
        <v>44420</v>
      </c>
      <c r="F512" s="6" t="s">
        <v>1124</v>
      </c>
      <c r="G512" s="5">
        <v>11</v>
      </c>
      <c r="H512" s="5">
        <v>0</v>
      </c>
      <c r="I512" s="5">
        <v>0</v>
      </c>
      <c r="J512" s="6">
        <v>2.2000000000000002</v>
      </c>
      <c r="K512" s="4" t="s">
        <v>2481</v>
      </c>
      <c r="L512" s="6" t="s">
        <v>1125</v>
      </c>
      <c r="M512" s="5">
        <v>26188</v>
      </c>
      <c r="N512" s="4" t="s">
        <v>2481</v>
      </c>
      <c r="O512" s="4" t="s">
        <v>4627</v>
      </c>
      <c r="P512" s="4" t="s">
        <v>4606</v>
      </c>
    </row>
    <row r="513" spans="1:16" ht="15" x14ac:dyDescent="0.2">
      <c r="A513" s="2">
        <v>512</v>
      </c>
      <c r="B513" s="6" t="s">
        <v>1</v>
      </c>
      <c r="C513" s="7" t="str">
        <f>HYPERLINK("https://www.twitter.com/SirKodili/status/1425918935610896398","https://www.twitter.com/SirKodili/status/1425918935610896398")</f>
        <v>https://www.twitter.com/SirKodili/status/1425918935610896398</v>
      </c>
      <c r="D513" s="6" t="s">
        <v>1126</v>
      </c>
      <c r="E513" s="8">
        <v>44420</v>
      </c>
      <c r="F513" s="6" t="s">
        <v>1124</v>
      </c>
      <c r="G513" s="5">
        <v>4021</v>
      </c>
      <c r="H513" s="5">
        <v>15492</v>
      </c>
      <c r="I513" s="5">
        <v>1523</v>
      </c>
      <c r="J513" s="6">
        <v>6213.2999999999993</v>
      </c>
      <c r="K513" s="4" t="s">
        <v>2481</v>
      </c>
      <c r="L513" s="6" t="s">
        <v>796</v>
      </c>
      <c r="M513" s="5">
        <v>26189</v>
      </c>
      <c r="N513" s="4" t="s">
        <v>2481</v>
      </c>
      <c r="O513" s="4" t="s">
        <v>4627</v>
      </c>
      <c r="P513" s="4" t="s">
        <v>4606</v>
      </c>
    </row>
    <row r="514" spans="1:16" ht="15" x14ac:dyDescent="0.2">
      <c r="A514" s="2">
        <v>513</v>
      </c>
      <c r="B514" s="6" t="s">
        <v>1</v>
      </c>
      <c r="C514" s="7" t="str">
        <f>HYPERLINK("https://www.twitter.com/Goldbrown201/status/1425918933870145539","https://www.twitter.com/Goldbrown201/status/1425918933870145539")</f>
        <v>https://www.twitter.com/Goldbrown201/status/1425918933870145539</v>
      </c>
      <c r="D514" s="6" t="s">
        <v>945</v>
      </c>
      <c r="E514" s="8">
        <v>44420</v>
      </c>
      <c r="F514" s="6" t="s">
        <v>1127</v>
      </c>
      <c r="G514" s="5">
        <v>3</v>
      </c>
      <c r="H514" s="5">
        <v>0</v>
      </c>
      <c r="I514" s="5">
        <v>0</v>
      </c>
      <c r="J514" s="6">
        <v>0.60000000000000009</v>
      </c>
      <c r="K514" s="4" t="s">
        <v>2481</v>
      </c>
      <c r="L514" s="6" t="s">
        <v>1128</v>
      </c>
      <c r="M514" s="5">
        <v>26190</v>
      </c>
      <c r="N514" s="4" t="s">
        <v>2481</v>
      </c>
      <c r="O514" s="4" t="s">
        <v>4627</v>
      </c>
      <c r="P514" s="4" t="s">
        <v>4606</v>
      </c>
    </row>
    <row r="515" spans="1:16" ht="15" x14ac:dyDescent="0.2">
      <c r="A515" s="2">
        <v>514</v>
      </c>
      <c r="B515" s="6" t="s">
        <v>1</v>
      </c>
      <c r="C515" s="7" t="str">
        <f>HYPERLINK("https://www.twitter.com/KouraogoOumaro2/status/1425918933010468875","https://www.twitter.com/KouraogoOumaro2/status/1425918933010468875")</f>
        <v>https://www.twitter.com/KouraogoOumaro2/status/1425918933010468875</v>
      </c>
      <c r="D515" s="6" t="s">
        <v>1129</v>
      </c>
      <c r="E515" s="8">
        <v>44420</v>
      </c>
      <c r="F515" s="6" t="s">
        <v>1127</v>
      </c>
      <c r="G515" s="5">
        <v>5</v>
      </c>
      <c r="H515" s="5">
        <v>316</v>
      </c>
      <c r="I515" s="5">
        <v>289</v>
      </c>
      <c r="J515" s="6">
        <v>240.3</v>
      </c>
      <c r="K515" s="4" t="s">
        <v>2481</v>
      </c>
      <c r="L515" s="6" t="s">
        <v>955</v>
      </c>
      <c r="M515" s="5">
        <v>26191</v>
      </c>
      <c r="N515" s="4" t="s">
        <v>2481</v>
      </c>
      <c r="O515" s="4" t="s">
        <v>4627</v>
      </c>
      <c r="P515" s="4" t="s">
        <v>4606</v>
      </c>
    </row>
    <row r="516" spans="1:16" ht="15" x14ac:dyDescent="0.2">
      <c r="A516" s="2">
        <v>515</v>
      </c>
      <c r="B516" s="6" t="s">
        <v>1</v>
      </c>
      <c r="C516" s="7" t="str">
        <f>HYPERLINK("https://www.twitter.com/TqSsDmap9NySf3f/status/1425918915415248899","https://www.twitter.com/TqSsDmap9NySf3f/status/1425918915415248899")</f>
        <v>https://www.twitter.com/TqSsDmap9NySf3f/status/1425918915415248899</v>
      </c>
      <c r="D516" s="6" t="s">
        <v>1130</v>
      </c>
      <c r="E516" s="8">
        <v>44420</v>
      </c>
      <c r="F516" s="6" t="s">
        <v>1131</v>
      </c>
      <c r="G516" s="5">
        <v>9</v>
      </c>
      <c r="H516" s="5">
        <v>1019</v>
      </c>
      <c r="I516" s="5">
        <v>1034</v>
      </c>
      <c r="J516" s="6">
        <v>824.5</v>
      </c>
      <c r="K516" s="4" t="s">
        <v>2481</v>
      </c>
      <c r="L516" s="6" t="s">
        <v>1023</v>
      </c>
      <c r="M516" s="5">
        <v>26192</v>
      </c>
      <c r="N516" s="4" t="s">
        <v>2481</v>
      </c>
      <c r="O516" s="4" t="s">
        <v>4627</v>
      </c>
      <c r="P516" s="4" t="s">
        <v>4606</v>
      </c>
    </row>
    <row r="517" spans="1:16" ht="15" x14ac:dyDescent="0.2">
      <c r="A517" s="2">
        <v>516</v>
      </c>
      <c r="B517" s="6" t="s">
        <v>1</v>
      </c>
      <c r="C517" s="7" t="str">
        <f>HYPERLINK("https://www.twitter.com/Phoenix_The_III/status/1425918907701993475","https://www.twitter.com/Phoenix_The_III/status/1425918907701993475")</f>
        <v>https://www.twitter.com/Phoenix_The_III/status/1425918907701993475</v>
      </c>
      <c r="D517" s="6" t="s">
        <v>1132</v>
      </c>
      <c r="E517" s="8">
        <v>44420</v>
      </c>
      <c r="F517" s="6" t="s">
        <v>1133</v>
      </c>
      <c r="G517" s="5">
        <v>548</v>
      </c>
      <c r="H517" s="5">
        <v>15492</v>
      </c>
      <c r="I517" s="5">
        <v>1523</v>
      </c>
      <c r="J517" s="6">
        <v>5518.7</v>
      </c>
      <c r="K517" s="4" t="s">
        <v>2481</v>
      </c>
      <c r="L517" s="6" t="s">
        <v>796</v>
      </c>
      <c r="M517" s="5">
        <v>26193</v>
      </c>
      <c r="N517" s="4" t="s">
        <v>2481</v>
      </c>
      <c r="O517" s="4" t="s">
        <v>4627</v>
      </c>
      <c r="P517" s="4" t="s">
        <v>4606</v>
      </c>
    </row>
    <row r="518" spans="1:16" ht="15" x14ac:dyDescent="0.2">
      <c r="A518" s="2">
        <v>517</v>
      </c>
      <c r="B518" s="6" t="s">
        <v>1</v>
      </c>
      <c r="C518" s="7" t="str">
        <f>HYPERLINK("https://www.twitter.com/nikzay2/status/1425918907693535232","https://www.twitter.com/nikzay2/status/1425918907693535232")</f>
        <v>https://www.twitter.com/nikzay2/status/1425918907693535232</v>
      </c>
      <c r="D518" s="6" t="s">
        <v>1134</v>
      </c>
      <c r="E518" s="8">
        <v>44420</v>
      </c>
      <c r="F518" s="6" t="s">
        <v>1133</v>
      </c>
      <c r="G518" s="5">
        <v>68</v>
      </c>
      <c r="H518" s="5">
        <v>0</v>
      </c>
      <c r="I518" s="5">
        <v>0</v>
      </c>
      <c r="J518" s="6">
        <v>13.600000000000001</v>
      </c>
      <c r="K518" s="4" t="s">
        <v>2481</v>
      </c>
      <c r="L518" s="6" t="s">
        <v>1135</v>
      </c>
      <c r="M518" s="5">
        <v>26194</v>
      </c>
      <c r="N518" s="4" t="s">
        <v>2481</v>
      </c>
      <c r="O518" s="4" t="s">
        <v>4627</v>
      </c>
      <c r="P518" s="4" t="s">
        <v>4606</v>
      </c>
    </row>
    <row r="519" spans="1:16" ht="15" x14ac:dyDescent="0.2">
      <c r="A519" s="2">
        <v>518</v>
      </c>
      <c r="B519" s="6" t="s">
        <v>1</v>
      </c>
      <c r="C519" s="7" t="str">
        <f>HYPERLINK("https://www.twitter.com/HelenMa2021/status/1425918907202768898","https://www.twitter.com/HelenMa2021/status/1425918907202768898")</f>
        <v>https://www.twitter.com/HelenMa2021/status/1425918907202768898</v>
      </c>
      <c r="D519" s="6" t="s">
        <v>982</v>
      </c>
      <c r="E519" s="8">
        <v>44420</v>
      </c>
      <c r="F519" s="6" t="s">
        <v>1133</v>
      </c>
      <c r="G519" s="5">
        <v>26</v>
      </c>
      <c r="H519" s="5">
        <v>0</v>
      </c>
      <c r="I519" s="5">
        <v>0</v>
      </c>
      <c r="J519" s="6">
        <v>5.2</v>
      </c>
      <c r="K519" s="4" t="s">
        <v>2481</v>
      </c>
      <c r="L519" s="6" t="s">
        <v>1136</v>
      </c>
      <c r="M519" s="5">
        <v>26195</v>
      </c>
      <c r="N519" s="4" t="s">
        <v>2481</v>
      </c>
      <c r="O519" s="4" t="s">
        <v>4627</v>
      </c>
      <c r="P519" s="4" t="s">
        <v>4606</v>
      </c>
    </row>
    <row r="520" spans="1:16" ht="15" x14ac:dyDescent="0.2">
      <c r="A520" s="2">
        <v>519</v>
      </c>
      <c r="B520" s="6" t="s">
        <v>1</v>
      </c>
      <c r="C520" s="7" t="str">
        <f>HYPERLINK("https://www.twitter.com/TheRaiGuy/status/1425918897094594572","https://www.twitter.com/TheRaiGuy/status/1425918897094594572")</f>
        <v>https://www.twitter.com/TheRaiGuy/status/1425918897094594572</v>
      </c>
      <c r="D520" s="6" t="s">
        <v>1137</v>
      </c>
      <c r="E520" s="8">
        <v>44420</v>
      </c>
      <c r="F520" s="6" t="s">
        <v>1138</v>
      </c>
      <c r="G520" s="5">
        <v>140</v>
      </c>
      <c r="H520" s="5">
        <v>25470</v>
      </c>
      <c r="I520" s="5">
        <v>5322</v>
      </c>
      <c r="J520" s="5">
        <v>10330</v>
      </c>
      <c r="K520" s="4" t="s">
        <v>2481</v>
      </c>
      <c r="L520" s="6" t="s">
        <v>516</v>
      </c>
      <c r="M520" s="5">
        <v>26196</v>
      </c>
      <c r="N520" s="4" t="s">
        <v>2481</v>
      </c>
      <c r="O520" s="4" t="s">
        <v>4627</v>
      </c>
      <c r="P520" s="4" t="s">
        <v>4606</v>
      </c>
    </row>
    <row r="521" spans="1:16" ht="15" x14ac:dyDescent="0.2">
      <c r="A521" s="2">
        <v>520</v>
      </c>
      <c r="B521" s="6" t="s">
        <v>1</v>
      </c>
      <c r="C521" s="7" t="str">
        <f>HYPERLINK("https://www.twitter.com/tblueskys/status/1425918895894929409","https://www.twitter.com/tblueskys/status/1425918895894929409")</f>
        <v>https://www.twitter.com/tblueskys/status/1425918895894929409</v>
      </c>
      <c r="D521" s="6" t="s">
        <v>1139</v>
      </c>
      <c r="E521" s="8">
        <v>44420</v>
      </c>
      <c r="F521" s="6" t="s">
        <v>1140</v>
      </c>
      <c r="G521" s="5">
        <v>1</v>
      </c>
      <c r="H521" s="5">
        <v>1</v>
      </c>
      <c r="I521" s="5">
        <v>1</v>
      </c>
      <c r="J521" s="5">
        <v>1</v>
      </c>
      <c r="K521" s="4" t="s">
        <v>2481</v>
      </c>
      <c r="L521" s="6" t="s">
        <v>1141</v>
      </c>
      <c r="M521" s="5">
        <v>26197</v>
      </c>
      <c r="N521" s="4" t="s">
        <v>2481</v>
      </c>
      <c r="O521" s="4" t="s">
        <v>4627</v>
      </c>
      <c r="P521" s="4" t="s">
        <v>4606</v>
      </c>
    </row>
    <row r="522" spans="1:16" ht="15" x14ac:dyDescent="0.2">
      <c r="A522" s="2">
        <v>521</v>
      </c>
      <c r="B522" s="6" t="s">
        <v>1</v>
      </c>
      <c r="C522" s="7" t="str">
        <f>HYPERLINK("https://www.twitter.com/sub_to_me_YT/status/1425918891490897921","https://www.twitter.com/sub_to_me_YT/status/1425918891490897921")</f>
        <v>https://www.twitter.com/sub_to_me_YT/status/1425918891490897921</v>
      </c>
      <c r="D522" s="6" t="s">
        <v>1142</v>
      </c>
      <c r="E522" s="8">
        <v>44420</v>
      </c>
      <c r="F522" s="6" t="s">
        <v>1143</v>
      </c>
      <c r="G522" s="5">
        <v>982</v>
      </c>
      <c r="H522" s="5">
        <v>1</v>
      </c>
      <c r="I522" s="5">
        <v>1</v>
      </c>
      <c r="J522" s="6">
        <v>197.20000000000002</v>
      </c>
      <c r="K522" s="4" t="s">
        <v>2481</v>
      </c>
      <c r="L522" s="6" t="s">
        <v>1144</v>
      </c>
      <c r="M522" s="5">
        <v>26198</v>
      </c>
      <c r="N522" s="4" t="s">
        <v>2481</v>
      </c>
      <c r="O522" s="4" t="s">
        <v>4627</v>
      </c>
      <c r="P522" s="4" t="s">
        <v>4606</v>
      </c>
    </row>
    <row r="523" spans="1:16" ht="15" x14ac:dyDescent="0.2">
      <c r="A523" s="2">
        <v>522</v>
      </c>
      <c r="B523" s="6" t="s">
        <v>1</v>
      </c>
      <c r="C523" s="7" t="str">
        <f>HYPERLINK("https://www.twitter.com/Ho3nYahya/status/1425918890115276806","https://www.twitter.com/Ho3nYahya/status/1425918890115276806")</f>
        <v>https://www.twitter.com/Ho3nYahya/status/1425918890115276806</v>
      </c>
      <c r="D523" s="6" t="s">
        <v>1120</v>
      </c>
      <c r="E523" s="8">
        <v>44420</v>
      </c>
      <c r="F523" s="6" t="s">
        <v>1143</v>
      </c>
      <c r="G523" s="5">
        <v>4</v>
      </c>
      <c r="H523" s="5">
        <v>0</v>
      </c>
      <c r="I523" s="5">
        <v>0</v>
      </c>
      <c r="J523" s="6">
        <v>0.8</v>
      </c>
      <c r="K523" s="4" t="s">
        <v>2481</v>
      </c>
      <c r="L523" s="6" t="s">
        <v>1145</v>
      </c>
      <c r="M523" s="5">
        <v>26199</v>
      </c>
      <c r="N523" s="4" t="s">
        <v>2481</v>
      </c>
      <c r="O523" s="4" t="s">
        <v>4627</v>
      </c>
      <c r="P523" s="4" t="s">
        <v>4606</v>
      </c>
    </row>
    <row r="524" spans="1:16" ht="15" x14ac:dyDescent="0.2">
      <c r="A524" s="2">
        <v>523</v>
      </c>
      <c r="B524" s="6" t="s">
        <v>1</v>
      </c>
      <c r="C524" s="7" t="str">
        <f>HYPERLINK("https://www.twitter.com/capherrraaa/status/1425918879658745858","https://www.twitter.com/capherrraaa/status/1425918879658745858")</f>
        <v>https://www.twitter.com/capherrraaa/status/1425918879658745858</v>
      </c>
      <c r="D524" s="6" t="s">
        <v>1146</v>
      </c>
      <c r="E524" s="8">
        <v>44420</v>
      </c>
      <c r="F524" s="6" t="s">
        <v>1147</v>
      </c>
      <c r="G524" s="5">
        <v>37</v>
      </c>
      <c r="H524" s="5">
        <v>843</v>
      </c>
      <c r="I524" s="5">
        <v>1884</v>
      </c>
      <c r="J524" s="6">
        <v>1202.3</v>
      </c>
      <c r="K524" s="4" t="s">
        <v>2481</v>
      </c>
      <c r="L524" s="6" t="s">
        <v>461</v>
      </c>
      <c r="M524" s="5">
        <v>26200</v>
      </c>
      <c r="N524" s="4" t="s">
        <v>2481</v>
      </c>
      <c r="O524" s="4" t="s">
        <v>4627</v>
      </c>
      <c r="P524" s="4" t="s">
        <v>4606</v>
      </c>
    </row>
    <row r="525" spans="1:16" ht="15" x14ac:dyDescent="0.2">
      <c r="A525" s="2">
        <v>524</v>
      </c>
      <c r="B525" s="6" t="s">
        <v>1</v>
      </c>
      <c r="C525" s="7" t="str">
        <f>HYPERLINK("https://www.twitter.com/agent_guzman/status/1425998823172673538","https://www.twitter.com/agent_guzman/status/1425998823172673538")</f>
        <v>https://www.twitter.com/agent_guzman/status/1425998823172673538</v>
      </c>
      <c r="D525" s="6" t="s">
        <v>1148</v>
      </c>
      <c r="E525" s="8">
        <v>44420</v>
      </c>
      <c r="F525" s="6" t="s">
        <v>1149</v>
      </c>
      <c r="G525" s="5">
        <v>47</v>
      </c>
      <c r="H525" s="5">
        <v>0</v>
      </c>
      <c r="I525" s="5">
        <v>3</v>
      </c>
      <c r="J525" s="6">
        <v>10.9</v>
      </c>
      <c r="K525" s="4" t="s">
        <v>2481</v>
      </c>
      <c r="L525" s="6" t="s">
        <v>1150</v>
      </c>
      <c r="M525" s="5">
        <v>26630</v>
      </c>
      <c r="N525" s="4" t="s">
        <v>2481</v>
      </c>
      <c r="O525" s="4" t="s">
        <v>4627</v>
      </c>
      <c r="P525" s="4" t="s">
        <v>4606</v>
      </c>
    </row>
    <row r="526" spans="1:16" ht="15" x14ac:dyDescent="0.2">
      <c r="A526" s="2">
        <v>525</v>
      </c>
      <c r="B526" s="6" t="s">
        <v>1</v>
      </c>
      <c r="C526" s="7" t="str">
        <f>HYPERLINK("https://www.twitter.com/Cynoviant/status/1425998822560329728","https://www.twitter.com/Cynoviant/status/1425998822560329728")</f>
        <v>https://www.twitter.com/Cynoviant/status/1425998822560329728</v>
      </c>
      <c r="D526" s="6" t="s">
        <v>1151</v>
      </c>
      <c r="E526" s="8">
        <v>44420</v>
      </c>
      <c r="F526" s="6" t="s">
        <v>1149</v>
      </c>
      <c r="G526" s="5">
        <v>56</v>
      </c>
      <c r="H526" s="5">
        <v>0</v>
      </c>
      <c r="I526" s="5">
        <v>3</v>
      </c>
      <c r="J526" s="6">
        <v>12.700000000000001</v>
      </c>
      <c r="K526" s="4" t="s">
        <v>2481</v>
      </c>
      <c r="L526" s="6" t="s">
        <v>1150</v>
      </c>
      <c r="M526" s="5">
        <v>26631</v>
      </c>
      <c r="N526" s="4" t="s">
        <v>2481</v>
      </c>
      <c r="O526" s="4" t="s">
        <v>4627</v>
      </c>
      <c r="P526" s="4" t="s">
        <v>4606</v>
      </c>
    </row>
    <row r="527" spans="1:16" ht="15" x14ac:dyDescent="0.2">
      <c r="A527" s="2">
        <v>526</v>
      </c>
      <c r="B527" s="6" t="s">
        <v>1</v>
      </c>
      <c r="C527" s="7" t="str">
        <f>HYPERLINK("https://www.twitter.com/mubeenzahra8/status/1425998821973233667","https://www.twitter.com/mubeenzahra8/status/1425998821973233667")</f>
        <v>https://www.twitter.com/mubeenzahra8/status/1425998821973233667</v>
      </c>
      <c r="D527" s="6" t="s">
        <v>1152</v>
      </c>
      <c r="E527" s="8">
        <v>44420</v>
      </c>
      <c r="F527" s="6" t="s">
        <v>1149</v>
      </c>
      <c r="G527" s="5">
        <v>2097</v>
      </c>
      <c r="H527" s="5">
        <v>0</v>
      </c>
      <c r="I527" s="5">
        <v>0</v>
      </c>
      <c r="J527" s="6">
        <v>419.40000000000003</v>
      </c>
      <c r="K527" s="4" t="s">
        <v>2481</v>
      </c>
      <c r="L527" s="6" t="s">
        <v>1153</v>
      </c>
      <c r="M527" s="5">
        <v>26632</v>
      </c>
      <c r="N527" s="4" t="s">
        <v>2481</v>
      </c>
      <c r="O527" s="4" t="s">
        <v>4627</v>
      </c>
      <c r="P527" s="4" t="s">
        <v>4606</v>
      </c>
    </row>
    <row r="528" spans="1:16" ht="15" x14ac:dyDescent="0.2">
      <c r="A528" s="2">
        <v>527</v>
      </c>
      <c r="B528" s="6" t="s">
        <v>1</v>
      </c>
      <c r="C528" s="7" t="str">
        <f>HYPERLINK("https://www.twitter.com/trackdevil1/status/1425998820312236042","https://www.twitter.com/trackdevil1/status/1425998820312236042")</f>
        <v>https://www.twitter.com/trackdevil1/status/1425998820312236042</v>
      </c>
      <c r="D528" s="6" t="s">
        <v>1154</v>
      </c>
      <c r="E528" s="8">
        <v>44420</v>
      </c>
      <c r="F528" s="6" t="s">
        <v>1149</v>
      </c>
      <c r="G528" s="5">
        <v>101</v>
      </c>
      <c r="H528" s="5">
        <v>259</v>
      </c>
      <c r="I528" s="5">
        <v>68</v>
      </c>
      <c r="J528" s="6">
        <v>131.9</v>
      </c>
      <c r="K528" s="4" t="s">
        <v>2481</v>
      </c>
      <c r="L528" s="6" t="s">
        <v>1155</v>
      </c>
      <c r="M528" s="5">
        <v>26633</v>
      </c>
      <c r="N528" s="4" t="s">
        <v>2481</v>
      </c>
      <c r="O528" s="4" t="s">
        <v>4627</v>
      </c>
      <c r="P528" s="4" t="s">
        <v>4606</v>
      </c>
    </row>
    <row r="529" spans="1:16" ht="15" x14ac:dyDescent="0.2">
      <c r="A529" s="2">
        <v>528</v>
      </c>
      <c r="B529" s="6" t="s">
        <v>1</v>
      </c>
      <c r="C529" s="7" t="str">
        <f>HYPERLINK("https://www.twitter.com/ZTSecure/status/1425998818714087426","https://www.twitter.com/ZTSecure/status/1425998818714087426")</f>
        <v>https://www.twitter.com/ZTSecure/status/1425998818714087426</v>
      </c>
      <c r="D529" s="6" t="s">
        <v>1156</v>
      </c>
      <c r="E529" s="8">
        <v>44420</v>
      </c>
      <c r="F529" s="6" t="s">
        <v>1157</v>
      </c>
      <c r="G529" s="5">
        <v>52</v>
      </c>
      <c r="H529" s="5">
        <v>0</v>
      </c>
      <c r="I529" s="5">
        <v>3</v>
      </c>
      <c r="J529" s="6">
        <v>11.9</v>
      </c>
      <c r="K529" s="4" t="s">
        <v>2481</v>
      </c>
      <c r="L529" s="6" t="s">
        <v>1150</v>
      </c>
      <c r="M529" s="5">
        <v>26634</v>
      </c>
      <c r="N529" s="4" t="s">
        <v>2481</v>
      </c>
      <c r="O529" s="4" t="s">
        <v>4627</v>
      </c>
      <c r="P529" s="4" t="s">
        <v>4606</v>
      </c>
    </row>
    <row r="530" spans="1:16" ht="15" x14ac:dyDescent="0.2">
      <c r="A530" s="2">
        <v>529</v>
      </c>
      <c r="B530" s="6" t="s">
        <v>1</v>
      </c>
      <c r="C530" s="7" t="str">
        <f>HYPERLINK("https://www.twitter.com/agent_guzman/status/1425998817967497219","https://www.twitter.com/agent_guzman/status/1425998817967497219")</f>
        <v>https://www.twitter.com/agent_guzman/status/1425998817967497219</v>
      </c>
      <c r="D530" s="6" t="s">
        <v>1148</v>
      </c>
      <c r="E530" s="8">
        <v>44420</v>
      </c>
      <c r="F530" s="6" t="s">
        <v>1157</v>
      </c>
      <c r="G530" s="5">
        <v>47</v>
      </c>
      <c r="H530" s="5">
        <v>0</v>
      </c>
      <c r="I530" s="5">
        <v>3</v>
      </c>
      <c r="J530" s="6">
        <v>10.9</v>
      </c>
      <c r="K530" s="4" t="s">
        <v>2481</v>
      </c>
      <c r="L530" s="6" t="s">
        <v>1158</v>
      </c>
      <c r="M530" s="5">
        <v>26635</v>
      </c>
      <c r="N530" s="4" t="s">
        <v>2481</v>
      </c>
      <c r="O530" s="4" t="s">
        <v>4627</v>
      </c>
      <c r="P530" s="4" t="s">
        <v>4606</v>
      </c>
    </row>
    <row r="531" spans="1:16" ht="15" x14ac:dyDescent="0.2">
      <c r="A531" s="2">
        <v>530</v>
      </c>
      <c r="B531" s="6" t="s">
        <v>1</v>
      </c>
      <c r="C531" s="7" t="str">
        <f>HYPERLINK("https://www.twitter.com/Cynoviant/status/1425998817292218374","https://www.twitter.com/Cynoviant/status/1425998817292218374")</f>
        <v>https://www.twitter.com/Cynoviant/status/1425998817292218374</v>
      </c>
      <c r="D531" s="6" t="s">
        <v>1151</v>
      </c>
      <c r="E531" s="8">
        <v>44420</v>
      </c>
      <c r="F531" s="6" t="s">
        <v>1157</v>
      </c>
      <c r="G531" s="5">
        <v>56</v>
      </c>
      <c r="H531" s="5">
        <v>0</v>
      </c>
      <c r="I531" s="5">
        <v>3</v>
      </c>
      <c r="J531" s="6">
        <v>12.700000000000001</v>
      </c>
      <c r="K531" s="4" t="s">
        <v>2481</v>
      </c>
      <c r="L531" s="6" t="s">
        <v>1158</v>
      </c>
      <c r="M531" s="5">
        <v>26636</v>
      </c>
      <c r="N531" s="4" t="s">
        <v>2481</v>
      </c>
      <c r="O531" s="4" t="s">
        <v>4627</v>
      </c>
      <c r="P531" s="4" t="s">
        <v>4606</v>
      </c>
    </row>
    <row r="532" spans="1:16" ht="15" x14ac:dyDescent="0.2">
      <c r="A532" s="2">
        <v>531</v>
      </c>
      <c r="B532" s="6" t="s">
        <v>1</v>
      </c>
      <c r="C532" s="7" t="str">
        <f>HYPERLINK("https://www.twitter.com/tonougbaelom/status/1425998817216839684","https://www.twitter.com/tonougbaelom/status/1425998817216839684")</f>
        <v>https://www.twitter.com/tonougbaelom/status/1425998817216839684</v>
      </c>
      <c r="D532" s="6" t="s">
        <v>1159</v>
      </c>
      <c r="E532" s="8">
        <v>44420</v>
      </c>
      <c r="F532" s="6" t="s">
        <v>1157</v>
      </c>
      <c r="G532" s="5">
        <v>187</v>
      </c>
      <c r="H532" s="5">
        <v>161</v>
      </c>
      <c r="I532" s="5">
        <v>42</v>
      </c>
      <c r="J532" s="6">
        <v>106.69999999999999</v>
      </c>
      <c r="K532" s="4" t="s">
        <v>2481</v>
      </c>
      <c r="L532" s="6" t="s">
        <v>1160</v>
      </c>
      <c r="M532" s="5">
        <v>26637</v>
      </c>
      <c r="N532" s="4" t="s">
        <v>2481</v>
      </c>
      <c r="O532" s="4" t="s">
        <v>4627</v>
      </c>
      <c r="P532" s="4" t="s">
        <v>4606</v>
      </c>
    </row>
    <row r="533" spans="1:16" ht="15" x14ac:dyDescent="0.2">
      <c r="A533" s="2">
        <v>532</v>
      </c>
      <c r="B533" s="6" t="s">
        <v>1</v>
      </c>
      <c r="C533" s="7" t="str">
        <f>HYPERLINK("https://www.twitter.com/inu_scam/status/1425998816948506624","https://www.twitter.com/inu_scam/status/1425998816948506624")</f>
        <v>https://www.twitter.com/inu_scam/status/1425998816948506624</v>
      </c>
      <c r="D533" s="6" t="s">
        <v>1161</v>
      </c>
      <c r="E533" s="8">
        <v>44420</v>
      </c>
      <c r="F533" s="6" t="s">
        <v>1157</v>
      </c>
      <c r="G533" s="5">
        <v>10</v>
      </c>
      <c r="H533" s="5">
        <v>0</v>
      </c>
      <c r="I533" s="5">
        <v>0</v>
      </c>
      <c r="J533" s="5">
        <v>2</v>
      </c>
      <c r="K533" s="4" t="s">
        <v>2481</v>
      </c>
      <c r="L533" s="6" t="s">
        <v>1162</v>
      </c>
      <c r="M533" s="5">
        <v>26638</v>
      </c>
      <c r="N533" s="4" t="s">
        <v>2481</v>
      </c>
      <c r="O533" s="4" t="s">
        <v>4627</v>
      </c>
      <c r="P533" s="4" t="s">
        <v>4606</v>
      </c>
    </row>
    <row r="534" spans="1:16" ht="15" x14ac:dyDescent="0.2">
      <c r="A534" s="2">
        <v>533</v>
      </c>
      <c r="B534" s="6" t="s">
        <v>1</v>
      </c>
      <c r="C534" s="7" t="str">
        <f>HYPERLINK("https://www.twitter.com/lunaislucky/status/1425998816461746180","https://www.twitter.com/lunaislucky/status/1425998816461746180")</f>
        <v>https://www.twitter.com/lunaislucky/status/1425998816461746180</v>
      </c>
      <c r="D534" s="6" t="s">
        <v>1163</v>
      </c>
      <c r="E534" s="8">
        <v>44420</v>
      </c>
      <c r="F534" s="6" t="s">
        <v>1157</v>
      </c>
      <c r="G534" s="5">
        <v>35</v>
      </c>
      <c r="H534" s="5">
        <v>91</v>
      </c>
      <c r="I534" s="5">
        <v>67</v>
      </c>
      <c r="J534" s="6">
        <v>67.8</v>
      </c>
      <c r="K534" s="4" t="s">
        <v>2481</v>
      </c>
      <c r="L534" s="6" t="s">
        <v>1164</v>
      </c>
      <c r="M534" s="5">
        <v>26639</v>
      </c>
      <c r="N534" s="4" t="s">
        <v>2481</v>
      </c>
      <c r="O534" s="4" t="s">
        <v>4627</v>
      </c>
      <c r="P534" s="4" t="s">
        <v>4606</v>
      </c>
    </row>
    <row r="535" spans="1:16" ht="15" x14ac:dyDescent="0.2">
      <c r="A535" s="2">
        <v>534</v>
      </c>
      <c r="B535" s="6" t="s">
        <v>1</v>
      </c>
      <c r="C535" s="7" t="str">
        <f>HYPERLINK("https://www.twitter.com/ZTSecure/status/1425998813500624896","https://www.twitter.com/ZTSecure/status/1425998813500624896")</f>
        <v>https://www.twitter.com/ZTSecure/status/1425998813500624896</v>
      </c>
      <c r="D535" s="6" t="s">
        <v>1156</v>
      </c>
      <c r="E535" s="8">
        <v>44420</v>
      </c>
      <c r="F535" s="6" t="s">
        <v>1165</v>
      </c>
      <c r="G535" s="5">
        <v>52</v>
      </c>
      <c r="H535" s="5">
        <v>0</v>
      </c>
      <c r="I535" s="5">
        <v>3</v>
      </c>
      <c r="J535" s="6">
        <v>11.9</v>
      </c>
      <c r="K535" s="4" t="s">
        <v>2481</v>
      </c>
      <c r="L535" s="6" t="s">
        <v>1158</v>
      </c>
      <c r="M535" s="5">
        <v>26640</v>
      </c>
      <c r="N535" s="4" t="s">
        <v>2481</v>
      </c>
      <c r="O535" s="4" t="s">
        <v>4627</v>
      </c>
      <c r="P535" s="4" t="s">
        <v>4606</v>
      </c>
    </row>
    <row r="536" spans="1:16" ht="15" x14ac:dyDescent="0.2">
      <c r="A536" s="2">
        <v>535</v>
      </c>
      <c r="B536" s="6" t="s">
        <v>1</v>
      </c>
      <c r="C536" s="7" t="str">
        <f>HYPERLINK("https://www.twitter.com/tech_reformer/status/1425998813177815043","https://www.twitter.com/tech_reformer/status/1425998813177815043")</f>
        <v>https://www.twitter.com/tech_reformer/status/1425998813177815043</v>
      </c>
      <c r="D536" s="6" t="s">
        <v>1166</v>
      </c>
      <c r="E536" s="8">
        <v>44420</v>
      </c>
      <c r="F536" s="6" t="s">
        <v>1165</v>
      </c>
      <c r="G536" s="5">
        <v>7</v>
      </c>
      <c r="H536" s="5">
        <v>0</v>
      </c>
      <c r="I536" s="5">
        <v>0</v>
      </c>
      <c r="J536" s="6">
        <v>1.4000000000000001</v>
      </c>
      <c r="K536" s="4" t="s">
        <v>2481</v>
      </c>
      <c r="L536" s="6" t="s">
        <v>1167</v>
      </c>
      <c r="M536" s="5">
        <v>26641</v>
      </c>
      <c r="N536" s="4" t="s">
        <v>2481</v>
      </c>
      <c r="O536" s="4" t="s">
        <v>4627</v>
      </c>
      <c r="P536" s="4" t="s">
        <v>4606</v>
      </c>
    </row>
    <row r="537" spans="1:16" ht="15" x14ac:dyDescent="0.2">
      <c r="A537" s="2">
        <v>536</v>
      </c>
      <c r="B537" s="6" t="s">
        <v>1</v>
      </c>
      <c r="C537" s="7" t="str">
        <f>HYPERLINK("https://www.twitter.com/agent_guzman/status/1425998810526879747","https://www.twitter.com/agent_guzman/status/1425998810526879747")</f>
        <v>https://www.twitter.com/agent_guzman/status/1425998810526879747</v>
      </c>
      <c r="D537" s="6" t="s">
        <v>1148</v>
      </c>
      <c r="E537" s="8">
        <v>44420</v>
      </c>
      <c r="F537" s="6" t="s">
        <v>1168</v>
      </c>
      <c r="G537" s="5">
        <v>47</v>
      </c>
      <c r="H537" s="5">
        <v>0</v>
      </c>
      <c r="I537" s="5">
        <v>3</v>
      </c>
      <c r="J537" s="6">
        <v>10.9</v>
      </c>
      <c r="K537" s="4" t="s">
        <v>2481</v>
      </c>
      <c r="L537" s="6" t="s">
        <v>1169</v>
      </c>
      <c r="M537" s="5">
        <v>26642</v>
      </c>
      <c r="N537" s="4" t="s">
        <v>2481</v>
      </c>
      <c r="O537" s="4" t="s">
        <v>4627</v>
      </c>
      <c r="P537" s="4" t="s">
        <v>4606</v>
      </c>
    </row>
    <row r="538" spans="1:16" ht="15" x14ac:dyDescent="0.2">
      <c r="A538" s="2">
        <v>537</v>
      </c>
      <c r="B538" s="6" t="s">
        <v>1</v>
      </c>
      <c r="C538" s="7" t="str">
        <f>HYPERLINK("https://www.twitter.com/Cynoviant/status/1425998809868300292","https://www.twitter.com/Cynoviant/status/1425998809868300292")</f>
        <v>https://www.twitter.com/Cynoviant/status/1425998809868300292</v>
      </c>
      <c r="D538" s="6" t="s">
        <v>1151</v>
      </c>
      <c r="E538" s="8">
        <v>44420</v>
      </c>
      <c r="F538" s="6" t="s">
        <v>1168</v>
      </c>
      <c r="G538" s="5">
        <v>56</v>
      </c>
      <c r="H538" s="5">
        <v>0</v>
      </c>
      <c r="I538" s="5">
        <v>3</v>
      </c>
      <c r="J538" s="6">
        <v>12.700000000000001</v>
      </c>
      <c r="K538" s="4" t="s">
        <v>2481</v>
      </c>
      <c r="L538" s="6" t="s">
        <v>1169</v>
      </c>
      <c r="M538" s="5">
        <v>26643</v>
      </c>
      <c r="N538" s="4" t="s">
        <v>2481</v>
      </c>
      <c r="O538" s="4" t="s">
        <v>4627</v>
      </c>
      <c r="P538" s="4" t="s">
        <v>4606</v>
      </c>
    </row>
    <row r="539" spans="1:16" ht="15" x14ac:dyDescent="0.2">
      <c r="A539" s="2">
        <v>538</v>
      </c>
      <c r="B539" s="6" t="s">
        <v>1</v>
      </c>
      <c r="C539" s="7" t="str">
        <f>HYPERLINK("https://www.twitter.com/ZTSecure/status/1425998806059872256","https://www.twitter.com/ZTSecure/status/1425998806059872256")</f>
        <v>https://www.twitter.com/ZTSecure/status/1425998806059872256</v>
      </c>
      <c r="D539" s="6" t="s">
        <v>1156</v>
      </c>
      <c r="E539" s="8">
        <v>44420</v>
      </c>
      <c r="F539" s="6" t="s">
        <v>1170</v>
      </c>
      <c r="G539" s="5">
        <v>52</v>
      </c>
      <c r="H539" s="5">
        <v>0</v>
      </c>
      <c r="I539" s="5">
        <v>3</v>
      </c>
      <c r="J539" s="6">
        <v>11.9</v>
      </c>
      <c r="K539" s="4" t="s">
        <v>2481</v>
      </c>
      <c r="L539" s="6" t="s">
        <v>1169</v>
      </c>
      <c r="M539" s="5">
        <v>26644</v>
      </c>
      <c r="N539" s="4" t="s">
        <v>2481</v>
      </c>
      <c r="O539" s="4" t="s">
        <v>4627</v>
      </c>
      <c r="P539" s="4" t="s">
        <v>4606</v>
      </c>
    </row>
    <row r="540" spans="1:16" ht="15" x14ac:dyDescent="0.2">
      <c r="A540" s="2">
        <v>539</v>
      </c>
      <c r="B540" s="6" t="s">
        <v>1</v>
      </c>
      <c r="C540" s="7" t="str">
        <f>HYPERLINK("https://www.twitter.com/tonougbaelom/status/1425998803082092547","https://www.twitter.com/tonougbaelom/status/1425998803082092547")</f>
        <v>https://www.twitter.com/tonougbaelom/status/1425998803082092547</v>
      </c>
      <c r="D540" s="6" t="s">
        <v>1159</v>
      </c>
      <c r="E540" s="8">
        <v>44420</v>
      </c>
      <c r="F540" s="6" t="s">
        <v>1170</v>
      </c>
      <c r="G540" s="5">
        <v>187</v>
      </c>
      <c r="H540" s="5">
        <v>77</v>
      </c>
      <c r="I540" s="5">
        <v>21</v>
      </c>
      <c r="J540" s="5">
        <v>71</v>
      </c>
      <c r="K540" s="4" t="s">
        <v>2481</v>
      </c>
      <c r="L540" s="6" t="s">
        <v>1171</v>
      </c>
      <c r="M540" s="5">
        <v>26645</v>
      </c>
      <c r="N540" s="4" t="s">
        <v>2481</v>
      </c>
      <c r="O540" s="4" t="s">
        <v>4627</v>
      </c>
      <c r="P540" s="4" t="s">
        <v>4606</v>
      </c>
    </row>
    <row r="541" spans="1:16" ht="15" x14ac:dyDescent="0.2">
      <c r="A541" s="2">
        <v>540</v>
      </c>
      <c r="B541" s="6" t="s">
        <v>1</v>
      </c>
      <c r="C541" s="7" t="str">
        <f>HYPERLINK("https://www.twitter.com/eStream_Studios/status/1425998802553507840","https://www.twitter.com/eStream_Studios/status/1425998802553507840")</f>
        <v>https://www.twitter.com/eStream_Studios/status/1425998802553507840</v>
      </c>
      <c r="D541" s="6" t="s">
        <v>1172</v>
      </c>
      <c r="E541" s="8">
        <v>44420</v>
      </c>
      <c r="F541" s="6" t="s">
        <v>1173</v>
      </c>
      <c r="G541" s="5">
        <v>9176</v>
      </c>
      <c r="H541" s="5">
        <v>1</v>
      </c>
      <c r="I541" s="5">
        <v>2</v>
      </c>
      <c r="J541" s="6">
        <v>1836.5</v>
      </c>
      <c r="K541" s="4" t="s">
        <v>2481</v>
      </c>
      <c r="L541" s="6" t="s">
        <v>1174</v>
      </c>
      <c r="M541" s="5">
        <v>26646</v>
      </c>
      <c r="N541" s="4" t="s">
        <v>2481</v>
      </c>
      <c r="O541" s="4" t="s">
        <v>4627</v>
      </c>
      <c r="P541" s="4" t="s">
        <v>4606</v>
      </c>
    </row>
    <row r="542" spans="1:16" ht="15" x14ac:dyDescent="0.2">
      <c r="A542" s="2">
        <v>541</v>
      </c>
      <c r="B542" s="6" t="s">
        <v>1</v>
      </c>
      <c r="C542" s="7" t="str">
        <f>HYPERLINK("https://www.twitter.com/Haunted_sushi/status/1425998798355156998","https://www.twitter.com/Haunted_sushi/status/1425998798355156998")</f>
        <v>https://www.twitter.com/Haunted_sushi/status/1425998798355156998</v>
      </c>
      <c r="D542" s="6" t="s">
        <v>1175</v>
      </c>
      <c r="E542" s="8">
        <v>44420</v>
      </c>
      <c r="F542" s="6" t="s">
        <v>1176</v>
      </c>
      <c r="G542" s="5">
        <v>28</v>
      </c>
      <c r="H542" s="5">
        <v>31863</v>
      </c>
      <c r="I542" s="5">
        <v>6388</v>
      </c>
      <c r="J542" s="6">
        <v>12758.5</v>
      </c>
      <c r="K542" s="4" t="s">
        <v>2481</v>
      </c>
      <c r="L542" s="6" t="s">
        <v>516</v>
      </c>
      <c r="M542" s="5">
        <v>26647</v>
      </c>
      <c r="N542" s="4" t="s">
        <v>2481</v>
      </c>
      <c r="O542" s="4" t="s">
        <v>4627</v>
      </c>
      <c r="P542" s="4" t="s">
        <v>4606</v>
      </c>
    </row>
    <row r="543" spans="1:16" ht="15" x14ac:dyDescent="0.2">
      <c r="A543" s="2">
        <v>542</v>
      </c>
      <c r="B543" s="6" t="s">
        <v>1</v>
      </c>
      <c r="C543" s="7" t="str">
        <f>HYPERLINK("https://www.twitter.com/lestarianna2606/status/1425998796295577601","https://www.twitter.com/lestarianna2606/status/1425998796295577601")</f>
        <v>https://www.twitter.com/lestarianna2606/status/1425998796295577601</v>
      </c>
      <c r="D543" s="6" t="s">
        <v>1177</v>
      </c>
      <c r="E543" s="8">
        <v>44420</v>
      </c>
      <c r="F543" s="6" t="s">
        <v>1176</v>
      </c>
      <c r="G543" s="5">
        <v>90</v>
      </c>
      <c r="H543" s="5">
        <v>754</v>
      </c>
      <c r="I543" s="5">
        <v>1459</v>
      </c>
      <c r="J543" s="6">
        <v>973.7</v>
      </c>
      <c r="K543" s="4" t="s">
        <v>2481</v>
      </c>
      <c r="L543" s="6" t="s">
        <v>1178</v>
      </c>
      <c r="M543" s="5">
        <v>26648</v>
      </c>
      <c r="N543" s="4" t="s">
        <v>2481</v>
      </c>
      <c r="O543" s="4" t="s">
        <v>4627</v>
      </c>
      <c r="P543" s="4" t="s">
        <v>4606</v>
      </c>
    </row>
    <row r="544" spans="1:16" ht="15" x14ac:dyDescent="0.2">
      <c r="A544" s="2">
        <v>543</v>
      </c>
      <c r="B544" s="6" t="s">
        <v>1</v>
      </c>
      <c r="C544" s="7" t="str">
        <f>HYPERLINK("https://www.twitter.com/MarilynHilario0/status/1425998790843011072","https://www.twitter.com/MarilynHilario0/status/1425998790843011072")</f>
        <v>https://www.twitter.com/MarilynHilario0/status/1425998790843011072</v>
      </c>
      <c r="D544" s="6" t="s">
        <v>1179</v>
      </c>
      <c r="E544" s="8">
        <v>44420</v>
      </c>
      <c r="F544" s="6" t="s">
        <v>1180</v>
      </c>
      <c r="G544" s="5">
        <v>15</v>
      </c>
      <c r="H544" s="5">
        <v>754</v>
      </c>
      <c r="I544" s="5">
        <v>1459</v>
      </c>
      <c r="J544" s="6">
        <v>958.7</v>
      </c>
      <c r="K544" s="4" t="s">
        <v>2481</v>
      </c>
      <c r="L544" s="6" t="s">
        <v>1178</v>
      </c>
      <c r="M544" s="5">
        <v>26649</v>
      </c>
      <c r="N544" s="4" t="s">
        <v>2481</v>
      </c>
      <c r="O544" s="4" t="s">
        <v>4627</v>
      </c>
      <c r="P544" s="4" t="s">
        <v>4606</v>
      </c>
    </row>
    <row r="545" spans="1:16" ht="15" x14ac:dyDescent="0.2">
      <c r="A545" s="2">
        <v>544</v>
      </c>
      <c r="B545" s="6" t="s">
        <v>1</v>
      </c>
      <c r="C545" s="7" t="str">
        <f>HYPERLINK("https://www.twitter.com/Piotr27480032/status/1425998785377939457","https://www.twitter.com/Piotr27480032/status/1425998785377939457")</f>
        <v>https://www.twitter.com/Piotr27480032/status/1425998785377939457</v>
      </c>
      <c r="D545" s="6" t="s">
        <v>1181</v>
      </c>
      <c r="E545" s="8">
        <v>44420</v>
      </c>
      <c r="F545" s="6" t="s">
        <v>1182</v>
      </c>
      <c r="G545" s="5">
        <v>3</v>
      </c>
      <c r="H545" s="5">
        <v>0</v>
      </c>
      <c r="I545" s="5">
        <v>0</v>
      </c>
      <c r="J545" s="6">
        <v>0.60000000000000009</v>
      </c>
      <c r="K545" s="4" t="s">
        <v>2481</v>
      </c>
      <c r="L545" s="6" t="s">
        <v>1183</v>
      </c>
      <c r="M545" s="5">
        <v>26650</v>
      </c>
      <c r="N545" s="4" t="s">
        <v>2481</v>
      </c>
      <c r="O545" s="4" t="s">
        <v>4627</v>
      </c>
      <c r="P545" s="4" t="s">
        <v>4606</v>
      </c>
    </row>
    <row r="546" spans="1:16" ht="15" x14ac:dyDescent="0.2">
      <c r="A546" s="2">
        <v>545</v>
      </c>
      <c r="B546" s="6" t="s">
        <v>1</v>
      </c>
      <c r="C546" s="7" t="str">
        <f>HYPERLINK("https://www.twitter.com/Hendabadi2/status/1425998784438456326","https://www.twitter.com/Hendabadi2/status/1425998784438456326")</f>
        <v>https://www.twitter.com/Hendabadi2/status/1425998784438456326</v>
      </c>
      <c r="D546" s="6" t="s">
        <v>1184</v>
      </c>
      <c r="E546" s="8">
        <v>44420</v>
      </c>
      <c r="F546" s="6" t="s">
        <v>1182</v>
      </c>
      <c r="G546" s="5">
        <v>1</v>
      </c>
      <c r="H546" s="5">
        <v>8184</v>
      </c>
      <c r="I546" s="5">
        <v>7848</v>
      </c>
      <c r="J546" s="6">
        <v>6379.4</v>
      </c>
      <c r="K546" s="4" t="s">
        <v>2481</v>
      </c>
      <c r="L546" s="6" t="s">
        <v>573</v>
      </c>
      <c r="M546" s="5">
        <v>26651</v>
      </c>
      <c r="N546" s="4" t="s">
        <v>2481</v>
      </c>
      <c r="O546" s="4" t="s">
        <v>4627</v>
      </c>
      <c r="P546" s="4" t="s">
        <v>4606</v>
      </c>
    </row>
    <row r="547" spans="1:16" ht="15" x14ac:dyDescent="0.2">
      <c r="A547" s="2">
        <v>546</v>
      </c>
      <c r="B547" s="6" t="s">
        <v>1</v>
      </c>
      <c r="C547" s="7" t="str">
        <f>HYPERLINK("https://www.twitter.com/tonougbaelom/status/1425998783234588679","https://www.twitter.com/tonougbaelom/status/1425998783234588679")</f>
        <v>https://www.twitter.com/tonougbaelom/status/1425998783234588679</v>
      </c>
      <c r="D547" s="6" t="s">
        <v>1159</v>
      </c>
      <c r="E547" s="8">
        <v>44420</v>
      </c>
      <c r="F547" s="6" t="s">
        <v>1182</v>
      </c>
      <c r="G547" s="5">
        <v>187</v>
      </c>
      <c r="H547" s="5">
        <v>1605</v>
      </c>
      <c r="I547" s="5">
        <v>1120</v>
      </c>
      <c r="J547" s="6">
        <v>1078.9000000000001</v>
      </c>
      <c r="K547" s="4" t="s">
        <v>2481</v>
      </c>
      <c r="L547" s="6" t="s">
        <v>1185</v>
      </c>
      <c r="M547" s="5">
        <v>26652</v>
      </c>
      <c r="N547" s="4" t="s">
        <v>2481</v>
      </c>
      <c r="O547" s="4" t="s">
        <v>4627</v>
      </c>
      <c r="P547" s="4" t="s">
        <v>4606</v>
      </c>
    </row>
    <row r="548" spans="1:16" ht="15" x14ac:dyDescent="0.2">
      <c r="A548" s="2">
        <v>547</v>
      </c>
      <c r="B548" s="6" t="s">
        <v>1</v>
      </c>
      <c r="C548" s="7" t="str">
        <f>HYPERLINK("https://www.twitter.com/STexaz_12/status/1425998775420473344","https://www.twitter.com/STexaz_12/status/1425998775420473344")</f>
        <v>https://www.twitter.com/STexaz_12/status/1425998775420473344</v>
      </c>
      <c r="D548" s="6" t="s">
        <v>1186</v>
      </c>
      <c r="E548" s="8">
        <v>44420</v>
      </c>
      <c r="F548" s="6" t="s">
        <v>1187</v>
      </c>
      <c r="G548" s="5">
        <v>309</v>
      </c>
      <c r="H548" s="5">
        <v>1006</v>
      </c>
      <c r="I548" s="5">
        <v>2165</v>
      </c>
      <c r="J548" s="6">
        <v>1446.1</v>
      </c>
      <c r="K548" s="4" t="s">
        <v>2481</v>
      </c>
      <c r="L548" s="6" t="s">
        <v>402</v>
      </c>
      <c r="M548" s="5">
        <v>26653</v>
      </c>
      <c r="N548" s="4" t="s">
        <v>2481</v>
      </c>
      <c r="O548" s="4" t="s">
        <v>4627</v>
      </c>
      <c r="P548" s="4" t="s">
        <v>4606</v>
      </c>
    </row>
    <row r="549" spans="1:16" ht="15" x14ac:dyDescent="0.2">
      <c r="A549" s="2">
        <v>548</v>
      </c>
      <c r="B549" s="6" t="s">
        <v>1</v>
      </c>
      <c r="C549" s="7" t="str">
        <f>HYPERLINK("https://www.twitter.com/MortalTacaz/status/1425998773969330179","https://www.twitter.com/MortalTacaz/status/1425998773969330179")</f>
        <v>https://www.twitter.com/MortalTacaz/status/1425998773969330179</v>
      </c>
      <c r="D549" s="6" t="s">
        <v>1188</v>
      </c>
      <c r="E549" s="8">
        <v>44420</v>
      </c>
      <c r="F549" s="6" t="s">
        <v>1187</v>
      </c>
      <c r="G549" s="5">
        <v>8</v>
      </c>
      <c r="H549" s="5">
        <v>5749</v>
      </c>
      <c r="I549" s="5">
        <v>5583</v>
      </c>
      <c r="J549" s="6">
        <v>4517.8</v>
      </c>
      <c r="K549" s="4" t="s">
        <v>2481</v>
      </c>
      <c r="L549" s="6" t="s">
        <v>364</v>
      </c>
      <c r="M549" s="5">
        <v>26654</v>
      </c>
      <c r="N549" s="4" t="s">
        <v>2481</v>
      </c>
      <c r="O549" s="4" t="s">
        <v>4627</v>
      </c>
      <c r="P549" s="4" t="s">
        <v>4606</v>
      </c>
    </row>
    <row r="550" spans="1:16" ht="15" x14ac:dyDescent="0.2">
      <c r="A550" s="2">
        <v>549</v>
      </c>
      <c r="B550" s="6" t="s">
        <v>1</v>
      </c>
      <c r="C550" s="7" t="str">
        <f>HYPERLINK("https://www.twitter.com/SafemoonSabah/status/1425998764326588417","https://www.twitter.com/SafemoonSabah/status/1425998764326588417")</f>
        <v>https://www.twitter.com/SafemoonSabah/status/1425998764326588417</v>
      </c>
      <c r="D550" s="6" t="s">
        <v>1189</v>
      </c>
      <c r="E550" s="8">
        <v>44420</v>
      </c>
      <c r="F550" s="6" t="s">
        <v>1190</v>
      </c>
      <c r="G550" s="5">
        <v>2381</v>
      </c>
      <c r="H550" s="5">
        <v>0</v>
      </c>
      <c r="I550" s="5">
        <v>0</v>
      </c>
      <c r="J550" s="6">
        <v>476.20000000000005</v>
      </c>
      <c r="K550" s="4" t="s">
        <v>2481</v>
      </c>
      <c r="L550" s="6" t="s">
        <v>1191</v>
      </c>
      <c r="M550" s="5">
        <v>26655</v>
      </c>
      <c r="N550" s="4" t="s">
        <v>2481</v>
      </c>
      <c r="O550" s="4" t="s">
        <v>4627</v>
      </c>
      <c r="P550" s="4" t="s">
        <v>4606</v>
      </c>
    </row>
    <row r="551" spans="1:16" ht="15" x14ac:dyDescent="0.2">
      <c r="A551" s="2">
        <v>550</v>
      </c>
      <c r="B551" s="6" t="s">
        <v>1</v>
      </c>
      <c r="C551" s="7" t="str">
        <f>HYPERLINK("https://www.twitter.com/zhaneel/status/1425998762787282945","https://www.twitter.com/zhaneel/status/1425998762787282945")</f>
        <v>https://www.twitter.com/zhaneel/status/1425998762787282945</v>
      </c>
      <c r="D551" s="6" t="s">
        <v>1192</v>
      </c>
      <c r="E551" s="8">
        <v>44420</v>
      </c>
      <c r="F551" s="6" t="s">
        <v>1190</v>
      </c>
      <c r="G551" s="5">
        <v>484</v>
      </c>
      <c r="H551" s="5">
        <v>31863</v>
      </c>
      <c r="I551" s="5">
        <v>6388</v>
      </c>
      <c r="J551" s="6">
        <v>12849.699999999999</v>
      </c>
      <c r="K551" s="4" t="s">
        <v>2481</v>
      </c>
      <c r="L551" s="6" t="s">
        <v>516</v>
      </c>
      <c r="M551" s="5">
        <v>26656</v>
      </c>
      <c r="N551" s="4" t="s">
        <v>2481</v>
      </c>
      <c r="O551" s="4" t="s">
        <v>4627</v>
      </c>
      <c r="P551" s="4" t="s">
        <v>4606</v>
      </c>
    </row>
    <row r="552" spans="1:16" ht="15" x14ac:dyDescent="0.2">
      <c r="A552" s="2">
        <v>551</v>
      </c>
      <c r="B552" s="6" t="s">
        <v>1</v>
      </c>
      <c r="C552" s="7" t="str">
        <f>HYPERLINK("https://www.twitter.com/Jesusdaddy6/status/1425998761109581825","https://www.twitter.com/Jesusdaddy6/status/1425998761109581825")</f>
        <v>https://www.twitter.com/Jesusdaddy6/status/1425998761109581825</v>
      </c>
      <c r="D552" s="6" t="s">
        <v>1193</v>
      </c>
      <c r="E552" s="8">
        <v>44420</v>
      </c>
      <c r="F552" s="6" t="s">
        <v>1190</v>
      </c>
      <c r="G552" s="5">
        <v>43</v>
      </c>
      <c r="H552" s="5">
        <v>1</v>
      </c>
      <c r="I552" s="5">
        <v>2</v>
      </c>
      <c r="J552" s="6">
        <v>9.9</v>
      </c>
      <c r="K552" s="4" t="s">
        <v>2481</v>
      </c>
      <c r="L552" s="6" t="s">
        <v>1174</v>
      </c>
      <c r="M552" s="5">
        <v>26657</v>
      </c>
      <c r="N552" s="4" t="s">
        <v>2481</v>
      </c>
      <c r="O552" s="4" t="s">
        <v>4627</v>
      </c>
      <c r="P552" s="4" t="s">
        <v>4606</v>
      </c>
    </row>
    <row r="553" spans="1:16" ht="15" x14ac:dyDescent="0.2">
      <c r="A553" s="2">
        <v>552</v>
      </c>
      <c r="B553" s="6" t="s">
        <v>1</v>
      </c>
      <c r="C553" s="7" t="str">
        <f>HYPERLINK("https://www.twitter.com/hanmybae/status/1425998760094486530","https://www.twitter.com/hanmybae/status/1425998760094486530")</f>
        <v>https://www.twitter.com/hanmybae/status/1425998760094486530</v>
      </c>
      <c r="D553" s="6" t="s">
        <v>1194</v>
      </c>
      <c r="E553" s="8">
        <v>44420</v>
      </c>
      <c r="F553" s="6" t="s">
        <v>1195</v>
      </c>
      <c r="G553" s="5">
        <v>66</v>
      </c>
      <c r="H553" s="5">
        <v>754</v>
      </c>
      <c r="I553" s="5">
        <v>1459</v>
      </c>
      <c r="J553" s="6">
        <v>968.9</v>
      </c>
      <c r="K553" s="4" t="s">
        <v>2481</v>
      </c>
      <c r="L553" s="6" t="s">
        <v>1178</v>
      </c>
      <c r="M553" s="5">
        <v>26658</v>
      </c>
      <c r="N553" s="4" t="s">
        <v>2481</v>
      </c>
      <c r="O553" s="4" t="s">
        <v>4627</v>
      </c>
      <c r="P553" s="4" t="s">
        <v>4606</v>
      </c>
    </row>
    <row r="554" spans="1:16" ht="15" x14ac:dyDescent="0.2">
      <c r="A554" s="2">
        <v>553</v>
      </c>
      <c r="B554" s="6" t="s">
        <v>1</v>
      </c>
      <c r="C554" s="7" t="str">
        <f>HYPERLINK("https://www.twitter.com/mankarchipa1/status/1425998759415013383","https://www.twitter.com/mankarchipa1/status/1425998759415013383")</f>
        <v>https://www.twitter.com/mankarchipa1/status/1425998759415013383</v>
      </c>
      <c r="D554" s="6" t="s">
        <v>1196</v>
      </c>
      <c r="E554" s="8">
        <v>44420</v>
      </c>
      <c r="F554" s="6" t="s">
        <v>1195</v>
      </c>
      <c r="G554" s="5">
        <v>6</v>
      </c>
      <c r="H554" s="5">
        <v>6629</v>
      </c>
      <c r="I554" s="5">
        <v>5138</v>
      </c>
      <c r="J554" s="6">
        <v>4558.8999999999996</v>
      </c>
      <c r="K554" s="4" t="s">
        <v>2481</v>
      </c>
      <c r="L554" s="6" t="s">
        <v>1197</v>
      </c>
      <c r="M554" s="5">
        <v>26659</v>
      </c>
      <c r="N554" s="4" t="s">
        <v>2481</v>
      </c>
      <c r="O554" s="4" t="s">
        <v>4627</v>
      </c>
      <c r="P554" s="4" t="s">
        <v>4606</v>
      </c>
    </row>
    <row r="555" spans="1:16" ht="15" x14ac:dyDescent="0.2">
      <c r="A555" s="2">
        <v>554</v>
      </c>
      <c r="B555" s="6" t="s">
        <v>1</v>
      </c>
      <c r="C555" s="7" t="str">
        <f>HYPERLINK("https://www.twitter.com/ltravel395/status/1425998755103338508","https://www.twitter.com/ltravel395/status/1425998755103338508")</f>
        <v>https://www.twitter.com/ltravel395/status/1425998755103338508</v>
      </c>
      <c r="D555" s="6" t="s">
        <v>1198</v>
      </c>
      <c r="E555" s="8">
        <v>44420</v>
      </c>
      <c r="F555" s="6" t="s">
        <v>1199</v>
      </c>
      <c r="G555" s="5">
        <v>90</v>
      </c>
      <c r="H555" s="5">
        <v>0</v>
      </c>
      <c r="I555" s="5">
        <v>0</v>
      </c>
      <c r="J555" s="5">
        <v>18</v>
      </c>
      <c r="K555" s="4" t="s">
        <v>2481</v>
      </c>
      <c r="L555" s="6" t="s">
        <v>1200</v>
      </c>
      <c r="M555" s="5">
        <v>26660</v>
      </c>
      <c r="N555" s="4" t="s">
        <v>2481</v>
      </c>
      <c r="O555" s="4" t="s">
        <v>4627</v>
      </c>
      <c r="P555" s="4" t="s">
        <v>4606</v>
      </c>
    </row>
    <row r="556" spans="1:16" ht="15" x14ac:dyDescent="0.2">
      <c r="A556" s="2">
        <v>555</v>
      </c>
      <c r="B556" s="6" t="s">
        <v>1</v>
      </c>
      <c r="C556" s="7" t="str">
        <f>HYPERLINK("https://www.twitter.com/jihohohohohohoh/status/1425998754981629958","https://www.twitter.com/jihohohohohohoh/status/1425998754981629958")</f>
        <v>https://www.twitter.com/jihohohohohohoh/status/1425998754981629958</v>
      </c>
      <c r="D556" s="6" t="s">
        <v>1201</v>
      </c>
      <c r="E556" s="8">
        <v>44420</v>
      </c>
      <c r="F556" s="6" t="s">
        <v>1199</v>
      </c>
      <c r="G556" s="5">
        <v>116</v>
      </c>
      <c r="H556" s="5">
        <v>521</v>
      </c>
      <c r="I556" s="5">
        <v>542</v>
      </c>
      <c r="J556" s="6">
        <v>450.5</v>
      </c>
      <c r="K556" s="4" t="s">
        <v>2481</v>
      </c>
      <c r="L556" s="6" t="s">
        <v>1202</v>
      </c>
      <c r="M556" s="5">
        <v>26661</v>
      </c>
      <c r="N556" s="4" t="s">
        <v>2481</v>
      </c>
      <c r="O556" s="4" t="s">
        <v>4627</v>
      </c>
      <c r="P556" s="4" t="s">
        <v>4606</v>
      </c>
    </row>
    <row r="557" spans="1:16" ht="15" x14ac:dyDescent="0.2">
      <c r="A557" s="2">
        <v>556</v>
      </c>
      <c r="B557" s="6" t="s">
        <v>1</v>
      </c>
      <c r="C557" s="7" t="str">
        <f>HYPERLINK("https://www.twitter.com/OliviaJBTC/status/1425998743866728450","https://www.twitter.com/OliviaJBTC/status/1425998743866728450")</f>
        <v>https://www.twitter.com/OliviaJBTC/status/1425998743866728450</v>
      </c>
      <c r="D557" s="6" t="s">
        <v>1203</v>
      </c>
      <c r="E557" s="8">
        <v>44420</v>
      </c>
      <c r="F557" s="6" t="s">
        <v>1204</v>
      </c>
      <c r="G557" s="5">
        <v>0</v>
      </c>
      <c r="H557" s="5">
        <v>325</v>
      </c>
      <c r="I557" s="5">
        <v>87</v>
      </c>
      <c r="J557" s="5">
        <v>141</v>
      </c>
      <c r="K557" s="4" t="s">
        <v>2481</v>
      </c>
      <c r="L557" s="6" t="s">
        <v>1205</v>
      </c>
      <c r="M557" s="5">
        <v>26662</v>
      </c>
      <c r="N557" s="4" t="s">
        <v>2481</v>
      </c>
      <c r="O557" s="4" t="s">
        <v>4627</v>
      </c>
      <c r="P557" s="4" t="s">
        <v>4606</v>
      </c>
    </row>
    <row r="558" spans="1:16" ht="15" x14ac:dyDescent="0.2">
      <c r="A558" s="2">
        <v>557</v>
      </c>
      <c r="B558" s="6" t="s">
        <v>1</v>
      </c>
      <c r="C558" s="7" t="str">
        <f>HYPERLINK("https://www.twitter.com/Muhammadraffi97/status/1425998735310348288","https://www.twitter.com/Muhammadraffi97/status/1425998735310348288")</f>
        <v>https://www.twitter.com/Muhammadraffi97/status/1425998735310348288</v>
      </c>
      <c r="D558" s="6" t="s">
        <v>1206</v>
      </c>
      <c r="E558" s="8">
        <v>44420</v>
      </c>
      <c r="F558" s="6" t="s">
        <v>1207</v>
      </c>
      <c r="G558" s="5">
        <v>90</v>
      </c>
      <c r="H558" s="5">
        <v>470</v>
      </c>
      <c r="I558" s="5">
        <v>475</v>
      </c>
      <c r="J558" s="6">
        <v>396.5</v>
      </c>
      <c r="K558" s="4" t="s">
        <v>2481</v>
      </c>
      <c r="L558" s="6" t="s">
        <v>550</v>
      </c>
      <c r="M558" s="5">
        <v>26663</v>
      </c>
      <c r="N558" s="4" t="s">
        <v>2481</v>
      </c>
      <c r="O558" s="4" t="s">
        <v>4627</v>
      </c>
      <c r="P558" s="4" t="s">
        <v>4606</v>
      </c>
    </row>
    <row r="559" spans="1:16" ht="15" x14ac:dyDescent="0.2">
      <c r="A559" s="2">
        <v>558</v>
      </c>
      <c r="B559" s="6" t="s">
        <v>1</v>
      </c>
      <c r="C559" s="7" t="str">
        <f>HYPERLINK("https://www.twitter.com/jabad348/status/1425998734979080200","https://www.twitter.com/jabad348/status/1425998734979080200")</f>
        <v>https://www.twitter.com/jabad348/status/1425998734979080200</v>
      </c>
      <c r="D559" s="6" t="s">
        <v>1208</v>
      </c>
      <c r="E559" s="8">
        <v>44420</v>
      </c>
      <c r="F559" s="6" t="s">
        <v>1207</v>
      </c>
      <c r="G559" s="5">
        <v>0</v>
      </c>
      <c r="H559" s="5">
        <v>1107</v>
      </c>
      <c r="I559" s="5">
        <v>1006</v>
      </c>
      <c r="J559" s="6">
        <v>835.09999999999991</v>
      </c>
      <c r="K559" s="4" t="s">
        <v>2481</v>
      </c>
      <c r="L559" s="6" t="s">
        <v>955</v>
      </c>
      <c r="M559" s="5">
        <v>26664</v>
      </c>
      <c r="N559" s="4" t="s">
        <v>2481</v>
      </c>
      <c r="O559" s="4" t="s">
        <v>4627</v>
      </c>
      <c r="P559" s="4" t="s">
        <v>4606</v>
      </c>
    </row>
    <row r="560" spans="1:16" ht="15" x14ac:dyDescent="0.2">
      <c r="A560" s="2">
        <v>559</v>
      </c>
      <c r="B560" s="6" t="s">
        <v>1</v>
      </c>
      <c r="C560" s="7" t="str">
        <f>HYPERLINK("https://www.twitter.com/IfanKur05876739/status/1425998731384475649","https://www.twitter.com/IfanKur05876739/status/1425998731384475649")</f>
        <v>https://www.twitter.com/IfanKur05876739/status/1425998731384475649</v>
      </c>
      <c r="D560" s="6" t="s">
        <v>1209</v>
      </c>
      <c r="E560" s="8">
        <v>44420</v>
      </c>
      <c r="F560" s="6" t="s">
        <v>1210</v>
      </c>
      <c r="G560" s="5">
        <v>9</v>
      </c>
      <c r="H560" s="5">
        <v>0</v>
      </c>
      <c r="I560" s="5">
        <v>0</v>
      </c>
      <c r="J560" s="6">
        <v>1.8</v>
      </c>
      <c r="K560" s="4" t="s">
        <v>2481</v>
      </c>
      <c r="L560" s="6" t="s">
        <v>1211</v>
      </c>
      <c r="M560" s="5">
        <v>26665</v>
      </c>
      <c r="N560" s="4" t="s">
        <v>2481</v>
      </c>
      <c r="O560" s="4" t="s">
        <v>4627</v>
      </c>
      <c r="P560" s="4" t="s">
        <v>4606</v>
      </c>
    </row>
    <row r="561" spans="1:16" ht="15" x14ac:dyDescent="0.2">
      <c r="A561" s="2">
        <v>560</v>
      </c>
      <c r="B561" s="6" t="s">
        <v>1</v>
      </c>
      <c r="C561" s="7" t="str">
        <f>HYPERLINK("https://www.twitter.com/Channyein877654/status/1425998718923202565","https://www.twitter.com/Channyein877654/status/1425998718923202565")</f>
        <v>https://www.twitter.com/Channyein877654/status/1425998718923202565</v>
      </c>
      <c r="D561" s="6" t="s">
        <v>1212</v>
      </c>
      <c r="E561" s="8">
        <v>44420</v>
      </c>
      <c r="F561" s="6" t="s">
        <v>1213</v>
      </c>
      <c r="G561" s="5">
        <v>60</v>
      </c>
      <c r="H561" s="5">
        <v>0</v>
      </c>
      <c r="I561" s="5">
        <v>0</v>
      </c>
      <c r="J561" s="5">
        <v>12</v>
      </c>
      <c r="K561" s="4" t="s">
        <v>2481</v>
      </c>
      <c r="L561" s="6" t="s">
        <v>1214</v>
      </c>
      <c r="M561" s="5">
        <v>26666</v>
      </c>
      <c r="N561" s="4" t="s">
        <v>2481</v>
      </c>
      <c r="O561" s="4" t="s">
        <v>4627</v>
      </c>
      <c r="P561" s="4" t="s">
        <v>4606</v>
      </c>
    </row>
    <row r="562" spans="1:16" ht="15" x14ac:dyDescent="0.2">
      <c r="A562" s="2">
        <v>561</v>
      </c>
      <c r="B562" s="6" t="s">
        <v>1</v>
      </c>
      <c r="C562" s="7" t="str">
        <f>HYPERLINK("https://www.twitter.com/CryptoKodzuken/status/1425998705975517187","https://www.twitter.com/CryptoKodzuken/status/1425998705975517187")</f>
        <v>https://www.twitter.com/CryptoKodzuken/status/1425998705975517187</v>
      </c>
      <c r="D562" s="6" t="s">
        <v>1215</v>
      </c>
      <c r="E562" s="8">
        <v>44420</v>
      </c>
      <c r="F562" s="6" t="s">
        <v>1216</v>
      </c>
      <c r="G562" s="5">
        <v>0</v>
      </c>
      <c r="H562" s="5">
        <v>0</v>
      </c>
      <c r="I562" s="5">
        <v>0</v>
      </c>
      <c r="J562" s="5">
        <v>0</v>
      </c>
      <c r="K562" s="4" t="s">
        <v>2481</v>
      </c>
      <c r="L562" s="6" t="s">
        <v>1217</v>
      </c>
      <c r="M562" s="5">
        <v>26667</v>
      </c>
      <c r="N562" s="4" t="s">
        <v>2481</v>
      </c>
      <c r="O562" s="4" t="s">
        <v>4627</v>
      </c>
      <c r="P562" s="4" t="s">
        <v>4606</v>
      </c>
    </row>
    <row r="563" spans="1:16" ht="15" x14ac:dyDescent="0.2">
      <c r="A563" s="2">
        <v>562</v>
      </c>
      <c r="B563" s="6" t="s">
        <v>1</v>
      </c>
      <c r="C563" s="7" t="str">
        <f>HYPERLINK("https://www.twitter.com/jayxkar/status/1425998700678062081","https://www.twitter.com/jayxkar/status/1425998700678062081")</f>
        <v>https://www.twitter.com/jayxkar/status/1425998700678062081</v>
      </c>
      <c r="D563" s="6" t="s">
        <v>1218</v>
      </c>
      <c r="E563" s="8">
        <v>44420</v>
      </c>
      <c r="F563" s="6" t="s">
        <v>1219</v>
      </c>
      <c r="G563" s="5">
        <v>142</v>
      </c>
      <c r="H563" s="5">
        <v>754</v>
      </c>
      <c r="I563" s="5">
        <v>1459</v>
      </c>
      <c r="J563" s="6">
        <v>984.1</v>
      </c>
      <c r="K563" s="4" t="s">
        <v>2481</v>
      </c>
      <c r="L563" s="6" t="s">
        <v>1178</v>
      </c>
      <c r="M563" s="5">
        <v>26668</v>
      </c>
      <c r="N563" s="4" t="s">
        <v>2481</v>
      </c>
      <c r="O563" s="4" t="s">
        <v>4627</v>
      </c>
      <c r="P563" s="4" t="s">
        <v>4606</v>
      </c>
    </row>
    <row r="564" spans="1:16" ht="15" x14ac:dyDescent="0.2">
      <c r="A564" s="2">
        <v>563</v>
      </c>
      <c r="B564" s="6" t="s">
        <v>1</v>
      </c>
      <c r="C564" s="7" t="str">
        <f>HYPERLINK("https://www.twitter.com/Chanbeaknie/status/1425998696785715201","https://www.twitter.com/Chanbeaknie/status/1425998696785715201")</f>
        <v>https://www.twitter.com/Chanbeaknie/status/1425998696785715201</v>
      </c>
      <c r="D564" s="6" t="s">
        <v>1220</v>
      </c>
      <c r="E564" s="8">
        <v>44420</v>
      </c>
      <c r="F564" s="6" t="s">
        <v>1221</v>
      </c>
      <c r="G564" s="5">
        <v>58</v>
      </c>
      <c r="H564" s="5">
        <v>600</v>
      </c>
      <c r="I564" s="5">
        <v>2076</v>
      </c>
      <c r="J564" s="6">
        <v>1229.5999999999999</v>
      </c>
      <c r="K564" s="4" t="s">
        <v>2481</v>
      </c>
      <c r="L564" s="6" t="s">
        <v>1222</v>
      </c>
      <c r="M564" s="5">
        <v>26669</v>
      </c>
      <c r="N564" s="4" t="s">
        <v>2481</v>
      </c>
      <c r="O564" s="4" t="s">
        <v>4627</v>
      </c>
      <c r="P564" s="4" t="s">
        <v>4606</v>
      </c>
    </row>
    <row r="565" spans="1:16" ht="15" x14ac:dyDescent="0.2">
      <c r="A565" s="2">
        <v>564</v>
      </c>
      <c r="B565" s="6" t="s">
        <v>1</v>
      </c>
      <c r="C565" s="7" t="str">
        <f>HYPERLINK("https://www.twitter.com/AlethiaDearden/status/1425998694877331468","https://www.twitter.com/AlethiaDearden/status/1425998694877331468")</f>
        <v>https://www.twitter.com/AlethiaDearden/status/1425998694877331468</v>
      </c>
      <c r="D565" s="6" t="s">
        <v>1223</v>
      </c>
      <c r="E565" s="8">
        <v>44420</v>
      </c>
      <c r="F565" s="6" t="s">
        <v>1221</v>
      </c>
      <c r="G565" s="5">
        <v>3900</v>
      </c>
      <c r="H565" s="5">
        <v>0</v>
      </c>
      <c r="I565" s="5">
        <v>0</v>
      </c>
      <c r="J565" s="5">
        <v>780</v>
      </c>
      <c r="K565" s="4" t="s">
        <v>2481</v>
      </c>
      <c r="L565" s="6" t="s">
        <v>1224</v>
      </c>
      <c r="M565" s="5">
        <v>26670</v>
      </c>
      <c r="N565" s="4" t="s">
        <v>2481</v>
      </c>
      <c r="O565" s="4" t="s">
        <v>4627</v>
      </c>
      <c r="P565" s="4" t="s">
        <v>4606</v>
      </c>
    </row>
    <row r="566" spans="1:16" ht="15" x14ac:dyDescent="0.2">
      <c r="A566" s="2">
        <v>565</v>
      </c>
      <c r="B566" s="6" t="s">
        <v>1</v>
      </c>
      <c r="C566" s="7" t="str">
        <f>HYPERLINK("https://www.twitter.com/metalgarurumonn/status/1425998694051028994","https://www.twitter.com/metalgarurumonn/status/1425998694051028994")</f>
        <v>https://www.twitter.com/metalgarurumonn/status/1425998694051028994</v>
      </c>
      <c r="D566" s="6" t="s">
        <v>1225</v>
      </c>
      <c r="E566" s="8">
        <v>44420</v>
      </c>
      <c r="F566" s="6" t="s">
        <v>1221</v>
      </c>
      <c r="G566" s="5">
        <v>81</v>
      </c>
      <c r="H566" s="5">
        <v>754</v>
      </c>
      <c r="I566" s="5">
        <v>1459</v>
      </c>
      <c r="J566" s="6">
        <v>971.9</v>
      </c>
      <c r="K566" s="4" t="s">
        <v>2481</v>
      </c>
      <c r="L566" s="6" t="s">
        <v>1178</v>
      </c>
      <c r="M566" s="5">
        <v>26671</v>
      </c>
      <c r="N566" s="4" t="s">
        <v>2481</v>
      </c>
      <c r="O566" s="4" t="s">
        <v>4627</v>
      </c>
      <c r="P566" s="4" t="s">
        <v>4606</v>
      </c>
    </row>
    <row r="567" spans="1:16" ht="15" x14ac:dyDescent="0.2">
      <c r="A567" s="2">
        <v>566</v>
      </c>
      <c r="B567" s="6" t="s">
        <v>1</v>
      </c>
      <c r="C567" s="7" t="str">
        <f>HYPERLINK("https://www.twitter.com/gajet026/status/1425998678662152196","https://www.twitter.com/gajet026/status/1425998678662152196")</f>
        <v>https://www.twitter.com/gajet026/status/1425998678662152196</v>
      </c>
      <c r="D567" s="6" t="s">
        <v>1226</v>
      </c>
      <c r="E567" s="8">
        <v>44420</v>
      </c>
      <c r="F567" s="6" t="s">
        <v>1227</v>
      </c>
      <c r="G567" s="5">
        <v>58</v>
      </c>
      <c r="H567" s="5">
        <v>0</v>
      </c>
      <c r="I567" s="5">
        <v>0</v>
      </c>
      <c r="J567" s="6">
        <v>11.600000000000001</v>
      </c>
      <c r="K567" s="4" t="s">
        <v>2481</v>
      </c>
      <c r="L567" s="6" t="s">
        <v>1228</v>
      </c>
      <c r="M567" s="5">
        <v>26672</v>
      </c>
      <c r="N567" s="4" t="s">
        <v>2481</v>
      </c>
      <c r="O567" s="4" t="s">
        <v>4627</v>
      </c>
      <c r="P567" s="4" t="s">
        <v>4606</v>
      </c>
    </row>
    <row r="568" spans="1:16" ht="15" x14ac:dyDescent="0.2">
      <c r="A568" s="2">
        <v>567</v>
      </c>
      <c r="B568" s="6" t="s">
        <v>1</v>
      </c>
      <c r="C568" s="7" t="str">
        <f>HYPERLINK("https://www.twitter.com/Atlasgiver/status/1425998669841674249","https://www.twitter.com/Atlasgiver/status/1425998669841674249")</f>
        <v>https://www.twitter.com/Atlasgiver/status/1425998669841674249</v>
      </c>
      <c r="D568" s="6" t="s">
        <v>1229</v>
      </c>
      <c r="E568" s="8">
        <v>44420</v>
      </c>
      <c r="F568" s="6" t="s">
        <v>1230</v>
      </c>
      <c r="G568" s="5">
        <v>69</v>
      </c>
      <c r="H568" s="5">
        <v>0</v>
      </c>
      <c r="I568" s="5">
        <v>0</v>
      </c>
      <c r="J568" s="6">
        <v>13.8</v>
      </c>
      <c r="K568" s="4" t="s">
        <v>2481</v>
      </c>
      <c r="L568" s="6" t="s">
        <v>1231</v>
      </c>
      <c r="M568" s="5">
        <v>26673</v>
      </c>
      <c r="N568" s="4" t="s">
        <v>2481</v>
      </c>
      <c r="O568" s="4" t="s">
        <v>4627</v>
      </c>
      <c r="P568" s="4" t="s">
        <v>4606</v>
      </c>
    </row>
    <row r="569" spans="1:16" ht="15" x14ac:dyDescent="0.2">
      <c r="A569" s="2">
        <v>568</v>
      </c>
      <c r="B569" s="6" t="s">
        <v>1</v>
      </c>
      <c r="C569" s="7" t="str">
        <f>HYPERLINK("https://www.twitter.com/lyg1112/status/1425998659821387787","https://www.twitter.com/lyg1112/status/1425998659821387787")</f>
        <v>https://www.twitter.com/lyg1112/status/1425998659821387787</v>
      </c>
      <c r="D569" s="6" t="s">
        <v>1232</v>
      </c>
      <c r="E569" s="8">
        <v>44420</v>
      </c>
      <c r="F569" s="6" t="s">
        <v>1233</v>
      </c>
      <c r="G569" s="5">
        <v>6</v>
      </c>
      <c r="H569" s="5">
        <v>1107</v>
      </c>
      <c r="I569" s="5">
        <v>1006</v>
      </c>
      <c r="J569" s="6">
        <v>836.3</v>
      </c>
      <c r="K569" s="4" t="s">
        <v>2481</v>
      </c>
      <c r="L569" s="6" t="s">
        <v>955</v>
      </c>
      <c r="M569" s="5">
        <v>26674</v>
      </c>
      <c r="N569" s="4" t="s">
        <v>2481</v>
      </c>
      <c r="O569" s="4" t="s">
        <v>4627</v>
      </c>
      <c r="P569" s="4" t="s">
        <v>4606</v>
      </c>
    </row>
    <row r="570" spans="1:16" ht="15" x14ac:dyDescent="0.2">
      <c r="A570" s="2">
        <v>569</v>
      </c>
      <c r="B570" s="6" t="s">
        <v>1</v>
      </c>
      <c r="C570" s="7" t="str">
        <f>HYPERLINK("https://www.twitter.com/BIGMAC1197_TTV/status/1425998652384894980","https://www.twitter.com/BIGMAC1197_TTV/status/1425998652384894980")</f>
        <v>https://www.twitter.com/BIGMAC1197_TTV/status/1425998652384894980</v>
      </c>
      <c r="D570" s="6" t="s">
        <v>1234</v>
      </c>
      <c r="E570" s="8">
        <v>44420</v>
      </c>
      <c r="F570" s="6" t="s">
        <v>1235</v>
      </c>
      <c r="G570" s="5">
        <v>973</v>
      </c>
      <c r="H570" s="5">
        <v>10</v>
      </c>
      <c r="I570" s="5">
        <v>1</v>
      </c>
      <c r="J570" s="6">
        <v>198.10000000000002</v>
      </c>
      <c r="K570" s="4" t="s">
        <v>2481</v>
      </c>
      <c r="L570" s="6" t="s">
        <v>1236</v>
      </c>
      <c r="M570" s="5">
        <v>26675</v>
      </c>
      <c r="N570" s="4" t="s">
        <v>2481</v>
      </c>
      <c r="O570" s="4" t="s">
        <v>4627</v>
      </c>
      <c r="P570" s="4" t="s">
        <v>4606</v>
      </c>
    </row>
    <row r="571" spans="1:16" ht="15" x14ac:dyDescent="0.2">
      <c r="A571" s="2">
        <v>570</v>
      </c>
      <c r="B571" s="6" t="s">
        <v>1</v>
      </c>
      <c r="C571" s="7" t="str">
        <f>HYPERLINK("https://www.twitter.com/NazariFarzam/status/1425998650048761859","https://www.twitter.com/NazariFarzam/status/1425998650048761859")</f>
        <v>https://www.twitter.com/NazariFarzam/status/1425998650048761859</v>
      </c>
      <c r="D571" s="6" t="s">
        <v>1237</v>
      </c>
      <c r="E571" s="8">
        <v>44420</v>
      </c>
      <c r="F571" s="6" t="s">
        <v>1238</v>
      </c>
      <c r="G571" s="5">
        <v>67</v>
      </c>
      <c r="H571" s="5">
        <v>5749</v>
      </c>
      <c r="I571" s="5">
        <v>5583</v>
      </c>
      <c r="J571" s="6">
        <v>4529.6000000000004</v>
      </c>
      <c r="K571" s="4" t="s">
        <v>2481</v>
      </c>
      <c r="L571" s="6" t="s">
        <v>364</v>
      </c>
      <c r="M571" s="5">
        <v>26676</v>
      </c>
      <c r="N571" s="4" t="s">
        <v>2481</v>
      </c>
      <c r="O571" s="4" t="s">
        <v>4627</v>
      </c>
      <c r="P571" s="4" t="s">
        <v>4606</v>
      </c>
    </row>
    <row r="572" spans="1:16" ht="15" x14ac:dyDescent="0.2">
      <c r="A572" s="2">
        <v>571</v>
      </c>
      <c r="B572" s="6" t="s">
        <v>1</v>
      </c>
      <c r="C572" s="7" t="str">
        <f>HYPERLINK("https://www.twitter.com/RajuRay04203468/status/1425998647980822531","https://www.twitter.com/RajuRay04203468/status/1425998647980822531")</f>
        <v>https://www.twitter.com/RajuRay04203468/status/1425998647980822531</v>
      </c>
      <c r="D572" s="6" t="s">
        <v>1239</v>
      </c>
      <c r="E572" s="8">
        <v>44420</v>
      </c>
      <c r="F572" s="6" t="s">
        <v>1238</v>
      </c>
      <c r="G572" s="5">
        <v>0</v>
      </c>
      <c r="H572" s="5">
        <v>1</v>
      </c>
      <c r="I572" s="5">
        <v>1</v>
      </c>
      <c r="J572" s="6">
        <v>0.8</v>
      </c>
      <c r="K572" s="4" t="s">
        <v>2481</v>
      </c>
      <c r="L572" s="6" t="s">
        <v>1240</v>
      </c>
      <c r="M572" s="5">
        <v>26677</v>
      </c>
      <c r="N572" s="4" t="s">
        <v>2481</v>
      </c>
      <c r="O572" s="4" t="s">
        <v>4627</v>
      </c>
      <c r="P572" s="4" t="s">
        <v>4606</v>
      </c>
    </row>
    <row r="573" spans="1:16" ht="15" x14ac:dyDescent="0.2">
      <c r="A573" s="2">
        <v>572</v>
      </c>
      <c r="B573" s="6" t="s">
        <v>1</v>
      </c>
      <c r="C573" s="7" t="str">
        <f>HYPERLINK("https://www.twitter.com/Samflor24170921/status/1425998647183872004","https://www.twitter.com/Samflor24170921/status/1425998647183872004")</f>
        <v>https://www.twitter.com/Samflor24170921/status/1425998647183872004</v>
      </c>
      <c r="D573" s="6" t="s">
        <v>1241</v>
      </c>
      <c r="E573" s="8">
        <v>44420</v>
      </c>
      <c r="F573" s="6" t="s">
        <v>1242</v>
      </c>
      <c r="G573" s="5">
        <v>0</v>
      </c>
      <c r="H573" s="5">
        <v>327</v>
      </c>
      <c r="I573" s="5">
        <v>1883</v>
      </c>
      <c r="J573" s="6">
        <v>1039.5999999999999</v>
      </c>
      <c r="K573" s="4" t="s">
        <v>2481</v>
      </c>
      <c r="L573" s="6" t="s">
        <v>1243</v>
      </c>
      <c r="M573" s="5">
        <v>26678</v>
      </c>
      <c r="N573" s="4" t="s">
        <v>2481</v>
      </c>
      <c r="O573" s="4" t="s">
        <v>4627</v>
      </c>
      <c r="P573" s="4" t="s">
        <v>4606</v>
      </c>
    </row>
    <row r="574" spans="1:16" ht="15" x14ac:dyDescent="0.2">
      <c r="A574" s="2">
        <v>573</v>
      </c>
      <c r="B574" s="6" t="s">
        <v>1</v>
      </c>
      <c r="C574" s="7" t="str">
        <f>HYPERLINK("https://www.twitter.com/IfanKur05876739/status/1425998639655100425","https://www.twitter.com/IfanKur05876739/status/1425998639655100425")</f>
        <v>https://www.twitter.com/IfanKur05876739/status/1425998639655100425</v>
      </c>
      <c r="D574" s="6" t="s">
        <v>1209</v>
      </c>
      <c r="E574" s="8">
        <v>44420</v>
      </c>
      <c r="F574" s="6" t="s">
        <v>1244</v>
      </c>
      <c r="G574" s="5">
        <v>9</v>
      </c>
      <c r="H574" s="5">
        <v>0</v>
      </c>
      <c r="I574" s="5">
        <v>0</v>
      </c>
      <c r="J574" s="6">
        <v>1.8</v>
      </c>
      <c r="K574" s="4" t="s">
        <v>2481</v>
      </c>
      <c r="L574" s="6" t="s">
        <v>1245</v>
      </c>
      <c r="M574" s="5">
        <v>26679</v>
      </c>
      <c r="N574" s="4" t="s">
        <v>2481</v>
      </c>
      <c r="O574" s="4" t="s">
        <v>4627</v>
      </c>
      <c r="P574" s="4" t="s">
        <v>4606</v>
      </c>
    </row>
    <row r="575" spans="1:16" ht="15" x14ac:dyDescent="0.2">
      <c r="A575" s="2">
        <v>574</v>
      </c>
      <c r="B575" s="6" t="s">
        <v>1</v>
      </c>
      <c r="C575" s="7" t="str">
        <f>HYPERLINK("https://www.twitter.com/CryptokeyXRP/status/1425998638241566729","https://www.twitter.com/CryptokeyXRP/status/1425998638241566729")</f>
        <v>https://www.twitter.com/CryptokeyXRP/status/1425998638241566729</v>
      </c>
      <c r="D575" s="6" t="s">
        <v>1246</v>
      </c>
      <c r="E575" s="8">
        <v>44420</v>
      </c>
      <c r="F575" s="6" t="s">
        <v>1247</v>
      </c>
      <c r="G575" s="5">
        <v>96</v>
      </c>
      <c r="H575" s="5">
        <v>3</v>
      </c>
      <c r="I575" s="5">
        <v>1</v>
      </c>
      <c r="J575" s="6">
        <v>20.6</v>
      </c>
      <c r="K575" s="4" t="s">
        <v>2481</v>
      </c>
      <c r="L575" s="6" t="s">
        <v>1248</v>
      </c>
      <c r="M575" s="5">
        <v>26680</v>
      </c>
      <c r="N575" s="4" t="s">
        <v>2481</v>
      </c>
      <c r="O575" s="4" t="s">
        <v>4627</v>
      </c>
      <c r="P575" s="4" t="s">
        <v>4606</v>
      </c>
    </row>
    <row r="576" spans="1:16" ht="15" x14ac:dyDescent="0.2">
      <c r="A576" s="2">
        <v>575</v>
      </c>
      <c r="B576" s="6" t="s">
        <v>1</v>
      </c>
      <c r="C576" s="7" t="str">
        <f>HYPERLINK("https://www.twitter.com/anugrah_yakub/status/1425998633833480199","https://www.twitter.com/anugrah_yakub/status/1425998633833480199")</f>
        <v>https://www.twitter.com/anugrah_yakub/status/1425998633833480199</v>
      </c>
      <c r="D576" s="6" t="s">
        <v>1249</v>
      </c>
      <c r="E576" s="8">
        <v>44420</v>
      </c>
      <c r="F576" s="6" t="s">
        <v>1250</v>
      </c>
      <c r="G576" s="5">
        <v>9</v>
      </c>
      <c r="H576" s="5">
        <v>0</v>
      </c>
      <c r="I576" s="5">
        <v>0</v>
      </c>
      <c r="J576" s="6">
        <v>1.8</v>
      </c>
      <c r="K576" s="4" t="s">
        <v>2481</v>
      </c>
      <c r="L576" s="6" t="s">
        <v>1251</v>
      </c>
      <c r="M576" s="5">
        <v>26681</v>
      </c>
      <c r="N576" s="4" t="s">
        <v>2481</v>
      </c>
      <c r="O576" s="4" t="s">
        <v>4627</v>
      </c>
      <c r="P576" s="4" t="s">
        <v>4606</v>
      </c>
    </row>
    <row r="577" spans="1:16" ht="15" x14ac:dyDescent="0.2">
      <c r="A577" s="2">
        <v>576</v>
      </c>
      <c r="B577" s="6" t="s">
        <v>1</v>
      </c>
      <c r="C577" s="7" t="str">
        <f>HYPERLINK("https://www.twitter.com/Emerging2100/status/1425998624882761730","https://www.twitter.com/Emerging2100/status/1425998624882761730")</f>
        <v>https://www.twitter.com/Emerging2100/status/1425998624882761730</v>
      </c>
      <c r="D577" s="6" t="s">
        <v>1252</v>
      </c>
      <c r="E577" s="8">
        <v>44420</v>
      </c>
      <c r="F577" s="6" t="s">
        <v>1253</v>
      </c>
      <c r="G577" s="5">
        <v>61</v>
      </c>
      <c r="H577" s="5">
        <v>0</v>
      </c>
      <c r="I577" s="5">
        <v>0</v>
      </c>
      <c r="J577" s="6">
        <v>12.200000000000001</v>
      </c>
      <c r="K577" s="4" t="s">
        <v>2481</v>
      </c>
      <c r="L577" s="6" t="s">
        <v>1254</v>
      </c>
      <c r="M577" s="5">
        <v>26682</v>
      </c>
      <c r="N577" s="4" t="s">
        <v>2481</v>
      </c>
      <c r="O577" s="4" t="s">
        <v>4627</v>
      </c>
      <c r="P577" s="4" t="s">
        <v>4606</v>
      </c>
    </row>
    <row r="578" spans="1:16" ht="15" x14ac:dyDescent="0.2">
      <c r="A578" s="2">
        <v>577</v>
      </c>
      <c r="B578" s="6" t="s">
        <v>1</v>
      </c>
      <c r="C578" s="7" t="str">
        <f>HYPERLINK("https://www.twitter.com/cbatrade/status/1425998621191856128","https://www.twitter.com/cbatrade/status/1425998621191856128")</f>
        <v>https://www.twitter.com/cbatrade/status/1425998621191856128</v>
      </c>
      <c r="D578" s="6" t="s">
        <v>1255</v>
      </c>
      <c r="E578" s="8">
        <v>44420</v>
      </c>
      <c r="F578" s="6" t="s">
        <v>1256</v>
      </c>
      <c r="G578" s="5">
        <v>0</v>
      </c>
      <c r="H578" s="5">
        <v>1393</v>
      </c>
      <c r="I578" s="5">
        <v>1081</v>
      </c>
      <c r="J578" s="6">
        <v>958.4</v>
      </c>
      <c r="K578" s="4" t="s">
        <v>2481</v>
      </c>
      <c r="L578" s="6" t="s">
        <v>1257</v>
      </c>
      <c r="M578" s="5">
        <v>26683</v>
      </c>
      <c r="N578" s="4" t="s">
        <v>2481</v>
      </c>
      <c r="O578" s="4" t="s">
        <v>4627</v>
      </c>
      <c r="P578" s="4" t="s">
        <v>4606</v>
      </c>
    </row>
    <row r="579" spans="1:16" ht="15" x14ac:dyDescent="0.2">
      <c r="A579" s="2">
        <v>578</v>
      </c>
      <c r="B579" s="6" t="s">
        <v>1</v>
      </c>
      <c r="C579" s="7" t="str">
        <f>HYPERLINK("https://www.twitter.com/bapakeNaila/status/1425998614489305088","https://www.twitter.com/bapakeNaila/status/1425998614489305088")</f>
        <v>https://www.twitter.com/bapakeNaila/status/1425998614489305088</v>
      </c>
      <c r="D579" s="6" t="s">
        <v>1258</v>
      </c>
      <c r="E579" s="8">
        <v>44420</v>
      </c>
      <c r="F579" s="6" t="s">
        <v>1259</v>
      </c>
      <c r="G579" s="5">
        <v>35</v>
      </c>
      <c r="H579" s="5">
        <v>754</v>
      </c>
      <c r="I579" s="5">
        <v>1459</v>
      </c>
      <c r="J579" s="6">
        <v>962.7</v>
      </c>
      <c r="K579" s="4" t="s">
        <v>2481</v>
      </c>
      <c r="L579" s="6" t="s">
        <v>1178</v>
      </c>
      <c r="M579" s="5">
        <v>26684</v>
      </c>
      <c r="N579" s="4" t="s">
        <v>2481</v>
      </c>
      <c r="O579" s="4" t="s">
        <v>4627</v>
      </c>
      <c r="P579" s="4" t="s">
        <v>4606</v>
      </c>
    </row>
    <row r="580" spans="1:16" ht="15" x14ac:dyDescent="0.2">
      <c r="A580" s="2">
        <v>579</v>
      </c>
      <c r="B580" s="6" t="s">
        <v>1</v>
      </c>
      <c r="C580" s="7" t="str">
        <f>HYPERLINK("https://www.twitter.com/EvanRoblesC/status/1425998612744523778","https://www.twitter.com/EvanRoblesC/status/1425998612744523778")</f>
        <v>https://www.twitter.com/EvanRoblesC/status/1425998612744523778</v>
      </c>
      <c r="D580" s="6" t="s">
        <v>1260</v>
      </c>
      <c r="E580" s="8">
        <v>44420</v>
      </c>
      <c r="F580" s="6" t="s">
        <v>1261</v>
      </c>
      <c r="G580" s="5">
        <v>23</v>
      </c>
      <c r="H580" s="5">
        <v>552</v>
      </c>
      <c r="I580" s="5">
        <v>112</v>
      </c>
      <c r="J580" s="6">
        <v>226.2</v>
      </c>
      <c r="K580" s="4" t="s">
        <v>2481</v>
      </c>
      <c r="L580" s="6" t="s">
        <v>1262</v>
      </c>
      <c r="M580" s="5">
        <v>26685</v>
      </c>
      <c r="N580" s="4" t="s">
        <v>2481</v>
      </c>
      <c r="O580" s="4" t="s">
        <v>4627</v>
      </c>
      <c r="P580" s="4" t="s">
        <v>4606</v>
      </c>
    </row>
    <row r="581" spans="1:16" ht="15" x14ac:dyDescent="0.2">
      <c r="A581" s="2">
        <v>580</v>
      </c>
      <c r="B581" s="6" t="s">
        <v>1</v>
      </c>
      <c r="C581" s="7" t="str">
        <f>HYPERLINK("https://www.twitter.com/maskotkaiti/status/1425998604951449608","https://www.twitter.com/maskotkaiti/status/1425998604951449608")</f>
        <v>https://www.twitter.com/maskotkaiti/status/1425998604951449608</v>
      </c>
      <c r="D581" s="6" t="s">
        <v>1263</v>
      </c>
      <c r="E581" s="8">
        <v>44420</v>
      </c>
      <c r="F581" s="6" t="s">
        <v>1264</v>
      </c>
      <c r="G581" s="5">
        <v>46</v>
      </c>
      <c r="H581" s="5">
        <v>2293</v>
      </c>
      <c r="I581" s="5">
        <v>1730</v>
      </c>
      <c r="J581" s="6">
        <v>1562.1</v>
      </c>
      <c r="K581" s="4" t="s">
        <v>2481</v>
      </c>
      <c r="L581" s="6" t="s">
        <v>1265</v>
      </c>
      <c r="M581" s="5">
        <v>26686</v>
      </c>
      <c r="N581" s="4" t="s">
        <v>2481</v>
      </c>
      <c r="O581" s="4" t="s">
        <v>4627</v>
      </c>
      <c r="P581" s="4" t="s">
        <v>4606</v>
      </c>
    </row>
    <row r="582" spans="1:16" ht="15" x14ac:dyDescent="0.2">
      <c r="A582" s="2">
        <v>581</v>
      </c>
      <c r="B582" s="6" t="s">
        <v>1</v>
      </c>
      <c r="C582" s="7" t="str">
        <f>HYPERLINK("https://www.twitter.com/Shikha9997/status/1425998603454091264","https://www.twitter.com/Shikha9997/status/1425998603454091264")</f>
        <v>https://www.twitter.com/Shikha9997/status/1425998603454091264</v>
      </c>
      <c r="D582" s="6" t="s">
        <v>1266</v>
      </c>
      <c r="E582" s="8">
        <v>44420</v>
      </c>
      <c r="F582" s="6" t="s">
        <v>1264</v>
      </c>
      <c r="G582" s="5">
        <v>22</v>
      </c>
      <c r="H582" s="5">
        <v>8184</v>
      </c>
      <c r="I582" s="5">
        <v>7848</v>
      </c>
      <c r="J582" s="6">
        <v>6383.6</v>
      </c>
      <c r="K582" s="4" t="s">
        <v>2481</v>
      </c>
      <c r="L582" s="6" t="s">
        <v>573</v>
      </c>
      <c r="M582" s="5">
        <v>26687</v>
      </c>
      <c r="N582" s="4" t="s">
        <v>2481</v>
      </c>
      <c r="O582" s="4" t="s">
        <v>4627</v>
      </c>
      <c r="P582" s="4" t="s">
        <v>4606</v>
      </c>
    </row>
    <row r="583" spans="1:16" ht="15" x14ac:dyDescent="0.2">
      <c r="A583" s="2">
        <v>582</v>
      </c>
      <c r="B583" s="6" t="s">
        <v>1</v>
      </c>
      <c r="C583" s="7" t="str">
        <f>HYPERLINK("https://www.twitter.com/RajKuma17205581/status/1425998602275495939","https://www.twitter.com/RajKuma17205581/status/1425998602275495939")</f>
        <v>https://www.twitter.com/RajKuma17205581/status/1425998602275495939</v>
      </c>
      <c r="D583" s="6" t="s">
        <v>1267</v>
      </c>
      <c r="E583" s="8">
        <v>44420</v>
      </c>
      <c r="F583" s="6" t="s">
        <v>1264</v>
      </c>
      <c r="G583" s="5">
        <v>18</v>
      </c>
      <c r="H583" s="5">
        <v>1107</v>
      </c>
      <c r="I583" s="5">
        <v>1006</v>
      </c>
      <c r="J583" s="6">
        <v>838.7</v>
      </c>
      <c r="K583" s="4" t="s">
        <v>2481</v>
      </c>
      <c r="L583" s="6" t="s">
        <v>955</v>
      </c>
      <c r="M583" s="5">
        <v>26688</v>
      </c>
      <c r="N583" s="4" t="s">
        <v>2481</v>
      </c>
      <c r="O583" s="4" t="s">
        <v>4627</v>
      </c>
      <c r="P583" s="4" t="s">
        <v>4606</v>
      </c>
    </row>
    <row r="584" spans="1:16" ht="15" x14ac:dyDescent="0.2">
      <c r="A584" s="2">
        <v>583</v>
      </c>
      <c r="B584" s="6" t="s">
        <v>1</v>
      </c>
      <c r="C584" s="7" t="str">
        <f>HYPERLINK("https://www.twitter.com/mom40j/status/1425998584151957514","https://www.twitter.com/mom40j/status/1425998584151957514")</f>
        <v>https://www.twitter.com/mom40j/status/1425998584151957514</v>
      </c>
      <c r="D584" s="6" t="s">
        <v>1268</v>
      </c>
      <c r="E584" s="8">
        <v>44420</v>
      </c>
      <c r="F584" s="6" t="s">
        <v>1269</v>
      </c>
      <c r="G584" s="5">
        <v>112</v>
      </c>
      <c r="H584" s="5">
        <v>445</v>
      </c>
      <c r="I584" s="5">
        <v>1145</v>
      </c>
      <c r="J584" s="6">
        <v>728.4</v>
      </c>
      <c r="K584" s="4" t="s">
        <v>2481</v>
      </c>
      <c r="L584" s="6" t="s">
        <v>1270</v>
      </c>
      <c r="M584" s="5">
        <v>26689</v>
      </c>
      <c r="N584" s="4" t="s">
        <v>2481</v>
      </c>
      <c r="O584" s="4" t="s">
        <v>4627</v>
      </c>
      <c r="P584" s="4" t="s">
        <v>4606</v>
      </c>
    </row>
    <row r="585" spans="1:16" ht="15" x14ac:dyDescent="0.2">
      <c r="A585" s="2">
        <v>584</v>
      </c>
      <c r="B585" s="6" t="s">
        <v>1</v>
      </c>
      <c r="C585" s="7" t="str">
        <f>HYPERLINK("https://www.twitter.com/AureumVictoria/status/1425998572965740550","https://www.twitter.com/AureumVictoria/status/1425998572965740550")</f>
        <v>https://www.twitter.com/AureumVictoria/status/1425998572965740550</v>
      </c>
      <c r="D585" s="6" t="s">
        <v>829</v>
      </c>
      <c r="E585" s="8">
        <v>44420</v>
      </c>
      <c r="F585" s="6" t="s">
        <v>1271</v>
      </c>
      <c r="G585" s="5">
        <v>3644</v>
      </c>
      <c r="H585" s="5">
        <v>0</v>
      </c>
      <c r="I585" s="5">
        <v>0</v>
      </c>
      <c r="J585" s="6">
        <v>728.80000000000007</v>
      </c>
      <c r="K585" s="4" t="s">
        <v>2481</v>
      </c>
      <c r="L585" s="6" t="s">
        <v>1272</v>
      </c>
      <c r="M585" s="5">
        <v>26690</v>
      </c>
      <c r="N585" s="4" t="s">
        <v>2481</v>
      </c>
      <c r="O585" s="4" t="s">
        <v>4627</v>
      </c>
      <c r="P585" s="4" t="s">
        <v>4606</v>
      </c>
    </row>
    <row r="586" spans="1:16" ht="15" x14ac:dyDescent="0.2">
      <c r="A586" s="2">
        <v>585</v>
      </c>
      <c r="B586" s="6" t="s">
        <v>1</v>
      </c>
      <c r="C586" s="7" t="str">
        <f>HYPERLINK("https://www.twitter.com/akbarth3great/status/1425998572852420615","https://www.twitter.com/akbarth3great/status/1425998572852420615")</f>
        <v>https://www.twitter.com/akbarth3great/status/1425998572852420615</v>
      </c>
      <c r="D586" s="6" t="s">
        <v>1273</v>
      </c>
      <c r="E586" s="8">
        <v>44420</v>
      </c>
      <c r="F586" s="6" t="s">
        <v>1271</v>
      </c>
      <c r="G586" s="5">
        <v>12965</v>
      </c>
      <c r="H586" s="5">
        <v>0</v>
      </c>
      <c r="I586" s="5">
        <v>3</v>
      </c>
      <c r="J586" s="6">
        <v>2594.5</v>
      </c>
      <c r="K586" s="4" t="s">
        <v>2481</v>
      </c>
      <c r="L586" s="6" t="s">
        <v>1274</v>
      </c>
      <c r="M586" s="5">
        <v>26691</v>
      </c>
      <c r="N586" s="4" t="s">
        <v>2481</v>
      </c>
      <c r="O586" s="4" t="s">
        <v>4627</v>
      </c>
      <c r="P586" s="4" t="s">
        <v>4606</v>
      </c>
    </row>
    <row r="587" spans="1:16" ht="15" x14ac:dyDescent="0.2">
      <c r="A587" s="2">
        <v>586</v>
      </c>
      <c r="B587" s="6" t="s">
        <v>1</v>
      </c>
      <c r="C587" s="7" t="str">
        <f>HYPERLINK("https://www.twitter.com/akbarth3great/status/1425998565596221446","https://www.twitter.com/akbarth3great/status/1425998565596221446")</f>
        <v>https://www.twitter.com/akbarth3great/status/1425998565596221446</v>
      </c>
      <c r="D587" s="6" t="s">
        <v>1273</v>
      </c>
      <c r="E587" s="8">
        <v>44420</v>
      </c>
      <c r="F587" s="6" t="s">
        <v>1275</v>
      </c>
      <c r="G587" s="5">
        <v>12965</v>
      </c>
      <c r="H587" s="5">
        <v>0</v>
      </c>
      <c r="I587" s="5">
        <v>3</v>
      </c>
      <c r="J587" s="6">
        <v>2594.5</v>
      </c>
      <c r="K587" s="4" t="s">
        <v>2481</v>
      </c>
      <c r="L587" s="6" t="s">
        <v>1276</v>
      </c>
      <c r="M587" s="5">
        <v>26692</v>
      </c>
      <c r="N587" s="4" t="s">
        <v>2481</v>
      </c>
      <c r="O587" s="4" t="s">
        <v>4627</v>
      </c>
      <c r="P587" s="4" t="s">
        <v>4606</v>
      </c>
    </row>
    <row r="588" spans="1:16" ht="15" x14ac:dyDescent="0.2">
      <c r="A588" s="2">
        <v>587</v>
      </c>
      <c r="B588" s="6" t="s">
        <v>1</v>
      </c>
      <c r="C588" s="7" t="str">
        <f>HYPERLINK("https://www.twitter.com/AureumVictoria/status/1425998563578888197","https://www.twitter.com/AureumVictoria/status/1425998563578888197")</f>
        <v>https://www.twitter.com/AureumVictoria/status/1425998563578888197</v>
      </c>
      <c r="D588" s="6" t="s">
        <v>829</v>
      </c>
      <c r="E588" s="8">
        <v>44420</v>
      </c>
      <c r="F588" s="6" t="s">
        <v>1277</v>
      </c>
      <c r="G588" s="5">
        <v>3644</v>
      </c>
      <c r="H588" s="5">
        <v>0</v>
      </c>
      <c r="I588" s="5">
        <v>0</v>
      </c>
      <c r="J588" s="6">
        <v>728.80000000000007</v>
      </c>
      <c r="K588" s="4" t="s">
        <v>2481</v>
      </c>
      <c r="L588" s="6" t="s">
        <v>1278</v>
      </c>
      <c r="M588" s="5">
        <v>26693</v>
      </c>
      <c r="N588" s="4" t="s">
        <v>2481</v>
      </c>
      <c r="O588" s="4" t="s">
        <v>4627</v>
      </c>
      <c r="P588" s="4" t="s">
        <v>4606</v>
      </c>
    </row>
    <row r="589" spans="1:16" ht="15" x14ac:dyDescent="0.2">
      <c r="A589" s="2">
        <v>588</v>
      </c>
      <c r="B589" s="6" t="s">
        <v>1</v>
      </c>
      <c r="C589" s="7" t="str">
        <f>HYPERLINK("https://www.twitter.com/jejeajey/status/1425998563461320706","https://www.twitter.com/jejeajey/status/1425998563461320706")</f>
        <v>https://www.twitter.com/jejeajey/status/1425998563461320706</v>
      </c>
      <c r="D589" s="6" t="s">
        <v>1279</v>
      </c>
      <c r="E589" s="8">
        <v>44420</v>
      </c>
      <c r="F589" s="6" t="s">
        <v>1277</v>
      </c>
      <c r="G589" s="5">
        <v>1787</v>
      </c>
      <c r="H589" s="5">
        <v>754</v>
      </c>
      <c r="I589" s="5">
        <v>1459</v>
      </c>
      <c r="J589" s="6">
        <v>1313.1</v>
      </c>
      <c r="K589" s="4" t="s">
        <v>2481</v>
      </c>
      <c r="L589" s="6" t="s">
        <v>1178</v>
      </c>
      <c r="M589" s="5">
        <v>26694</v>
      </c>
      <c r="N589" s="4" t="s">
        <v>2481</v>
      </c>
      <c r="O589" s="4" t="s">
        <v>4627</v>
      </c>
      <c r="P589" s="4" t="s">
        <v>4606</v>
      </c>
    </row>
    <row r="590" spans="1:16" ht="15" x14ac:dyDescent="0.2">
      <c r="A590" s="2">
        <v>589</v>
      </c>
      <c r="B590" s="6" t="s">
        <v>1</v>
      </c>
      <c r="C590" s="7" t="str">
        <f>HYPERLINK("https://www.twitter.com/akbarth3great/status/1425998560189845504","https://www.twitter.com/akbarth3great/status/1425998560189845504")</f>
        <v>https://www.twitter.com/akbarth3great/status/1425998560189845504</v>
      </c>
      <c r="D590" s="6" t="s">
        <v>1273</v>
      </c>
      <c r="E590" s="8">
        <v>44420</v>
      </c>
      <c r="F590" s="6" t="s">
        <v>1277</v>
      </c>
      <c r="G590" s="5">
        <v>12965</v>
      </c>
      <c r="H590" s="5">
        <v>0</v>
      </c>
      <c r="I590" s="5">
        <v>3</v>
      </c>
      <c r="J590" s="6">
        <v>2594.5</v>
      </c>
      <c r="K590" s="4" t="s">
        <v>2481</v>
      </c>
      <c r="L590" s="6" t="s">
        <v>1280</v>
      </c>
      <c r="M590" s="5">
        <v>26695</v>
      </c>
      <c r="N590" s="4" t="s">
        <v>2481</v>
      </c>
      <c r="O590" s="4" t="s">
        <v>4627</v>
      </c>
      <c r="P590" s="4" t="s">
        <v>4606</v>
      </c>
    </row>
    <row r="591" spans="1:16" ht="15" x14ac:dyDescent="0.2">
      <c r="A591" s="2">
        <v>590</v>
      </c>
      <c r="B591" s="6" t="s">
        <v>1</v>
      </c>
      <c r="C591" s="7" t="str">
        <f>HYPERLINK("https://www.twitter.com/cryptoclub0/status/1425998558331908101","https://www.twitter.com/cryptoclub0/status/1425998558331908101")</f>
        <v>https://www.twitter.com/cryptoclub0/status/1425998558331908101</v>
      </c>
      <c r="D591" s="6" t="s">
        <v>1281</v>
      </c>
      <c r="E591" s="8">
        <v>44420</v>
      </c>
      <c r="F591" s="6" t="s">
        <v>1282</v>
      </c>
      <c r="G591" s="5">
        <v>223</v>
      </c>
      <c r="H591" s="5">
        <v>0</v>
      </c>
      <c r="I591" s="5">
        <v>0</v>
      </c>
      <c r="J591" s="6">
        <v>44.6</v>
      </c>
      <c r="K591" s="4" t="s">
        <v>2481</v>
      </c>
      <c r="L591" s="6" t="s">
        <v>1283</v>
      </c>
      <c r="M591" s="5">
        <v>26696</v>
      </c>
      <c r="N591" s="4" t="s">
        <v>2481</v>
      </c>
      <c r="O591" s="4" t="s">
        <v>4627</v>
      </c>
      <c r="P591" s="4" t="s">
        <v>4606</v>
      </c>
    </row>
    <row r="592" spans="1:16" ht="15" x14ac:dyDescent="0.2">
      <c r="A592" s="2">
        <v>591</v>
      </c>
      <c r="B592" s="6" t="s">
        <v>1</v>
      </c>
      <c r="C592" s="7" t="str">
        <f>HYPERLINK("https://www.twitter.com/NguyenP70835923/status/1425998556637270020","https://www.twitter.com/NguyenP70835923/status/1425998556637270020")</f>
        <v>https://www.twitter.com/NguyenP70835923/status/1425998556637270020</v>
      </c>
      <c r="D592" s="6" t="s">
        <v>1284</v>
      </c>
      <c r="E592" s="8">
        <v>44420</v>
      </c>
      <c r="F592" s="6" t="s">
        <v>1282</v>
      </c>
      <c r="G592" s="5">
        <v>10</v>
      </c>
      <c r="H592" s="5">
        <v>1107</v>
      </c>
      <c r="I592" s="5">
        <v>1006</v>
      </c>
      <c r="J592" s="6">
        <v>837.09999999999991</v>
      </c>
      <c r="K592" s="4" t="s">
        <v>2481</v>
      </c>
      <c r="L592" s="6" t="s">
        <v>955</v>
      </c>
      <c r="M592" s="5">
        <v>26697</v>
      </c>
      <c r="N592" s="4" t="s">
        <v>2481</v>
      </c>
      <c r="O592" s="4" t="s">
        <v>4627</v>
      </c>
      <c r="P592" s="4" t="s">
        <v>4606</v>
      </c>
    </row>
    <row r="593" spans="1:16" ht="15" x14ac:dyDescent="0.2">
      <c r="A593" s="2">
        <v>592</v>
      </c>
      <c r="B593" s="6" t="s">
        <v>1</v>
      </c>
      <c r="C593" s="7" t="str">
        <f>HYPERLINK("https://www.twitter.com/eBargainsToday/status/1425998554816909312","https://www.twitter.com/eBargainsToday/status/1425998554816909312")</f>
        <v>https://www.twitter.com/eBargainsToday/status/1425998554816909312</v>
      </c>
      <c r="D593" s="6" t="s">
        <v>1285</v>
      </c>
      <c r="E593" s="8">
        <v>44420</v>
      </c>
      <c r="F593" s="6" t="s">
        <v>1286</v>
      </c>
      <c r="G593" s="5">
        <v>7006</v>
      </c>
      <c r="H593" s="5">
        <v>1</v>
      </c>
      <c r="I593" s="5">
        <v>2</v>
      </c>
      <c r="J593" s="6">
        <v>1402.5</v>
      </c>
      <c r="K593" s="4" t="s">
        <v>2481</v>
      </c>
      <c r="L593" s="6" t="s">
        <v>1287</v>
      </c>
      <c r="M593" s="5">
        <v>26698</v>
      </c>
      <c r="N593" s="4" t="s">
        <v>2481</v>
      </c>
      <c r="O593" s="4" t="s">
        <v>4627</v>
      </c>
      <c r="P593" s="4" t="s">
        <v>4606</v>
      </c>
    </row>
    <row r="594" spans="1:16" ht="15" x14ac:dyDescent="0.2">
      <c r="A594" s="2">
        <v>593</v>
      </c>
      <c r="B594" s="6" t="s">
        <v>1</v>
      </c>
      <c r="C594" s="7" t="str">
        <f>HYPERLINK("https://www.twitter.com/akbarth3great/status/1425998552354938880","https://www.twitter.com/akbarth3great/status/1425998552354938880")</f>
        <v>https://www.twitter.com/akbarth3great/status/1425998552354938880</v>
      </c>
      <c r="D594" s="6" t="s">
        <v>1273</v>
      </c>
      <c r="E594" s="8">
        <v>44420</v>
      </c>
      <c r="F594" s="6" t="s">
        <v>1286</v>
      </c>
      <c r="G594" s="5">
        <v>12965</v>
      </c>
      <c r="H594" s="5">
        <v>0</v>
      </c>
      <c r="I594" s="5">
        <v>3</v>
      </c>
      <c r="J594" s="6">
        <v>2594.5</v>
      </c>
      <c r="K594" s="4" t="s">
        <v>2481</v>
      </c>
      <c r="L594" s="6" t="s">
        <v>1288</v>
      </c>
      <c r="M594" s="5">
        <v>26699</v>
      </c>
      <c r="N594" s="4" t="s">
        <v>2481</v>
      </c>
      <c r="O594" s="4" t="s">
        <v>4627</v>
      </c>
      <c r="P594" s="4" t="s">
        <v>4606</v>
      </c>
    </row>
    <row r="595" spans="1:16" ht="15" x14ac:dyDescent="0.2">
      <c r="A595" s="2">
        <v>594</v>
      </c>
      <c r="B595" s="6" t="s">
        <v>1</v>
      </c>
      <c r="C595" s="7" t="str">
        <f>HYPERLINK("https://www.twitter.com/MichaelCMcKee/status/1425998551717355520","https://www.twitter.com/MichaelCMcKee/status/1425998551717355520")</f>
        <v>https://www.twitter.com/MichaelCMcKee/status/1425998551717355520</v>
      </c>
      <c r="D595" s="6" t="s">
        <v>1289</v>
      </c>
      <c r="E595" s="8">
        <v>44420</v>
      </c>
      <c r="F595" s="6" t="s">
        <v>1286</v>
      </c>
      <c r="G595" s="5">
        <v>261058</v>
      </c>
      <c r="H595" s="5">
        <v>1</v>
      </c>
      <c r="I595" s="5">
        <v>0</v>
      </c>
      <c r="J595" s="6">
        <v>52211.900000000009</v>
      </c>
      <c r="K595" s="4" t="s">
        <v>2481</v>
      </c>
      <c r="L595" s="6" t="s">
        <v>1290</v>
      </c>
      <c r="M595" s="5">
        <v>26700</v>
      </c>
      <c r="N595" s="4" t="s">
        <v>2481</v>
      </c>
      <c r="O595" s="4" t="s">
        <v>4627</v>
      </c>
      <c r="P595" s="4" t="s">
        <v>4606</v>
      </c>
    </row>
    <row r="596" spans="1:16" ht="15" x14ac:dyDescent="0.2">
      <c r="A596" s="2">
        <v>595</v>
      </c>
      <c r="B596" s="6" t="s">
        <v>1</v>
      </c>
      <c r="C596" s="7" t="str">
        <f>HYPERLINK("https://www.twitter.com/HoangAn35348573/status/1425998549360148493","https://www.twitter.com/HoangAn35348573/status/1425998549360148493")</f>
        <v>https://www.twitter.com/HoangAn35348573/status/1425998549360148493</v>
      </c>
      <c r="D596" s="6" t="s">
        <v>1291</v>
      </c>
      <c r="E596" s="8">
        <v>44420</v>
      </c>
      <c r="F596" s="6" t="s">
        <v>1292</v>
      </c>
      <c r="G596" s="5">
        <v>3</v>
      </c>
      <c r="H596" s="5">
        <v>8184</v>
      </c>
      <c r="I596" s="5">
        <v>7848</v>
      </c>
      <c r="J596" s="6">
        <v>6379.7999999999993</v>
      </c>
      <c r="K596" s="4" t="s">
        <v>2481</v>
      </c>
      <c r="L596" s="6" t="s">
        <v>573</v>
      </c>
      <c r="M596" s="5">
        <v>26701</v>
      </c>
      <c r="N596" s="4" t="s">
        <v>2481</v>
      </c>
      <c r="O596" s="4" t="s">
        <v>4627</v>
      </c>
      <c r="P596" s="4" t="s">
        <v>4606</v>
      </c>
    </row>
    <row r="597" spans="1:16" ht="15" x14ac:dyDescent="0.2">
      <c r="A597" s="2">
        <v>596</v>
      </c>
      <c r="B597" s="6" t="s">
        <v>1</v>
      </c>
      <c r="C597" s="7" t="str">
        <f>HYPERLINK("https://www.twitter.com/batrieg0chick_/status/1425998548470964227","https://www.twitter.com/batrieg0chick_/status/1425998548470964227")</f>
        <v>https://www.twitter.com/batrieg0chick_/status/1425998548470964227</v>
      </c>
      <c r="D597" s="6" t="s">
        <v>1293</v>
      </c>
      <c r="E597" s="8">
        <v>44420</v>
      </c>
      <c r="F597" s="6" t="s">
        <v>1292</v>
      </c>
      <c r="G597" s="5">
        <v>42</v>
      </c>
      <c r="H597" s="5">
        <v>600</v>
      </c>
      <c r="I597" s="5">
        <v>2076</v>
      </c>
      <c r="J597" s="6">
        <v>1226.4000000000001</v>
      </c>
      <c r="K597" s="4" t="s">
        <v>2481</v>
      </c>
      <c r="L597" s="6" t="s">
        <v>1222</v>
      </c>
      <c r="M597" s="5">
        <v>26702</v>
      </c>
      <c r="N597" s="4" t="s">
        <v>2481</v>
      </c>
      <c r="O597" s="4" t="s">
        <v>4627</v>
      </c>
      <c r="P597" s="4" t="s">
        <v>4606</v>
      </c>
    </row>
    <row r="598" spans="1:16" ht="15" x14ac:dyDescent="0.2">
      <c r="A598" s="2">
        <v>597</v>
      </c>
      <c r="B598" s="6" t="s">
        <v>1</v>
      </c>
      <c r="C598" s="7" t="str">
        <f>HYPERLINK("https://www.twitter.com/SpeedthCrash/status/1425998547418329096","https://www.twitter.com/SpeedthCrash/status/1425998547418329096")</f>
        <v>https://www.twitter.com/SpeedthCrash/status/1425998547418329096</v>
      </c>
      <c r="D598" s="6" t="s">
        <v>1294</v>
      </c>
      <c r="E598" s="8">
        <v>44420</v>
      </c>
      <c r="F598" s="6" t="s">
        <v>1292</v>
      </c>
      <c r="G598" s="5">
        <v>25</v>
      </c>
      <c r="H598" s="5">
        <v>0</v>
      </c>
      <c r="I598" s="5">
        <v>0</v>
      </c>
      <c r="J598" s="5">
        <v>5</v>
      </c>
      <c r="K598" s="4" t="s">
        <v>2481</v>
      </c>
      <c r="L598" s="6" t="s">
        <v>1295</v>
      </c>
      <c r="M598" s="5">
        <v>26703</v>
      </c>
      <c r="N598" s="4" t="s">
        <v>2481</v>
      </c>
      <c r="O598" s="4" t="s">
        <v>4627</v>
      </c>
      <c r="P598" s="4" t="s">
        <v>4606</v>
      </c>
    </row>
    <row r="599" spans="1:16" ht="15" x14ac:dyDescent="0.2">
      <c r="A599" s="2">
        <v>598</v>
      </c>
      <c r="B599" s="6" t="s">
        <v>1</v>
      </c>
      <c r="C599" s="7" t="str">
        <f>HYPERLINK("https://www.twitter.com/eddan0306/status/1425998533241540616","https://www.twitter.com/eddan0306/status/1425998533241540616")</f>
        <v>https://www.twitter.com/eddan0306/status/1425998533241540616</v>
      </c>
      <c r="D599" s="6" t="s">
        <v>1296</v>
      </c>
      <c r="E599" s="8">
        <v>44420</v>
      </c>
      <c r="F599" s="6" t="s">
        <v>1297</v>
      </c>
      <c r="G599" s="5">
        <v>45</v>
      </c>
      <c r="H599" s="5">
        <v>1</v>
      </c>
      <c r="I599" s="5">
        <v>0</v>
      </c>
      <c r="J599" s="6">
        <v>9.3000000000000007</v>
      </c>
      <c r="K599" s="4" t="s">
        <v>2481</v>
      </c>
      <c r="L599" s="6" t="s">
        <v>1298</v>
      </c>
      <c r="M599" s="5">
        <v>26704</v>
      </c>
      <c r="N599" s="4" t="s">
        <v>2481</v>
      </c>
      <c r="O599" s="4" t="s">
        <v>4627</v>
      </c>
      <c r="P599" s="4" t="s">
        <v>4606</v>
      </c>
    </row>
    <row r="600" spans="1:16" ht="15" x14ac:dyDescent="0.2">
      <c r="A600" s="2">
        <v>599</v>
      </c>
      <c r="B600" s="6" t="s">
        <v>1</v>
      </c>
      <c r="C600" s="7" t="str">
        <f>HYPERLINK("https://www.twitter.com/hiieyaa/status/1425998528279580676","https://www.twitter.com/hiieyaa/status/1425998528279580676")</f>
        <v>https://www.twitter.com/hiieyaa/status/1425998528279580676</v>
      </c>
      <c r="D600" s="6" t="s">
        <v>1299</v>
      </c>
      <c r="E600" s="8">
        <v>44420</v>
      </c>
      <c r="F600" s="6" t="s">
        <v>1300</v>
      </c>
      <c r="G600" s="5">
        <v>179</v>
      </c>
      <c r="H600" s="5">
        <v>91</v>
      </c>
      <c r="I600" s="5">
        <v>67</v>
      </c>
      <c r="J600" s="6">
        <v>96.600000000000009</v>
      </c>
      <c r="K600" s="4" t="s">
        <v>2481</v>
      </c>
      <c r="L600" s="6" t="s">
        <v>1164</v>
      </c>
      <c r="M600" s="5">
        <v>26705</v>
      </c>
      <c r="N600" s="4" t="s">
        <v>2481</v>
      </c>
      <c r="O600" s="4" t="s">
        <v>4627</v>
      </c>
      <c r="P600" s="4" t="s">
        <v>4606</v>
      </c>
    </row>
    <row r="601" spans="1:16" ht="15" x14ac:dyDescent="0.2">
      <c r="A601" s="2">
        <v>600</v>
      </c>
      <c r="B601" s="6" t="s">
        <v>1</v>
      </c>
      <c r="C601" s="7" t="str">
        <f>HYPERLINK("https://www.twitter.com/tmiyatake1/status/1425998526027239429","https://www.twitter.com/tmiyatake1/status/1425998526027239429")</f>
        <v>https://www.twitter.com/tmiyatake1/status/1425998526027239429</v>
      </c>
      <c r="D601" s="6" t="s">
        <v>1301</v>
      </c>
      <c r="E601" s="8">
        <v>44420</v>
      </c>
      <c r="F601" s="6" t="s">
        <v>1300</v>
      </c>
      <c r="G601" s="5">
        <v>16173</v>
      </c>
      <c r="H601" s="5">
        <v>2</v>
      </c>
      <c r="I601" s="5">
        <v>0</v>
      </c>
      <c r="J601" s="6">
        <v>3235.2000000000003</v>
      </c>
      <c r="K601" s="4" t="s">
        <v>2481</v>
      </c>
      <c r="L601" s="6" t="s">
        <v>1302</v>
      </c>
      <c r="M601" s="5">
        <v>26706</v>
      </c>
      <c r="N601" s="4" t="s">
        <v>2481</v>
      </c>
      <c r="O601" s="4" t="s">
        <v>4627</v>
      </c>
      <c r="P601" s="4" t="s">
        <v>4606</v>
      </c>
    </row>
    <row r="602" spans="1:16" ht="15" x14ac:dyDescent="0.2">
      <c r="A602" s="2">
        <v>601</v>
      </c>
      <c r="B602" s="6" t="s">
        <v>1</v>
      </c>
      <c r="C602" s="7" t="str">
        <f>HYPERLINK("https://www.twitter.com/crypto_akash/status/1425998518016036865","https://www.twitter.com/crypto_akash/status/1425998518016036865")</f>
        <v>https://www.twitter.com/crypto_akash/status/1425998518016036865</v>
      </c>
      <c r="D602" s="6" t="s">
        <v>1303</v>
      </c>
      <c r="E602" s="8">
        <v>44420</v>
      </c>
      <c r="F602" s="6" t="s">
        <v>1304</v>
      </c>
      <c r="G602" s="5">
        <v>12</v>
      </c>
      <c r="H602" s="5">
        <v>637</v>
      </c>
      <c r="I602" s="5">
        <v>360</v>
      </c>
      <c r="J602" s="6">
        <v>373.5</v>
      </c>
      <c r="K602" s="4" t="s">
        <v>2481</v>
      </c>
      <c r="L602" s="6" t="s">
        <v>1305</v>
      </c>
      <c r="M602" s="5">
        <v>26707</v>
      </c>
      <c r="N602" s="4" t="s">
        <v>2481</v>
      </c>
      <c r="O602" s="4" t="s">
        <v>4627</v>
      </c>
      <c r="P602" s="4" t="s">
        <v>4606</v>
      </c>
    </row>
    <row r="603" spans="1:16" ht="15" x14ac:dyDescent="0.2">
      <c r="A603" s="2">
        <v>602</v>
      </c>
      <c r="B603" s="6" t="s">
        <v>1</v>
      </c>
      <c r="C603" s="7" t="str">
        <f>HYPERLINK("https://www.twitter.com/notmatuli/status/1425998513679306758","https://www.twitter.com/notmatuli/status/1425998513679306758")</f>
        <v>https://www.twitter.com/notmatuli/status/1425998513679306758</v>
      </c>
      <c r="D603" s="6" t="s">
        <v>1306</v>
      </c>
      <c r="E603" s="8">
        <v>44420</v>
      </c>
      <c r="F603" s="6" t="s">
        <v>1307</v>
      </c>
      <c r="G603" s="5">
        <v>653</v>
      </c>
      <c r="H603" s="5">
        <v>393</v>
      </c>
      <c r="I603" s="5">
        <v>10</v>
      </c>
      <c r="J603" s="6">
        <v>253.5</v>
      </c>
      <c r="K603" s="4" t="s">
        <v>2481</v>
      </c>
      <c r="L603" s="6" t="s">
        <v>1308</v>
      </c>
      <c r="M603" s="5">
        <v>26708</v>
      </c>
      <c r="N603" s="4" t="s">
        <v>2481</v>
      </c>
      <c r="O603" s="4" t="s">
        <v>4627</v>
      </c>
      <c r="P603" s="4" t="s">
        <v>4606</v>
      </c>
    </row>
    <row r="604" spans="1:16" ht="15" x14ac:dyDescent="0.2">
      <c r="A604" s="2">
        <v>603</v>
      </c>
      <c r="B604" s="6" t="s">
        <v>1</v>
      </c>
      <c r="C604" s="7" t="str">
        <f>HYPERLINK("https://www.twitter.com/FernARobledo/status/1425998511137513472","https://www.twitter.com/FernARobledo/status/1425998511137513472")</f>
        <v>https://www.twitter.com/FernARobledo/status/1425998511137513472</v>
      </c>
      <c r="D604" s="6" t="s">
        <v>1309</v>
      </c>
      <c r="E604" s="8">
        <v>44420</v>
      </c>
      <c r="F604" s="6" t="s">
        <v>1310</v>
      </c>
      <c r="G604" s="5">
        <v>255</v>
      </c>
      <c r="H604" s="5">
        <v>0</v>
      </c>
      <c r="I604" s="5">
        <v>0</v>
      </c>
      <c r="J604" s="5">
        <v>51</v>
      </c>
      <c r="K604" s="4" t="s">
        <v>2481</v>
      </c>
      <c r="L604" s="6" t="s">
        <v>1311</v>
      </c>
      <c r="M604" s="5">
        <v>26709</v>
      </c>
      <c r="N604" s="4" t="s">
        <v>2481</v>
      </c>
      <c r="O604" s="4" t="s">
        <v>4627</v>
      </c>
      <c r="P604" s="4" t="s">
        <v>4606</v>
      </c>
    </row>
    <row r="605" spans="1:16" ht="15" x14ac:dyDescent="0.2">
      <c r="A605" s="2">
        <v>604</v>
      </c>
      <c r="B605" s="6" t="s">
        <v>1</v>
      </c>
      <c r="C605" s="7" t="str">
        <f>HYPERLINK("https://www.twitter.com/matomerumo03/status/1425998507186475009","https://www.twitter.com/matomerumo03/status/1425998507186475009")</f>
        <v>https://www.twitter.com/matomerumo03/status/1425998507186475009</v>
      </c>
      <c r="D605" s="6" t="s">
        <v>1312</v>
      </c>
      <c r="E605" s="8">
        <v>44420</v>
      </c>
      <c r="F605" s="6" t="s">
        <v>1313</v>
      </c>
      <c r="G605" s="5">
        <v>8</v>
      </c>
      <c r="H605" s="5">
        <v>0</v>
      </c>
      <c r="I605" s="5">
        <v>0</v>
      </c>
      <c r="J605" s="6">
        <v>1.6</v>
      </c>
      <c r="K605" s="4" t="s">
        <v>2481</v>
      </c>
      <c r="L605" s="6" t="s">
        <v>1314</v>
      </c>
      <c r="M605" s="5">
        <v>26710</v>
      </c>
      <c r="N605" s="4" t="s">
        <v>2481</v>
      </c>
      <c r="O605" s="4" t="s">
        <v>4627</v>
      </c>
      <c r="P605" s="4" t="s">
        <v>4606</v>
      </c>
    </row>
    <row r="606" spans="1:16" ht="15" x14ac:dyDescent="0.2">
      <c r="A606" s="2">
        <v>605</v>
      </c>
      <c r="B606" s="6" t="s">
        <v>1</v>
      </c>
      <c r="C606" s="7" t="str">
        <f>HYPERLINK("https://www.twitter.com/matomerumo03/status/1425998507152973826","https://www.twitter.com/matomerumo03/status/1425998507152973826")</f>
        <v>https://www.twitter.com/matomerumo03/status/1425998507152973826</v>
      </c>
      <c r="D606" s="6" t="s">
        <v>1312</v>
      </c>
      <c r="E606" s="8">
        <v>44420</v>
      </c>
      <c r="F606" s="6" t="s">
        <v>1313</v>
      </c>
      <c r="G606" s="5">
        <v>8</v>
      </c>
      <c r="H606" s="5">
        <v>0</v>
      </c>
      <c r="I606" s="5">
        <v>0</v>
      </c>
      <c r="J606" s="6">
        <v>1.6</v>
      </c>
      <c r="K606" s="4" t="s">
        <v>2481</v>
      </c>
      <c r="L606" s="6" t="s">
        <v>1315</v>
      </c>
      <c r="M606" s="5">
        <v>26711</v>
      </c>
      <c r="N606" s="4" t="s">
        <v>2481</v>
      </c>
      <c r="O606" s="4" t="s">
        <v>4627</v>
      </c>
      <c r="P606" s="4" t="s">
        <v>4606</v>
      </c>
    </row>
    <row r="607" spans="1:16" ht="15" x14ac:dyDescent="0.2">
      <c r="A607" s="2">
        <v>606</v>
      </c>
      <c r="B607" s="6" t="s">
        <v>1</v>
      </c>
      <c r="C607" s="7" t="str">
        <f>HYPERLINK("https://www.twitter.com/NguyenT46591118/status/1425998506448199683","https://www.twitter.com/NguyenT46591118/status/1425998506448199683")</f>
        <v>https://www.twitter.com/NguyenT46591118/status/1425998506448199683</v>
      </c>
      <c r="D607" s="6" t="s">
        <v>1316</v>
      </c>
      <c r="E607" s="8">
        <v>44420</v>
      </c>
      <c r="F607" s="6" t="s">
        <v>1313</v>
      </c>
      <c r="G607" s="5">
        <v>1</v>
      </c>
      <c r="H607" s="5">
        <v>0</v>
      </c>
      <c r="I607" s="5">
        <v>0</v>
      </c>
      <c r="J607" s="6">
        <v>0.2</v>
      </c>
      <c r="K607" s="4" t="s">
        <v>2481</v>
      </c>
      <c r="L607" s="6" t="s">
        <v>1317</v>
      </c>
      <c r="M607" s="5">
        <v>26712</v>
      </c>
      <c r="N607" s="4" t="s">
        <v>2481</v>
      </c>
      <c r="O607" s="4" t="s">
        <v>4627</v>
      </c>
      <c r="P607" s="4" t="s">
        <v>4606</v>
      </c>
    </row>
    <row r="608" spans="1:16" ht="15" x14ac:dyDescent="0.2">
      <c r="A608" s="2">
        <v>607</v>
      </c>
      <c r="B608" s="6" t="s">
        <v>1</v>
      </c>
      <c r="C608" s="7" t="str">
        <f>HYPERLINK("https://www.twitter.com/Mgbsb1/status/1425998500052049923","https://www.twitter.com/Mgbsb1/status/1425998500052049923")</f>
        <v>https://www.twitter.com/Mgbsb1/status/1425998500052049923</v>
      </c>
      <c r="D608" s="6" t="s">
        <v>1318</v>
      </c>
      <c r="E608" s="8">
        <v>44420</v>
      </c>
      <c r="F608" s="6" t="s">
        <v>1319</v>
      </c>
      <c r="G608" s="5">
        <v>2</v>
      </c>
      <c r="H608" s="5">
        <v>8</v>
      </c>
      <c r="I608" s="5">
        <v>13</v>
      </c>
      <c r="J608" s="6">
        <v>9.3000000000000007</v>
      </c>
      <c r="K608" s="4" t="s">
        <v>2481</v>
      </c>
      <c r="L608" s="6" t="s">
        <v>1320</v>
      </c>
      <c r="M608" s="5">
        <v>26713</v>
      </c>
      <c r="N608" s="4" t="s">
        <v>2481</v>
      </c>
      <c r="O608" s="4" t="s">
        <v>4627</v>
      </c>
      <c r="P608" s="4" t="s">
        <v>4606</v>
      </c>
    </row>
    <row r="609" spans="1:16" ht="15" x14ac:dyDescent="0.2">
      <c r="A609" s="2">
        <v>608</v>
      </c>
      <c r="B609" s="6" t="s">
        <v>1</v>
      </c>
      <c r="C609" s="7" t="str">
        <f>HYPERLINK("https://www.twitter.com/Looking91248755/status/1425998499733114885","https://www.twitter.com/Looking91248755/status/1425998499733114885")</f>
        <v>https://www.twitter.com/Looking91248755/status/1425998499733114885</v>
      </c>
      <c r="D609" s="6" t="s">
        <v>1321</v>
      </c>
      <c r="E609" s="8">
        <v>44420</v>
      </c>
      <c r="F609" s="6" t="s">
        <v>1319</v>
      </c>
      <c r="G609" s="5">
        <v>18</v>
      </c>
      <c r="H609" s="5">
        <v>57</v>
      </c>
      <c r="I609" s="5">
        <v>7</v>
      </c>
      <c r="J609" s="6">
        <v>24.2</v>
      </c>
      <c r="K609" s="4" t="s">
        <v>2481</v>
      </c>
      <c r="L609" s="6" t="s">
        <v>1322</v>
      </c>
      <c r="M609" s="5">
        <v>26714</v>
      </c>
      <c r="N609" s="4" t="s">
        <v>2481</v>
      </c>
      <c r="O609" s="4" t="s">
        <v>4627</v>
      </c>
      <c r="P609" s="4" t="s">
        <v>4606</v>
      </c>
    </row>
    <row r="610" spans="1:16" ht="15" x14ac:dyDescent="0.2">
      <c r="A610" s="2">
        <v>609</v>
      </c>
      <c r="B610" s="6" t="s">
        <v>1</v>
      </c>
      <c r="C610" s="7" t="str">
        <f>HYPERLINK("https://www.twitter.com/taekook_units/status/1425998499259162629","https://www.twitter.com/taekook_units/status/1425998499259162629")</f>
        <v>https://www.twitter.com/taekook_units/status/1425998499259162629</v>
      </c>
      <c r="D610" s="6" t="s">
        <v>1323</v>
      </c>
      <c r="E610" s="8">
        <v>44420</v>
      </c>
      <c r="F610" s="6" t="s">
        <v>1319</v>
      </c>
      <c r="G610" s="5">
        <v>293</v>
      </c>
      <c r="H610" s="5">
        <v>754</v>
      </c>
      <c r="I610" s="5">
        <v>1459</v>
      </c>
      <c r="J610" s="6">
        <v>1014.3</v>
      </c>
      <c r="K610" s="4" t="s">
        <v>2481</v>
      </c>
      <c r="L610" s="6" t="s">
        <v>1178</v>
      </c>
      <c r="M610" s="5">
        <v>26715</v>
      </c>
      <c r="N610" s="4" t="s">
        <v>2481</v>
      </c>
      <c r="O610" s="4" t="s">
        <v>4627</v>
      </c>
      <c r="P610" s="4" t="s">
        <v>4606</v>
      </c>
    </row>
    <row r="611" spans="1:16" ht="15" x14ac:dyDescent="0.2">
      <c r="A611" s="2">
        <v>610</v>
      </c>
      <c r="B611" s="6" t="s">
        <v>1</v>
      </c>
      <c r="C611" s="7" t="str">
        <f>HYPERLINK("https://www.twitter.com/riegolucky___/status/1425998488416919554","https://www.twitter.com/riegolucky___/status/1425998488416919554")</f>
        <v>https://www.twitter.com/riegolucky___/status/1425998488416919554</v>
      </c>
      <c r="D611" s="6" t="s">
        <v>1324</v>
      </c>
      <c r="E611" s="8">
        <v>44420</v>
      </c>
      <c r="F611" s="6" t="s">
        <v>1325</v>
      </c>
      <c r="G611" s="5">
        <v>85</v>
      </c>
      <c r="H611" s="5">
        <v>242</v>
      </c>
      <c r="I611" s="5">
        <v>238</v>
      </c>
      <c r="J611" s="6">
        <v>208.6</v>
      </c>
      <c r="K611" s="4" t="s">
        <v>2481</v>
      </c>
      <c r="L611" s="6" t="s">
        <v>1326</v>
      </c>
      <c r="M611" s="5">
        <v>26716</v>
      </c>
      <c r="N611" s="4" t="s">
        <v>2481</v>
      </c>
      <c r="O611" s="4" t="s">
        <v>4627</v>
      </c>
      <c r="P611" s="4" t="s">
        <v>4606</v>
      </c>
    </row>
    <row r="612" spans="1:16" ht="15" x14ac:dyDescent="0.2">
      <c r="A612" s="2">
        <v>611</v>
      </c>
      <c r="B612" s="6" t="s">
        <v>1</v>
      </c>
      <c r="C612" s="7" t="str">
        <f>HYPERLINK("https://www.twitter.com/thoughtsbyhazel/status/1425998486080610308","https://www.twitter.com/thoughtsbyhazel/status/1425998486080610308")</f>
        <v>https://www.twitter.com/thoughtsbyhazel/status/1425998486080610308</v>
      </c>
      <c r="D612" s="6" t="s">
        <v>1327</v>
      </c>
      <c r="E612" s="8">
        <v>44420</v>
      </c>
      <c r="F612" s="6" t="s">
        <v>1328</v>
      </c>
      <c r="G612" s="5">
        <v>17</v>
      </c>
      <c r="H612" s="5">
        <v>91</v>
      </c>
      <c r="I612" s="5">
        <v>67</v>
      </c>
      <c r="J612" s="6">
        <v>64.2</v>
      </c>
      <c r="K612" s="4" t="s">
        <v>2481</v>
      </c>
      <c r="L612" s="6" t="s">
        <v>1164</v>
      </c>
      <c r="M612" s="5">
        <v>26717</v>
      </c>
      <c r="N612" s="4" t="s">
        <v>2481</v>
      </c>
      <c r="O612" s="4" t="s">
        <v>4627</v>
      </c>
      <c r="P612" s="4" t="s">
        <v>4606</v>
      </c>
    </row>
    <row r="613" spans="1:16" ht="15" x14ac:dyDescent="0.2">
      <c r="A613" s="2">
        <v>612</v>
      </c>
      <c r="B613" s="6" t="s">
        <v>1</v>
      </c>
      <c r="C613" s="7" t="str">
        <f>HYPERLINK("https://www.twitter.com/suamiistri94/status/1425998485959086084","https://www.twitter.com/suamiistri94/status/1425998485959086084")</f>
        <v>https://www.twitter.com/suamiistri94/status/1425998485959086084</v>
      </c>
      <c r="D613" s="6" t="s">
        <v>1329</v>
      </c>
      <c r="E613" s="8">
        <v>44420</v>
      </c>
      <c r="F613" s="6" t="s">
        <v>1328</v>
      </c>
      <c r="G613" s="5">
        <v>380</v>
      </c>
      <c r="H613" s="5">
        <v>0</v>
      </c>
      <c r="I613" s="5">
        <v>0</v>
      </c>
      <c r="J613" s="5">
        <v>76</v>
      </c>
      <c r="K613" s="4" t="s">
        <v>2481</v>
      </c>
      <c r="L613" s="6" t="s">
        <v>1330</v>
      </c>
      <c r="M613" s="5">
        <v>26718</v>
      </c>
      <c r="N613" s="4" t="s">
        <v>2481</v>
      </c>
      <c r="O613" s="4" t="s">
        <v>4627</v>
      </c>
      <c r="P613" s="4" t="s">
        <v>4606</v>
      </c>
    </row>
    <row r="614" spans="1:16" ht="15" x14ac:dyDescent="0.2">
      <c r="A614" s="2">
        <v>613</v>
      </c>
      <c r="B614" s="6" t="s">
        <v>1</v>
      </c>
      <c r="C614" s="7" t="str">
        <f>HYPERLINK("https://www.twitter.com/EnrichedFeed/status/1425998483547361283","https://www.twitter.com/EnrichedFeed/status/1425998483547361283")</f>
        <v>https://www.twitter.com/EnrichedFeed/status/1425998483547361283</v>
      </c>
      <c r="D614" s="6" t="s">
        <v>733</v>
      </c>
      <c r="E614" s="8">
        <v>44420</v>
      </c>
      <c r="F614" s="6" t="s">
        <v>1331</v>
      </c>
      <c r="G614" s="5">
        <v>1276</v>
      </c>
      <c r="H614" s="5">
        <v>0</v>
      </c>
      <c r="I614" s="5">
        <v>0</v>
      </c>
      <c r="J614" s="6">
        <v>255.20000000000002</v>
      </c>
      <c r="K614" s="4" t="s">
        <v>2481</v>
      </c>
      <c r="L614" s="6" t="s">
        <v>1332</v>
      </c>
      <c r="M614" s="5">
        <v>26719</v>
      </c>
      <c r="N614" s="4" t="s">
        <v>2481</v>
      </c>
      <c r="O614" s="4" t="s">
        <v>4627</v>
      </c>
      <c r="P614" s="4" t="s">
        <v>4606</v>
      </c>
    </row>
    <row r="615" spans="1:16" ht="15" x14ac:dyDescent="0.2">
      <c r="A615" s="2">
        <v>614</v>
      </c>
      <c r="B615" s="6" t="s">
        <v>1</v>
      </c>
      <c r="C615" s="7" t="str">
        <f>HYPERLINK("https://www.twitter.com/Harmony92556444/status/1425998477562048520","https://www.twitter.com/Harmony92556444/status/1425998477562048520")</f>
        <v>https://www.twitter.com/Harmony92556444/status/1425998477562048520</v>
      </c>
      <c r="D615" s="6" t="s">
        <v>1333</v>
      </c>
      <c r="E615" s="8">
        <v>44420</v>
      </c>
      <c r="F615" s="6" t="s">
        <v>1334</v>
      </c>
      <c r="G615" s="5">
        <v>5</v>
      </c>
      <c r="H615" s="5">
        <v>0</v>
      </c>
      <c r="I615" s="5">
        <v>0</v>
      </c>
      <c r="J615" s="5">
        <v>1</v>
      </c>
      <c r="K615" s="4" t="s">
        <v>2481</v>
      </c>
      <c r="L615" s="6" t="s">
        <v>1335</v>
      </c>
      <c r="M615" s="5">
        <v>26720</v>
      </c>
      <c r="N615" s="4" t="s">
        <v>2481</v>
      </c>
      <c r="O615" s="4" t="s">
        <v>4627</v>
      </c>
      <c r="P615" s="4" t="s">
        <v>4606</v>
      </c>
    </row>
    <row r="616" spans="1:16" ht="15" x14ac:dyDescent="0.2">
      <c r="A616" s="2">
        <v>615</v>
      </c>
      <c r="B616" s="6" t="s">
        <v>1</v>
      </c>
      <c r="C616" s="7" t="str">
        <f>HYPERLINK("https://www.twitter.com/Tickets_sold/status/1425998473564983301","https://www.twitter.com/Tickets_sold/status/1425998473564983301")</f>
        <v>https://www.twitter.com/Tickets_sold/status/1425998473564983301</v>
      </c>
      <c r="D616" s="6" t="s">
        <v>1336</v>
      </c>
      <c r="E616" s="8">
        <v>44420</v>
      </c>
      <c r="F616" s="6" t="s">
        <v>1337</v>
      </c>
      <c r="G616" s="5">
        <v>1332</v>
      </c>
      <c r="H616" s="5">
        <v>1900</v>
      </c>
      <c r="I616" s="5">
        <v>494</v>
      </c>
      <c r="J616" s="6">
        <v>1083.4000000000001</v>
      </c>
      <c r="K616" s="4" t="s">
        <v>2481</v>
      </c>
      <c r="L616" s="6" t="s">
        <v>1082</v>
      </c>
      <c r="M616" s="5">
        <v>26721</v>
      </c>
      <c r="N616" s="4" t="s">
        <v>2481</v>
      </c>
      <c r="O616" s="4" t="s">
        <v>4627</v>
      </c>
      <c r="P616" s="4" t="s">
        <v>4606</v>
      </c>
    </row>
    <row r="617" spans="1:16" ht="15" x14ac:dyDescent="0.2">
      <c r="A617" s="2">
        <v>616</v>
      </c>
      <c r="B617" s="6" t="s">
        <v>1</v>
      </c>
      <c r="C617" s="7" t="str">
        <f>HYPERLINK("https://www.twitter.com/BruinMel/status/1425998472843468807","https://www.twitter.com/BruinMel/status/1425998472843468807")</f>
        <v>https://www.twitter.com/BruinMel/status/1425998472843468807</v>
      </c>
      <c r="D617" s="6" t="s">
        <v>1338</v>
      </c>
      <c r="E617" s="8">
        <v>44420</v>
      </c>
      <c r="F617" s="6" t="s">
        <v>1337</v>
      </c>
      <c r="G617" s="5">
        <v>669</v>
      </c>
      <c r="H617" s="5">
        <v>0</v>
      </c>
      <c r="I617" s="5">
        <v>0</v>
      </c>
      <c r="J617" s="6">
        <v>133.80000000000001</v>
      </c>
      <c r="K617" s="4" t="s">
        <v>2481</v>
      </c>
      <c r="L617" s="6" t="s">
        <v>1339</v>
      </c>
      <c r="M617" s="5">
        <v>26722</v>
      </c>
      <c r="N617" s="4" t="s">
        <v>2481</v>
      </c>
      <c r="O617" s="4" t="s">
        <v>4627</v>
      </c>
      <c r="P617" s="4" t="s">
        <v>4606</v>
      </c>
    </row>
    <row r="618" spans="1:16" ht="15" x14ac:dyDescent="0.2">
      <c r="A618" s="2">
        <v>617</v>
      </c>
      <c r="B618" s="6" t="s">
        <v>1</v>
      </c>
      <c r="C618" s="7" t="str">
        <f>HYPERLINK("https://www.twitter.com/banggarrayh/status/1425998467613171714","https://www.twitter.com/banggarrayh/status/1425998467613171714")</f>
        <v>https://www.twitter.com/banggarrayh/status/1425998467613171714</v>
      </c>
      <c r="D618" s="6" t="s">
        <v>1340</v>
      </c>
      <c r="E618" s="8">
        <v>44420</v>
      </c>
      <c r="F618" s="6" t="s">
        <v>1341</v>
      </c>
      <c r="G618" s="5">
        <v>318</v>
      </c>
      <c r="H618" s="5">
        <v>754</v>
      </c>
      <c r="I618" s="5">
        <v>1459</v>
      </c>
      <c r="J618" s="6">
        <v>1019.3</v>
      </c>
      <c r="K618" s="4" t="s">
        <v>2481</v>
      </c>
      <c r="L618" s="6" t="s">
        <v>1178</v>
      </c>
      <c r="M618" s="5">
        <v>26723</v>
      </c>
      <c r="N618" s="4" t="s">
        <v>2481</v>
      </c>
      <c r="O618" s="4" t="s">
        <v>4627</v>
      </c>
      <c r="P618" s="4" t="s">
        <v>4606</v>
      </c>
    </row>
    <row r="619" spans="1:16" ht="15" x14ac:dyDescent="0.2">
      <c r="A619" s="2">
        <v>618</v>
      </c>
      <c r="B619" s="6" t="s">
        <v>1</v>
      </c>
      <c r="C619" s="7" t="str">
        <f>HYPERLINK("https://www.twitter.com/suamiistri94/status/1425998462303232005","https://www.twitter.com/suamiistri94/status/1425998462303232005")</f>
        <v>https://www.twitter.com/suamiistri94/status/1425998462303232005</v>
      </c>
      <c r="D619" s="6" t="s">
        <v>1329</v>
      </c>
      <c r="E619" s="8">
        <v>44420</v>
      </c>
      <c r="F619" s="6" t="s">
        <v>1342</v>
      </c>
      <c r="G619" s="5">
        <v>380</v>
      </c>
      <c r="H619" s="5">
        <v>792</v>
      </c>
      <c r="I619" s="5">
        <v>2288</v>
      </c>
      <c r="J619" s="6">
        <v>1457.6</v>
      </c>
      <c r="K619" s="4" t="s">
        <v>2481</v>
      </c>
      <c r="L619" s="6" t="s">
        <v>1343</v>
      </c>
      <c r="M619" s="5">
        <v>26724</v>
      </c>
      <c r="N619" s="4" t="s">
        <v>2481</v>
      </c>
      <c r="O619" s="4" t="s">
        <v>4627</v>
      </c>
      <c r="P619" s="4" t="s">
        <v>4606</v>
      </c>
    </row>
    <row r="620" spans="1:16" ht="15" x14ac:dyDescent="0.2">
      <c r="A620" s="2">
        <v>619</v>
      </c>
      <c r="B620" s="6" t="s">
        <v>1</v>
      </c>
      <c r="C620" s="7" t="str">
        <f>HYPERLINK("https://www.twitter.com/banggarrayh/status/1425998462097649664","https://www.twitter.com/banggarrayh/status/1425998462097649664")</f>
        <v>https://www.twitter.com/banggarrayh/status/1425998462097649664</v>
      </c>
      <c r="D620" s="6" t="s">
        <v>1340</v>
      </c>
      <c r="E620" s="8">
        <v>44420</v>
      </c>
      <c r="F620" s="6" t="s">
        <v>1342</v>
      </c>
      <c r="G620" s="5">
        <v>318</v>
      </c>
      <c r="H620" s="5">
        <v>0</v>
      </c>
      <c r="I620" s="5">
        <v>0</v>
      </c>
      <c r="J620" s="6">
        <v>63.6</v>
      </c>
      <c r="K620" s="4" t="s">
        <v>2481</v>
      </c>
      <c r="L620" s="6" t="s">
        <v>1344</v>
      </c>
      <c r="M620" s="5">
        <v>26725</v>
      </c>
      <c r="N620" s="4" t="s">
        <v>2481</v>
      </c>
      <c r="O620" s="4" t="s">
        <v>4627</v>
      </c>
      <c r="P620" s="4" t="s">
        <v>4606</v>
      </c>
    </row>
    <row r="621" spans="1:16" ht="15" x14ac:dyDescent="0.2">
      <c r="A621" s="2">
        <v>620</v>
      </c>
      <c r="B621" s="6" t="s">
        <v>1</v>
      </c>
      <c r="C621" s="7" t="str">
        <f>HYPERLINK("https://www.twitter.com/UShake4/status/1425998452706643974","https://www.twitter.com/UShake4/status/1425998452706643974")</f>
        <v>https://www.twitter.com/UShake4/status/1425998452706643974</v>
      </c>
      <c r="D621" s="6" t="s">
        <v>1345</v>
      </c>
      <c r="E621" s="8">
        <v>44420</v>
      </c>
      <c r="F621" s="6" t="s">
        <v>1346</v>
      </c>
      <c r="G621" s="5">
        <v>25</v>
      </c>
      <c r="H621" s="5">
        <v>0</v>
      </c>
      <c r="I621" s="5">
        <v>0</v>
      </c>
      <c r="J621" s="5">
        <v>5</v>
      </c>
      <c r="K621" s="4" t="s">
        <v>2481</v>
      </c>
      <c r="L621" s="6" t="s">
        <v>1347</v>
      </c>
      <c r="M621" s="5">
        <v>26726</v>
      </c>
      <c r="N621" s="4" t="s">
        <v>2481</v>
      </c>
      <c r="O621" s="4" t="s">
        <v>4627</v>
      </c>
      <c r="P621" s="4" t="s">
        <v>4606</v>
      </c>
    </row>
    <row r="622" spans="1:16" ht="15" x14ac:dyDescent="0.2">
      <c r="A622" s="2">
        <v>621</v>
      </c>
      <c r="B622" s="6" t="s">
        <v>1</v>
      </c>
      <c r="C622" s="7" t="str">
        <f>HYPERLINK("https://www.twitter.com/Rifky_Vicki/status/1425998450835922951","https://www.twitter.com/Rifky_Vicki/status/1425998450835922951")</f>
        <v>https://www.twitter.com/Rifky_Vicki/status/1425998450835922951</v>
      </c>
      <c r="D622" s="6" t="s">
        <v>1348</v>
      </c>
      <c r="E622" s="8">
        <v>44420</v>
      </c>
      <c r="F622" s="6" t="s">
        <v>1346</v>
      </c>
      <c r="G622" s="5">
        <v>13</v>
      </c>
      <c r="H622" s="5">
        <v>13741</v>
      </c>
      <c r="I622" s="5">
        <v>13662</v>
      </c>
      <c r="J622" s="6">
        <v>10955.900000000001</v>
      </c>
      <c r="K622" s="4" t="s">
        <v>2481</v>
      </c>
      <c r="L622" s="6" t="s">
        <v>1349</v>
      </c>
      <c r="M622" s="5">
        <v>26727</v>
      </c>
      <c r="N622" s="4" t="s">
        <v>2481</v>
      </c>
      <c r="O622" s="4" t="s">
        <v>4627</v>
      </c>
      <c r="P622" s="4" t="s">
        <v>4606</v>
      </c>
    </row>
    <row r="623" spans="1:16" ht="15" x14ac:dyDescent="0.2">
      <c r="A623" s="2">
        <v>622</v>
      </c>
      <c r="B623" s="6" t="s">
        <v>1</v>
      </c>
      <c r="C623" s="7" t="str">
        <f>HYPERLINK("https://www.twitter.com/Hunter7119/status/1425998444196364298","https://www.twitter.com/Hunter7119/status/1425998444196364298")</f>
        <v>https://www.twitter.com/Hunter7119/status/1425998444196364298</v>
      </c>
      <c r="D623" s="6" t="s">
        <v>1350</v>
      </c>
      <c r="E623" s="8">
        <v>44420</v>
      </c>
      <c r="F623" s="6" t="s">
        <v>1351</v>
      </c>
      <c r="G623" s="5">
        <v>4645</v>
      </c>
      <c r="H623" s="5">
        <v>1</v>
      </c>
      <c r="I623" s="5">
        <v>0</v>
      </c>
      <c r="J623" s="6">
        <v>929.3</v>
      </c>
      <c r="K623" s="4" t="s">
        <v>2481</v>
      </c>
      <c r="L623" s="6" t="s">
        <v>1352</v>
      </c>
      <c r="M623" s="5">
        <v>26728</v>
      </c>
      <c r="N623" s="4" t="s">
        <v>2481</v>
      </c>
      <c r="O623" s="4" t="s">
        <v>4627</v>
      </c>
      <c r="P623" s="4" t="s">
        <v>4606</v>
      </c>
    </row>
    <row r="624" spans="1:16" ht="15" x14ac:dyDescent="0.2">
      <c r="A624" s="2">
        <v>623</v>
      </c>
      <c r="B624" s="6" t="s">
        <v>1</v>
      </c>
      <c r="C624" s="7" t="str">
        <f>HYPERLINK("https://www.twitter.com/luckynewwie1013/status/1425998438827642884","https://www.twitter.com/luckynewwie1013/status/1425998438827642884")</f>
        <v>https://www.twitter.com/luckynewwie1013/status/1425998438827642884</v>
      </c>
      <c r="D624" s="6" t="s">
        <v>1353</v>
      </c>
      <c r="E624" s="8">
        <v>44420</v>
      </c>
      <c r="F624" s="6" t="s">
        <v>1354</v>
      </c>
      <c r="G624" s="5">
        <v>13</v>
      </c>
      <c r="H624" s="5">
        <v>600</v>
      </c>
      <c r="I624" s="5">
        <v>2076</v>
      </c>
      <c r="J624" s="6">
        <v>1220.5999999999999</v>
      </c>
      <c r="K624" s="4" t="s">
        <v>2481</v>
      </c>
      <c r="L624" s="6" t="s">
        <v>1222</v>
      </c>
      <c r="M624" s="5">
        <v>26729</v>
      </c>
      <c r="N624" s="4" t="s">
        <v>2481</v>
      </c>
      <c r="O624" s="4" t="s">
        <v>4627</v>
      </c>
      <c r="P624" s="4" t="s">
        <v>4606</v>
      </c>
    </row>
    <row r="625" spans="1:16" ht="15" x14ac:dyDescent="0.2">
      <c r="A625" s="2">
        <v>624</v>
      </c>
      <c r="B625" s="6" t="s">
        <v>1</v>
      </c>
      <c r="C625" s="7" t="str">
        <f>HYPERLINK("https://www.twitter.com/MdNayee20077599/status/1426167866194157574","https://www.twitter.com/MdNayee20077599/status/1426167866194157574")</f>
        <v>https://www.twitter.com/MdNayee20077599/status/1426167866194157574</v>
      </c>
      <c r="D625" s="6" t="s">
        <v>1355</v>
      </c>
      <c r="E625" s="8">
        <v>44421</v>
      </c>
      <c r="F625" s="6" t="s">
        <v>1356</v>
      </c>
      <c r="G625" s="5">
        <v>26</v>
      </c>
      <c r="H625" s="5">
        <v>0</v>
      </c>
      <c r="I625" s="5">
        <v>0</v>
      </c>
      <c r="J625" s="6">
        <v>5.2</v>
      </c>
      <c r="K625" s="4" t="s">
        <v>2481</v>
      </c>
      <c r="L625" s="6" t="s">
        <v>1357</v>
      </c>
      <c r="M625" s="5">
        <v>27174</v>
      </c>
      <c r="N625" s="4" t="s">
        <v>2481</v>
      </c>
      <c r="O625" s="4" t="s">
        <v>4627</v>
      </c>
      <c r="P625" s="4" t="s">
        <v>4606</v>
      </c>
    </row>
    <row r="626" spans="1:16" ht="15" x14ac:dyDescent="0.2">
      <c r="A626" s="2">
        <v>625</v>
      </c>
      <c r="B626" s="6" t="s">
        <v>1</v>
      </c>
      <c r="C626" s="7" t="str">
        <f>HYPERLINK("https://www.twitter.com/Cryptofrost2/status/1426167865686720514","https://www.twitter.com/Cryptofrost2/status/1426167865686720514")</f>
        <v>https://www.twitter.com/Cryptofrost2/status/1426167865686720514</v>
      </c>
      <c r="D626" s="6" t="s">
        <v>1358</v>
      </c>
      <c r="E626" s="8">
        <v>44421</v>
      </c>
      <c r="F626" s="6" t="s">
        <v>1356</v>
      </c>
      <c r="G626" s="5">
        <v>95</v>
      </c>
      <c r="H626" s="5">
        <v>279</v>
      </c>
      <c r="I626" s="5">
        <v>139</v>
      </c>
      <c r="J626" s="6">
        <v>172.2</v>
      </c>
      <c r="K626" s="4" t="s">
        <v>2481</v>
      </c>
      <c r="L626" s="6" t="s">
        <v>1359</v>
      </c>
      <c r="M626" s="5">
        <v>27175</v>
      </c>
      <c r="N626" s="4" t="s">
        <v>2481</v>
      </c>
      <c r="O626" s="4" t="s">
        <v>4627</v>
      </c>
      <c r="P626" s="4" t="s">
        <v>4606</v>
      </c>
    </row>
    <row r="627" spans="1:16" ht="15" x14ac:dyDescent="0.2">
      <c r="A627" s="2">
        <v>626</v>
      </c>
      <c r="B627" s="6" t="s">
        <v>1</v>
      </c>
      <c r="C627" s="7" t="str">
        <f>HYPERLINK("https://www.twitter.com/FinnMcGlynn/status/1426167864512286723","https://www.twitter.com/FinnMcGlynn/status/1426167864512286723")</f>
        <v>https://www.twitter.com/FinnMcGlynn/status/1426167864512286723</v>
      </c>
      <c r="D627" s="6" t="s">
        <v>1360</v>
      </c>
      <c r="E627" s="8">
        <v>44421</v>
      </c>
      <c r="F627" s="6" t="s">
        <v>1356</v>
      </c>
      <c r="G627" s="5">
        <v>98</v>
      </c>
      <c r="H627" s="5">
        <v>268</v>
      </c>
      <c r="I627" s="5">
        <v>264</v>
      </c>
      <c r="J627" s="5">
        <v>232</v>
      </c>
      <c r="K627" s="4" t="s">
        <v>2481</v>
      </c>
      <c r="L627" s="6" t="s">
        <v>1361</v>
      </c>
      <c r="M627" s="5">
        <v>27176</v>
      </c>
      <c r="N627" s="4" t="s">
        <v>2481</v>
      </c>
      <c r="O627" s="4" t="s">
        <v>4627</v>
      </c>
      <c r="P627" s="4" t="s">
        <v>4606</v>
      </c>
    </row>
    <row r="628" spans="1:16" ht="15" x14ac:dyDescent="0.2">
      <c r="A628" s="2">
        <v>627</v>
      </c>
      <c r="B628" s="6" t="s">
        <v>1</v>
      </c>
      <c r="C628" s="7" t="str">
        <f>HYPERLINK("https://www.twitter.com/lordhezzy/status/1426167864059432966","https://www.twitter.com/lordhezzy/status/1426167864059432966")</f>
        <v>https://www.twitter.com/lordhezzy/status/1426167864059432966</v>
      </c>
      <c r="D628" s="6" t="s">
        <v>1362</v>
      </c>
      <c r="E628" s="8">
        <v>44421</v>
      </c>
      <c r="F628" s="6" t="s">
        <v>1356</v>
      </c>
      <c r="G628" s="5">
        <v>4</v>
      </c>
      <c r="H628" s="5">
        <v>1121</v>
      </c>
      <c r="I628" s="5">
        <v>1089</v>
      </c>
      <c r="J628" s="6">
        <v>881.6</v>
      </c>
      <c r="K628" s="4" t="s">
        <v>2481</v>
      </c>
      <c r="L628" s="6" t="s">
        <v>1363</v>
      </c>
      <c r="M628" s="5">
        <v>27177</v>
      </c>
      <c r="N628" s="4" t="s">
        <v>2481</v>
      </c>
      <c r="O628" s="4" t="s">
        <v>4627</v>
      </c>
      <c r="P628" s="4" t="s">
        <v>4606</v>
      </c>
    </row>
    <row r="629" spans="1:16" ht="15" x14ac:dyDescent="0.2">
      <c r="A629" s="2">
        <v>628</v>
      </c>
      <c r="B629" s="6" t="s">
        <v>1</v>
      </c>
      <c r="C629" s="7" t="str">
        <f>HYPERLINK("https://www.twitter.com/CryptoHubIND/status/1426167863555944453","https://www.twitter.com/CryptoHubIND/status/1426167863555944453")</f>
        <v>https://www.twitter.com/CryptoHubIND/status/1426167863555944453</v>
      </c>
      <c r="D629" s="6" t="s">
        <v>1364</v>
      </c>
      <c r="E629" s="8">
        <v>44421</v>
      </c>
      <c r="F629" s="6" t="s">
        <v>1356</v>
      </c>
      <c r="G629" s="5">
        <v>387</v>
      </c>
      <c r="H629" s="5">
        <v>113</v>
      </c>
      <c r="I629" s="5">
        <v>38</v>
      </c>
      <c r="J629" s="6">
        <v>130.30000000000001</v>
      </c>
      <c r="K629" s="4" t="s">
        <v>2481</v>
      </c>
      <c r="L629" s="6" t="s">
        <v>1365</v>
      </c>
      <c r="M629" s="5">
        <v>27178</v>
      </c>
      <c r="N629" s="4" t="s">
        <v>2481</v>
      </c>
      <c r="O629" s="4" t="s">
        <v>4627</v>
      </c>
      <c r="P629" s="4" t="s">
        <v>4606</v>
      </c>
    </row>
    <row r="630" spans="1:16" ht="15" x14ac:dyDescent="0.2">
      <c r="A630" s="2">
        <v>629</v>
      </c>
      <c r="B630" s="6" t="s">
        <v>1</v>
      </c>
      <c r="C630" s="7" t="str">
        <f>HYPERLINK("https://www.twitter.com/AirdropQuality/status/1426167862608203776","https://www.twitter.com/AirdropQuality/status/1426167862608203776")</f>
        <v>https://www.twitter.com/AirdropQuality/status/1426167862608203776</v>
      </c>
      <c r="D630" s="6" t="s">
        <v>1366</v>
      </c>
      <c r="E630" s="8">
        <v>44421</v>
      </c>
      <c r="F630" s="6" t="s">
        <v>1356</v>
      </c>
      <c r="G630" s="5">
        <v>39</v>
      </c>
      <c r="H630" s="5">
        <v>809</v>
      </c>
      <c r="I630" s="5">
        <v>808</v>
      </c>
      <c r="J630" s="6">
        <v>654.5</v>
      </c>
      <c r="K630" s="4" t="s">
        <v>2481</v>
      </c>
      <c r="L630" s="6" t="s">
        <v>1367</v>
      </c>
      <c r="M630" s="5">
        <v>27179</v>
      </c>
      <c r="N630" s="4" t="s">
        <v>2481</v>
      </c>
      <c r="O630" s="4" t="s">
        <v>4627</v>
      </c>
      <c r="P630" s="4" t="s">
        <v>4606</v>
      </c>
    </row>
    <row r="631" spans="1:16" ht="15" x14ac:dyDescent="0.2">
      <c r="A631" s="2">
        <v>630</v>
      </c>
      <c r="B631" s="6" t="s">
        <v>1</v>
      </c>
      <c r="C631" s="7" t="str">
        <f>HYPERLINK("https://www.twitter.com/MdAzob/status/1426167859713953793","https://www.twitter.com/MdAzob/status/1426167859713953793")</f>
        <v>https://www.twitter.com/MdAzob/status/1426167859713953793</v>
      </c>
      <c r="D631" s="6" t="s">
        <v>1368</v>
      </c>
      <c r="E631" s="8">
        <v>44421</v>
      </c>
      <c r="F631" s="6" t="s">
        <v>1369</v>
      </c>
      <c r="G631" s="5">
        <v>27</v>
      </c>
      <c r="H631" s="5">
        <v>809</v>
      </c>
      <c r="I631" s="5">
        <v>808</v>
      </c>
      <c r="J631" s="6">
        <v>652.1</v>
      </c>
      <c r="K631" s="4" t="s">
        <v>2481</v>
      </c>
      <c r="L631" s="6" t="s">
        <v>1367</v>
      </c>
      <c r="M631" s="5">
        <v>27180</v>
      </c>
      <c r="N631" s="4" t="s">
        <v>2481</v>
      </c>
      <c r="O631" s="4" t="s">
        <v>4627</v>
      </c>
      <c r="P631" s="4" t="s">
        <v>4606</v>
      </c>
    </row>
    <row r="632" spans="1:16" ht="15" x14ac:dyDescent="0.2">
      <c r="A632" s="2">
        <v>631</v>
      </c>
      <c r="B632" s="6" t="s">
        <v>1</v>
      </c>
      <c r="C632" s="7" t="str">
        <f>HYPERLINK("https://www.twitter.com/VASILEI38033783/status/1426167858963402754","https://www.twitter.com/VASILEI38033783/status/1426167858963402754")</f>
        <v>https://www.twitter.com/VASILEI38033783/status/1426167858963402754</v>
      </c>
      <c r="D632" s="6" t="s">
        <v>1370</v>
      </c>
      <c r="E632" s="8">
        <v>44421</v>
      </c>
      <c r="F632" s="6" t="s">
        <v>1369</v>
      </c>
      <c r="G632" s="5">
        <v>4</v>
      </c>
      <c r="H632" s="5">
        <v>0</v>
      </c>
      <c r="I632" s="5">
        <v>0</v>
      </c>
      <c r="J632" s="6">
        <v>0.8</v>
      </c>
      <c r="K632" s="4" t="s">
        <v>2481</v>
      </c>
      <c r="L632" s="6" t="s">
        <v>1371</v>
      </c>
      <c r="M632" s="5">
        <v>27181</v>
      </c>
      <c r="N632" s="4" t="s">
        <v>2481</v>
      </c>
      <c r="O632" s="4" t="s">
        <v>4627</v>
      </c>
      <c r="P632" s="4" t="s">
        <v>4606</v>
      </c>
    </row>
    <row r="633" spans="1:16" ht="15" x14ac:dyDescent="0.2">
      <c r="A633" s="2">
        <v>632</v>
      </c>
      <c r="B633" s="6" t="s">
        <v>1</v>
      </c>
      <c r="C633" s="7" t="str">
        <f>HYPERLINK("https://www.twitter.com/realbullishram/status/1426167857637904387","https://www.twitter.com/realbullishram/status/1426167857637904387")</f>
        <v>https://www.twitter.com/realbullishram/status/1426167857637904387</v>
      </c>
      <c r="D633" s="6" t="s">
        <v>1372</v>
      </c>
      <c r="E633" s="8">
        <v>44421</v>
      </c>
      <c r="F633" s="6" t="s">
        <v>1373</v>
      </c>
      <c r="G633" s="5">
        <v>42</v>
      </c>
      <c r="H633" s="5">
        <v>3</v>
      </c>
      <c r="I633" s="5">
        <v>2</v>
      </c>
      <c r="J633" s="6">
        <v>10.3</v>
      </c>
      <c r="K633" s="4" t="s">
        <v>2481</v>
      </c>
      <c r="L633" s="6" t="s">
        <v>1374</v>
      </c>
      <c r="M633" s="5">
        <v>27182</v>
      </c>
      <c r="N633" s="4" t="s">
        <v>2481</v>
      </c>
      <c r="O633" s="4" t="s">
        <v>4627</v>
      </c>
      <c r="P633" s="4" t="s">
        <v>4606</v>
      </c>
    </row>
    <row r="634" spans="1:16" ht="15" x14ac:dyDescent="0.2">
      <c r="A634" s="2">
        <v>633</v>
      </c>
      <c r="B634" s="6" t="s">
        <v>1</v>
      </c>
      <c r="C634" s="7" t="str">
        <f>HYPERLINK("https://www.twitter.com/SadikAlmehedi1/status/1426167854911549445","https://www.twitter.com/SadikAlmehedi1/status/1426167854911549445")</f>
        <v>https://www.twitter.com/SadikAlmehedi1/status/1426167854911549445</v>
      </c>
      <c r="D634" s="6" t="s">
        <v>1375</v>
      </c>
      <c r="E634" s="8">
        <v>44421</v>
      </c>
      <c r="F634" s="6" t="s">
        <v>1373</v>
      </c>
      <c r="G634" s="5">
        <v>2</v>
      </c>
      <c r="H634" s="5">
        <v>809</v>
      </c>
      <c r="I634" s="5">
        <v>808</v>
      </c>
      <c r="J634" s="6">
        <v>647.1</v>
      </c>
      <c r="K634" s="4" t="s">
        <v>2481</v>
      </c>
      <c r="L634" s="6" t="s">
        <v>1367</v>
      </c>
      <c r="M634" s="5">
        <v>27183</v>
      </c>
      <c r="N634" s="4" t="s">
        <v>2481</v>
      </c>
      <c r="O634" s="4" t="s">
        <v>4627</v>
      </c>
      <c r="P634" s="4" t="s">
        <v>4606</v>
      </c>
    </row>
    <row r="635" spans="1:16" ht="15" x14ac:dyDescent="0.2">
      <c r="A635" s="2">
        <v>634</v>
      </c>
      <c r="B635" s="6" t="s">
        <v>1</v>
      </c>
      <c r="C635" s="7" t="str">
        <f>HYPERLINK("https://www.twitter.com/Mdabdul03642946/status/1426167852290109454","https://www.twitter.com/Mdabdul03642946/status/1426167852290109454")</f>
        <v>https://www.twitter.com/Mdabdul03642946/status/1426167852290109454</v>
      </c>
      <c r="D635" s="6" t="s">
        <v>1376</v>
      </c>
      <c r="E635" s="8">
        <v>44421</v>
      </c>
      <c r="F635" s="6" t="s">
        <v>1377</v>
      </c>
      <c r="G635" s="5">
        <v>84</v>
      </c>
      <c r="H635" s="5">
        <v>0</v>
      </c>
      <c r="I635" s="5">
        <v>0</v>
      </c>
      <c r="J635" s="6">
        <v>16.8</v>
      </c>
      <c r="K635" s="4" t="s">
        <v>2481</v>
      </c>
      <c r="L635" s="6" t="s">
        <v>1378</v>
      </c>
      <c r="M635" s="5">
        <v>27184</v>
      </c>
      <c r="N635" s="4" t="s">
        <v>2481</v>
      </c>
      <c r="O635" s="4" t="s">
        <v>4627</v>
      </c>
      <c r="P635" s="4" t="s">
        <v>4606</v>
      </c>
    </row>
    <row r="636" spans="1:16" ht="15" x14ac:dyDescent="0.2">
      <c r="A636" s="2">
        <v>635</v>
      </c>
      <c r="B636" s="6" t="s">
        <v>1</v>
      </c>
      <c r="C636" s="7" t="str">
        <f>HYPERLINK("https://www.twitter.com/AMGKILLER4/status/1426167851656826881","https://www.twitter.com/AMGKILLER4/status/1426167851656826881")</f>
        <v>https://www.twitter.com/AMGKILLER4/status/1426167851656826881</v>
      </c>
      <c r="D636" s="6" t="s">
        <v>1379</v>
      </c>
      <c r="E636" s="8">
        <v>44421</v>
      </c>
      <c r="F636" s="6" t="s">
        <v>1377</v>
      </c>
      <c r="G636" s="5">
        <v>0</v>
      </c>
      <c r="H636" s="5">
        <v>304</v>
      </c>
      <c r="I636" s="5">
        <v>311</v>
      </c>
      <c r="J636" s="6">
        <v>246.7</v>
      </c>
      <c r="K636" s="4" t="s">
        <v>2481</v>
      </c>
      <c r="L636" s="6" t="s">
        <v>1380</v>
      </c>
      <c r="M636" s="5">
        <v>27185</v>
      </c>
      <c r="N636" s="4" t="s">
        <v>2481</v>
      </c>
      <c r="O636" s="4" t="s">
        <v>4627</v>
      </c>
      <c r="P636" s="4" t="s">
        <v>4606</v>
      </c>
    </row>
    <row r="637" spans="1:16" ht="15" x14ac:dyDescent="0.2">
      <c r="A637" s="2">
        <v>636</v>
      </c>
      <c r="B637" s="6" t="s">
        <v>1</v>
      </c>
      <c r="C637" s="7" t="str">
        <f>HYPERLINK("https://www.twitter.com/swapfolio_app/status/1426167851031965696","https://www.twitter.com/swapfolio_app/status/1426167851031965696")</f>
        <v>https://www.twitter.com/swapfolio_app/status/1426167851031965696</v>
      </c>
      <c r="D637" s="6" t="s">
        <v>1381</v>
      </c>
      <c r="E637" s="8">
        <v>44421</v>
      </c>
      <c r="F637" s="6" t="s">
        <v>1377</v>
      </c>
      <c r="G637" s="5">
        <v>8260</v>
      </c>
      <c r="H637" s="5">
        <v>0</v>
      </c>
      <c r="I637" s="5">
        <v>0</v>
      </c>
      <c r="J637" s="5">
        <v>1652</v>
      </c>
      <c r="K637" s="4" t="s">
        <v>2481</v>
      </c>
      <c r="L637" s="6" t="s">
        <v>1382</v>
      </c>
      <c r="M637" s="5">
        <v>27186</v>
      </c>
      <c r="N637" s="4" t="s">
        <v>2481</v>
      </c>
      <c r="O637" s="4" t="s">
        <v>4627</v>
      </c>
      <c r="P637" s="4" t="s">
        <v>4606</v>
      </c>
    </row>
    <row r="638" spans="1:16" ht="15" x14ac:dyDescent="0.2">
      <c r="A638" s="2">
        <v>637</v>
      </c>
      <c r="B638" s="6" t="s">
        <v>1</v>
      </c>
      <c r="C638" s="7" t="str">
        <f>HYPERLINK("https://www.twitter.com/MdHanif141/status/1426167848519364621","https://www.twitter.com/MdHanif141/status/1426167848519364621")</f>
        <v>https://www.twitter.com/MdHanif141/status/1426167848519364621</v>
      </c>
      <c r="D638" s="6" t="s">
        <v>1383</v>
      </c>
      <c r="E638" s="8">
        <v>44421</v>
      </c>
      <c r="F638" s="6" t="s">
        <v>1384</v>
      </c>
      <c r="G638" s="5">
        <v>32</v>
      </c>
      <c r="H638" s="5">
        <v>2354</v>
      </c>
      <c r="I638" s="5">
        <v>2140</v>
      </c>
      <c r="J638" s="6">
        <v>1782.6</v>
      </c>
      <c r="K638" s="4" t="s">
        <v>2481</v>
      </c>
      <c r="L638" s="6" t="s">
        <v>1385</v>
      </c>
      <c r="M638" s="5">
        <v>27187</v>
      </c>
      <c r="N638" s="4" t="s">
        <v>2481</v>
      </c>
      <c r="O638" s="4" t="s">
        <v>4627</v>
      </c>
      <c r="P638" s="4" t="s">
        <v>4606</v>
      </c>
    </row>
    <row r="639" spans="1:16" ht="15" x14ac:dyDescent="0.2">
      <c r="A639" s="2">
        <v>638</v>
      </c>
      <c r="B639" s="6" t="s">
        <v>1</v>
      </c>
      <c r="C639" s="7" t="str">
        <f>HYPERLINK("https://www.twitter.com/BorderJackMF/status/1426167846640357376","https://www.twitter.com/BorderJackMF/status/1426167846640357376")</f>
        <v>https://www.twitter.com/BorderJackMF/status/1426167846640357376</v>
      </c>
      <c r="D639" s="6" t="s">
        <v>1386</v>
      </c>
      <c r="E639" s="8">
        <v>44421</v>
      </c>
      <c r="F639" s="6" t="s">
        <v>1384</v>
      </c>
      <c r="G639" s="5">
        <v>79</v>
      </c>
      <c r="H639" s="5">
        <v>809</v>
      </c>
      <c r="I639" s="5">
        <v>808</v>
      </c>
      <c r="J639" s="6">
        <v>662.5</v>
      </c>
      <c r="K639" s="4" t="s">
        <v>2481</v>
      </c>
      <c r="L639" s="6" t="s">
        <v>1367</v>
      </c>
      <c r="M639" s="5">
        <v>27188</v>
      </c>
      <c r="N639" s="4" t="s">
        <v>2481</v>
      </c>
      <c r="O639" s="4" t="s">
        <v>4627</v>
      </c>
      <c r="P639" s="4" t="s">
        <v>4606</v>
      </c>
    </row>
    <row r="640" spans="1:16" ht="15" x14ac:dyDescent="0.2">
      <c r="A640" s="2">
        <v>639</v>
      </c>
      <c r="B640" s="6" t="s">
        <v>1</v>
      </c>
      <c r="C640" s="7" t="str">
        <f>HYPERLINK("https://www.twitter.com/babacansultan/status/1426167846338502656","https://www.twitter.com/babacansultan/status/1426167846338502656")</f>
        <v>https://www.twitter.com/babacansultan/status/1426167846338502656</v>
      </c>
      <c r="D640" s="6" t="s">
        <v>1387</v>
      </c>
      <c r="E640" s="8">
        <v>44421</v>
      </c>
      <c r="F640" s="6" t="s">
        <v>1384</v>
      </c>
      <c r="G640" s="5">
        <v>54</v>
      </c>
      <c r="H640" s="5">
        <v>0</v>
      </c>
      <c r="I640" s="5">
        <v>0</v>
      </c>
      <c r="J640" s="6">
        <v>10.8</v>
      </c>
      <c r="K640" s="4" t="s">
        <v>2481</v>
      </c>
      <c r="L640" s="6" t="s">
        <v>1388</v>
      </c>
      <c r="M640" s="5">
        <v>27189</v>
      </c>
      <c r="N640" s="4" t="s">
        <v>2481</v>
      </c>
      <c r="O640" s="4" t="s">
        <v>4627</v>
      </c>
      <c r="P640" s="4" t="s">
        <v>4606</v>
      </c>
    </row>
    <row r="641" spans="1:16" ht="15" x14ac:dyDescent="0.2">
      <c r="A641" s="2">
        <v>640</v>
      </c>
      <c r="B641" s="6" t="s">
        <v>1</v>
      </c>
      <c r="C641" s="7" t="str">
        <f>HYPERLINK("https://www.twitter.com/khan18718331/status/1426167844115410946","https://www.twitter.com/khan18718331/status/1426167844115410946")</f>
        <v>https://www.twitter.com/khan18718331/status/1426167844115410946</v>
      </c>
      <c r="D641" s="6" t="s">
        <v>1389</v>
      </c>
      <c r="E641" s="8">
        <v>44421</v>
      </c>
      <c r="F641" s="6" t="s">
        <v>1390</v>
      </c>
      <c r="G641" s="5">
        <v>33</v>
      </c>
      <c r="H641" s="5">
        <v>809</v>
      </c>
      <c r="I641" s="5">
        <v>808</v>
      </c>
      <c r="J641" s="6">
        <v>653.29999999999995</v>
      </c>
      <c r="K641" s="4" t="s">
        <v>2481</v>
      </c>
      <c r="L641" s="6" t="s">
        <v>1367</v>
      </c>
      <c r="M641" s="5">
        <v>27191</v>
      </c>
      <c r="N641" s="4" t="s">
        <v>2481</v>
      </c>
      <c r="O641" s="4" t="s">
        <v>4627</v>
      </c>
      <c r="P641" s="4" t="s">
        <v>4606</v>
      </c>
    </row>
    <row r="642" spans="1:16" ht="15" x14ac:dyDescent="0.2">
      <c r="A642" s="2">
        <v>641</v>
      </c>
      <c r="B642" s="6" t="s">
        <v>1</v>
      </c>
      <c r="C642" s="7" t="str">
        <f>HYPERLINK("https://www.twitter.com/ethosaccounts/status/1426167840562892800","https://www.twitter.com/ethosaccounts/status/1426167840562892800")</f>
        <v>https://www.twitter.com/ethosaccounts/status/1426167840562892800</v>
      </c>
      <c r="D642" s="6" t="s">
        <v>1391</v>
      </c>
      <c r="E642" s="8">
        <v>44421</v>
      </c>
      <c r="F642" s="6" t="s">
        <v>1392</v>
      </c>
      <c r="G642" s="5">
        <v>262</v>
      </c>
      <c r="H642" s="5">
        <v>0</v>
      </c>
      <c r="I642" s="5">
        <v>0</v>
      </c>
      <c r="J642" s="6">
        <v>52.400000000000006</v>
      </c>
      <c r="K642" s="4" t="s">
        <v>2481</v>
      </c>
      <c r="L642" s="6" t="s">
        <v>1393</v>
      </c>
      <c r="M642" s="5">
        <v>27192</v>
      </c>
      <c r="N642" s="4" t="s">
        <v>2481</v>
      </c>
      <c r="O642" s="4" t="s">
        <v>4627</v>
      </c>
      <c r="P642" s="4" t="s">
        <v>4606</v>
      </c>
    </row>
    <row r="643" spans="1:16" ht="15" x14ac:dyDescent="0.2">
      <c r="A643" s="2">
        <v>642</v>
      </c>
      <c r="B643" s="6" t="s">
        <v>1</v>
      </c>
      <c r="C643" s="7" t="str">
        <f>HYPERLINK("https://www.twitter.com/CollinsonoG/status/1426167837006106627","https://www.twitter.com/CollinsonoG/status/1426167837006106627")</f>
        <v>https://www.twitter.com/CollinsonoG/status/1426167837006106627</v>
      </c>
      <c r="D643" s="6" t="s">
        <v>1394</v>
      </c>
      <c r="E643" s="8">
        <v>44421</v>
      </c>
      <c r="F643" s="6" t="s">
        <v>1395</v>
      </c>
      <c r="G643" s="5">
        <v>0</v>
      </c>
      <c r="H643" s="5">
        <v>0</v>
      </c>
      <c r="I643" s="5">
        <v>0</v>
      </c>
      <c r="J643" s="5">
        <v>0</v>
      </c>
      <c r="K643" s="4" t="s">
        <v>2481</v>
      </c>
      <c r="L643" s="6" t="s">
        <v>1396</v>
      </c>
      <c r="M643" s="5">
        <v>27193</v>
      </c>
      <c r="N643" s="4" t="s">
        <v>2481</v>
      </c>
      <c r="O643" s="4" t="s">
        <v>4627</v>
      </c>
      <c r="P643" s="4" t="s">
        <v>4606</v>
      </c>
    </row>
    <row r="644" spans="1:16" ht="15" x14ac:dyDescent="0.2">
      <c r="A644" s="2">
        <v>643</v>
      </c>
      <c r="B644" s="6" t="s">
        <v>1</v>
      </c>
      <c r="C644" s="7" t="str">
        <f>HYPERLINK("https://www.twitter.com/MadushankaRavin/status/1426167836410454018","https://www.twitter.com/MadushankaRavin/status/1426167836410454018")</f>
        <v>https://www.twitter.com/MadushankaRavin/status/1426167836410454018</v>
      </c>
      <c r="D644" s="6" t="s">
        <v>1397</v>
      </c>
      <c r="E644" s="8">
        <v>44421</v>
      </c>
      <c r="F644" s="6" t="s">
        <v>1395</v>
      </c>
      <c r="G644" s="5">
        <v>45</v>
      </c>
      <c r="H644" s="5">
        <v>90</v>
      </c>
      <c r="I644" s="5">
        <v>19</v>
      </c>
      <c r="J644" s="6">
        <v>45.5</v>
      </c>
      <c r="K644" s="4" t="s">
        <v>2481</v>
      </c>
      <c r="L644" s="6" t="s">
        <v>1398</v>
      </c>
      <c r="M644" s="5">
        <v>27194</v>
      </c>
      <c r="N644" s="4" t="s">
        <v>2481</v>
      </c>
      <c r="O644" s="4" t="s">
        <v>4627</v>
      </c>
      <c r="P644" s="4" t="s">
        <v>4606</v>
      </c>
    </row>
    <row r="645" spans="1:16" ht="15" x14ac:dyDescent="0.2">
      <c r="A645" s="2">
        <v>644</v>
      </c>
      <c r="B645" s="6" t="s">
        <v>1</v>
      </c>
      <c r="C645" s="7" t="str">
        <f>HYPERLINK("https://www.twitter.com/MDIbrah95560077/status/1426167835848437762","https://www.twitter.com/MDIbrah95560077/status/1426167835848437762")</f>
        <v>https://www.twitter.com/MDIbrah95560077/status/1426167835848437762</v>
      </c>
      <c r="D645" s="6" t="s">
        <v>1399</v>
      </c>
      <c r="E645" s="8">
        <v>44421</v>
      </c>
      <c r="F645" s="6" t="s">
        <v>1395</v>
      </c>
      <c r="G645" s="5">
        <v>57</v>
      </c>
      <c r="H645" s="5">
        <v>809</v>
      </c>
      <c r="I645" s="5">
        <v>808</v>
      </c>
      <c r="J645" s="6">
        <v>658.1</v>
      </c>
      <c r="K645" s="4" t="s">
        <v>2481</v>
      </c>
      <c r="L645" s="6" t="s">
        <v>1367</v>
      </c>
      <c r="M645" s="5">
        <v>27199</v>
      </c>
      <c r="N645" s="4" t="s">
        <v>2481</v>
      </c>
      <c r="O645" s="4" t="s">
        <v>4627</v>
      </c>
      <c r="P645" s="4" t="s">
        <v>4606</v>
      </c>
    </row>
    <row r="646" spans="1:16" ht="15" x14ac:dyDescent="0.2">
      <c r="A646" s="2">
        <v>645</v>
      </c>
      <c r="B646" s="6" t="s">
        <v>1</v>
      </c>
      <c r="C646" s="7" t="str">
        <f>HYPERLINK("https://www.twitter.com/Keysha990/status/1426167833952591884","https://www.twitter.com/Keysha990/status/1426167833952591884")</f>
        <v>https://www.twitter.com/Keysha990/status/1426167833952591884</v>
      </c>
      <c r="D646" s="6" t="s">
        <v>1400</v>
      </c>
      <c r="E646" s="8">
        <v>44421</v>
      </c>
      <c r="F646" s="6" t="s">
        <v>1395</v>
      </c>
      <c r="G646" s="5">
        <v>159</v>
      </c>
      <c r="H646" s="5">
        <v>809</v>
      </c>
      <c r="I646" s="5">
        <v>808</v>
      </c>
      <c r="J646" s="6">
        <v>678.5</v>
      </c>
      <c r="K646" s="4" t="s">
        <v>2481</v>
      </c>
      <c r="L646" s="6" t="s">
        <v>1367</v>
      </c>
      <c r="M646" s="5">
        <v>27204</v>
      </c>
      <c r="N646" s="4" t="s">
        <v>2481</v>
      </c>
      <c r="O646" s="4" t="s">
        <v>4627</v>
      </c>
      <c r="P646" s="4" t="s">
        <v>4606</v>
      </c>
    </row>
    <row r="647" spans="1:16" ht="15" x14ac:dyDescent="0.2">
      <c r="A647" s="2">
        <v>646</v>
      </c>
      <c r="B647" s="6" t="s">
        <v>1</v>
      </c>
      <c r="C647" s="7" t="str">
        <f>HYPERLINK("https://www.twitter.com/lordhezzy/status/1426167833780793345","https://www.twitter.com/lordhezzy/status/1426167833780793345")</f>
        <v>https://www.twitter.com/lordhezzy/status/1426167833780793345</v>
      </c>
      <c r="D647" s="6" t="s">
        <v>1362</v>
      </c>
      <c r="E647" s="8">
        <v>44421</v>
      </c>
      <c r="F647" s="6" t="s">
        <v>1395</v>
      </c>
      <c r="G647" s="5">
        <v>4</v>
      </c>
      <c r="H647" s="5">
        <v>6311</v>
      </c>
      <c r="I647" s="5">
        <v>6148</v>
      </c>
      <c r="J647" s="6">
        <v>4968.1000000000004</v>
      </c>
      <c r="K647" s="4" t="s">
        <v>2481</v>
      </c>
      <c r="L647" s="6" t="s">
        <v>364</v>
      </c>
      <c r="M647" s="5">
        <v>27206</v>
      </c>
      <c r="N647" s="4" t="s">
        <v>2481</v>
      </c>
      <c r="O647" s="4" t="s">
        <v>4627</v>
      </c>
      <c r="P647" s="4" t="s">
        <v>4606</v>
      </c>
    </row>
    <row r="648" spans="1:16" ht="15" x14ac:dyDescent="0.2">
      <c r="A648" s="2">
        <v>647</v>
      </c>
      <c r="B648" s="6" t="s">
        <v>1</v>
      </c>
      <c r="C648" s="7" t="str">
        <f>HYPERLINK("https://www.twitter.com/sunkici/status/1426167833679986690","https://www.twitter.com/sunkici/status/1426167833679986690")</f>
        <v>https://www.twitter.com/sunkici/status/1426167833679986690</v>
      </c>
      <c r="D648" s="6" t="s">
        <v>1401</v>
      </c>
      <c r="E648" s="8">
        <v>44421</v>
      </c>
      <c r="F648" s="6" t="s">
        <v>1395</v>
      </c>
      <c r="G648" s="5">
        <v>12</v>
      </c>
      <c r="H648" s="5">
        <v>809</v>
      </c>
      <c r="I648" s="5">
        <v>808</v>
      </c>
      <c r="J648" s="6">
        <v>649.1</v>
      </c>
      <c r="K648" s="4" t="s">
        <v>2481</v>
      </c>
      <c r="L648" s="6" t="s">
        <v>1367</v>
      </c>
      <c r="M648" s="5">
        <v>27217</v>
      </c>
      <c r="N648" s="4" t="s">
        <v>2481</v>
      </c>
      <c r="O648" s="4" t="s">
        <v>4627</v>
      </c>
      <c r="P648" s="4" t="s">
        <v>4606</v>
      </c>
    </row>
    <row r="649" spans="1:16" ht="15" x14ac:dyDescent="0.2">
      <c r="A649" s="2">
        <v>648</v>
      </c>
      <c r="B649" s="6" t="s">
        <v>1</v>
      </c>
      <c r="C649" s="7" t="str">
        <f>HYPERLINK("https://www.twitter.com/thanhsn84002925/status/1426167832778207236","https://www.twitter.com/thanhsn84002925/status/1426167832778207236")</f>
        <v>https://www.twitter.com/thanhsn84002925/status/1426167832778207236</v>
      </c>
      <c r="D649" s="6" t="s">
        <v>1402</v>
      </c>
      <c r="E649" s="8">
        <v>44421</v>
      </c>
      <c r="F649" s="6" t="s">
        <v>1403</v>
      </c>
      <c r="G649" s="5">
        <v>119</v>
      </c>
      <c r="H649" s="5">
        <v>1284</v>
      </c>
      <c r="I649" s="5">
        <v>1271</v>
      </c>
      <c r="J649" s="6">
        <v>1044.5</v>
      </c>
      <c r="K649" s="4" t="s">
        <v>2481</v>
      </c>
      <c r="L649" s="6" t="s">
        <v>1404</v>
      </c>
      <c r="M649" s="5">
        <v>27222</v>
      </c>
      <c r="N649" s="4" t="s">
        <v>2481</v>
      </c>
      <c r="O649" s="4" t="s">
        <v>4627</v>
      </c>
      <c r="P649" s="4" t="s">
        <v>4606</v>
      </c>
    </row>
    <row r="650" spans="1:16" ht="15" x14ac:dyDescent="0.2">
      <c r="A650" s="2">
        <v>649</v>
      </c>
      <c r="B650" s="6" t="s">
        <v>1</v>
      </c>
      <c r="C650" s="7" t="str">
        <f>HYPERLINK("https://www.twitter.com/flybong95/status/1426167831842889733","https://www.twitter.com/flybong95/status/1426167831842889733")</f>
        <v>https://www.twitter.com/flybong95/status/1426167831842889733</v>
      </c>
      <c r="D650" s="6" t="s">
        <v>1405</v>
      </c>
      <c r="E650" s="8">
        <v>44421</v>
      </c>
      <c r="F650" s="6" t="s">
        <v>1403</v>
      </c>
      <c r="G650" s="5">
        <v>36</v>
      </c>
      <c r="H650" s="5">
        <v>809</v>
      </c>
      <c r="I650" s="5">
        <v>808</v>
      </c>
      <c r="J650" s="6">
        <v>653.9</v>
      </c>
      <c r="K650" s="4" t="s">
        <v>2481</v>
      </c>
      <c r="L650" s="6" t="s">
        <v>1367</v>
      </c>
      <c r="M650" s="5">
        <v>27224</v>
      </c>
      <c r="N650" s="4" t="s">
        <v>2481</v>
      </c>
      <c r="O650" s="4" t="s">
        <v>4627</v>
      </c>
      <c r="P650" s="4" t="s">
        <v>4606</v>
      </c>
    </row>
    <row r="651" spans="1:16" ht="15" x14ac:dyDescent="0.2">
      <c r="A651" s="2">
        <v>650</v>
      </c>
      <c r="B651" s="6" t="s">
        <v>1</v>
      </c>
      <c r="C651" s="7" t="str">
        <f>HYPERLINK("https://www.twitter.com/mehdi84378738/status/1426167828185497600","https://www.twitter.com/mehdi84378738/status/1426167828185497600")</f>
        <v>https://www.twitter.com/mehdi84378738/status/1426167828185497600</v>
      </c>
      <c r="D651" s="6" t="s">
        <v>1406</v>
      </c>
      <c r="E651" s="8">
        <v>44421</v>
      </c>
      <c r="F651" s="6" t="s">
        <v>1407</v>
      </c>
      <c r="G651" s="5">
        <v>2</v>
      </c>
      <c r="H651" s="5">
        <v>809</v>
      </c>
      <c r="I651" s="5">
        <v>808</v>
      </c>
      <c r="J651" s="6">
        <v>647.1</v>
      </c>
      <c r="K651" s="4" t="s">
        <v>2481</v>
      </c>
      <c r="L651" s="6" t="s">
        <v>1367</v>
      </c>
      <c r="M651" s="5">
        <v>27235</v>
      </c>
      <c r="N651" s="4" t="s">
        <v>2481</v>
      </c>
      <c r="O651" s="4" t="s">
        <v>4627</v>
      </c>
      <c r="P651" s="4" t="s">
        <v>4606</v>
      </c>
    </row>
    <row r="652" spans="1:16" ht="15" x14ac:dyDescent="0.2">
      <c r="A652" s="2">
        <v>651</v>
      </c>
      <c r="B652" s="6" t="s">
        <v>1</v>
      </c>
      <c r="C652" s="7" t="str">
        <f>HYPERLINK("https://www.twitter.com/Ridoy04393643/status/1426167826633605126","https://www.twitter.com/Ridoy04393643/status/1426167826633605126")</f>
        <v>https://www.twitter.com/Ridoy04393643/status/1426167826633605126</v>
      </c>
      <c r="D652" s="6" t="s">
        <v>1408</v>
      </c>
      <c r="E652" s="8">
        <v>44421</v>
      </c>
      <c r="F652" s="6" t="s">
        <v>1407</v>
      </c>
      <c r="G652" s="5">
        <v>90</v>
      </c>
      <c r="H652" s="5">
        <v>809</v>
      </c>
      <c r="I652" s="5">
        <v>808</v>
      </c>
      <c r="J652" s="6">
        <v>664.7</v>
      </c>
      <c r="K652" s="4" t="s">
        <v>2481</v>
      </c>
      <c r="L652" s="6" t="s">
        <v>1367</v>
      </c>
      <c r="M652" s="5">
        <v>27240</v>
      </c>
      <c r="N652" s="4" t="s">
        <v>2481</v>
      </c>
      <c r="O652" s="4" t="s">
        <v>4627</v>
      </c>
      <c r="P652" s="4" t="s">
        <v>4606</v>
      </c>
    </row>
    <row r="653" spans="1:16" ht="15" x14ac:dyDescent="0.2">
      <c r="A653" s="2">
        <v>652</v>
      </c>
      <c r="B653" s="6" t="s">
        <v>1</v>
      </c>
      <c r="C653" s="7" t="str">
        <f>HYPERLINK("https://www.twitter.com/aroze321/status/1426167824070766604","https://www.twitter.com/aroze321/status/1426167824070766604")</f>
        <v>https://www.twitter.com/aroze321/status/1426167824070766604</v>
      </c>
      <c r="D653" s="6" t="s">
        <v>1409</v>
      </c>
      <c r="E653" s="8">
        <v>44421</v>
      </c>
      <c r="F653" s="6" t="s">
        <v>1410</v>
      </c>
      <c r="G653" s="5">
        <v>77</v>
      </c>
      <c r="H653" s="5">
        <v>809</v>
      </c>
      <c r="I653" s="5">
        <v>808</v>
      </c>
      <c r="J653" s="6">
        <v>662.09999999999991</v>
      </c>
      <c r="K653" s="4" t="s">
        <v>2481</v>
      </c>
      <c r="L653" s="6" t="s">
        <v>1367</v>
      </c>
      <c r="M653" s="5">
        <v>27255</v>
      </c>
      <c r="N653" s="4" t="s">
        <v>2481</v>
      </c>
      <c r="O653" s="4" t="s">
        <v>4627</v>
      </c>
      <c r="P653" s="4" t="s">
        <v>4606</v>
      </c>
    </row>
    <row r="654" spans="1:16" ht="15" x14ac:dyDescent="0.2">
      <c r="A654" s="2">
        <v>653</v>
      </c>
      <c r="B654" s="6" t="s">
        <v>1</v>
      </c>
      <c r="C654" s="7" t="str">
        <f>HYPERLINK("https://www.twitter.com/analiyalora/status/1426167818148487174","https://www.twitter.com/analiyalora/status/1426167818148487174")</f>
        <v>https://www.twitter.com/analiyalora/status/1426167818148487174</v>
      </c>
      <c r="D654" s="6" t="s">
        <v>1411</v>
      </c>
      <c r="E654" s="8">
        <v>44421</v>
      </c>
      <c r="F654" s="6" t="s">
        <v>1412</v>
      </c>
      <c r="G654" s="5">
        <v>3041</v>
      </c>
      <c r="H654" s="5">
        <v>2</v>
      </c>
      <c r="I654" s="5">
        <v>0</v>
      </c>
      <c r="J654" s="6">
        <v>608.80000000000007</v>
      </c>
      <c r="K654" s="4" t="s">
        <v>2481</v>
      </c>
      <c r="L654" s="6" t="s">
        <v>1413</v>
      </c>
      <c r="M654" s="5">
        <v>27256</v>
      </c>
      <c r="N654" s="4" t="s">
        <v>2481</v>
      </c>
      <c r="O654" s="4" t="s">
        <v>4627</v>
      </c>
      <c r="P654" s="4" t="s">
        <v>4606</v>
      </c>
    </row>
    <row r="655" spans="1:16" ht="15" x14ac:dyDescent="0.2">
      <c r="A655" s="2">
        <v>654</v>
      </c>
      <c r="B655" s="6" t="s">
        <v>1</v>
      </c>
      <c r="C655" s="7" t="str">
        <f>HYPERLINK("https://www.twitter.com/pickme_makji/status/1426167818102337539","https://www.twitter.com/pickme_makji/status/1426167818102337539")</f>
        <v>https://www.twitter.com/pickme_makji/status/1426167818102337539</v>
      </c>
      <c r="D655" s="6" t="s">
        <v>1414</v>
      </c>
      <c r="E655" s="8">
        <v>44421</v>
      </c>
      <c r="F655" s="6" t="s">
        <v>1412</v>
      </c>
      <c r="G655" s="5">
        <v>110</v>
      </c>
      <c r="H655" s="5">
        <v>981</v>
      </c>
      <c r="I655" s="5">
        <v>989</v>
      </c>
      <c r="J655" s="6">
        <v>810.8</v>
      </c>
      <c r="K655" s="4" t="s">
        <v>2481</v>
      </c>
      <c r="L655" s="6" t="s">
        <v>1415</v>
      </c>
      <c r="M655" s="5">
        <v>27257</v>
      </c>
      <c r="N655" s="4" t="s">
        <v>2481</v>
      </c>
      <c r="O655" s="4" t="s">
        <v>4627</v>
      </c>
      <c r="P655" s="4" t="s">
        <v>4606</v>
      </c>
    </row>
    <row r="656" spans="1:16" ht="15" x14ac:dyDescent="0.2">
      <c r="A656" s="2">
        <v>655</v>
      </c>
      <c r="B656" s="6" t="s">
        <v>1</v>
      </c>
      <c r="C656" s="7" t="str">
        <f>HYPERLINK("https://www.twitter.com/ximcilll/status/1426167817208942592","https://www.twitter.com/ximcilll/status/1426167817208942592")</f>
        <v>https://www.twitter.com/ximcilll/status/1426167817208942592</v>
      </c>
      <c r="D656" s="6" t="s">
        <v>1416</v>
      </c>
      <c r="E656" s="8">
        <v>44421</v>
      </c>
      <c r="F656" s="6" t="s">
        <v>1412</v>
      </c>
      <c r="G656" s="5">
        <v>63</v>
      </c>
      <c r="H656" s="5">
        <v>417</v>
      </c>
      <c r="I656" s="5">
        <v>956</v>
      </c>
      <c r="J656" s="6">
        <v>615.70000000000005</v>
      </c>
      <c r="K656" s="4" t="s">
        <v>2481</v>
      </c>
      <c r="L656" s="6" t="s">
        <v>1417</v>
      </c>
      <c r="M656" s="5">
        <v>27258</v>
      </c>
      <c r="N656" s="4" t="s">
        <v>2481</v>
      </c>
      <c r="O656" s="4" t="s">
        <v>4627</v>
      </c>
      <c r="P656" s="4" t="s">
        <v>4606</v>
      </c>
    </row>
    <row r="657" spans="1:16" ht="15" x14ac:dyDescent="0.2">
      <c r="A657" s="2">
        <v>656</v>
      </c>
      <c r="B657" s="6" t="s">
        <v>1</v>
      </c>
      <c r="C657" s="7" t="str">
        <f>HYPERLINK("https://www.twitter.com/callmetibss/status/1426167815233363970","https://www.twitter.com/callmetibss/status/1426167815233363970")</f>
        <v>https://www.twitter.com/callmetibss/status/1426167815233363970</v>
      </c>
      <c r="D657" s="6" t="s">
        <v>1418</v>
      </c>
      <c r="E657" s="8">
        <v>44421</v>
      </c>
      <c r="F657" s="6" t="s">
        <v>1419</v>
      </c>
      <c r="G657" s="5">
        <v>305</v>
      </c>
      <c r="H657" s="5">
        <v>417</v>
      </c>
      <c r="I657" s="5">
        <v>956</v>
      </c>
      <c r="J657" s="6">
        <v>664.1</v>
      </c>
      <c r="K657" s="4" t="s">
        <v>2481</v>
      </c>
      <c r="L657" s="6" t="s">
        <v>1417</v>
      </c>
      <c r="M657" s="5">
        <v>27259</v>
      </c>
      <c r="N657" s="4" t="s">
        <v>2481</v>
      </c>
      <c r="O657" s="4" t="s">
        <v>4627</v>
      </c>
      <c r="P657" s="4" t="s">
        <v>4606</v>
      </c>
    </row>
    <row r="658" spans="1:16" ht="15" x14ac:dyDescent="0.2">
      <c r="A658" s="2">
        <v>657</v>
      </c>
      <c r="B658" s="6" t="s">
        <v>1</v>
      </c>
      <c r="C658" s="7" t="str">
        <f>HYPERLINK("https://www.twitter.com/cryptopr2019/status/1426167812091826179","https://www.twitter.com/cryptopr2019/status/1426167812091826179")</f>
        <v>https://www.twitter.com/cryptopr2019/status/1426167812091826179</v>
      </c>
      <c r="D658" s="6" t="s">
        <v>1420</v>
      </c>
      <c r="E658" s="8">
        <v>44421</v>
      </c>
      <c r="F658" s="6" t="s">
        <v>1421</v>
      </c>
      <c r="G658" s="5">
        <v>298</v>
      </c>
      <c r="H658" s="5">
        <v>0</v>
      </c>
      <c r="I658" s="5">
        <v>0</v>
      </c>
      <c r="J658" s="6">
        <v>59.6</v>
      </c>
      <c r="K658" s="4" t="s">
        <v>2481</v>
      </c>
      <c r="L658" s="6" t="s">
        <v>1422</v>
      </c>
      <c r="M658" s="5">
        <v>27260</v>
      </c>
      <c r="N658" s="4" t="s">
        <v>2481</v>
      </c>
      <c r="O658" s="4" t="s">
        <v>4627</v>
      </c>
      <c r="P658" s="4" t="s">
        <v>4606</v>
      </c>
    </row>
    <row r="659" spans="1:16" ht="15" x14ac:dyDescent="0.2">
      <c r="A659" s="2">
        <v>658</v>
      </c>
      <c r="B659" s="6" t="s">
        <v>1</v>
      </c>
      <c r="C659" s="7" t="str">
        <f>HYPERLINK("https://www.twitter.com/jasdeepkh/status/1426167811387191302","https://www.twitter.com/jasdeepkh/status/1426167811387191302")</f>
        <v>https://www.twitter.com/jasdeepkh/status/1426167811387191302</v>
      </c>
      <c r="D659" s="6" t="s">
        <v>1423</v>
      </c>
      <c r="E659" s="8">
        <v>44421</v>
      </c>
      <c r="F659" s="6" t="s">
        <v>1421</v>
      </c>
      <c r="G659" s="5">
        <v>1154</v>
      </c>
      <c r="H659" s="5">
        <v>11</v>
      </c>
      <c r="I659" s="5">
        <v>1</v>
      </c>
      <c r="J659" s="6">
        <v>234.60000000000002</v>
      </c>
      <c r="K659" s="4" t="s">
        <v>2481</v>
      </c>
      <c r="L659" s="6" t="s">
        <v>1424</v>
      </c>
      <c r="M659" s="5">
        <v>27261</v>
      </c>
      <c r="N659" s="4" t="s">
        <v>2481</v>
      </c>
      <c r="O659" s="4" t="s">
        <v>4627</v>
      </c>
      <c r="P659" s="4" t="s">
        <v>4606</v>
      </c>
    </row>
    <row r="660" spans="1:16" ht="15" x14ac:dyDescent="0.2">
      <c r="A660" s="2">
        <v>659</v>
      </c>
      <c r="B660" s="6" t="s">
        <v>1</v>
      </c>
      <c r="C660" s="7" t="str">
        <f>HYPERLINK("https://www.twitter.com/hZE9hBDl0evpKzk/status/1426167808950300676","https://www.twitter.com/hZE9hBDl0evpKzk/status/1426167808950300676")</f>
        <v>https://www.twitter.com/hZE9hBDl0evpKzk/status/1426167808950300676</v>
      </c>
      <c r="D660" s="6" t="s">
        <v>1425</v>
      </c>
      <c r="E660" s="8">
        <v>44421</v>
      </c>
      <c r="F660" s="6" t="s">
        <v>1421</v>
      </c>
      <c r="G660" s="5">
        <v>170</v>
      </c>
      <c r="H660" s="5">
        <v>2354</v>
      </c>
      <c r="I660" s="5">
        <v>2140</v>
      </c>
      <c r="J660" s="6">
        <v>1810.1999999999998</v>
      </c>
      <c r="K660" s="4" t="s">
        <v>2481</v>
      </c>
      <c r="L660" s="6" t="s">
        <v>1385</v>
      </c>
      <c r="M660" s="5">
        <v>27278</v>
      </c>
      <c r="N660" s="4" t="s">
        <v>2481</v>
      </c>
      <c r="O660" s="4" t="s">
        <v>4627</v>
      </c>
      <c r="P660" s="4" t="s">
        <v>4606</v>
      </c>
    </row>
    <row r="661" spans="1:16" ht="15" x14ac:dyDescent="0.2">
      <c r="A661" s="2">
        <v>660</v>
      </c>
      <c r="B661" s="6" t="s">
        <v>1</v>
      </c>
      <c r="C661" s="7" t="str">
        <f>HYPERLINK("https://www.twitter.com/IndiaBtcn/status/1426167806844801029","https://www.twitter.com/IndiaBtcn/status/1426167806844801029")</f>
        <v>https://www.twitter.com/IndiaBtcn/status/1426167806844801029</v>
      </c>
      <c r="D661" s="6" t="s">
        <v>1426</v>
      </c>
      <c r="E661" s="8">
        <v>44421</v>
      </c>
      <c r="F661" s="6" t="s">
        <v>1427</v>
      </c>
      <c r="G661" s="5">
        <v>32</v>
      </c>
      <c r="H661" s="5">
        <v>0</v>
      </c>
      <c r="I661" s="5">
        <v>0</v>
      </c>
      <c r="J661" s="6">
        <v>6.4</v>
      </c>
      <c r="K661" s="4" t="s">
        <v>2481</v>
      </c>
      <c r="L661" s="6" t="s">
        <v>1428</v>
      </c>
      <c r="M661" s="5">
        <v>27280</v>
      </c>
      <c r="N661" s="4" t="s">
        <v>2481</v>
      </c>
      <c r="O661" s="4" t="s">
        <v>4627</v>
      </c>
      <c r="P661" s="4" t="s">
        <v>4606</v>
      </c>
    </row>
    <row r="662" spans="1:16" ht="15" x14ac:dyDescent="0.2">
      <c r="A662" s="2">
        <v>661</v>
      </c>
      <c r="B662" s="6" t="s">
        <v>1</v>
      </c>
      <c r="C662" s="7" t="str">
        <f>HYPERLINK("https://www.twitter.com/sicklebeam/status/1426167799119028230","https://www.twitter.com/sicklebeam/status/1426167799119028230")</f>
        <v>https://www.twitter.com/sicklebeam/status/1426167799119028230</v>
      </c>
      <c r="D662" s="6" t="s">
        <v>1429</v>
      </c>
      <c r="E662" s="8">
        <v>44421</v>
      </c>
      <c r="F662" s="6" t="s">
        <v>1430</v>
      </c>
      <c r="G662" s="5">
        <v>1407</v>
      </c>
      <c r="H662" s="5">
        <v>79</v>
      </c>
      <c r="I662" s="5">
        <v>30</v>
      </c>
      <c r="J662" s="6">
        <v>320.10000000000002</v>
      </c>
      <c r="K662" s="4" t="s">
        <v>2481</v>
      </c>
      <c r="L662" s="6" t="s">
        <v>1431</v>
      </c>
      <c r="M662" s="5">
        <v>27285</v>
      </c>
      <c r="N662" s="4" t="s">
        <v>2481</v>
      </c>
      <c r="O662" s="4" t="s">
        <v>4627</v>
      </c>
      <c r="P662" s="4" t="s">
        <v>4606</v>
      </c>
    </row>
    <row r="663" spans="1:16" ht="15" x14ac:dyDescent="0.2">
      <c r="A663" s="2">
        <v>662</v>
      </c>
      <c r="B663" s="6" t="s">
        <v>1</v>
      </c>
      <c r="C663" s="7" t="str">
        <f>HYPERLINK("https://www.twitter.com/masbirin123/status/1426167798057771016","https://www.twitter.com/masbirin123/status/1426167798057771016")</f>
        <v>https://www.twitter.com/masbirin123/status/1426167798057771016</v>
      </c>
      <c r="D663" s="6" t="s">
        <v>1432</v>
      </c>
      <c r="E663" s="8">
        <v>44421</v>
      </c>
      <c r="F663" s="6" t="s">
        <v>1430</v>
      </c>
      <c r="G663" s="5">
        <v>30</v>
      </c>
      <c r="H663" s="5">
        <v>1</v>
      </c>
      <c r="I663" s="5">
        <v>1</v>
      </c>
      <c r="J663" s="6">
        <v>6.8</v>
      </c>
      <c r="K663" s="4" t="s">
        <v>2481</v>
      </c>
      <c r="L663" s="6" t="s">
        <v>1433</v>
      </c>
      <c r="M663" s="5">
        <v>27286</v>
      </c>
      <c r="N663" s="4" t="s">
        <v>2481</v>
      </c>
      <c r="O663" s="4" t="s">
        <v>4627</v>
      </c>
      <c r="P663" s="4" t="s">
        <v>4606</v>
      </c>
    </row>
    <row r="664" spans="1:16" ht="15" x14ac:dyDescent="0.2">
      <c r="A664" s="2">
        <v>663</v>
      </c>
      <c r="B664" s="6" t="s">
        <v>1</v>
      </c>
      <c r="C664" s="7" t="str">
        <f>HYPERLINK("https://www.twitter.com/maxm_profit/status/1426167795893559301","https://www.twitter.com/maxm_profit/status/1426167795893559301")</f>
        <v>https://www.twitter.com/maxm_profit/status/1426167795893559301</v>
      </c>
      <c r="D664" s="6" t="s">
        <v>678</v>
      </c>
      <c r="E664" s="8">
        <v>44421</v>
      </c>
      <c r="F664" s="6" t="s">
        <v>1430</v>
      </c>
      <c r="G664" s="5">
        <v>1209</v>
      </c>
      <c r="H664" s="5">
        <v>1</v>
      </c>
      <c r="I664" s="5">
        <v>2</v>
      </c>
      <c r="J664" s="6">
        <v>243.10000000000002</v>
      </c>
      <c r="K664" s="4" t="s">
        <v>2481</v>
      </c>
      <c r="L664" s="6" t="s">
        <v>1434</v>
      </c>
      <c r="M664" s="5">
        <v>27287</v>
      </c>
      <c r="N664" s="4" t="s">
        <v>2481</v>
      </c>
      <c r="O664" s="4" t="s">
        <v>4627</v>
      </c>
      <c r="P664" s="4" t="s">
        <v>4606</v>
      </c>
    </row>
    <row r="665" spans="1:16" ht="15" x14ac:dyDescent="0.2">
      <c r="A665" s="2">
        <v>664</v>
      </c>
      <c r="B665" s="6" t="s">
        <v>1</v>
      </c>
      <c r="C665" s="7" t="str">
        <f>HYPERLINK("https://www.twitter.com/MdNayee20077599/status/1426167793871773707","https://www.twitter.com/MdNayee20077599/status/1426167793871773707")</f>
        <v>https://www.twitter.com/MdNayee20077599/status/1426167793871773707</v>
      </c>
      <c r="D665" s="6" t="s">
        <v>1355</v>
      </c>
      <c r="E665" s="8">
        <v>44421</v>
      </c>
      <c r="F665" s="6" t="s">
        <v>1435</v>
      </c>
      <c r="G665" s="5">
        <v>26</v>
      </c>
      <c r="H665" s="5">
        <v>809</v>
      </c>
      <c r="I665" s="5">
        <v>808</v>
      </c>
      <c r="J665" s="6">
        <v>651.9</v>
      </c>
      <c r="K665" s="4" t="s">
        <v>2481</v>
      </c>
      <c r="L665" s="6" t="s">
        <v>1367</v>
      </c>
      <c r="M665" s="5">
        <v>27297</v>
      </c>
      <c r="N665" s="4" t="s">
        <v>2481</v>
      </c>
      <c r="O665" s="4" t="s">
        <v>4627</v>
      </c>
      <c r="P665" s="4" t="s">
        <v>4606</v>
      </c>
    </row>
    <row r="666" spans="1:16" ht="15" x14ac:dyDescent="0.2">
      <c r="A666" s="2">
        <v>665</v>
      </c>
      <c r="B666" s="6" t="s">
        <v>1</v>
      </c>
      <c r="C666" s="7" t="str">
        <f>HYPERLINK("https://www.twitter.com/Kariane86/status/1426167793620176896","https://www.twitter.com/Kariane86/status/1426167793620176896")</f>
        <v>https://www.twitter.com/Kariane86/status/1426167793620176896</v>
      </c>
      <c r="D666" s="6" t="s">
        <v>1436</v>
      </c>
      <c r="E666" s="8">
        <v>44421</v>
      </c>
      <c r="F666" s="6" t="s">
        <v>1435</v>
      </c>
      <c r="G666" s="5">
        <v>963</v>
      </c>
      <c r="H666" s="5">
        <v>268</v>
      </c>
      <c r="I666" s="5">
        <v>264</v>
      </c>
      <c r="J666" s="5">
        <v>405</v>
      </c>
      <c r="K666" s="4" t="s">
        <v>2481</v>
      </c>
      <c r="L666" s="6" t="s">
        <v>1361</v>
      </c>
      <c r="M666" s="5">
        <v>27299</v>
      </c>
      <c r="N666" s="4" t="s">
        <v>2481</v>
      </c>
      <c r="O666" s="4" t="s">
        <v>4627</v>
      </c>
      <c r="P666" s="4" t="s">
        <v>4606</v>
      </c>
    </row>
    <row r="667" spans="1:16" ht="15" x14ac:dyDescent="0.2">
      <c r="A667" s="2">
        <v>666</v>
      </c>
      <c r="B667" s="6" t="s">
        <v>1</v>
      </c>
      <c r="C667" s="7" t="str">
        <f>HYPERLINK("https://www.twitter.com/cah_cd/status/1426167791460044802","https://www.twitter.com/cah_cd/status/1426167791460044802")</f>
        <v>https://www.twitter.com/cah_cd/status/1426167791460044802</v>
      </c>
      <c r="D667" s="6" t="s">
        <v>1437</v>
      </c>
      <c r="E667" s="8">
        <v>44421</v>
      </c>
      <c r="F667" s="6" t="s">
        <v>1435</v>
      </c>
      <c r="G667" s="5">
        <v>115</v>
      </c>
      <c r="H667" s="5">
        <v>2354</v>
      </c>
      <c r="I667" s="5">
        <v>2140</v>
      </c>
      <c r="J667" s="6">
        <v>1799.1999999999998</v>
      </c>
      <c r="K667" s="4" t="s">
        <v>2481</v>
      </c>
      <c r="L667" s="6" t="s">
        <v>1385</v>
      </c>
      <c r="M667" s="5">
        <v>27301</v>
      </c>
      <c r="N667" s="4" t="s">
        <v>2481</v>
      </c>
      <c r="O667" s="4" t="s">
        <v>4627</v>
      </c>
      <c r="P667" s="4" t="s">
        <v>4606</v>
      </c>
    </row>
    <row r="668" spans="1:16" ht="15" x14ac:dyDescent="0.2">
      <c r="A668" s="2">
        <v>667</v>
      </c>
      <c r="B668" s="6" t="s">
        <v>1</v>
      </c>
      <c r="C668" s="7" t="str">
        <f>HYPERLINK("https://www.twitter.com/mehdi84378738/status/1426167788402511873","https://www.twitter.com/mehdi84378738/status/1426167788402511873")</f>
        <v>https://www.twitter.com/mehdi84378738/status/1426167788402511873</v>
      </c>
      <c r="D668" s="6" t="s">
        <v>1406</v>
      </c>
      <c r="E668" s="8">
        <v>44421</v>
      </c>
      <c r="F668" s="6" t="s">
        <v>1438</v>
      </c>
      <c r="G668" s="5">
        <v>2</v>
      </c>
      <c r="H668" s="5">
        <v>1284</v>
      </c>
      <c r="I668" s="5">
        <v>1271</v>
      </c>
      <c r="J668" s="6">
        <v>1021.0999999999999</v>
      </c>
      <c r="K668" s="4" t="s">
        <v>2481</v>
      </c>
      <c r="L668" s="6" t="s">
        <v>1404</v>
      </c>
      <c r="M668" s="5">
        <v>27309</v>
      </c>
      <c r="N668" s="4" t="s">
        <v>2481</v>
      </c>
      <c r="O668" s="4" t="s">
        <v>4627</v>
      </c>
      <c r="P668" s="4" t="s">
        <v>4606</v>
      </c>
    </row>
    <row r="669" spans="1:16" ht="15" x14ac:dyDescent="0.2">
      <c r="A669" s="2">
        <v>668</v>
      </c>
      <c r="B669" s="6" t="s">
        <v>1</v>
      </c>
      <c r="C669" s="7" t="str">
        <f>HYPERLINK("https://www.twitter.com/Sa1ge1/status/1426167787542679556","https://www.twitter.com/Sa1ge1/status/1426167787542679556")</f>
        <v>https://www.twitter.com/Sa1ge1/status/1426167787542679556</v>
      </c>
      <c r="D669" s="6" t="s">
        <v>1439</v>
      </c>
      <c r="E669" s="8">
        <v>44421</v>
      </c>
      <c r="F669" s="6" t="s">
        <v>1438</v>
      </c>
      <c r="G669" s="5">
        <v>0</v>
      </c>
      <c r="H669" s="5">
        <v>809</v>
      </c>
      <c r="I669" s="5">
        <v>808</v>
      </c>
      <c r="J669" s="6">
        <v>646.70000000000005</v>
      </c>
      <c r="K669" s="4" t="s">
        <v>2481</v>
      </c>
      <c r="L669" s="6" t="s">
        <v>1367</v>
      </c>
      <c r="M669" s="5">
        <v>27310</v>
      </c>
      <c r="N669" s="4" t="s">
        <v>2481</v>
      </c>
      <c r="O669" s="4" t="s">
        <v>4627</v>
      </c>
      <c r="P669" s="4" t="s">
        <v>4606</v>
      </c>
    </row>
    <row r="670" spans="1:16" ht="15" x14ac:dyDescent="0.2">
      <c r="A670" s="2">
        <v>669</v>
      </c>
      <c r="B670" s="6" t="s">
        <v>1</v>
      </c>
      <c r="C670" s="7" t="str">
        <f>HYPERLINK("https://www.twitter.com/barnney_kaya/status/1426167786288549889","https://www.twitter.com/barnney_kaya/status/1426167786288549889")</f>
        <v>https://www.twitter.com/barnney_kaya/status/1426167786288549889</v>
      </c>
      <c r="D670" s="6" t="s">
        <v>1440</v>
      </c>
      <c r="E670" s="8">
        <v>44421</v>
      </c>
      <c r="F670" s="6" t="s">
        <v>1441</v>
      </c>
      <c r="G670" s="5">
        <v>17</v>
      </c>
      <c r="H670" s="5">
        <v>809</v>
      </c>
      <c r="I670" s="5">
        <v>808</v>
      </c>
      <c r="J670" s="6">
        <v>650.1</v>
      </c>
      <c r="K670" s="4" t="s">
        <v>2481</v>
      </c>
      <c r="L670" s="6" t="s">
        <v>1367</v>
      </c>
      <c r="M670" s="5">
        <v>27311</v>
      </c>
      <c r="N670" s="4" t="s">
        <v>2481</v>
      </c>
      <c r="O670" s="4" t="s">
        <v>4627</v>
      </c>
      <c r="P670" s="4" t="s">
        <v>4606</v>
      </c>
    </row>
    <row r="671" spans="1:16" ht="15" x14ac:dyDescent="0.2">
      <c r="A671" s="2">
        <v>670</v>
      </c>
      <c r="B671" s="6" t="s">
        <v>1</v>
      </c>
      <c r="C671" s="7" t="str">
        <f>HYPERLINK("https://www.twitter.com/morolswediu/status/1426167786284503040","https://www.twitter.com/morolswediu/status/1426167786284503040")</f>
        <v>https://www.twitter.com/morolswediu/status/1426167786284503040</v>
      </c>
      <c r="D671" s="6" t="s">
        <v>1442</v>
      </c>
      <c r="E671" s="8">
        <v>44421</v>
      </c>
      <c r="F671" s="6" t="s">
        <v>1441</v>
      </c>
      <c r="G671" s="5">
        <v>2049</v>
      </c>
      <c r="H671" s="5">
        <v>11</v>
      </c>
      <c r="I671" s="5">
        <v>13</v>
      </c>
      <c r="J671" s="6">
        <v>419.6</v>
      </c>
      <c r="K671" s="4" t="s">
        <v>2481</v>
      </c>
      <c r="L671" s="6" t="s">
        <v>1443</v>
      </c>
      <c r="M671" s="5">
        <v>27312</v>
      </c>
      <c r="N671" s="4" t="s">
        <v>2481</v>
      </c>
      <c r="O671" s="4" t="s">
        <v>4627</v>
      </c>
      <c r="P671" s="4" t="s">
        <v>4606</v>
      </c>
    </row>
    <row r="672" spans="1:16" ht="15" x14ac:dyDescent="0.2">
      <c r="A672" s="2">
        <v>671</v>
      </c>
      <c r="B672" s="6" t="s">
        <v>1</v>
      </c>
      <c r="C672" s="7" t="str">
        <f>HYPERLINK("https://www.twitter.com/DuongVanDong20/status/1426167784350765058","https://www.twitter.com/DuongVanDong20/status/1426167784350765058")</f>
        <v>https://www.twitter.com/DuongVanDong20/status/1426167784350765058</v>
      </c>
      <c r="D672" s="6" t="s">
        <v>1444</v>
      </c>
      <c r="E672" s="8">
        <v>44421</v>
      </c>
      <c r="F672" s="6" t="s">
        <v>1441</v>
      </c>
      <c r="G672" s="5">
        <v>71</v>
      </c>
      <c r="H672" s="5">
        <v>809</v>
      </c>
      <c r="I672" s="5">
        <v>808</v>
      </c>
      <c r="J672" s="6">
        <v>660.9</v>
      </c>
      <c r="K672" s="4" t="s">
        <v>2481</v>
      </c>
      <c r="L672" s="6" t="s">
        <v>1367</v>
      </c>
      <c r="M672" s="5">
        <v>27313</v>
      </c>
      <c r="N672" s="4" t="s">
        <v>2481</v>
      </c>
      <c r="O672" s="4" t="s">
        <v>4627</v>
      </c>
      <c r="P672" s="4" t="s">
        <v>4606</v>
      </c>
    </row>
    <row r="673" spans="1:16" ht="15" x14ac:dyDescent="0.2">
      <c r="A673" s="2">
        <v>672</v>
      </c>
      <c r="B673" s="6" t="s">
        <v>1</v>
      </c>
      <c r="C673" s="7" t="str">
        <f>HYPERLINK("https://www.twitter.com/CollinsonoG/status/1426167783776194565","https://www.twitter.com/CollinsonoG/status/1426167783776194565")</f>
        <v>https://www.twitter.com/CollinsonoG/status/1426167783776194565</v>
      </c>
      <c r="D673" s="6" t="s">
        <v>1394</v>
      </c>
      <c r="E673" s="8">
        <v>44421</v>
      </c>
      <c r="F673" s="6" t="s">
        <v>1441</v>
      </c>
      <c r="G673" s="5">
        <v>0</v>
      </c>
      <c r="H673" s="5">
        <v>0</v>
      </c>
      <c r="I673" s="5">
        <v>0</v>
      </c>
      <c r="J673" s="5">
        <v>0</v>
      </c>
      <c r="K673" s="4" t="s">
        <v>2481</v>
      </c>
      <c r="L673" s="6" t="s">
        <v>1445</v>
      </c>
      <c r="M673" s="5">
        <v>27314</v>
      </c>
      <c r="N673" s="4" t="s">
        <v>2481</v>
      </c>
      <c r="O673" s="4" t="s">
        <v>4627</v>
      </c>
      <c r="P673" s="4" t="s">
        <v>4606</v>
      </c>
    </row>
    <row r="674" spans="1:16" ht="15" x14ac:dyDescent="0.2">
      <c r="A674" s="2">
        <v>673</v>
      </c>
      <c r="B674" s="6" t="s">
        <v>1</v>
      </c>
      <c r="C674" s="7" t="str">
        <f>HYPERLINK("https://www.twitter.com/ZawHtet28286817/status/1426167783423893506","https://www.twitter.com/ZawHtet28286817/status/1426167783423893506")</f>
        <v>https://www.twitter.com/ZawHtet28286817/status/1426167783423893506</v>
      </c>
      <c r="D674" s="6" t="s">
        <v>1446</v>
      </c>
      <c r="E674" s="8">
        <v>44421</v>
      </c>
      <c r="F674" s="6" t="s">
        <v>1441</v>
      </c>
      <c r="G674" s="5">
        <v>0</v>
      </c>
      <c r="H674" s="5">
        <v>0</v>
      </c>
      <c r="I674" s="5">
        <v>0</v>
      </c>
      <c r="J674" s="5">
        <v>0</v>
      </c>
      <c r="K674" s="4" t="s">
        <v>2481</v>
      </c>
      <c r="L674" s="6" t="s">
        <v>1447</v>
      </c>
      <c r="M674" s="5">
        <v>27315</v>
      </c>
      <c r="N674" s="4" t="s">
        <v>2481</v>
      </c>
      <c r="O674" s="4" t="s">
        <v>4627</v>
      </c>
      <c r="P674" s="4" t="s">
        <v>4606</v>
      </c>
    </row>
    <row r="675" spans="1:16" ht="15" x14ac:dyDescent="0.2">
      <c r="A675" s="2">
        <v>674</v>
      </c>
      <c r="B675" s="6" t="s">
        <v>1</v>
      </c>
      <c r="C675" s="7" t="str">
        <f>HYPERLINK("https://www.twitter.com/AntonPanzerfau1/status/1426167780311769088","https://www.twitter.com/AntonPanzerfau1/status/1426167780311769088")</f>
        <v>https://www.twitter.com/AntonPanzerfau1/status/1426167780311769088</v>
      </c>
      <c r="D675" s="6" t="s">
        <v>1448</v>
      </c>
      <c r="E675" s="8">
        <v>44421</v>
      </c>
      <c r="F675" s="6" t="s">
        <v>1449</v>
      </c>
      <c r="G675" s="5">
        <v>172</v>
      </c>
      <c r="H675" s="5">
        <v>11</v>
      </c>
      <c r="I675" s="5">
        <v>13</v>
      </c>
      <c r="J675" s="6">
        <v>44.199999999999996</v>
      </c>
      <c r="K675" s="4" t="s">
        <v>2481</v>
      </c>
      <c r="L675" s="6" t="s">
        <v>1443</v>
      </c>
      <c r="M675" s="5">
        <v>27316</v>
      </c>
      <c r="N675" s="4" t="s">
        <v>2481</v>
      </c>
      <c r="O675" s="4" t="s">
        <v>4627</v>
      </c>
      <c r="P675" s="4" t="s">
        <v>4606</v>
      </c>
    </row>
    <row r="676" spans="1:16" ht="15" x14ac:dyDescent="0.2">
      <c r="A676" s="2">
        <v>675</v>
      </c>
      <c r="B676" s="6" t="s">
        <v>1</v>
      </c>
      <c r="C676" s="7" t="str">
        <f>HYPERLINK("https://www.twitter.com/trkriptocom/status/1426167780273971204","https://www.twitter.com/trkriptocom/status/1426167780273971204")</f>
        <v>https://www.twitter.com/trkriptocom/status/1426167780273971204</v>
      </c>
      <c r="D676" s="6" t="s">
        <v>1450</v>
      </c>
      <c r="E676" s="8">
        <v>44421</v>
      </c>
      <c r="F676" s="6" t="s">
        <v>1449</v>
      </c>
      <c r="G676" s="5">
        <v>2446</v>
      </c>
      <c r="H676" s="5">
        <v>0</v>
      </c>
      <c r="I676" s="5">
        <v>0</v>
      </c>
      <c r="J676" s="6">
        <v>489.20000000000005</v>
      </c>
      <c r="K676" s="4" t="s">
        <v>2481</v>
      </c>
      <c r="L676" s="6" t="s">
        <v>1451</v>
      </c>
      <c r="M676" s="5">
        <v>27317</v>
      </c>
      <c r="N676" s="4" t="s">
        <v>2481</v>
      </c>
      <c r="O676" s="4" t="s">
        <v>4627</v>
      </c>
      <c r="P676" s="4" t="s">
        <v>4606</v>
      </c>
    </row>
    <row r="677" spans="1:16" ht="15" x14ac:dyDescent="0.2">
      <c r="A677" s="2">
        <v>676</v>
      </c>
      <c r="B677" s="6" t="s">
        <v>1</v>
      </c>
      <c r="C677" s="7" t="str">
        <f>HYPERLINK("https://www.twitter.com/DarlingtonEkpe/status/1426167777744723973","https://www.twitter.com/DarlingtonEkpe/status/1426167777744723973")</f>
        <v>https://www.twitter.com/DarlingtonEkpe/status/1426167777744723973</v>
      </c>
      <c r="D677" s="6" t="s">
        <v>1452</v>
      </c>
      <c r="E677" s="8">
        <v>44421</v>
      </c>
      <c r="F677" s="6" t="s">
        <v>1453</v>
      </c>
      <c r="G677" s="5">
        <v>12</v>
      </c>
      <c r="H677" s="5">
        <v>263</v>
      </c>
      <c r="I677" s="5">
        <v>107</v>
      </c>
      <c r="J677" s="6">
        <v>134.80000000000001</v>
      </c>
      <c r="K677" s="4" t="s">
        <v>2481</v>
      </c>
      <c r="L677" s="6" t="s">
        <v>1454</v>
      </c>
      <c r="M677" s="5">
        <v>27318</v>
      </c>
      <c r="N677" s="4" t="s">
        <v>2481</v>
      </c>
      <c r="O677" s="4" t="s">
        <v>4627</v>
      </c>
      <c r="P677" s="4" t="s">
        <v>4606</v>
      </c>
    </row>
    <row r="678" spans="1:16" ht="15" x14ac:dyDescent="0.2">
      <c r="A678" s="2">
        <v>677</v>
      </c>
      <c r="B678" s="6" t="s">
        <v>1</v>
      </c>
      <c r="C678" s="7" t="str">
        <f>HYPERLINK("https://www.twitter.com/pronoy134/status/1426167770694053892","https://www.twitter.com/pronoy134/status/1426167770694053892")</f>
        <v>https://www.twitter.com/pronoy134/status/1426167770694053892</v>
      </c>
      <c r="D678" s="6" t="s">
        <v>1455</v>
      </c>
      <c r="E678" s="8">
        <v>44421</v>
      </c>
      <c r="F678" s="6" t="s">
        <v>1456</v>
      </c>
      <c r="G678" s="5">
        <v>104</v>
      </c>
      <c r="H678" s="5">
        <v>2354</v>
      </c>
      <c r="I678" s="5">
        <v>2140</v>
      </c>
      <c r="J678" s="5">
        <v>1797</v>
      </c>
      <c r="K678" s="4" t="s">
        <v>2481</v>
      </c>
      <c r="L678" s="6" t="s">
        <v>1385</v>
      </c>
      <c r="M678" s="5">
        <v>27319</v>
      </c>
      <c r="N678" s="4" t="s">
        <v>2481</v>
      </c>
      <c r="O678" s="4" t="s">
        <v>4627</v>
      </c>
      <c r="P678" s="4" t="s">
        <v>4606</v>
      </c>
    </row>
    <row r="679" spans="1:16" ht="15" x14ac:dyDescent="0.2">
      <c r="A679" s="2">
        <v>678</v>
      </c>
      <c r="B679" s="6" t="s">
        <v>1</v>
      </c>
      <c r="C679" s="7" t="str">
        <f>HYPERLINK("https://www.twitter.com/Master1Exploit/status/1426167770232737796","https://www.twitter.com/Master1Exploit/status/1426167770232737796")</f>
        <v>https://www.twitter.com/Master1Exploit/status/1426167770232737796</v>
      </c>
      <c r="D679" s="6" t="s">
        <v>1457</v>
      </c>
      <c r="E679" s="8">
        <v>44421</v>
      </c>
      <c r="F679" s="6" t="s">
        <v>1458</v>
      </c>
      <c r="G679" s="5">
        <v>10</v>
      </c>
      <c r="H679" s="5">
        <v>0</v>
      </c>
      <c r="I679" s="5">
        <v>0</v>
      </c>
      <c r="J679" s="5">
        <v>2</v>
      </c>
      <c r="K679" s="4" t="s">
        <v>2481</v>
      </c>
      <c r="L679" s="6" t="s">
        <v>1459</v>
      </c>
      <c r="M679" s="5">
        <v>27320</v>
      </c>
      <c r="N679" s="4" t="s">
        <v>2481</v>
      </c>
      <c r="O679" s="4" t="s">
        <v>4627</v>
      </c>
      <c r="P679" s="4" t="s">
        <v>4606</v>
      </c>
    </row>
    <row r="680" spans="1:16" ht="15" x14ac:dyDescent="0.2">
      <c r="A680" s="2">
        <v>679</v>
      </c>
      <c r="B680" s="6" t="s">
        <v>1</v>
      </c>
      <c r="C680" s="7" t="str">
        <f>HYPERLINK("https://www.twitter.com/infireumbull/status/1426167767997186052","https://www.twitter.com/infireumbull/status/1426167767997186052")</f>
        <v>https://www.twitter.com/infireumbull/status/1426167767997186052</v>
      </c>
      <c r="D680" s="6" t="s">
        <v>1460</v>
      </c>
      <c r="E680" s="8">
        <v>44421</v>
      </c>
      <c r="F680" s="6" t="s">
        <v>1458</v>
      </c>
      <c r="G680" s="5">
        <v>158</v>
      </c>
      <c r="H680" s="5">
        <v>44</v>
      </c>
      <c r="I680" s="5">
        <v>5</v>
      </c>
      <c r="J680" s="6">
        <v>47.3</v>
      </c>
      <c r="K680" s="4" t="s">
        <v>2481</v>
      </c>
      <c r="L680" s="6" t="s">
        <v>1461</v>
      </c>
      <c r="M680" s="5">
        <v>27321</v>
      </c>
      <c r="N680" s="4" t="s">
        <v>2481</v>
      </c>
      <c r="O680" s="4" t="s">
        <v>4627</v>
      </c>
      <c r="P680" s="4" t="s">
        <v>4606</v>
      </c>
    </row>
    <row r="681" spans="1:16" ht="15" x14ac:dyDescent="0.2">
      <c r="A681" s="2">
        <v>680</v>
      </c>
      <c r="B681" s="6" t="s">
        <v>1</v>
      </c>
      <c r="C681" s="7" t="str">
        <f>HYPERLINK("https://www.twitter.com/Rizaloboo1/status/1426167767477063681","https://www.twitter.com/Rizaloboo1/status/1426167767477063681")</f>
        <v>https://www.twitter.com/Rizaloboo1/status/1426167767477063681</v>
      </c>
      <c r="D681" s="6" t="s">
        <v>1462</v>
      </c>
      <c r="E681" s="8">
        <v>44421</v>
      </c>
      <c r="F681" s="6" t="s">
        <v>1458</v>
      </c>
      <c r="G681" s="5">
        <v>15</v>
      </c>
      <c r="H681" s="5">
        <v>809</v>
      </c>
      <c r="I681" s="5">
        <v>808</v>
      </c>
      <c r="J681" s="6">
        <v>649.70000000000005</v>
      </c>
      <c r="K681" s="4" t="s">
        <v>2481</v>
      </c>
      <c r="L681" s="6" t="s">
        <v>1367</v>
      </c>
      <c r="M681" s="5">
        <v>27322</v>
      </c>
      <c r="N681" s="4" t="s">
        <v>2481</v>
      </c>
      <c r="O681" s="4" t="s">
        <v>4627</v>
      </c>
      <c r="P681" s="4" t="s">
        <v>4606</v>
      </c>
    </row>
    <row r="682" spans="1:16" ht="15" x14ac:dyDescent="0.2">
      <c r="A682" s="2">
        <v>681</v>
      </c>
      <c r="B682" s="6" t="s">
        <v>1</v>
      </c>
      <c r="C682" s="7" t="str">
        <f>HYPERLINK("https://www.twitter.com/Joss_Tenan90/status/1426167767397511168","https://www.twitter.com/Joss_Tenan90/status/1426167767397511168")</f>
        <v>https://www.twitter.com/Joss_Tenan90/status/1426167767397511168</v>
      </c>
      <c r="D682" s="6" t="s">
        <v>1463</v>
      </c>
      <c r="E682" s="8">
        <v>44421</v>
      </c>
      <c r="F682" s="6" t="s">
        <v>1458</v>
      </c>
      <c r="G682" s="5">
        <v>212</v>
      </c>
      <c r="H682" s="5">
        <v>981</v>
      </c>
      <c r="I682" s="5">
        <v>989</v>
      </c>
      <c r="J682" s="6">
        <v>831.2</v>
      </c>
      <c r="K682" s="4" t="s">
        <v>2481</v>
      </c>
      <c r="L682" s="6" t="s">
        <v>1415</v>
      </c>
      <c r="M682" s="5">
        <v>27323</v>
      </c>
      <c r="N682" s="4" t="s">
        <v>2481</v>
      </c>
      <c r="O682" s="4" t="s">
        <v>4627</v>
      </c>
      <c r="P682" s="4" t="s">
        <v>4606</v>
      </c>
    </row>
    <row r="683" spans="1:16" ht="15" x14ac:dyDescent="0.2">
      <c r="A683" s="2">
        <v>682</v>
      </c>
      <c r="B683" s="6" t="s">
        <v>1</v>
      </c>
      <c r="C683" s="7" t="str">
        <f>HYPERLINK("https://www.twitter.com/FlorenceChizob3/status/1426167761131249665","https://www.twitter.com/FlorenceChizob3/status/1426167761131249665")</f>
        <v>https://www.twitter.com/FlorenceChizob3/status/1426167761131249665</v>
      </c>
      <c r="D683" s="6" t="s">
        <v>1464</v>
      </c>
      <c r="E683" s="8">
        <v>44421</v>
      </c>
      <c r="F683" s="6" t="s">
        <v>1465</v>
      </c>
      <c r="G683" s="5">
        <v>2</v>
      </c>
      <c r="H683" s="5">
        <v>0</v>
      </c>
      <c r="I683" s="5">
        <v>0</v>
      </c>
      <c r="J683" s="6">
        <v>0.4</v>
      </c>
      <c r="K683" s="4" t="s">
        <v>2481</v>
      </c>
      <c r="L683" s="6" t="s">
        <v>1466</v>
      </c>
      <c r="M683" s="5">
        <v>27324</v>
      </c>
      <c r="N683" s="4" t="s">
        <v>2481</v>
      </c>
      <c r="O683" s="4" t="s">
        <v>4627</v>
      </c>
      <c r="P683" s="4" t="s">
        <v>4606</v>
      </c>
    </row>
    <row r="684" spans="1:16" ht="15" x14ac:dyDescent="0.2">
      <c r="A684" s="2">
        <v>683</v>
      </c>
      <c r="B684" s="6" t="s">
        <v>1</v>
      </c>
      <c r="C684" s="7" t="str">
        <f>HYPERLINK("https://www.twitter.com/cici_ginalucky/status/1426167755200352257","https://www.twitter.com/cici_ginalucky/status/1426167755200352257")</f>
        <v>https://www.twitter.com/cici_ginalucky/status/1426167755200352257</v>
      </c>
      <c r="D684" s="6" t="s">
        <v>1467</v>
      </c>
      <c r="E684" s="8">
        <v>44421</v>
      </c>
      <c r="F684" s="6" t="s">
        <v>1468</v>
      </c>
      <c r="G684" s="5">
        <v>156</v>
      </c>
      <c r="H684" s="5">
        <v>503</v>
      </c>
      <c r="I684" s="5">
        <v>1320</v>
      </c>
      <c r="J684" s="6">
        <v>842.1</v>
      </c>
      <c r="K684" s="4" t="s">
        <v>2481</v>
      </c>
      <c r="L684" s="6" t="s">
        <v>1469</v>
      </c>
      <c r="M684" s="5">
        <v>27325</v>
      </c>
      <c r="N684" s="4" t="s">
        <v>2481</v>
      </c>
      <c r="O684" s="4" t="s">
        <v>4627</v>
      </c>
      <c r="P684" s="4" t="s">
        <v>4606</v>
      </c>
    </row>
    <row r="685" spans="1:16" ht="15" x14ac:dyDescent="0.2">
      <c r="A685" s="2">
        <v>684</v>
      </c>
      <c r="B685" s="6" t="s">
        <v>1</v>
      </c>
      <c r="C685" s="7" t="str">
        <f>HYPERLINK("https://www.twitter.com/IndiaBtcn/status/1426167753421901826","https://www.twitter.com/IndiaBtcn/status/1426167753421901826")</f>
        <v>https://www.twitter.com/IndiaBtcn/status/1426167753421901826</v>
      </c>
      <c r="D685" s="6" t="s">
        <v>1426</v>
      </c>
      <c r="E685" s="8">
        <v>44421</v>
      </c>
      <c r="F685" s="6" t="s">
        <v>1470</v>
      </c>
      <c r="G685" s="5">
        <v>32</v>
      </c>
      <c r="H685" s="5">
        <v>0</v>
      </c>
      <c r="I685" s="5">
        <v>0</v>
      </c>
      <c r="J685" s="6">
        <v>6.4</v>
      </c>
      <c r="K685" s="4" t="s">
        <v>2481</v>
      </c>
      <c r="L685" s="6" t="s">
        <v>1471</v>
      </c>
      <c r="M685" s="5">
        <v>27326</v>
      </c>
      <c r="N685" s="4" t="s">
        <v>2481</v>
      </c>
      <c r="O685" s="4" t="s">
        <v>4627</v>
      </c>
      <c r="P685" s="4" t="s">
        <v>4606</v>
      </c>
    </row>
    <row r="686" spans="1:16" ht="15" x14ac:dyDescent="0.2">
      <c r="A686" s="2">
        <v>685</v>
      </c>
      <c r="B686" s="6" t="s">
        <v>1</v>
      </c>
      <c r="C686" s="7" t="str">
        <f>HYPERLINK("https://www.twitter.com/Siddhar78313229/status/1426167749508689921","https://www.twitter.com/Siddhar78313229/status/1426167749508689921")</f>
        <v>https://www.twitter.com/Siddhar78313229/status/1426167749508689921</v>
      </c>
      <c r="D686" s="6" t="s">
        <v>1472</v>
      </c>
      <c r="E686" s="8">
        <v>44421</v>
      </c>
      <c r="F686" s="6" t="s">
        <v>1470</v>
      </c>
      <c r="G686" s="5">
        <v>255</v>
      </c>
      <c r="H686" s="5">
        <v>13260</v>
      </c>
      <c r="I686" s="5">
        <v>12661</v>
      </c>
      <c r="J686" s="6">
        <v>10359.5</v>
      </c>
      <c r="K686" s="4" t="s">
        <v>2481</v>
      </c>
      <c r="L686" s="6" t="s">
        <v>1473</v>
      </c>
      <c r="M686" s="5">
        <v>27327</v>
      </c>
      <c r="N686" s="4" t="s">
        <v>2481</v>
      </c>
      <c r="O686" s="4" t="s">
        <v>4627</v>
      </c>
      <c r="P686" s="4" t="s">
        <v>4606</v>
      </c>
    </row>
    <row r="687" spans="1:16" ht="15" x14ac:dyDescent="0.2">
      <c r="A687" s="2">
        <v>686</v>
      </c>
      <c r="B687" s="6" t="s">
        <v>1</v>
      </c>
      <c r="C687" s="7" t="str">
        <f>HYPERLINK("https://www.twitter.com/CollinsonoG/status/1426167749240397834","https://www.twitter.com/CollinsonoG/status/1426167749240397834")</f>
        <v>https://www.twitter.com/CollinsonoG/status/1426167749240397834</v>
      </c>
      <c r="D687" s="6" t="s">
        <v>1394</v>
      </c>
      <c r="E687" s="8">
        <v>44421</v>
      </c>
      <c r="F687" s="6" t="s">
        <v>1474</v>
      </c>
      <c r="G687" s="5">
        <v>0</v>
      </c>
      <c r="H687" s="5">
        <v>0</v>
      </c>
      <c r="I687" s="5">
        <v>0</v>
      </c>
      <c r="J687" s="5">
        <v>0</v>
      </c>
      <c r="K687" s="4" t="s">
        <v>2481</v>
      </c>
      <c r="L687" s="6" t="s">
        <v>1475</v>
      </c>
      <c r="M687" s="5">
        <v>27328</v>
      </c>
      <c r="N687" s="4" t="s">
        <v>2481</v>
      </c>
      <c r="O687" s="4" t="s">
        <v>4627</v>
      </c>
      <c r="P687" s="4" t="s">
        <v>4606</v>
      </c>
    </row>
    <row r="688" spans="1:16" ht="15" x14ac:dyDescent="0.2">
      <c r="A688" s="2">
        <v>687</v>
      </c>
      <c r="B688" s="6" t="s">
        <v>1</v>
      </c>
      <c r="C688" s="7" t="str">
        <f>HYPERLINK("https://www.twitter.com/indah0612/status/1426167745511493635","https://www.twitter.com/indah0612/status/1426167745511493635")</f>
        <v>https://www.twitter.com/indah0612/status/1426167745511493635</v>
      </c>
      <c r="D688" s="6" t="s">
        <v>1476</v>
      </c>
      <c r="E688" s="8">
        <v>44421</v>
      </c>
      <c r="F688" s="6" t="s">
        <v>1474</v>
      </c>
      <c r="G688" s="5">
        <v>285</v>
      </c>
      <c r="H688" s="5">
        <v>3853</v>
      </c>
      <c r="I688" s="5">
        <v>3820</v>
      </c>
      <c r="J688" s="6">
        <v>3122.8999999999996</v>
      </c>
      <c r="K688" s="4" t="s">
        <v>2481</v>
      </c>
      <c r="L688" s="6" t="s">
        <v>1023</v>
      </c>
      <c r="M688" s="5">
        <v>27329</v>
      </c>
      <c r="N688" s="4" t="s">
        <v>2481</v>
      </c>
      <c r="O688" s="4" t="s">
        <v>4627</v>
      </c>
      <c r="P688" s="4" t="s">
        <v>4606</v>
      </c>
    </row>
    <row r="689" spans="1:16" ht="15" x14ac:dyDescent="0.2">
      <c r="A689" s="2">
        <v>688</v>
      </c>
      <c r="B689" s="6" t="s">
        <v>1</v>
      </c>
      <c r="C689" s="7" t="str">
        <f>HYPERLINK("https://www.twitter.com/SandraP20371224/status/1426167742990749698","https://www.twitter.com/SandraP20371224/status/1426167742990749698")</f>
        <v>https://www.twitter.com/SandraP20371224/status/1426167742990749698</v>
      </c>
      <c r="D689" s="6" t="s">
        <v>1477</v>
      </c>
      <c r="E689" s="8">
        <v>44421</v>
      </c>
      <c r="F689" s="6" t="s">
        <v>1478</v>
      </c>
      <c r="G689" s="5">
        <v>72</v>
      </c>
      <c r="H689" s="5">
        <v>1093</v>
      </c>
      <c r="I689" s="5">
        <v>1803</v>
      </c>
      <c r="J689" s="6">
        <v>1243.8</v>
      </c>
      <c r="K689" s="4" t="s">
        <v>2481</v>
      </c>
      <c r="L689" s="6" t="s">
        <v>1479</v>
      </c>
      <c r="M689" s="5">
        <v>27330</v>
      </c>
      <c r="N689" s="4" t="s">
        <v>2481</v>
      </c>
      <c r="O689" s="4" t="s">
        <v>4627</v>
      </c>
      <c r="P689" s="4" t="s">
        <v>4606</v>
      </c>
    </row>
    <row r="690" spans="1:16" ht="15" x14ac:dyDescent="0.2">
      <c r="A690" s="2">
        <v>689</v>
      </c>
      <c r="B690" s="6" t="s">
        <v>1</v>
      </c>
      <c r="C690" s="7" t="str">
        <f>HYPERLINK("https://www.twitter.com/MdPabel64019488/status/1426167737752055817","https://www.twitter.com/MdPabel64019488/status/1426167737752055817")</f>
        <v>https://www.twitter.com/MdPabel64019488/status/1426167737752055817</v>
      </c>
      <c r="D690" s="6" t="s">
        <v>1480</v>
      </c>
      <c r="E690" s="8">
        <v>44421</v>
      </c>
      <c r="F690" s="6" t="s">
        <v>1481</v>
      </c>
      <c r="G690" s="5">
        <v>21</v>
      </c>
      <c r="H690" s="5">
        <v>809</v>
      </c>
      <c r="I690" s="5">
        <v>808</v>
      </c>
      <c r="J690" s="6">
        <v>650.9</v>
      </c>
      <c r="K690" s="4" t="s">
        <v>2481</v>
      </c>
      <c r="L690" s="6" t="s">
        <v>1367</v>
      </c>
      <c r="M690" s="5">
        <v>27331</v>
      </c>
      <c r="N690" s="4" t="s">
        <v>2481</v>
      </c>
      <c r="O690" s="4" t="s">
        <v>4627</v>
      </c>
      <c r="P690" s="4" t="s">
        <v>4606</v>
      </c>
    </row>
    <row r="691" spans="1:16" ht="15" x14ac:dyDescent="0.2">
      <c r="A691" s="2">
        <v>690</v>
      </c>
      <c r="B691" s="6" t="s">
        <v>1</v>
      </c>
      <c r="C691" s="7" t="str">
        <f>HYPERLINK("https://www.twitter.com/akgandhi1997/status/1426167736632184833","https://www.twitter.com/akgandhi1997/status/1426167736632184833")</f>
        <v>https://www.twitter.com/akgandhi1997/status/1426167736632184833</v>
      </c>
      <c r="D691" s="6" t="s">
        <v>1482</v>
      </c>
      <c r="E691" s="8">
        <v>44421</v>
      </c>
      <c r="F691" s="6" t="s">
        <v>1483</v>
      </c>
      <c r="G691" s="5">
        <v>18</v>
      </c>
      <c r="H691" s="5">
        <v>809</v>
      </c>
      <c r="I691" s="5">
        <v>808</v>
      </c>
      <c r="J691" s="6">
        <v>650.29999999999995</v>
      </c>
      <c r="K691" s="4" t="s">
        <v>2481</v>
      </c>
      <c r="L691" s="6" t="s">
        <v>1367</v>
      </c>
      <c r="M691" s="5">
        <v>27332</v>
      </c>
      <c r="N691" s="4" t="s">
        <v>2481</v>
      </c>
      <c r="O691" s="4" t="s">
        <v>4627</v>
      </c>
      <c r="P691" s="4" t="s">
        <v>4606</v>
      </c>
    </row>
    <row r="692" spans="1:16" ht="15" x14ac:dyDescent="0.2">
      <c r="A692" s="2">
        <v>691</v>
      </c>
      <c r="B692" s="6" t="s">
        <v>1</v>
      </c>
      <c r="C692" s="7" t="str">
        <f>HYPERLINK("https://www.twitter.com/El_Khaos/status/1426167736011575299","https://www.twitter.com/El_Khaos/status/1426167736011575299")</f>
        <v>https://www.twitter.com/El_Khaos/status/1426167736011575299</v>
      </c>
      <c r="D692" s="6" t="s">
        <v>1484</v>
      </c>
      <c r="E692" s="8">
        <v>44421</v>
      </c>
      <c r="F692" s="6" t="s">
        <v>1483</v>
      </c>
      <c r="G692" s="5">
        <v>188</v>
      </c>
      <c r="H692" s="5">
        <v>14</v>
      </c>
      <c r="I692" s="5">
        <v>6</v>
      </c>
      <c r="J692" s="6">
        <v>44.800000000000004</v>
      </c>
      <c r="K692" s="4" t="s">
        <v>2481</v>
      </c>
      <c r="L692" s="6" t="s">
        <v>1485</v>
      </c>
      <c r="M692" s="5">
        <v>27333</v>
      </c>
      <c r="N692" s="4" t="s">
        <v>2481</v>
      </c>
      <c r="O692" s="4" t="s">
        <v>4627</v>
      </c>
      <c r="P692" s="4" t="s">
        <v>4606</v>
      </c>
    </row>
    <row r="693" spans="1:16" ht="15" x14ac:dyDescent="0.2">
      <c r="A693" s="2">
        <v>692</v>
      </c>
      <c r="B693" s="6" t="s">
        <v>1</v>
      </c>
      <c r="C693" s="7" t="str">
        <f>HYPERLINK("https://www.twitter.com/andropmax/status/1426167733096357893","https://www.twitter.com/andropmax/status/1426167733096357893")</f>
        <v>https://www.twitter.com/andropmax/status/1426167733096357893</v>
      </c>
      <c r="D693" s="6" t="s">
        <v>1486</v>
      </c>
      <c r="E693" s="8">
        <v>44421</v>
      </c>
      <c r="F693" s="6" t="s">
        <v>1483</v>
      </c>
      <c r="G693" s="5">
        <v>24785</v>
      </c>
      <c r="H693" s="5">
        <v>0</v>
      </c>
      <c r="I693" s="5">
        <v>0</v>
      </c>
      <c r="J693" s="5">
        <v>4957</v>
      </c>
      <c r="K693" s="4" t="s">
        <v>2481</v>
      </c>
      <c r="L693" s="6" t="s">
        <v>1487</v>
      </c>
      <c r="M693" s="5">
        <v>27334</v>
      </c>
      <c r="N693" s="4" t="s">
        <v>2481</v>
      </c>
      <c r="O693" s="4" t="s">
        <v>4627</v>
      </c>
      <c r="P693" s="4" t="s">
        <v>4606</v>
      </c>
    </row>
    <row r="694" spans="1:16" ht="15" x14ac:dyDescent="0.2">
      <c r="A694" s="2">
        <v>693</v>
      </c>
      <c r="B694" s="6" t="s">
        <v>1</v>
      </c>
      <c r="C694" s="7" t="str">
        <f>HYPERLINK("https://www.twitter.com/MaxPro420/status/1426167727337652226","https://www.twitter.com/MaxPro420/status/1426167727337652226")</f>
        <v>https://www.twitter.com/MaxPro420/status/1426167727337652226</v>
      </c>
      <c r="D694" s="6" t="s">
        <v>1488</v>
      </c>
      <c r="E694" s="8">
        <v>44421</v>
      </c>
      <c r="F694" s="6" t="s">
        <v>1489</v>
      </c>
      <c r="G694" s="5">
        <v>4189</v>
      </c>
      <c r="H694" s="5">
        <v>0</v>
      </c>
      <c r="I694" s="5">
        <v>0</v>
      </c>
      <c r="J694" s="6">
        <v>837.80000000000007</v>
      </c>
      <c r="K694" s="4" t="s">
        <v>2481</v>
      </c>
      <c r="L694" s="6" t="s">
        <v>1490</v>
      </c>
      <c r="M694" s="5">
        <v>27335</v>
      </c>
      <c r="N694" s="4" t="s">
        <v>2481</v>
      </c>
      <c r="O694" s="4" t="s">
        <v>4627</v>
      </c>
      <c r="P694" s="4" t="s">
        <v>4606</v>
      </c>
    </row>
    <row r="695" spans="1:16" ht="15" x14ac:dyDescent="0.2">
      <c r="A695" s="2">
        <v>694</v>
      </c>
      <c r="B695" s="6" t="s">
        <v>1</v>
      </c>
      <c r="C695" s="7" t="str">
        <f>HYPERLINK("https://www.twitter.com/lavangroi1/status/1426167726939066369","https://www.twitter.com/lavangroi1/status/1426167726939066369")</f>
        <v>https://www.twitter.com/lavangroi1/status/1426167726939066369</v>
      </c>
      <c r="D695" s="6" t="s">
        <v>1491</v>
      </c>
      <c r="E695" s="8">
        <v>44421</v>
      </c>
      <c r="F695" s="6" t="s">
        <v>1489</v>
      </c>
      <c r="G695" s="5">
        <v>30</v>
      </c>
      <c r="H695" s="5">
        <v>809</v>
      </c>
      <c r="I695" s="5">
        <v>808</v>
      </c>
      <c r="J695" s="6">
        <v>652.70000000000005</v>
      </c>
      <c r="K695" s="4" t="s">
        <v>2481</v>
      </c>
      <c r="L695" s="6" t="s">
        <v>1367</v>
      </c>
      <c r="M695" s="5">
        <v>27336</v>
      </c>
      <c r="N695" s="4" t="s">
        <v>2481</v>
      </c>
      <c r="O695" s="4" t="s">
        <v>4627</v>
      </c>
      <c r="P695" s="4" t="s">
        <v>4606</v>
      </c>
    </row>
    <row r="696" spans="1:16" ht="15" x14ac:dyDescent="0.2">
      <c r="A696" s="2">
        <v>695</v>
      </c>
      <c r="B696" s="6" t="s">
        <v>1</v>
      </c>
      <c r="C696" s="7" t="str">
        <f>HYPERLINK("https://www.twitter.com/MdSobuj57833724/status/1426167723231375366","https://www.twitter.com/MdSobuj57833724/status/1426167723231375366")</f>
        <v>https://www.twitter.com/MdSobuj57833724/status/1426167723231375366</v>
      </c>
      <c r="D696" s="6" t="s">
        <v>1492</v>
      </c>
      <c r="E696" s="8">
        <v>44421</v>
      </c>
      <c r="F696" s="6" t="s">
        <v>1493</v>
      </c>
      <c r="G696" s="5">
        <v>3</v>
      </c>
      <c r="H696" s="5">
        <v>2354</v>
      </c>
      <c r="I696" s="5">
        <v>2140</v>
      </c>
      <c r="J696" s="6">
        <v>1776.8</v>
      </c>
      <c r="K696" s="4" t="s">
        <v>2481</v>
      </c>
      <c r="L696" s="6" t="s">
        <v>1385</v>
      </c>
      <c r="M696" s="5">
        <v>27337</v>
      </c>
      <c r="N696" s="4" t="s">
        <v>2481</v>
      </c>
      <c r="O696" s="4" t="s">
        <v>4627</v>
      </c>
      <c r="P696" s="4" t="s">
        <v>4606</v>
      </c>
    </row>
    <row r="697" spans="1:16" ht="15" x14ac:dyDescent="0.2">
      <c r="A697" s="2">
        <v>696</v>
      </c>
      <c r="B697" s="6" t="s">
        <v>1</v>
      </c>
      <c r="C697" s="7" t="str">
        <f>HYPERLINK("https://www.twitter.com/DaniBlueGaming/status/1426167722610679814","https://www.twitter.com/DaniBlueGaming/status/1426167722610679814")</f>
        <v>https://www.twitter.com/DaniBlueGaming/status/1426167722610679814</v>
      </c>
      <c r="D697" s="6" t="s">
        <v>1494</v>
      </c>
      <c r="E697" s="8">
        <v>44421</v>
      </c>
      <c r="F697" s="6" t="s">
        <v>1493</v>
      </c>
      <c r="G697" s="5">
        <v>5</v>
      </c>
      <c r="H697" s="5">
        <v>0</v>
      </c>
      <c r="I697" s="5">
        <v>0</v>
      </c>
      <c r="J697" s="5">
        <v>1</v>
      </c>
      <c r="K697" s="4" t="s">
        <v>2481</v>
      </c>
      <c r="L697" s="6" t="s">
        <v>1495</v>
      </c>
      <c r="M697" s="5">
        <v>27338</v>
      </c>
      <c r="N697" s="4" t="s">
        <v>2481</v>
      </c>
      <c r="O697" s="4" t="s">
        <v>4627</v>
      </c>
      <c r="P697" s="4" t="s">
        <v>4606</v>
      </c>
    </row>
    <row r="698" spans="1:16" ht="15" x14ac:dyDescent="0.2">
      <c r="A698" s="2">
        <v>697</v>
      </c>
      <c r="B698" s="6" t="s">
        <v>1</v>
      </c>
      <c r="C698" s="7" t="str">
        <f>HYPERLINK("https://www.twitter.com/JehuTFT/status/1426167721646084098","https://www.twitter.com/JehuTFT/status/1426167721646084098")</f>
        <v>https://www.twitter.com/JehuTFT/status/1426167721646084098</v>
      </c>
      <c r="D698" s="6" t="s">
        <v>1496</v>
      </c>
      <c r="E698" s="8">
        <v>44421</v>
      </c>
      <c r="F698" s="6" t="s">
        <v>1493</v>
      </c>
      <c r="G698" s="5">
        <v>97</v>
      </c>
      <c r="H698" s="5">
        <v>1136</v>
      </c>
      <c r="I698" s="5">
        <v>2675</v>
      </c>
      <c r="J698" s="6">
        <v>1697.7</v>
      </c>
      <c r="K698" s="4" t="s">
        <v>2481</v>
      </c>
      <c r="L698" s="6" t="s">
        <v>461</v>
      </c>
      <c r="M698" s="5">
        <v>27339</v>
      </c>
      <c r="N698" s="4" t="s">
        <v>2481</v>
      </c>
      <c r="O698" s="4" t="s">
        <v>4627</v>
      </c>
      <c r="P698" s="4" t="s">
        <v>4606</v>
      </c>
    </row>
    <row r="699" spans="1:16" ht="15" x14ac:dyDescent="0.2">
      <c r="A699" s="2">
        <v>698</v>
      </c>
      <c r="B699" s="6" t="s">
        <v>1</v>
      </c>
      <c r="C699" s="7" t="str">
        <f>HYPERLINK("https://www.twitter.com/Yuukirama1/status/1426167720291180549","https://www.twitter.com/Yuukirama1/status/1426167720291180549")</f>
        <v>https://www.twitter.com/Yuukirama1/status/1426167720291180549</v>
      </c>
      <c r="D699" s="6" t="s">
        <v>1497</v>
      </c>
      <c r="E699" s="8">
        <v>44421</v>
      </c>
      <c r="F699" s="6" t="s">
        <v>1493</v>
      </c>
      <c r="G699" s="5">
        <v>9</v>
      </c>
      <c r="H699" s="5">
        <v>0</v>
      </c>
      <c r="I699" s="5">
        <v>0</v>
      </c>
      <c r="J699" s="6">
        <v>1.8</v>
      </c>
      <c r="K699" s="4" t="s">
        <v>2481</v>
      </c>
      <c r="L699" s="6" t="s">
        <v>1498</v>
      </c>
      <c r="M699" s="5">
        <v>27340</v>
      </c>
      <c r="N699" s="4" t="s">
        <v>2481</v>
      </c>
      <c r="O699" s="4" t="s">
        <v>4627</v>
      </c>
      <c r="P699" s="4" t="s">
        <v>4606</v>
      </c>
    </row>
    <row r="700" spans="1:16" ht="15" x14ac:dyDescent="0.2">
      <c r="A700" s="2">
        <v>699</v>
      </c>
      <c r="B700" s="6" t="s">
        <v>1</v>
      </c>
      <c r="C700" s="7" t="str">
        <f>HYPERLINK("https://www.twitter.com/Amankaur866/status/1426167719439716354","https://www.twitter.com/Amankaur866/status/1426167719439716354")</f>
        <v>https://www.twitter.com/Amankaur866/status/1426167719439716354</v>
      </c>
      <c r="D700" s="6" t="s">
        <v>1499</v>
      </c>
      <c r="E700" s="8">
        <v>44421</v>
      </c>
      <c r="F700" s="6" t="s">
        <v>1500</v>
      </c>
      <c r="G700" s="5">
        <v>118</v>
      </c>
      <c r="H700" s="5">
        <v>3748</v>
      </c>
      <c r="I700" s="5">
        <v>3603</v>
      </c>
      <c r="J700" s="6">
        <v>2949.5</v>
      </c>
      <c r="K700" s="4" t="s">
        <v>2481</v>
      </c>
      <c r="L700" s="6" t="s">
        <v>862</v>
      </c>
      <c r="M700" s="5">
        <v>27341</v>
      </c>
      <c r="N700" s="4" t="s">
        <v>2481</v>
      </c>
      <c r="O700" s="4" t="s">
        <v>4627</v>
      </c>
      <c r="P700" s="4" t="s">
        <v>4606</v>
      </c>
    </row>
    <row r="701" spans="1:16" ht="15" x14ac:dyDescent="0.2">
      <c r="A701" s="2">
        <v>700</v>
      </c>
      <c r="B701" s="6" t="s">
        <v>1</v>
      </c>
      <c r="C701" s="7" t="str">
        <f>HYPERLINK("https://www.twitter.com/luckypickhyun/status/1426167715178246149","https://www.twitter.com/luckypickhyun/status/1426167715178246149")</f>
        <v>https://www.twitter.com/luckypickhyun/status/1426167715178246149</v>
      </c>
      <c r="D701" s="6" t="s">
        <v>1501</v>
      </c>
      <c r="E701" s="8">
        <v>44421</v>
      </c>
      <c r="F701" s="6" t="s">
        <v>1502</v>
      </c>
      <c r="G701" s="5">
        <v>36</v>
      </c>
      <c r="H701" s="5">
        <v>635</v>
      </c>
      <c r="I701" s="5">
        <v>2240</v>
      </c>
      <c r="J701" s="6">
        <v>1317.7</v>
      </c>
      <c r="K701" s="4" t="s">
        <v>2481</v>
      </c>
      <c r="L701" s="6" t="s">
        <v>1222</v>
      </c>
      <c r="M701" s="5">
        <v>27342</v>
      </c>
      <c r="N701" s="4" t="s">
        <v>2481</v>
      </c>
      <c r="O701" s="4" t="s">
        <v>4627</v>
      </c>
      <c r="P701" s="4" t="s">
        <v>4606</v>
      </c>
    </row>
    <row r="702" spans="1:16" ht="15" x14ac:dyDescent="0.2">
      <c r="A702" s="2">
        <v>701</v>
      </c>
      <c r="B702" s="6" t="s">
        <v>1</v>
      </c>
      <c r="C702" s="7" t="str">
        <f>HYPERLINK("https://www.twitter.com/StrayDoge2/status/1426167712741400582","https://www.twitter.com/StrayDoge2/status/1426167712741400582")</f>
        <v>https://www.twitter.com/StrayDoge2/status/1426167712741400582</v>
      </c>
      <c r="D702" s="6" t="s">
        <v>1503</v>
      </c>
      <c r="E702" s="8">
        <v>44421</v>
      </c>
      <c r="F702" s="6" t="s">
        <v>1502</v>
      </c>
      <c r="G702" s="5">
        <v>4</v>
      </c>
      <c r="H702" s="5">
        <v>0</v>
      </c>
      <c r="I702" s="5">
        <v>0</v>
      </c>
      <c r="J702" s="6">
        <v>0.8</v>
      </c>
      <c r="K702" s="4" t="s">
        <v>2481</v>
      </c>
      <c r="L702" s="6" t="s">
        <v>1504</v>
      </c>
      <c r="M702" s="5">
        <v>27343</v>
      </c>
      <c r="N702" s="4" t="s">
        <v>2481</v>
      </c>
      <c r="O702" s="4" t="s">
        <v>4627</v>
      </c>
      <c r="P702" s="4" t="s">
        <v>4606</v>
      </c>
    </row>
    <row r="703" spans="1:16" ht="15" x14ac:dyDescent="0.2">
      <c r="A703" s="2">
        <v>702</v>
      </c>
      <c r="B703" s="6" t="s">
        <v>1</v>
      </c>
      <c r="C703" s="7" t="str">
        <f>HYPERLINK("https://www.twitter.com/monivai1182/status/1426167709243383810","https://www.twitter.com/monivai1182/status/1426167709243383810")</f>
        <v>https://www.twitter.com/monivai1182/status/1426167709243383810</v>
      </c>
      <c r="D703" s="6" t="s">
        <v>1505</v>
      </c>
      <c r="E703" s="8">
        <v>44421</v>
      </c>
      <c r="F703" s="6" t="s">
        <v>1506</v>
      </c>
      <c r="G703" s="5">
        <v>62</v>
      </c>
      <c r="H703" s="5">
        <v>0</v>
      </c>
      <c r="I703" s="5">
        <v>0</v>
      </c>
      <c r="J703" s="6">
        <v>12.4</v>
      </c>
      <c r="K703" s="4" t="s">
        <v>2481</v>
      </c>
      <c r="L703" s="6" t="s">
        <v>1507</v>
      </c>
      <c r="M703" s="5">
        <v>27344</v>
      </c>
      <c r="N703" s="4" t="s">
        <v>2481</v>
      </c>
      <c r="O703" s="4" t="s">
        <v>4627</v>
      </c>
      <c r="P703" s="4" t="s">
        <v>4606</v>
      </c>
    </row>
    <row r="704" spans="1:16" ht="15" x14ac:dyDescent="0.2">
      <c r="A704" s="2">
        <v>703</v>
      </c>
      <c r="B704" s="6" t="s">
        <v>1</v>
      </c>
      <c r="C704" s="7" t="str">
        <f>HYPERLINK("https://www.twitter.com/IndiaBtcn/status/1426167707154534402","https://www.twitter.com/IndiaBtcn/status/1426167707154534402")</f>
        <v>https://www.twitter.com/IndiaBtcn/status/1426167707154534402</v>
      </c>
      <c r="D704" s="6" t="s">
        <v>1426</v>
      </c>
      <c r="E704" s="8">
        <v>44421</v>
      </c>
      <c r="F704" s="6" t="s">
        <v>1508</v>
      </c>
      <c r="G704" s="5">
        <v>32</v>
      </c>
      <c r="H704" s="5">
        <v>0</v>
      </c>
      <c r="I704" s="5">
        <v>0</v>
      </c>
      <c r="J704" s="6">
        <v>6.4</v>
      </c>
      <c r="K704" s="4" t="s">
        <v>2481</v>
      </c>
      <c r="L704" s="6" t="s">
        <v>1509</v>
      </c>
      <c r="M704" s="5">
        <v>27345</v>
      </c>
      <c r="N704" s="4" t="s">
        <v>2481</v>
      </c>
      <c r="O704" s="4" t="s">
        <v>4627</v>
      </c>
      <c r="P704" s="4" t="s">
        <v>4606</v>
      </c>
    </row>
    <row r="705" spans="1:16" ht="15" x14ac:dyDescent="0.2">
      <c r="A705" s="2">
        <v>704</v>
      </c>
      <c r="B705" s="6" t="s">
        <v>1</v>
      </c>
      <c r="C705" s="7" t="str">
        <f>HYPERLINK("https://www.twitter.com/juker_bast_N/status/1426167705531404288","https://www.twitter.com/juker_bast_N/status/1426167705531404288")</f>
        <v>https://www.twitter.com/juker_bast_N/status/1426167705531404288</v>
      </c>
      <c r="D705" s="6" t="s">
        <v>1510</v>
      </c>
      <c r="E705" s="8">
        <v>44421</v>
      </c>
      <c r="F705" s="6" t="s">
        <v>1508</v>
      </c>
      <c r="G705" s="5">
        <v>42</v>
      </c>
      <c r="H705" s="5">
        <v>0</v>
      </c>
      <c r="I705" s="5">
        <v>0</v>
      </c>
      <c r="J705" s="6">
        <v>8.4</v>
      </c>
      <c r="K705" s="4" t="s">
        <v>2481</v>
      </c>
      <c r="L705" s="6" t="s">
        <v>1511</v>
      </c>
      <c r="M705" s="5">
        <v>27346</v>
      </c>
      <c r="N705" s="4" t="s">
        <v>2481</v>
      </c>
      <c r="O705" s="4" t="s">
        <v>4627</v>
      </c>
      <c r="P705" s="4" t="s">
        <v>4606</v>
      </c>
    </row>
    <row r="706" spans="1:16" ht="15" x14ac:dyDescent="0.2">
      <c r="A706" s="2">
        <v>705</v>
      </c>
      <c r="B706" s="6" t="s">
        <v>1</v>
      </c>
      <c r="C706" s="7" t="str">
        <f>HYPERLINK("https://www.twitter.com/J_Fresh2Death/status/1426167703249764353","https://www.twitter.com/J_Fresh2Death/status/1426167703249764353")</f>
        <v>https://www.twitter.com/J_Fresh2Death/status/1426167703249764353</v>
      </c>
      <c r="D706" s="6" t="s">
        <v>1512</v>
      </c>
      <c r="E706" s="8">
        <v>44421</v>
      </c>
      <c r="F706" s="6" t="s">
        <v>1508</v>
      </c>
      <c r="G706" s="5">
        <v>103</v>
      </c>
      <c r="H706" s="5">
        <v>11</v>
      </c>
      <c r="I706" s="5">
        <v>10</v>
      </c>
      <c r="J706" s="6">
        <v>28.900000000000002</v>
      </c>
      <c r="K706" s="4" t="s">
        <v>2481</v>
      </c>
      <c r="L706" s="6" t="s">
        <v>1513</v>
      </c>
      <c r="M706" s="5">
        <v>27347</v>
      </c>
      <c r="N706" s="4" t="s">
        <v>2481</v>
      </c>
      <c r="O706" s="4" t="s">
        <v>4627</v>
      </c>
      <c r="P706" s="4" t="s">
        <v>4606</v>
      </c>
    </row>
    <row r="707" spans="1:16" ht="15" x14ac:dyDescent="0.2">
      <c r="A707" s="2">
        <v>706</v>
      </c>
      <c r="B707" s="6" t="s">
        <v>1</v>
      </c>
      <c r="C707" s="7" t="str">
        <f>HYPERLINK("https://www.twitter.com/rohmad_ajah/status/1426167700988989447","https://www.twitter.com/rohmad_ajah/status/1426167700988989447")</f>
        <v>https://www.twitter.com/rohmad_ajah/status/1426167700988989447</v>
      </c>
      <c r="D707" s="6" t="s">
        <v>1514</v>
      </c>
      <c r="E707" s="8">
        <v>44421</v>
      </c>
      <c r="F707" s="6" t="s">
        <v>1515</v>
      </c>
      <c r="G707" s="5">
        <v>312</v>
      </c>
      <c r="H707" s="5">
        <v>809</v>
      </c>
      <c r="I707" s="5">
        <v>808</v>
      </c>
      <c r="J707" s="6">
        <v>709.1</v>
      </c>
      <c r="K707" s="4" t="s">
        <v>2481</v>
      </c>
      <c r="L707" s="6" t="s">
        <v>1367</v>
      </c>
      <c r="M707" s="5">
        <v>27348</v>
      </c>
      <c r="N707" s="4" t="s">
        <v>2481</v>
      </c>
      <c r="O707" s="4" t="s">
        <v>4627</v>
      </c>
      <c r="P707" s="4" t="s">
        <v>4606</v>
      </c>
    </row>
    <row r="708" spans="1:16" ht="15" x14ac:dyDescent="0.2">
      <c r="A708" s="2">
        <v>707</v>
      </c>
      <c r="B708" s="6" t="s">
        <v>1</v>
      </c>
      <c r="C708" s="7" t="str">
        <f>HYPERLINK("https://www.twitter.com/DEjavo_1/status/1426167699609108482","https://www.twitter.com/DEjavo_1/status/1426167699609108482")</f>
        <v>https://www.twitter.com/DEjavo_1/status/1426167699609108482</v>
      </c>
      <c r="D708" s="6" t="s">
        <v>1516</v>
      </c>
      <c r="E708" s="8">
        <v>44421</v>
      </c>
      <c r="F708" s="6" t="s">
        <v>1515</v>
      </c>
      <c r="G708" s="5">
        <v>71</v>
      </c>
      <c r="H708" s="5">
        <v>0</v>
      </c>
      <c r="I708" s="5">
        <v>0</v>
      </c>
      <c r="J708" s="6">
        <v>14.200000000000001</v>
      </c>
      <c r="K708" s="4" t="s">
        <v>2481</v>
      </c>
      <c r="L708" s="6" t="s">
        <v>1517</v>
      </c>
      <c r="M708" s="5">
        <v>27349</v>
      </c>
      <c r="N708" s="4" t="s">
        <v>2481</v>
      </c>
      <c r="O708" s="4" t="s">
        <v>4627</v>
      </c>
      <c r="P708" s="4" t="s">
        <v>4606</v>
      </c>
    </row>
    <row r="709" spans="1:16" ht="15" x14ac:dyDescent="0.2">
      <c r="A709" s="2">
        <v>708</v>
      </c>
      <c r="B709" s="6" t="s">
        <v>1</v>
      </c>
      <c r="C709" s="7" t="str">
        <f>HYPERLINK("https://www.twitter.com/rabiul76/status/1426167698883432448","https://www.twitter.com/rabiul76/status/1426167698883432448")</f>
        <v>https://www.twitter.com/rabiul76/status/1426167698883432448</v>
      </c>
      <c r="D709" s="6" t="s">
        <v>1518</v>
      </c>
      <c r="E709" s="8">
        <v>44421</v>
      </c>
      <c r="F709" s="6" t="s">
        <v>1519</v>
      </c>
      <c r="G709" s="5">
        <v>0</v>
      </c>
      <c r="H709" s="5">
        <v>809</v>
      </c>
      <c r="I709" s="5">
        <v>808</v>
      </c>
      <c r="J709" s="6">
        <v>646.70000000000005</v>
      </c>
      <c r="K709" s="4" t="s">
        <v>2481</v>
      </c>
      <c r="L709" s="6" t="s">
        <v>1367</v>
      </c>
      <c r="M709" s="5">
        <v>27350</v>
      </c>
      <c r="N709" s="4" t="s">
        <v>2481</v>
      </c>
      <c r="O709" s="4" t="s">
        <v>4627</v>
      </c>
      <c r="P709" s="4" t="s">
        <v>4606</v>
      </c>
    </row>
    <row r="710" spans="1:16" ht="15" x14ac:dyDescent="0.2">
      <c r="A710" s="2">
        <v>709</v>
      </c>
      <c r="B710" s="6" t="s">
        <v>1</v>
      </c>
      <c r="C710" s="7" t="str">
        <f>HYPERLINK("https://www.twitter.com/mujahid25438001/status/1426167698711400451","https://www.twitter.com/mujahid25438001/status/1426167698711400451")</f>
        <v>https://www.twitter.com/mujahid25438001/status/1426167698711400451</v>
      </c>
      <c r="D710" s="6" t="s">
        <v>1520</v>
      </c>
      <c r="E710" s="8">
        <v>44421</v>
      </c>
      <c r="F710" s="6" t="s">
        <v>1519</v>
      </c>
      <c r="G710" s="5">
        <v>88</v>
      </c>
      <c r="H710" s="5">
        <v>809</v>
      </c>
      <c r="I710" s="5">
        <v>808</v>
      </c>
      <c r="J710" s="6">
        <v>664.3</v>
      </c>
      <c r="K710" s="4" t="s">
        <v>2481</v>
      </c>
      <c r="L710" s="6" t="s">
        <v>1367</v>
      </c>
      <c r="M710" s="5">
        <v>27351</v>
      </c>
      <c r="N710" s="4" t="s">
        <v>2481</v>
      </c>
      <c r="O710" s="4" t="s">
        <v>4627</v>
      </c>
      <c r="P710" s="4" t="s">
        <v>4606</v>
      </c>
    </row>
    <row r="711" spans="1:16" ht="15" x14ac:dyDescent="0.2">
      <c r="A711" s="2">
        <v>710</v>
      </c>
      <c r="B711" s="6" t="s">
        <v>1</v>
      </c>
      <c r="C711" s="7" t="str">
        <f>HYPERLINK("https://www.twitter.com/DEjavo_1/status/1426167696622817285","https://www.twitter.com/DEjavo_1/status/1426167696622817285")</f>
        <v>https://www.twitter.com/DEjavo_1/status/1426167696622817285</v>
      </c>
      <c r="D711" s="6" t="s">
        <v>1516</v>
      </c>
      <c r="E711" s="8">
        <v>44421</v>
      </c>
      <c r="F711" s="6" t="s">
        <v>1519</v>
      </c>
      <c r="G711" s="5">
        <v>71</v>
      </c>
      <c r="H711" s="5">
        <v>0</v>
      </c>
      <c r="I711" s="5">
        <v>0</v>
      </c>
      <c r="J711" s="6">
        <v>14.200000000000001</v>
      </c>
      <c r="K711" s="4" t="s">
        <v>2481</v>
      </c>
      <c r="L711" s="6" t="s">
        <v>1521</v>
      </c>
      <c r="M711" s="5">
        <v>27352</v>
      </c>
      <c r="N711" s="4" t="s">
        <v>2481</v>
      </c>
      <c r="O711" s="4" t="s">
        <v>4627</v>
      </c>
      <c r="P711" s="4" t="s">
        <v>4606</v>
      </c>
    </row>
    <row r="712" spans="1:16" ht="15" x14ac:dyDescent="0.2">
      <c r="A712" s="2">
        <v>711</v>
      </c>
      <c r="B712" s="6" t="s">
        <v>1</v>
      </c>
      <c r="C712" s="7" t="str">
        <f>HYPERLINK("https://www.twitter.com/CollinsonoG/status/1426167696505376783","https://www.twitter.com/CollinsonoG/status/1426167696505376783")</f>
        <v>https://www.twitter.com/CollinsonoG/status/1426167696505376783</v>
      </c>
      <c r="D712" s="6" t="s">
        <v>1394</v>
      </c>
      <c r="E712" s="8">
        <v>44421</v>
      </c>
      <c r="F712" s="6" t="s">
        <v>1519</v>
      </c>
      <c r="G712" s="5">
        <v>0</v>
      </c>
      <c r="H712" s="5">
        <v>0</v>
      </c>
      <c r="I712" s="5">
        <v>0</v>
      </c>
      <c r="J712" s="5">
        <v>0</v>
      </c>
      <c r="K712" s="4" t="s">
        <v>2481</v>
      </c>
      <c r="L712" s="6" t="s">
        <v>1522</v>
      </c>
      <c r="M712" s="5">
        <v>27353</v>
      </c>
      <c r="N712" s="4" t="s">
        <v>2481</v>
      </c>
      <c r="O712" s="4" t="s">
        <v>4627</v>
      </c>
      <c r="P712" s="4" t="s">
        <v>4606</v>
      </c>
    </row>
    <row r="713" spans="1:16" ht="15" x14ac:dyDescent="0.2">
      <c r="A713" s="2">
        <v>712</v>
      </c>
      <c r="B713" s="6" t="s">
        <v>1</v>
      </c>
      <c r="C713" s="7" t="str">
        <f>HYPERLINK("https://www.twitter.com/oZWXnHqBEOqRlDb/status/1426167693527293952","https://www.twitter.com/oZWXnHqBEOqRlDb/status/1426167693527293952")</f>
        <v>https://www.twitter.com/oZWXnHqBEOqRlDb/status/1426167693527293952</v>
      </c>
      <c r="D713" s="6" t="s">
        <v>1523</v>
      </c>
      <c r="E713" s="8">
        <v>44421</v>
      </c>
      <c r="F713" s="6" t="s">
        <v>1524</v>
      </c>
      <c r="G713" s="5">
        <v>3</v>
      </c>
      <c r="H713" s="5">
        <v>56</v>
      </c>
      <c r="I713" s="5">
        <v>22</v>
      </c>
      <c r="J713" s="6">
        <v>28.400000000000002</v>
      </c>
      <c r="K713" s="4" t="s">
        <v>2481</v>
      </c>
      <c r="L713" s="6" t="s">
        <v>1525</v>
      </c>
      <c r="M713" s="5">
        <v>27354</v>
      </c>
      <c r="N713" s="4" t="s">
        <v>2481</v>
      </c>
      <c r="O713" s="4" t="s">
        <v>4627</v>
      </c>
      <c r="P713" s="4" t="s">
        <v>4606</v>
      </c>
    </row>
    <row r="714" spans="1:16" ht="15" x14ac:dyDescent="0.2">
      <c r="A714" s="2">
        <v>713</v>
      </c>
      <c r="B714" s="6" t="s">
        <v>1</v>
      </c>
      <c r="C714" s="7" t="str">
        <f>HYPERLINK("https://www.twitter.com/masbirin123/status/1426167693284024331","https://www.twitter.com/masbirin123/status/1426167693284024331")</f>
        <v>https://www.twitter.com/masbirin123/status/1426167693284024331</v>
      </c>
      <c r="D714" s="6" t="s">
        <v>1432</v>
      </c>
      <c r="E714" s="8">
        <v>44421</v>
      </c>
      <c r="F714" s="6" t="s">
        <v>1524</v>
      </c>
      <c r="G714" s="5">
        <v>30</v>
      </c>
      <c r="H714" s="5">
        <v>1</v>
      </c>
      <c r="I714" s="5">
        <v>1</v>
      </c>
      <c r="J714" s="6">
        <v>6.8</v>
      </c>
      <c r="K714" s="4" t="s">
        <v>2481</v>
      </c>
      <c r="L714" s="6" t="s">
        <v>1526</v>
      </c>
      <c r="M714" s="5">
        <v>27355</v>
      </c>
      <c r="N714" s="4" t="s">
        <v>2481</v>
      </c>
      <c r="O714" s="4" t="s">
        <v>4627</v>
      </c>
      <c r="P714" s="4" t="s">
        <v>4606</v>
      </c>
    </row>
    <row r="715" spans="1:16" ht="15" x14ac:dyDescent="0.2">
      <c r="A715" s="2">
        <v>714</v>
      </c>
      <c r="B715" s="6" t="s">
        <v>1</v>
      </c>
      <c r="C715" s="7" t="str">
        <f>HYPERLINK("https://www.twitter.com/Afifislam13/status/1426167692940165122","https://www.twitter.com/Afifislam13/status/1426167692940165122")</f>
        <v>https://www.twitter.com/Afifislam13/status/1426167692940165122</v>
      </c>
      <c r="D715" s="6" t="s">
        <v>1527</v>
      </c>
      <c r="E715" s="8">
        <v>44421</v>
      </c>
      <c r="F715" s="6" t="s">
        <v>1524</v>
      </c>
      <c r="G715" s="5">
        <v>6</v>
      </c>
      <c r="H715" s="5">
        <v>2354</v>
      </c>
      <c r="I715" s="5">
        <v>2140</v>
      </c>
      <c r="J715" s="6">
        <v>1777.4</v>
      </c>
      <c r="K715" s="4" t="s">
        <v>2481</v>
      </c>
      <c r="L715" s="6" t="s">
        <v>1385</v>
      </c>
      <c r="M715" s="5">
        <v>27356</v>
      </c>
      <c r="N715" s="4" t="s">
        <v>2481</v>
      </c>
      <c r="O715" s="4" t="s">
        <v>4627</v>
      </c>
      <c r="P715" s="4" t="s">
        <v>4606</v>
      </c>
    </row>
    <row r="716" spans="1:16" ht="15" x14ac:dyDescent="0.2">
      <c r="A716" s="2">
        <v>715</v>
      </c>
      <c r="B716" s="6" t="s">
        <v>1</v>
      </c>
      <c r="C716" s="7" t="str">
        <f>HYPERLINK("https://www.twitter.com/Suraj97053553/status/1426167679950360585","https://www.twitter.com/Suraj97053553/status/1426167679950360585")</f>
        <v>https://www.twitter.com/Suraj97053553/status/1426167679950360585</v>
      </c>
      <c r="D716" s="6" t="s">
        <v>1528</v>
      </c>
      <c r="E716" s="8">
        <v>44421</v>
      </c>
      <c r="F716" s="6" t="s">
        <v>1529</v>
      </c>
      <c r="G716" s="5">
        <v>20</v>
      </c>
      <c r="H716" s="5">
        <v>2354</v>
      </c>
      <c r="I716" s="5">
        <v>2140</v>
      </c>
      <c r="J716" s="6">
        <v>1780.1999999999998</v>
      </c>
      <c r="K716" s="4" t="s">
        <v>2481</v>
      </c>
      <c r="L716" s="6" t="s">
        <v>1385</v>
      </c>
      <c r="M716" s="5">
        <v>27357</v>
      </c>
      <c r="N716" s="4" t="s">
        <v>2481</v>
      </c>
      <c r="O716" s="4" t="s">
        <v>4627</v>
      </c>
      <c r="P716" s="4" t="s">
        <v>4606</v>
      </c>
    </row>
    <row r="717" spans="1:16" ht="15" x14ac:dyDescent="0.2">
      <c r="A717" s="2">
        <v>716</v>
      </c>
      <c r="B717" s="6" t="s">
        <v>1</v>
      </c>
      <c r="C717" s="7" t="str">
        <f>HYPERLINK("https://www.twitter.com/monivai1182/status/1426167676515192838","https://www.twitter.com/monivai1182/status/1426167676515192838")</f>
        <v>https://www.twitter.com/monivai1182/status/1426167676515192838</v>
      </c>
      <c r="D717" s="6" t="s">
        <v>1505</v>
      </c>
      <c r="E717" s="8">
        <v>44421</v>
      </c>
      <c r="F717" s="6" t="s">
        <v>1530</v>
      </c>
      <c r="G717" s="5">
        <v>62</v>
      </c>
      <c r="H717" s="5">
        <v>3748</v>
      </c>
      <c r="I717" s="5">
        <v>3603</v>
      </c>
      <c r="J717" s="6">
        <v>2938.3</v>
      </c>
      <c r="K717" s="4" t="s">
        <v>2481</v>
      </c>
      <c r="L717" s="6" t="s">
        <v>862</v>
      </c>
      <c r="M717" s="5">
        <v>27358</v>
      </c>
      <c r="N717" s="4" t="s">
        <v>2481</v>
      </c>
      <c r="O717" s="4" t="s">
        <v>4627</v>
      </c>
      <c r="P717" s="4" t="s">
        <v>4606</v>
      </c>
    </row>
    <row r="718" spans="1:16" ht="15" x14ac:dyDescent="0.2">
      <c r="A718" s="2">
        <v>717</v>
      </c>
      <c r="B718" s="6" t="s">
        <v>1</v>
      </c>
      <c r="C718" s="7" t="str">
        <f>HYPERLINK("https://www.twitter.com/pankajs23730148/status/1426167673130405889","https://www.twitter.com/pankajs23730148/status/1426167673130405889")</f>
        <v>https://www.twitter.com/pankajs23730148/status/1426167673130405889</v>
      </c>
      <c r="D718" s="6" t="s">
        <v>1531</v>
      </c>
      <c r="E718" s="8">
        <v>44421</v>
      </c>
      <c r="F718" s="6" t="s">
        <v>1532</v>
      </c>
      <c r="G718" s="5">
        <v>698</v>
      </c>
      <c r="H718" s="5">
        <v>809</v>
      </c>
      <c r="I718" s="5">
        <v>808</v>
      </c>
      <c r="J718" s="6">
        <v>786.3</v>
      </c>
      <c r="K718" s="4" t="s">
        <v>2481</v>
      </c>
      <c r="L718" s="6" t="s">
        <v>1367</v>
      </c>
      <c r="M718" s="5">
        <v>27359</v>
      </c>
      <c r="N718" s="4" t="s">
        <v>2481</v>
      </c>
      <c r="O718" s="4" t="s">
        <v>4627</v>
      </c>
      <c r="P718" s="4" t="s">
        <v>4606</v>
      </c>
    </row>
    <row r="719" spans="1:16" ht="15" x14ac:dyDescent="0.2">
      <c r="A719" s="2">
        <v>718</v>
      </c>
      <c r="B719" s="6" t="s">
        <v>1</v>
      </c>
      <c r="C719" s="7" t="str">
        <f>HYPERLINK("https://www.twitter.com/MSajib32/status/1426167671913992195","https://www.twitter.com/MSajib32/status/1426167671913992195")</f>
        <v>https://www.twitter.com/MSajib32/status/1426167671913992195</v>
      </c>
      <c r="D719" s="6" t="s">
        <v>1533</v>
      </c>
      <c r="E719" s="8">
        <v>44421</v>
      </c>
      <c r="F719" s="6" t="s">
        <v>1532</v>
      </c>
      <c r="G719" s="5">
        <v>23</v>
      </c>
      <c r="H719" s="5">
        <v>2354</v>
      </c>
      <c r="I719" s="5">
        <v>2140</v>
      </c>
      <c r="J719" s="6">
        <v>1780.8</v>
      </c>
      <c r="K719" s="4" t="s">
        <v>2481</v>
      </c>
      <c r="L719" s="6" t="s">
        <v>1385</v>
      </c>
      <c r="M719" s="5">
        <v>27360</v>
      </c>
      <c r="N719" s="4" t="s">
        <v>2481</v>
      </c>
      <c r="O719" s="4" t="s">
        <v>4627</v>
      </c>
      <c r="P719" s="4" t="s">
        <v>4606</v>
      </c>
    </row>
    <row r="720" spans="1:16" ht="15" x14ac:dyDescent="0.2">
      <c r="A720" s="2">
        <v>719</v>
      </c>
      <c r="B720" s="6" t="s">
        <v>1</v>
      </c>
      <c r="C720" s="7" t="str">
        <f>HYPERLINK("https://www.twitter.com/letmeknowbarry/status/1426167671209570305","https://www.twitter.com/letmeknowbarry/status/1426167671209570305")</f>
        <v>https://www.twitter.com/letmeknowbarry/status/1426167671209570305</v>
      </c>
      <c r="D720" s="6" t="s">
        <v>1534</v>
      </c>
      <c r="E720" s="8">
        <v>44421</v>
      </c>
      <c r="F720" s="6" t="s">
        <v>1532</v>
      </c>
      <c r="G720" s="5">
        <v>37</v>
      </c>
      <c r="H720" s="5">
        <v>1</v>
      </c>
      <c r="I720" s="5">
        <v>1</v>
      </c>
      <c r="J720" s="6">
        <v>8.1999999999999993</v>
      </c>
      <c r="K720" s="4" t="s">
        <v>2481</v>
      </c>
      <c r="L720" s="6" t="s">
        <v>1535</v>
      </c>
      <c r="M720" s="5">
        <v>27361</v>
      </c>
      <c r="N720" s="4" t="s">
        <v>2481</v>
      </c>
      <c r="O720" s="4" t="s">
        <v>4627</v>
      </c>
      <c r="P720" s="4" t="s">
        <v>4606</v>
      </c>
    </row>
    <row r="721" spans="1:16" ht="15" x14ac:dyDescent="0.2">
      <c r="A721" s="2">
        <v>720</v>
      </c>
      <c r="B721" s="6" t="s">
        <v>1</v>
      </c>
      <c r="C721" s="7" t="str">
        <f>HYPERLINK("https://www.twitter.com/IndiaBtcn/status/1426167670248906755","https://www.twitter.com/IndiaBtcn/status/1426167670248906755")</f>
        <v>https://www.twitter.com/IndiaBtcn/status/1426167670248906755</v>
      </c>
      <c r="D721" s="6" t="s">
        <v>1426</v>
      </c>
      <c r="E721" s="8">
        <v>44421</v>
      </c>
      <c r="F721" s="6" t="s">
        <v>1532</v>
      </c>
      <c r="G721" s="5">
        <v>32</v>
      </c>
      <c r="H721" s="5">
        <v>0</v>
      </c>
      <c r="I721" s="5">
        <v>0</v>
      </c>
      <c r="J721" s="6">
        <v>6.4</v>
      </c>
      <c r="K721" s="4" t="s">
        <v>2481</v>
      </c>
      <c r="L721" s="6" t="s">
        <v>1536</v>
      </c>
      <c r="M721" s="5">
        <v>27362</v>
      </c>
      <c r="N721" s="4" t="s">
        <v>2481</v>
      </c>
      <c r="O721" s="4" t="s">
        <v>4627</v>
      </c>
      <c r="P721" s="4" t="s">
        <v>4606</v>
      </c>
    </row>
    <row r="722" spans="1:16" ht="15" x14ac:dyDescent="0.2">
      <c r="A722" s="2">
        <v>721</v>
      </c>
      <c r="B722" s="6" t="s">
        <v>1</v>
      </c>
      <c r="C722" s="7" t="str">
        <f>HYPERLINK("https://www.twitter.com/Berkah17812935/status/1426167669988892678","https://www.twitter.com/Berkah17812935/status/1426167669988892678")</f>
        <v>https://www.twitter.com/Berkah17812935/status/1426167669988892678</v>
      </c>
      <c r="D722" s="6" t="s">
        <v>1537</v>
      </c>
      <c r="E722" s="8">
        <v>44421</v>
      </c>
      <c r="F722" s="6" t="s">
        <v>1532</v>
      </c>
      <c r="G722" s="5">
        <v>72</v>
      </c>
      <c r="H722" s="5">
        <v>809</v>
      </c>
      <c r="I722" s="5">
        <v>808</v>
      </c>
      <c r="J722" s="6">
        <v>661.09999999999991</v>
      </c>
      <c r="K722" s="4" t="s">
        <v>2481</v>
      </c>
      <c r="L722" s="6" t="s">
        <v>1367</v>
      </c>
      <c r="M722" s="5">
        <v>27363</v>
      </c>
      <c r="N722" s="4" t="s">
        <v>2481</v>
      </c>
      <c r="O722" s="4" t="s">
        <v>4627</v>
      </c>
      <c r="P722" s="4" t="s">
        <v>4606</v>
      </c>
    </row>
    <row r="723" spans="1:16" ht="15" x14ac:dyDescent="0.2">
      <c r="A723" s="2">
        <v>722</v>
      </c>
      <c r="B723" s="6" t="s">
        <v>1</v>
      </c>
      <c r="C723" s="7" t="str">
        <f>HYPERLINK("https://www.twitter.com/IsaAfra1/status/1426167667606568963","https://www.twitter.com/IsaAfra1/status/1426167667606568963")</f>
        <v>https://www.twitter.com/IsaAfra1/status/1426167667606568963</v>
      </c>
      <c r="D723" s="6" t="s">
        <v>1538</v>
      </c>
      <c r="E723" s="8">
        <v>44421</v>
      </c>
      <c r="F723" s="6" t="s">
        <v>1539</v>
      </c>
      <c r="G723" s="5">
        <v>1</v>
      </c>
      <c r="H723" s="5">
        <v>5106</v>
      </c>
      <c r="I723" s="5">
        <v>5033</v>
      </c>
      <c r="J723" s="6">
        <v>4048.5</v>
      </c>
      <c r="K723" s="4" t="s">
        <v>2481</v>
      </c>
      <c r="L723" s="6" t="s">
        <v>566</v>
      </c>
      <c r="M723" s="5">
        <v>27364</v>
      </c>
      <c r="N723" s="4" t="s">
        <v>2481</v>
      </c>
      <c r="O723" s="4" t="s">
        <v>4627</v>
      </c>
      <c r="P723" s="4" t="s">
        <v>4606</v>
      </c>
    </row>
    <row r="724" spans="1:16" ht="15" x14ac:dyDescent="0.2">
      <c r="A724" s="2">
        <v>723</v>
      </c>
      <c r="B724" s="6" t="s">
        <v>1</v>
      </c>
      <c r="C724" s="7" t="str">
        <f>HYPERLINK("https://www.twitter.com/dbsbank/status/1426167665928900611","https://www.twitter.com/dbsbank/status/1426167665928900611")</f>
        <v>https://www.twitter.com/dbsbank/status/1426167665928900611</v>
      </c>
      <c r="D724" s="6" t="s">
        <v>1540</v>
      </c>
      <c r="E724" s="8">
        <v>44421</v>
      </c>
      <c r="F724" s="6" t="s">
        <v>1539</v>
      </c>
      <c r="G724" s="5">
        <v>30601</v>
      </c>
      <c r="H724" s="5">
        <v>1</v>
      </c>
      <c r="I724" s="5">
        <v>0</v>
      </c>
      <c r="J724" s="6">
        <v>6120.5000000000009</v>
      </c>
      <c r="K724" s="4" t="s">
        <v>2481</v>
      </c>
      <c r="L724" s="6" t="s">
        <v>1541</v>
      </c>
      <c r="M724" s="5">
        <v>27365</v>
      </c>
      <c r="N724" s="4" t="s">
        <v>2481</v>
      </c>
      <c r="O724" s="4" t="s">
        <v>4627</v>
      </c>
      <c r="P724" s="4" t="s">
        <v>4606</v>
      </c>
    </row>
    <row r="725" spans="1:16" ht="15" x14ac:dyDescent="0.2">
      <c r="A725" s="2">
        <v>724</v>
      </c>
      <c r="B725" s="6" t="s">
        <v>157</v>
      </c>
      <c r="C725" s="7" t="str">
        <f>HYPERLINK("https://www.youtube.com/watch?v=aOdKtNa7RsQ","https://www.youtube.com/watch?v=aOdKtNa7RsQ")</f>
        <v>https://www.youtube.com/watch?v=aOdKtNa7RsQ</v>
      </c>
      <c r="D725" s="6" t="s">
        <v>1542</v>
      </c>
      <c r="E725" s="8">
        <v>44419</v>
      </c>
      <c r="F725" s="6" t="s">
        <v>1543</v>
      </c>
      <c r="G725" s="5">
        <v>51100</v>
      </c>
      <c r="H725" s="5">
        <v>643</v>
      </c>
      <c r="I725" s="5">
        <v>8377</v>
      </c>
      <c r="J725" s="6">
        <v>14601.4</v>
      </c>
      <c r="K725" s="4" t="s">
        <v>2481</v>
      </c>
      <c r="L725" s="6" t="s">
        <v>1544</v>
      </c>
      <c r="M725" s="5">
        <v>16566</v>
      </c>
      <c r="N725" s="4" t="s">
        <v>2481</v>
      </c>
      <c r="O725" s="4" t="s">
        <v>4627</v>
      </c>
      <c r="P725" s="4" t="s">
        <v>4606</v>
      </c>
    </row>
    <row r="726" spans="1:16" ht="15" x14ac:dyDescent="0.2">
      <c r="A726" s="2">
        <v>725</v>
      </c>
      <c r="B726" s="6" t="s">
        <v>157</v>
      </c>
      <c r="C726" s="7" t="str">
        <f>HYPERLINK("https://www.youtube.com/watch?v=F0mFXv8TbRk","https://www.youtube.com/watch?v=F0mFXv8TbRk")</f>
        <v>https://www.youtube.com/watch?v=F0mFXv8TbRk</v>
      </c>
      <c r="D726" s="6" t="s">
        <v>1545</v>
      </c>
      <c r="E726" s="8">
        <v>44419</v>
      </c>
      <c r="F726" s="6" t="s">
        <v>1546</v>
      </c>
      <c r="G726" s="5">
        <v>18900</v>
      </c>
      <c r="H726" s="5">
        <v>103</v>
      </c>
      <c r="I726" s="5">
        <v>5047</v>
      </c>
      <c r="J726" s="6">
        <v>6334.4</v>
      </c>
      <c r="K726" s="4" t="s">
        <v>2481</v>
      </c>
      <c r="L726" s="6" t="s">
        <v>1547</v>
      </c>
      <c r="M726" s="5">
        <v>16567</v>
      </c>
      <c r="N726" s="4" t="s">
        <v>2481</v>
      </c>
      <c r="O726" s="4" t="s">
        <v>4627</v>
      </c>
      <c r="P726" s="4" t="s">
        <v>4606</v>
      </c>
    </row>
    <row r="727" spans="1:16" ht="15" x14ac:dyDescent="0.2">
      <c r="A727" s="2">
        <v>726</v>
      </c>
      <c r="B727" s="6" t="s">
        <v>157</v>
      </c>
      <c r="C727" s="7" t="str">
        <f>HYPERLINK("https://www.youtube.com/watch?v=MmpUd5jtICU","https://www.youtube.com/watch?v=MmpUd5jtICU")</f>
        <v>https://www.youtube.com/watch?v=MmpUd5jtICU</v>
      </c>
      <c r="D727" s="6" t="s">
        <v>1548</v>
      </c>
      <c r="E727" s="8">
        <v>44419</v>
      </c>
      <c r="F727" s="6" t="s">
        <v>1549</v>
      </c>
      <c r="G727" s="5">
        <v>11400</v>
      </c>
      <c r="H727" s="5">
        <v>272</v>
      </c>
      <c r="I727" s="5">
        <v>2822</v>
      </c>
      <c r="J727" s="6">
        <v>3772.6</v>
      </c>
      <c r="K727" s="4" t="s">
        <v>2481</v>
      </c>
      <c r="L727" s="6" t="s">
        <v>1550</v>
      </c>
      <c r="M727" s="5">
        <v>16568</v>
      </c>
      <c r="N727" s="4" t="s">
        <v>2481</v>
      </c>
      <c r="O727" s="4" t="s">
        <v>4627</v>
      </c>
      <c r="P727" s="4" t="s">
        <v>4606</v>
      </c>
    </row>
    <row r="728" spans="1:16" ht="15" x14ac:dyDescent="0.2">
      <c r="A728" s="2">
        <v>727</v>
      </c>
      <c r="B728" s="6" t="s">
        <v>157</v>
      </c>
      <c r="C728" s="7" t="str">
        <f>HYPERLINK("https://www.youtube.com/watch?v=q20ygI1QOik","https://www.youtube.com/watch?v=q20ygI1QOik")</f>
        <v>https://www.youtube.com/watch?v=q20ygI1QOik</v>
      </c>
      <c r="D728" s="6" t="s">
        <v>1551</v>
      </c>
      <c r="E728" s="8">
        <v>44419</v>
      </c>
      <c r="F728" s="6" t="s">
        <v>1552</v>
      </c>
      <c r="G728" s="5">
        <v>0</v>
      </c>
      <c r="H728" s="5">
        <v>4145</v>
      </c>
      <c r="I728" s="5">
        <v>65654</v>
      </c>
      <c r="J728" s="6">
        <v>34070.5</v>
      </c>
      <c r="K728" s="4" t="s">
        <v>2481</v>
      </c>
      <c r="L728" s="6" t="s">
        <v>1553</v>
      </c>
      <c r="M728" s="5">
        <v>16569</v>
      </c>
      <c r="N728" s="4" t="s">
        <v>2481</v>
      </c>
      <c r="O728" s="4" t="s">
        <v>4627</v>
      </c>
      <c r="P728" s="4" t="s">
        <v>4606</v>
      </c>
    </row>
    <row r="729" spans="1:16" ht="15" x14ac:dyDescent="0.2">
      <c r="A729" s="2">
        <v>728</v>
      </c>
      <c r="B729" s="6" t="s">
        <v>157</v>
      </c>
      <c r="C729" s="7" t="str">
        <f>HYPERLINK("https://www.youtube.com/watch?v=yJYxYs8w4fI","https://www.youtube.com/watch?v=yJYxYs8w4fI")</f>
        <v>https://www.youtube.com/watch?v=yJYxYs8w4fI</v>
      </c>
      <c r="D729" s="6" t="s">
        <v>1554</v>
      </c>
      <c r="E729" s="8">
        <v>44419</v>
      </c>
      <c r="F729" s="6" t="s">
        <v>1555</v>
      </c>
      <c r="G729" s="5">
        <v>10100</v>
      </c>
      <c r="H729" s="5">
        <v>83</v>
      </c>
      <c r="I729" s="5">
        <v>499</v>
      </c>
      <c r="J729" s="6">
        <v>2294.4</v>
      </c>
      <c r="K729" s="4" t="s">
        <v>2481</v>
      </c>
      <c r="L729" s="6" t="s">
        <v>1556</v>
      </c>
      <c r="M729" s="5">
        <v>16570</v>
      </c>
      <c r="N729" s="4" t="s">
        <v>2481</v>
      </c>
      <c r="O729" s="4" t="s">
        <v>4627</v>
      </c>
      <c r="P729" s="4" t="s">
        <v>4606</v>
      </c>
    </row>
    <row r="730" spans="1:16" ht="15" x14ac:dyDescent="0.2">
      <c r="A730" s="2">
        <v>729</v>
      </c>
      <c r="B730" s="6" t="s">
        <v>157</v>
      </c>
      <c r="C730" s="7" t="str">
        <f>HYPERLINK("https://www.youtube.com/watch?v=m2j0Gn8WAcQ","https://www.youtube.com/watch?v=m2j0Gn8WAcQ")</f>
        <v>https://www.youtube.com/watch?v=m2j0Gn8WAcQ</v>
      </c>
      <c r="D730" s="6" t="s">
        <v>1557</v>
      </c>
      <c r="E730" s="8">
        <v>44419</v>
      </c>
      <c r="F730" s="6" t="s">
        <v>1558</v>
      </c>
      <c r="G730" s="5">
        <v>51100</v>
      </c>
      <c r="H730" s="5">
        <v>103</v>
      </c>
      <c r="I730" s="5">
        <v>1895</v>
      </c>
      <c r="J730" s="6">
        <v>11198.4</v>
      </c>
      <c r="K730" s="4" t="s">
        <v>2481</v>
      </c>
      <c r="L730" s="6" t="s">
        <v>1559</v>
      </c>
      <c r="M730" s="5">
        <v>16571</v>
      </c>
      <c r="N730" s="4" t="s">
        <v>2481</v>
      </c>
      <c r="O730" s="4" t="s">
        <v>4627</v>
      </c>
      <c r="P730" s="4" t="s">
        <v>4606</v>
      </c>
    </row>
    <row r="731" spans="1:16" ht="15" x14ac:dyDescent="0.2">
      <c r="A731" s="2">
        <v>730</v>
      </c>
      <c r="B731" s="6" t="s">
        <v>157</v>
      </c>
      <c r="C731" s="7" t="str">
        <f>HYPERLINK("https://www.youtube.com/watch?v=3hPAbd7kJ-s","https://www.youtube.com/watch?v=3hPAbd7kJ-s")</f>
        <v>https://www.youtube.com/watch?v=3hPAbd7kJ-s</v>
      </c>
      <c r="D731" s="6" t="s">
        <v>1560</v>
      </c>
      <c r="E731" s="8">
        <v>44419</v>
      </c>
      <c r="F731" s="6" t="s">
        <v>1561</v>
      </c>
      <c r="G731" s="5">
        <v>211000</v>
      </c>
      <c r="H731" s="5">
        <v>1524</v>
      </c>
      <c r="I731" s="5">
        <v>14861</v>
      </c>
      <c r="J731" s="6">
        <v>50087.7</v>
      </c>
      <c r="K731" s="4" t="s">
        <v>2481</v>
      </c>
      <c r="L731" s="6" t="s">
        <v>1562</v>
      </c>
      <c r="M731" s="5">
        <v>16572</v>
      </c>
      <c r="N731" s="4" t="s">
        <v>2481</v>
      </c>
      <c r="O731" s="4" t="s">
        <v>4627</v>
      </c>
      <c r="P731" s="4" t="s">
        <v>4606</v>
      </c>
    </row>
    <row r="732" spans="1:16" ht="15" x14ac:dyDescent="0.2">
      <c r="A732" s="2">
        <v>731</v>
      </c>
      <c r="B732" s="6" t="s">
        <v>157</v>
      </c>
      <c r="C732" s="7" t="str">
        <f>HYPERLINK("https://www.youtube.com/watch?v=AVZXCu9Gf2M","https://www.youtube.com/watch?v=AVZXCu9Gf2M")</f>
        <v>https://www.youtube.com/watch?v=AVZXCu9Gf2M</v>
      </c>
      <c r="D732" s="6" t="s">
        <v>1563</v>
      </c>
      <c r="E732" s="8">
        <v>44419</v>
      </c>
      <c r="F732" s="6" t="s">
        <v>1564</v>
      </c>
      <c r="G732" s="5">
        <v>0</v>
      </c>
      <c r="H732" s="5">
        <v>386</v>
      </c>
      <c r="I732" s="5">
        <v>8541</v>
      </c>
      <c r="J732" s="6">
        <v>4386.3</v>
      </c>
      <c r="K732" s="4" t="s">
        <v>2481</v>
      </c>
      <c r="L732" s="6" t="s">
        <v>1565</v>
      </c>
      <c r="M732" s="5">
        <v>16573</v>
      </c>
      <c r="N732" s="4" t="s">
        <v>2481</v>
      </c>
      <c r="O732" s="4" t="s">
        <v>4627</v>
      </c>
      <c r="P732" s="4" t="s">
        <v>4606</v>
      </c>
    </row>
    <row r="733" spans="1:16" ht="15" x14ac:dyDescent="0.2">
      <c r="A733" s="2">
        <v>732</v>
      </c>
      <c r="B733" s="6" t="s">
        <v>157</v>
      </c>
      <c r="C733" s="7" t="str">
        <f>HYPERLINK("https://www.youtube.com/watch?v=e8GtqCC7JAY","https://www.youtube.com/watch?v=e8GtqCC7JAY")</f>
        <v>https://www.youtube.com/watch?v=e8GtqCC7JAY</v>
      </c>
      <c r="D733" s="6" t="s">
        <v>1566</v>
      </c>
      <c r="E733" s="8">
        <v>44419</v>
      </c>
      <c r="F733" s="6" t="s">
        <v>1567</v>
      </c>
      <c r="G733" s="5">
        <v>18900</v>
      </c>
      <c r="H733" s="5">
        <v>56</v>
      </c>
      <c r="I733" s="5">
        <v>579</v>
      </c>
      <c r="J733" s="6">
        <v>4086.3</v>
      </c>
      <c r="K733" s="4" t="s">
        <v>2481</v>
      </c>
      <c r="L733" s="6" t="s">
        <v>1568</v>
      </c>
      <c r="M733" s="5">
        <v>16574</v>
      </c>
      <c r="N733" s="4" t="s">
        <v>2481</v>
      </c>
      <c r="O733" s="4" t="s">
        <v>4627</v>
      </c>
      <c r="P733" s="4" t="s">
        <v>4606</v>
      </c>
    </row>
    <row r="734" spans="1:16" ht="15" x14ac:dyDescent="0.2">
      <c r="A734" s="2">
        <v>733</v>
      </c>
      <c r="B734" s="6" t="s">
        <v>157</v>
      </c>
      <c r="C734" s="7" t="str">
        <f>HYPERLINK("https://www.youtube.com/watch?v=_Fl2nU0khJg","https://www.youtube.com/watch?v=_Fl2nU0khJg")</f>
        <v>https://www.youtube.com/watch?v=_Fl2nU0khJg</v>
      </c>
      <c r="D734" s="6" t="s">
        <v>1569</v>
      </c>
      <c r="E734" s="8">
        <v>44419</v>
      </c>
      <c r="F734" s="6" t="s">
        <v>1570</v>
      </c>
      <c r="G734" s="5">
        <v>359000</v>
      </c>
      <c r="H734" s="5">
        <v>596</v>
      </c>
      <c r="I734" s="5">
        <v>8743</v>
      </c>
      <c r="J734" s="6">
        <v>76350.3</v>
      </c>
      <c r="K734" s="4" t="s">
        <v>2481</v>
      </c>
      <c r="L734" s="6" t="s">
        <v>1571</v>
      </c>
      <c r="M734" s="5">
        <v>16575</v>
      </c>
      <c r="N734" s="4" t="s">
        <v>2481</v>
      </c>
      <c r="O734" s="4" t="s">
        <v>4627</v>
      </c>
      <c r="P734" s="4" t="s">
        <v>4606</v>
      </c>
    </row>
    <row r="735" spans="1:16" ht="15" x14ac:dyDescent="0.2">
      <c r="A735" s="2">
        <v>734</v>
      </c>
      <c r="B735" s="6" t="s">
        <v>157</v>
      </c>
      <c r="C735" s="7" t="str">
        <f>HYPERLINK("https://www.youtube.com/watch?v=Ytfu0sWlG3s","https://www.youtube.com/watch?v=Ytfu0sWlG3s")</f>
        <v>https://www.youtube.com/watch?v=Ytfu0sWlG3s</v>
      </c>
      <c r="D735" s="6" t="s">
        <v>1572</v>
      </c>
      <c r="E735" s="8">
        <v>44419</v>
      </c>
      <c r="F735" s="6" t="s">
        <v>1573</v>
      </c>
      <c r="G735" s="5">
        <v>21600</v>
      </c>
      <c r="H735" s="5">
        <v>72</v>
      </c>
      <c r="I735" s="5">
        <v>1137</v>
      </c>
      <c r="J735" s="6">
        <v>4910.1000000000004</v>
      </c>
      <c r="K735" s="4" t="s">
        <v>2481</v>
      </c>
      <c r="L735" s="6" t="s">
        <v>1574</v>
      </c>
      <c r="M735" s="5">
        <v>16576</v>
      </c>
      <c r="N735" s="4" t="s">
        <v>2481</v>
      </c>
      <c r="O735" s="4" t="s">
        <v>4627</v>
      </c>
      <c r="P735" s="4" t="s">
        <v>4606</v>
      </c>
    </row>
    <row r="736" spans="1:16" ht="15" x14ac:dyDescent="0.2">
      <c r="A736" s="2">
        <v>735</v>
      </c>
      <c r="B736" s="6" t="s">
        <v>157</v>
      </c>
      <c r="C736" s="7" t="str">
        <f>HYPERLINK("https://www.youtube.com/watch?v=dncgmBHNVAM","https://www.youtube.com/watch?v=dncgmBHNVAM")</f>
        <v>https://www.youtube.com/watch?v=dncgmBHNVAM</v>
      </c>
      <c r="D736" s="6" t="s">
        <v>1575</v>
      </c>
      <c r="E736" s="8">
        <v>44419</v>
      </c>
      <c r="F736" s="6" t="s">
        <v>1576</v>
      </c>
      <c r="G736" s="5">
        <v>66700</v>
      </c>
      <c r="H736" s="5">
        <v>324</v>
      </c>
      <c r="I736" s="5">
        <v>5946</v>
      </c>
      <c r="J736" s="6">
        <v>16410.2</v>
      </c>
      <c r="K736" s="4" t="s">
        <v>2481</v>
      </c>
      <c r="L736" s="6" t="s">
        <v>1577</v>
      </c>
      <c r="M736" s="5">
        <v>16577</v>
      </c>
      <c r="N736" s="4" t="s">
        <v>2481</v>
      </c>
      <c r="O736" s="4" t="s">
        <v>4627</v>
      </c>
      <c r="P736" s="4" t="s">
        <v>4606</v>
      </c>
    </row>
    <row r="737" spans="1:16" ht="15" x14ac:dyDescent="0.2">
      <c r="A737" s="2">
        <v>736</v>
      </c>
      <c r="B737" s="6" t="s">
        <v>157</v>
      </c>
      <c r="C737" s="7" t="str">
        <f>HYPERLINK("https://www.youtube.com/watch?v=ae8lYCuDQ_s","https://www.youtube.com/watch?v=ae8lYCuDQ_s")</f>
        <v>https://www.youtube.com/watch?v=ae8lYCuDQ_s</v>
      </c>
      <c r="D737" s="6" t="s">
        <v>1578</v>
      </c>
      <c r="E737" s="8">
        <v>44419</v>
      </c>
      <c r="F737" s="6" t="s">
        <v>1579</v>
      </c>
      <c r="G737" s="5">
        <v>33</v>
      </c>
      <c r="H737" s="5">
        <v>21</v>
      </c>
      <c r="I737" s="5">
        <v>73</v>
      </c>
      <c r="J737" s="6">
        <v>49.4</v>
      </c>
      <c r="K737" s="4" t="s">
        <v>2481</v>
      </c>
      <c r="L737" s="6" t="s">
        <v>1580</v>
      </c>
      <c r="M737" s="5">
        <v>16578</v>
      </c>
      <c r="N737" s="4" t="s">
        <v>2481</v>
      </c>
      <c r="O737" s="4" t="s">
        <v>4627</v>
      </c>
      <c r="P737" s="4" t="s">
        <v>4606</v>
      </c>
    </row>
    <row r="738" spans="1:16" ht="15" x14ac:dyDescent="0.2">
      <c r="A738" s="2">
        <v>737</v>
      </c>
      <c r="B738" s="6" t="s">
        <v>157</v>
      </c>
      <c r="C738" s="7" t="str">
        <f>HYPERLINK("https://www.youtube.com/watch?v=NfrfvyMrM8U","https://www.youtube.com/watch?v=NfrfvyMrM8U")</f>
        <v>https://www.youtube.com/watch?v=NfrfvyMrM8U</v>
      </c>
      <c r="D738" s="6" t="s">
        <v>1581</v>
      </c>
      <c r="E738" s="8">
        <v>44419</v>
      </c>
      <c r="F738" s="6" t="s">
        <v>1582</v>
      </c>
      <c r="G738" s="5">
        <v>317000</v>
      </c>
      <c r="H738" s="5">
        <v>10017</v>
      </c>
      <c r="I738" s="5">
        <v>102186</v>
      </c>
      <c r="J738" s="6">
        <v>117498.1</v>
      </c>
      <c r="K738" s="4" t="s">
        <v>2481</v>
      </c>
      <c r="L738" s="6" t="s">
        <v>1583</v>
      </c>
      <c r="M738" s="5">
        <v>16579</v>
      </c>
      <c r="N738" s="4" t="s">
        <v>2481</v>
      </c>
      <c r="O738" s="4" t="s">
        <v>4627</v>
      </c>
      <c r="P738" s="4" t="s">
        <v>4606</v>
      </c>
    </row>
    <row r="739" spans="1:16" ht="15" x14ac:dyDescent="0.2">
      <c r="A739" s="2">
        <v>738</v>
      </c>
      <c r="B739" s="6" t="s">
        <v>157</v>
      </c>
      <c r="C739" s="7" t="str">
        <f>HYPERLINK("https://www.youtube.com/watch?v=6cekpFwVVy0","https://www.youtube.com/watch?v=6cekpFwVVy0")</f>
        <v>https://www.youtube.com/watch?v=6cekpFwVVy0</v>
      </c>
      <c r="D739" s="6" t="s">
        <v>1566</v>
      </c>
      <c r="E739" s="8">
        <v>44419</v>
      </c>
      <c r="F739" s="6" t="s">
        <v>1584</v>
      </c>
      <c r="G739" s="5">
        <v>18900</v>
      </c>
      <c r="H739" s="5">
        <v>62</v>
      </c>
      <c r="I739" s="5">
        <v>471</v>
      </c>
      <c r="J739" s="6">
        <v>4034.1</v>
      </c>
      <c r="K739" s="4" t="s">
        <v>2481</v>
      </c>
      <c r="L739" s="6" t="s">
        <v>1568</v>
      </c>
      <c r="M739" s="5">
        <v>16580</v>
      </c>
      <c r="N739" s="4" t="s">
        <v>2481</v>
      </c>
      <c r="O739" s="4" t="s">
        <v>4627</v>
      </c>
      <c r="P739" s="4" t="s">
        <v>4606</v>
      </c>
    </row>
    <row r="740" spans="1:16" ht="15" x14ac:dyDescent="0.2">
      <c r="A740" s="2">
        <v>739</v>
      </c>
      <c r="B740" s="6" t="s">
        <v>157</v>
      </c>
      <c r="C740" s="7" t="str">
        <f>HYPERLINK("https://www.youtube.com/watch?v=Wkuw1VicBng","https://www.youtube.com/watch?v=Wkuw1VicBng")</f>
        <v>https://www.youtube.com/watch?v=Wkuw1VicBng</v>
      </c>
      <c r="D740" s="6" t="s">
        <v>1585</v>
      </c>
      <c r="E740" s="8">
        <v>44419</v>
      </c>
      <c r="F740" s="6" t="s">
        <v>1586</v>
      </c>
      <c r="G740" s="5">
        <v>65300</v>
      </c>
      <c r="H740" s="5">
        <v>1032</v>
      </c>
      <c r="I740" s="5">
        <v>8736</v>
      </c>
      <c r="J740" s="6">
        <v>17737.599999999999</v>
      </c>
      <c r="K740" s="4" t="s">
        <v>2481</v>
      </c>
      <c r="L740" s="6" t="s">
        <v>1587</v>
      </c>
      <c r="M740" s="5">
        <v>16581</v>
      </c>
      <c r="N740" s="4" t="s">
        <v>2481</v>
      </c>
      <c r="O740" s="4" t="s">
        <v>4627</v>
      </c>
      <c r="P740" s="4" t="s">
        <v>4606</v>
      </c>
    </row>
    <row r="741" spans="1:16" ht="15" x14ac:dyDescent="0.2">
      <c r="A741" s="2">
        <v>740</v>
      </c>
      <c r="B741" s="6" t="s">
        <v>157</v>
      </c>
      <c r="C741" s="7" t="str">
        <f>HYPERLINK("https://www.youtube.com/watch?v=THDsfQaeuiQ","https://www.youtube.com/watch?v=THDsfQaeuiQ")</f>
        <v>https://www.youtube.com/watch?v=THDsfQaeuiQ</v>
      </c>
      <c r="D741" s="6" t="s">
        <v>1588</v>
      </c>
      <c r="E741" s="8">
        <v>44419</v>
      </c>
      <c r="F741" s="6" t="s">
        <v>1589</v>
      </c>
      <c r="G741" s="5">
        <v>108000</v>
      </c>
      <c r="H741" s="5">
        <v>672</v>
      </c>
      <c r="I741" s="5">
        <v>4770</v>
      </c>
      <c r="J741" s="6">
        <v>24186.6</v>
      </c>
      <c r="K741" s="4" t="s">
        <v>2481</v>
      </c>
      <c r="L741" s="6" t="s">
        <v>1590</v>
      </c>
      <c r="M741" s="5">
        <v>16582</v>
      </c>
      <c r="N741" s="4" t="s">
        <v>2481</v>
      </c>
      <c r="O741" s="4" t="s">
        <v>4627</v>
      </c>
      <c r="P741" s="4" t="s">
        <v>4606</v>
      </c>
    </row>
    <row r="742" spans="1:16" ht="15" x14ac:dyDescent="0.2">
      <c r="A742" s="2">
        <v>741</v>
      </c>
      <c r="B742" s="6" t="s">
        <v>157</v>
      </c>
      <c r="C742" s="7" t="str">
        <f>HYPERLINK("https://www.youtube.com/watch?v=Uj6jv0rFcuk","https://www.youtube.com/watch?v=Uj6jv0rFcuk")</f>
        <v>https://www.youtube.com/watch?v=Uj6jv0rFcuk</v>
      </c>
      <c r="D742" s="6" t="s">
        <v>1591</v>
      </c>
      <c r="E742" s="8">
        <v>44419</v>
      </c>
      <c r="F742" s="6" t="s">
        <v>1592</v>
      </c>
      <c r="G742" s="5">
        <v>49100</v>
      </c>
      <c r="H742" s="5">
        <v>1032</v>
      </c>
      <c r="I742" s="5">
        <v>15667</v>
      </c>
      <c r="J742" s="6">
        <v>17963.099999999999</v>
      </c>
      <c r="K742" s="4" t="s">
        <v>2481</v>
      </c>
      <c r="L742" s="6" t="s">
        <v>1593</v>
      </c>
      <c r="M742" s="5">
        <v>16583</v>
      </c>
      <c r="N742" s="4" t="s">
        <v>2481</v>
      </c>
      <c r="O742" s="4" t="s">
        <v>4627</v>
      </c>
      <c r="P742" s="4" t="s">
        <v>4606</v>
      </c>
    </row>
    <row r="743" spans="1:16" ht="15" x14ac:dyDescent="0.2">
      <c r="A743" s="2">
        <v>742</v>
      </c>
      <c r="B743" s="6" t="s">
        <v>157</v>
      </c>
      <c r="C743" s="7" t="str">
        <f>HYPERLINK("https://www.youtube.com/watch?v=lWPHl1soQNM","https://www.youtube.com/watch?v=lWPHl1soQNM")</f>
        <v>https://www.youtube.com/watch?v=lWPHl1soQNM</v>
      </c>
      <c r="D743" s="6" t="s">
        <v>1594</v>
      </c>
      <c r="E743" s="8">
        <v>44419</v>
      </c>
      <c r="F743" s="6" t="s">
        <v>1595</v>
      </c>
      <c r="G743" s="5">
        <v>0</v>
      </c>
      <c r="H743" s="5">
        <v>41</v>
      </c>
      <c r="I743" s="5">
        <v>727</v>
      </c>
      <c r="J743" s="6">
        <v>375.8</v>
      </c>
      <c r="K743" s="4" t="s">
        <v>2481</v>
      </c>
      <c r="L743" s="6" t="s">
        <v>1596</v>
      </c>
      <c r="M743" s="5">
        <v>16584</v>
      </c>
      <c r="N743" s="4" t="s">
        <v>2481</v>
      </c>
      <c r="O743" s="4" t="s">
        <v>4627</v>
      </c>
      <c r="P743" s="4" t="s">
        <v>4606</v>
      </c>
    </row>
    <row r="744" spans="1:16" ht="15" x14ac:dyDescent="0.2">
      <c r="A744" s="2">
        <v>743</v>
      </c>
      <c r="B744" s="6" t="s">
        <v>157</v>
      </c>
      <c r="C744" s="7" t="str">
        <f>HYPERLINK("https://www.youtube.com/watch?v=0aUm2ZBun8s","https://www.youtube.com/watch?v=0aUm2ZBun8s")</f>
        <v>https://www.youtube.com/watch?v=0aUm2ZBun8s</v>
      </c>
      <c r="D744" s="6" t="s">
        <v>1597</v>
      </c>
      <c r="E744" s="8">
        <v>44419</v>
      </c>
      <c r="F744" s="6" t="s">
        <v>1598</v>
      </c>
      <c r="G744" s="5">
        <v>39000</v>
      </c>
      <c r="H744" s="5">
        <v>173</v>
      </c>
      <c r="I744" s="5">
        <v>2939</v>
      </c>
      <c r="J744" s="6">
        <v>9321.4</v>
      </c>
      <c r="K744" s="4" t="s">
        <v>2481</v>
      </c>
      <c r="L744" s="6" t="s">
        <v>1599</v>
      </c>
      <c r="M744" s="5">
        <v>16585</v>
      </c>
      <c r="N744" s="4" t="s">
        <v>2481</v>
      </c>
      <c r="O744" s="4" t="s">
        <v>4627</v>
      </c>
      <c r="P744" s="4" t="s">
        <v>4606</v>
      </c>
    </row>
    <row r="745" spans="1:16" ht="15" x14ac:dyDescent="0.2">
      <c r="A745" s="2">
        <v>744</v>
      </c>
      <c r="B745" s="6" t="s">
        <v>157</v>
      </c>
      <c r="C745" s="7" t="str">
        <f>HYPERLINK("https://www.youtube.com/watch?v=DkdzfiBbyHE","https://www.youtube.com/watch?v=DkdzfiBbyHE")</f>
        <v>https://www.youtube.com/watch?v=DkdzfiBbyHE</v>
      </c>
      <c r="D745" s="6" t="s">
        <v>1572</v>
      </c>
      <c r="E745" s="8">
        <v>44419</v>
      </c>
      <c r="F745" s="6" t="s">
        <v>1600</v>
      </c>
      <c r="G745" s="5">
        <v>21600</v>
      </c>
      <c r="H745" s="5">
        <v>77</v>
      </c>
      <c r="I745" s="5">
        <v>916</v>
      </c>
      <c r="J745" s="6">
        <v>4801.1000000000004</v>
      </c>
      <c r="K745" s="4" t="s">
        <v>2481</v>
      </c>
      <c r="L745" s="6" t="s">
        <v>1601</v>
      </c>
      <c r="M745" s="5">
        <v>16586</v>
      </c>
      <c r="N745" s="4" t="s">
        <v>2481</v>
      </c>
      <c r="O745" s="4" t="s">
        <v>4627</v>
      </c>
      <c r="P745" s="4" t="s">
        <v>4606</v>
      </c>
    </row>
    <row r="746" spans="1:16" ht="15" x14ac:dyDescent="0.2">
      <c r="A746" s="2">
        <v>745</v>
      </c>
      <c r="B746" s="6" t="s">
        <v>157</v>
      </c>
      <c r="C746" s="7" t="str">
        <f>HYPERLINK("https://www.youtube.com/watch?v=eDRsR_u1Tqs","https://www.youtube.com/watch?v=eDRsR_u1Tqs")</f>
        <v>https://www.youtube.com/watch?v=eDRsR_u1Tqs</v>
      </c>
      <c r="D746" s="6" t="s">
        <v>1602</v>
      </c>
      <c r="E746" s="8">
        <v>44419</v>
      </c>
      <c r="F746" s="6" t="s">
        <v>1603</v>
      </c>
      <c r="G746" s="5">
        <v>67300</v>
      </c>
      <c r="H746" s="5">
        <v>8951</v>
      </c>
      <c r="I746" s="5">
        <v>9537</v>
      </c>
      <c r="J746" s="6">
        <v>20913.8</v>
      </c>
      <c r="K746" s="4" t="s">
        <v>2481</v>
      </c>
      <c r="L746" s="6" t="s">
        <v>1553</v>
      </c>
      <c r="M746" s="5">
        <v>16587</v>
      </c>
      <c r="N746" s="4" t="s">
        <v>2481</v>
      </c>
      <c r="O746" s="4" t="s">
        <v>4627</v>
      </c>
      <c r="P746" s="4" t="s">
        <v>4606</v>
      </c>
    </row>
    <row r="747" spans="1:16" ht="15" x14ac:dyDescent="0.2">
      <c r="A747" s="2">
        <v>746</v>
      </c>
      <c r="B747" s="6" t="s">
        <v>157</v>
      </c>
      <c r="C747" s="7" t="str">
        <f>HYPERLINK("https://www.youtube.com/watch?v=R0CejaNrdxk","https://www.youtube.com/watch?v=R0CejaNrdxk")</f>
        <v>https://www.youtube.com/watch?v=R0CejaNrdxk</v>
      </c>
      <c r="D747" s="6" t="s">
        <v>1563</v>
      </c>
      <c r="E747" s="8">
        <v>44419</v>
      </c>
      <c r="F747" s="6" t="s">
        <v>1604</v>
      </c>
      <c r="G747" s="5">
        <v>0</v>
      </c>
      <c r="H747" s="5">
        <v>303</v>
      </c>
      <c r="I747" s="5">
        <v>6151</v>
      </c>
      <c r="J747" s="6">
        <v>3166.4</v>
      </c>
      <c r="K747" s="4" t="s">
        <v>2481</v>
      </c>
      <c r="L747" s="6" t="s">
        <v>1605</v>
      </c>
      <c r="M747" s="5">
        <v>16588</v>
      </c>
      <c r="N747" s="4" t="s">
        <v>2481</v>
      </c>
      <c r="O747" s="4" t="s">
        <v>4627</v>
      </c>
      <c r="P747" s="4" t="s">
        <v>4606</v>
      </c>
    </row>
    <row r="748" spans="1:16" ht="15" x14ac:dyDescent="0.2">
      <c r="A748" s="2">
        <v>747</v>
      </c>
      <c r="B748" s="6" t="s">
        <v>157</v>
      </c>
      <c r="C748" s="7" t="str">
        <f>HYPERLINK("https://www.youtube.com/watch?v=SMKruJWH-qA","https://www.youtube.com/watch?v=SMKruJWH-qA")</f>
        <v>https://www.youtube.com/watch?v=SMKruJWH-qA</v>
      </c>
      <c r="D748" s="6" t="s">
        <v>1606</v>
      </c>
      <c r="E748" s="8">
        <v>44419</v>
      </c>
      <c r="F748" s="6" t="s">
        <v>1607</v>
      </c>
      <c r="G748" s="5">
        <v>22900</v>
      </c>
      <c r="H748" s="5">
        <v>0</v>
      </c>
      <c r="I748" s="5">
        <v>607</v>
      </c>
      <c r="J748" s="6">
        <v>4883.5</v>
      </c>
      <c r="K748" s="4" t="s">
        <v>2481</v>
      </c>
      <c r="L748" s="6" t="s">
        <v>1608</v>
      </c>
      <c r="M748" s="5">
        <v>16589</v>
      </c>
      <c r="N748" s="4" t="s">
        <v>2481</v>
      </c>
      <c r="O748" s="4" t="s">
        <v>4627</v>
      </c>
      <c r="P748" s="4" t="s">
        <v>4606</v>
      </c>
    </row>
    <row r="749" spans="1:16" ht="15" x14ac:dyDescent="0.2">
      <c r="A749" s="2">
        <v>748</v>
      </c>
      <c r="B749" s="6" t="s">
        <v>157</v>
      </c>
      <c r="C749" s="7" t="str">
        <f>HYPERLINK("https://www.youtube.com/watch?v=2YPQmutvgfQ","https://www.youtube.com/watch?v=2YPQmutvgfQ")</f>
        <v>https://www.youtube.com/watch?v=2YPQmutvgfQ</v>
      </c>
      <c r="D749" s="6" t="s">
        <v>1609</v>
      </c>
      <c r="E749" s="8">
        <v>44419</v>
      </c>
      <c r="F749" s="6" t="s">
        <v>1610</v>
      </c>
      <c r="G749" s="5">
        <v>247000</v>
      </c>
      <c r="H749" s="5">
        <v>2624</v>
      </c>
      <c r="I749" s="5">
        <v>33951</v>
      </c>
      <c r="J749" s="6">
        <v>67162.7</v>
      </c>
      <c r="K749" s="4" t="s">
        <v>2481</v>
      </c>
      <c r="L749" s="6" t="s">
        <v>1611</v>
      </c>
      <c r="M749" s="5">
        <v>16590</v>
      </c>
      <c r="N749" s="4" t="s">
        <v>2481</v>
      </c>
      <c r="O749" s="4" t="s">
        <v>4627</v>
      </c>
      <c r="P749" s="4" t="s">
        <v>4606</v>
      </c>
    </row>
    <row r="750" spans="1:16" ht="15" x14ac:dyDescent="0.2">
      <c r="A750" s="2">
        <v>749</v>
      </c>
      <c r="B750" s="6" t="s">
        <v>157</v>
      </c>
      <c r="C750" s="7" t="str">
        <f>HYPERLINK("https://www.youtube.com/watch?v=Z_bTiyBhAp4","https://www.youtube.com/watch?v=Z_bTiyBhAp4")</f>
        <v>https://www.youtube.com/watch?v=Z_bTiyBhAp4</v>
      </c>
      <c r="D750" s="6" t="s">
        <v>1612</v>
      </c>
      <c r="E750" s="8">
        <v>44419</v>
      </c>
      <c r="F750" s="6" t="s">
        <v>1613</v>
      </c>
      <c r="G750" s="5">
        <v>62300</v>
      </c>
      <c r="H750" s="5">
        <v>178</v>
      </c>
      <c r="I750" s="5">
        <v>2383</v>
      </c>
      <c r="J750" s="6">
        <v>13704.9</v>
      </c>
      <c r="K750" s="4" t="s">
        <v>2481</v>
      </c>
      <c r="L750" s="6" t="s">
        <v>1614</v>
      </c>
      <c r="M750" s="5">
        <v>16591</v>
      </c>
      <c r="N750" s="4" t="s">
        <v>2481</v>
      </c>
      <c r="O750" s="4" t="s">
        <v>4627</v>
      </c>
      <c r="P750" s="4" t="s">
        <v>4606</v>
      </c>
    </row>
    <row r="751" spans="1:16" ht="15" x14ac:dyDescent="0.2">
      <c r="A751" s="2">
        <v>750</v>
      </c>
      <c r="B751" s="6" t="s">
        <v>157</v>
      </c>
      <c r="C751" s="7" t="str">
        <f>HYPERLINK("https://www.youtube.com/watch?v=qndNMbgZ2JQ","https://www.youtube.com/watch?v=qndNMbgZ2JQ")</f>
        <v>https://www.youtube.com/watch?v=qndNMbgZ2JQ</v>
      </c>
      <c r="D751" s="6" t="s">
        <v>1615</v>
      </c>
      <c r="E751" s="8">
        <v>44419</v>
      </c>
      <c r="F751" s="6" t="s">
        <v>1616</v>
      </c>
      <c r="G751" s="5">
        <v>7420</v>
      </c>
      <c r="H751" s="5">
        <v>143</v>
      </c>
      <c r="I751" s="5">
        <v>2701</v>
      </c>
      <c r="J751" s="6">
        <v>2877.4</v>
      </c>
      <c r="K751" s="4" t="s">
        <v>2481</v>
      </c>
      <c r="L751" s="6" t="s">
        <v>1617</v>
      </c>
      <c r="M751" s="5">
        <v>16592</v>
      </c>
      <c r="N751" s="4" t="s">
        <v>2481</v>
      </c>
      <c r="O751" s="4" t="s">
        <v>4627</v>
      </c>
      <c r="P751" s="4" t="s">
        <v>4606</v>
      </c>
    </row>
    <row r="752" spans="1:16" ht="15" x14ac:dyDescent="0.2">
      <c r="A752" s="2">
        <v>751</v>
      </c>
      <c r="B752" s="6" t="s">
        <v>157</v>
      </c>
      <c r="C752" s="7" t="str">
        <f>HYPERLINK("https://www.youtube.com/watch?v=DT8uLIWW7fA","https://www.youtube.com/watch?v=DT8uLIWW7fA")</f>
        <v>https://www.youtube.com/watch?v=DT8uLIWW7fA</v>
      </c>
      <c r="D752" s="6" t="s">
        <v>1618</v>
      </c>
      <c r="E752" s="8">
        <v>44419</v>
      </c>
      <c r="F752" s="6" t="s">
        <v>1619</v>
      </c>
      <c r="G752" s="5">
        <v>559</v>
      </c>
      <c r="H752" s="5">
        <v>5</v>
      </c>
      <c r="I752" s="5">
        <v>337</v>
      </c>
      <c r="J752" s="6">
        <v>281.8</v>
      </c>
      <c r="K752" s="4" t="s">
        <v>2481</v>
      </c>
      <c r="L752" s="6" t="s">
        <v>1620</v>
      </c>
      <c r="M752" s="5">
        <v>16593</v>
      </c>
      <c r="N752" s="4" t="s">
        <v>2481</v>
      </c>
      <c r="O752" s="4" t="s">
        <v>4627</v>
      </c>
      <c r="P752" s="4" t="s">
        <v>4606</v>
      </c>
    </row>
    <row r="753" spans="1:16" ht="15" x14ac:dyDescent="0.2">
      <c r="A753" s="2">
        <v>752</v>
      </c>
      <c r="B753" s="6" t="s">
        <v>157</v>
      </c>
      <c r="C753" s="7" t="str">
        <f>HYPERLINK("https://www.youtube.com/watch?v=aqYwW2YGTWE","https://www.youtube.com/watch?v=aqYwW2YGTWE")</f>
        <v>https://www.youtube.com/watch?v=aqYwW2YGTWE</v>
      </c>
      <c r="D753" s="6" t="s">
        <v>1621</v>
      </c>
      <c r="E753" s="8">
        <v>44419</v>
      </c>
      <c r="F753" s="6" t="s">
        <v>1622</v>
      </c>
      <c r="G753" s="5">
        <v>3460000</v>
      </c>
      <c r="H753" s="5">
        <v>42</v>
      </c>
      <c r="I753" s="5">
        <v>1274</v>
      </c>
      <c r="J753" s="6">
        <v>692649.6</v>
      </c>
      <c r="K753" s="4" t="s">
        <v>2481</v>
      </c>
      <c r="L753" s="6" t="s">
        <v>1623</v>
      </c>
      <c r="M753" s="5">
        <v>16594</v>
      </c>
      <c r="N753" s="4" t="s">
        <v>2481</v>
      </c>
      <c r="O753" s="4" t="s">
        <v>4627</v>
      </c>
      <c r="P753" s="4" t="s">
        <v>4606</v>
      </c>
    </row>
    <row r="754" spans="1:16" ht="15" x14ac:dyDescent="0.2">
      <c r="A754" s="2">
        <v>753</v>
      </c>
      <c r="B754" s="6" t="s">
        <v>157</v>
      </c>
      <c r="C754" s="7" t="str">
        <f>HYPERLINK("https://www.youtube.com/watch?v=7Oi6BFlEVVY","https://www.youtube.com/watch?v=7Oi6BFlEVVY")</f>
        <v>https://www.youtube.com/watch?v=7Oi6BFlEVVY</v>
      </c>
      <c r="D754" s="6" t="s">
        <v>1624</v>
      </c>
      <c r="E754" s="8">
        <v>44419</v>
      </c>
      <c r="F754" s="6" t="s">
        <v>1625</v>
      </c>
      <c r="G754" s="5">
        <v>415000</v>
      </c>
      <c r="H754" s="5">
        <v>3033</v>
      </c>
      <c r="I754" s="5">
        <v>32418</v>
      </c>
      <c r="J754" s="6">
        <v>100118.9</v>
      </c>
      <c r="K754" s="4" t="s">
        <v>2481</v>
      </c>
      <c r="L754" s="6" t="s">
        <v>1626</v>
      </c>
      <c r="M754" s="5">
        <v>16595</v>
      </c>
      <c r="N754" s="4" t="s">
        <v>2481</v>
      </c>
      <c r="O754" s="4" t="s">
        <v>4627</v>
      </c>
      <c r="P754" s="4" t="s">
        <v>4606</v>
      </c>
    </row>
    <row r="755" spans="1:16" ht="15" x14ac:dyDescent="0.2">
      <c r="A755" s="2">
        <v>754</v>
      </c>
      <c r="B755" s="6" t="s">
        <v>157</v>
      </c>
      <c r="C755" s="7" t="str">
        <f>HYPERLINK("https://www.youtube.com/watch?v=YzmGyPO8H9E","https://www.youtube.com/watch?v=YzmGyPO8H9E")</f>
        <v>https://www.youtube.com/watch?v=YzmGyPO8H9E</v>
      </c>
      <c r="D755" s="6" t="s">
        <v>1627</v>
      </c>
      <c r="E755" s="8">
        <v>44419</v>
      </c>
      <c r="F755" s="6" t="s">
        <v>1628</v>
      </c>
      <c r="G755" s="5">
        <v>3190000</v>
      </c>
      <c r="H755" s="5">
        <v>242</v>
      </c>
      <c r="I755" s="5">
        <v>10381</v>
      </c>
      <c r="J755" s="6">
        <v>643263.1</v>
      </c>
      <c r="K755" s="4" t="s">
        <v>2481</v>
      </c>
      <c r="L755" s="6" t="s">
        <v>1629</v>
      </c>
      <c r="M755" s="5">
        <v>16596</v>
      </c>
      <c r="N755" s="4" t="s">
        <v>2481</v>
      </c>
      <c r="O755" s="4" t="s">
        <v>4627</v>
      </c>
      <c r="P755" s="4" t="s">
        <v>4606</v>
      </c>
    </row>
    <row r="756" spans="1:16" ht="15" x14ac:dyDescent="0.2">
      <c r="A756" s="2">
        <v>755</v>
      </c>
      <c r="B756" s="6" t="s">
        <v>157</v>
      </c>
      <c r="C756" s="7" t="str">
        <f>HYPERLINK("https://www.youtube.com/watch?v=2L8YSI22TSA","https://www.youtube.com/watch?v=2L8YSI22TSA")</f>
        <v>https://www.youtube.com/watch?v=2L8YSI22TSA</v>
      </c>
      <c r="D756" s="6" t="s">
        <v>1630</v>
      </c>
      <c r="E756" s="8">
        <v>44419</v>
      </c>
      <c r="F756" s="6" t="s">
        <v>1631</v>
      </c>
      <c r="G756" s="5">
        <v>73200</v>
      </c>
      <c r="H756" s="5">
        <v>244</v>
      </c>
      <c r="I756" s="5">
        <v>2599</v>
      </c>
      <c r="J756" s="6">
        <v>16012.7</v>
      </c>
      <c r="K756" s="4" t="s">
        <v>2481</v>
      </c>
      <c r="L756" s="6" t="s">
        <v>1632</v>
      </c>
      <c r="M756" s="5">
        <v>16597</v>
      </c>
      <c r="N756" s="4" t="s">
        <v>2481</v>
      </c>
      <c r="O756" s="4" t="s">
        <v>4627</v>
      </c>
      <c r="P756" s="4" t="s">
        <v>4606</v>
      </c>
    </row>
    <row r="757" spans="1:16" ht="15" x14ac:dyDescent="0.2">
      <c r="A757" s="2">
        <v>756</v>
      </c>
      <c r="B757" s="6" t="s">
        <v>157</v>
      </c>
      <c r="C757" s="7" t="str">
        <f>HYPERLINK("https://www.youtube.com/watch?v=lidslxtHM2M","https://www.youtube.com/watch?v=lidslxtHM2M")</f>
        <v>https://www.youtube.com/watch?v=lidslxtHM2M</v>
      </c>
      <c r="D757" s="6" t="s">
        <v>1633</v>
      </c>
      <c r="E757" s="8">
        <v>44419</v>
      </c>
      <c r="F757" s="6" t="s">
        <v>1634</v>
      </c>
      <c r="G757" s="5">
        <v>30800</v>
      </c>
      <c r="H757" s="5">
        <v>16</v>
      </c>
      <c r="I757" s="5">
        <v>254</v>
      </c>
      <c r="J757" s="6">
        <v>6291.8</v>
      </c>
      <c r="K757" s="4" t="s">
        <v>2481</v>
      </c>
      <c r="L757" s="6" t="s">
        <v>1635</v>
      </c>
      <c r="M757" s="5">
        <v>16598</v>
      </c>
      <c r="N757" s="4" t="s">
        <v>2481</v>
      </c>
      <c r="O757" s="4" t="s">
        <v>4627</v>
      </c>
      <c r="P757" s="4" t="s">
        <v>4606</v>
      </c>
    </row>
    <row r="758" spans="1:16" ht="15" x14ac:dyDescent="0.2">
      <c r="A758" s="2">
        <v>757</v>
      </c>
      <c r="B758" s="6" t="s">
        <v>157</v>
      </c>
      <c r="C758" s="7" t="str">
        <f>HYPERLINK("https://www.youtube.com/watch?v=3sIe3YkcWGw","https://www.youtube.com/watch?v=3sIe3YkcWGw")</f>
        <v>https://www.youtube.com/watch?v=3sIe3YkcWGw</v>
      </c>
      <c r="D758" s="6" t="s">
        <v>1636</v>
      </c>
      <c r="E758" s="8">
        <v>44419</v>
      </c>
      <c r="F758" s="6" t="s">
        <v>1637</v>
      </c>
      <c r="G758" s="5">
        <v>877</v>
      </c>
      <c r="H758" s="5">
        <v>4</v>
      </c>
      <c r="I758" s="5">
        <v>110</v>
      </c>
      <c r="J758" s="6">
        <v>231.6</v>
      </c>
      <c r="K758" s="4" t="s">
        <v>2481</v>
      </c>
      <c r="L758" s="6" t="s">
        <v>1638</v>
      </c>
      <c r="M758" s="5">
        <v>16599</v>
      </c>
      <c r="N758" s="4" t="s">
        <v>2481</v>
      </c>
      <c r="O758" s="4" t="s">
        <v>4627</v>
      </c>
      <c r="P758" s="4" t="s">
        <v>4606</v>
      </c>
    </row>
    <row r="759" spans="1:16" ht="15" x14ac:dyDescent="0.2">
      <c r="A759" s="2">
        <v>758</v>
      </c>
      <c r="B759" s="6" t="s">
        <v>157</v>
      </c>
      <c r="C759" s="7" t="str">
        <f>HYPERLINK("https://www.youtube.com/watch?v=5U2_KK5mDJM","https://www.youtube.com/watch?v=5U2_KK5mDJM")</f>
        <v>https://www.youtube.com/watch?v=5U2_KK5mDJM</v>
      </c>
      <c r="D759" s="6" t="s">
        <v>1639</v>
      </c>
      <c r="E759" s="8">
        <v>44419</v>
      </c>
      <c r="F759" s="6" t="s">
        <v>1640</v>
      </c>
      <c r="G759" s="5">
        <v>53000</v>
      </c>
      <c r="H759" s="5">
        <v>271</v>
      </c>
      <c r="I759" s="5">
        <v>3470</v>
      </c>
      <c r="J759" s="6">
        <v>12416.3</v>
      </c>
      <c r="K759" s="4" t="s">
        <v>2481</v>
      </c>
      <c r="L759" s="6" t="s">
        <v>1641</v>
      </c>
      <c r="M759" s="5">
        <v>16600</v>
      </c>
      <c r="N759" s="4" t="s">
        <v>2481</v>
      </c>
      <c r="O759" s="4" t="s">
        <v>4627</v>
      </c>
      <c r="P759" s="4" t="s">
        <v>4606</v>
      </c>
    </row>
    <row r="760" spans="1:16" ht="15" x14ac:dyDescent="0.2">
      <c r="A760" s="2">
        <v>759</v>
      </c>
      <c r="B760" s="6" t="s">
        <v>157</v>
      </c>
      <c r="C760" s="7" t="str">
        <f>HYPERLINK("https://www.youtube.com/watch?v=YpdYPUVZ8ck","https://www.youtube.com/watch?v=YpdYPUVZ8ck")</f>
        <v>https://www.youtube.com/watch?v=YpdYPUVZ8ck</v>
      </c>
      <c r="D760" s="6" t="s">
        <v>1642</v>
      </c>
      <c r="E760" s="8">
        <v>44419</v>
      </c>
      <c r="F760" s="6" t="s">
        <v>1643</v>
      </c>
      <c r="G760" s="5">
        <v>0</v>
      </c>
      <c r="H760" s="5">
        <v>19</v>
      </c>
      <c r="I760" s="5">
        <v>485</v>
      </c>
      <c r="J760" s="6">
        <v>248.2</v>
      </c>
      <c r="K760" s="4" t="s">
        <v>2481</v>
      </c>
      <c r="L760" s="6" t="s">
        <v>1644</v>
      </c>
      <c r="M760" s="5">
        <v>16601</v>
      </c>
      <c r="N760" s="4" t="s">
        <v>2481</v>
      </c>
      <c r="O760" s="4" t="s">
        <v>4627</v>
      </c>
      <c r="P760" s="4" t="s">
        <v>4606</v>
      </c>
    </row>
    <row r="761" spans="1:16" ht="15" x14ac:dyDescent="0.2">
      <c r="A761" s="2">
        <v>760</v>
      </c>
      <c r="B761" s="6" t="s">
        <v>157</v>
      </c>
      <c r="C761" s="7" t="str">
        <f>HYPERLINK("https://www.youtube.com/watch?v=3rdws8HSvuU","https://www.youtube.com/watch?v=3rdws8HSvuU")</f>
        <v>https://www.youtube.com/watch?v=3rdws8HSvuU</v>
      </c>
      <c r="D761" s="6" t="s">
        <v>234</v>
      </c>
      <c r="E761" s="8">
        <v>44419</v>
      </c>
      <c r="F761" s="6" t="s">
        <v>1645</v>
      </c>
      <c r="G761" s="5">
        <v>5870</v>
      </c>
      <c r="H761" s="5">
        <v>5</v>
      </c>
      <c r="I761" s="5">
        <v>55</v>
      </c>
      <c r="J761" s="5">
        <v>1203</v>
      </c>
      <c r="K761" s="4" t="s">
        <v>2481</v>
      </c>
      <c r="L761" s="6" t="s">
        <v>1646</v>
      </c>
      <c r="M761" s="5">
        <v>16602</v>
      </c>
      <c r="N761" s="4" t="s">
        <v>2481</v>
      </c>
      <c r="O761" s="4" t="s">
        <v>4627</v>
      </c>
      <c r="P761" s="4" t="s">
        <v>4606</v>
      </c>
    </row>
    <row r="762" spans="1:16" ht="15" x14ac:dyDescent="0.2">
      <c r="A762" s="2">
        <v>761</v>
      </c>
      <c r="B762" s="6" t="s">
        <v>157</v>
      </c>
      <c r="C762" s="7" t="str">
        <f>HYPERLINK("https://www.youtube.com/watch?v=HYdlcaYEzWM","https://www.youtube.com/watch?v=HYdlcaYEzWM")</f>
        <v>https://www.youtube.com/watch?v=HYdlcaYEzWM</v>
      </c>
      <c r="D762" s="6" t="s">
        <v>1647</v>
      </c>
      <c r="E762" s="8">
        <v>44419</v>
      </c>
      <c r="F762" s="6" t="s">
        <v>1648</v>
      </c>
      <c r="G762" s="5">
        <v>6430</v>
      </c>
      <c r="H762" s="5">
        <v>8</v>
      </c>
      <c r="I762" s="5">
        <v>429</v>
      </c>
      <c r="J762" s="6">
        <v>1502.9</v>
      </c>
      <c r="K762" s="4" t="s">
        <v>2481</v>
      </c>
      <c r="L762" s="6" t="s">
        <v>1649</v>
      </c>
      <c r="M762" s="5">
        <v>16603</v>
      </c>
      <c r="N762" s="4" t="s">
        <v>2481</v>
      </c>
      <c r="O762" s="4" t="s">
        <v>4627</v>
      </c>
      <c r="P762" s="4" t="s">
        <v>4606</v>
      </c>
    </row>
    <row r="763" spans="1:16" ht="15" x14ac:dyDescent="0.2">
      <c r="A763" s="2">
        <v>762</v>
      </c>
      <c r="B763" s="6" t="s">
        <v>157</v>
      </c>
      <c r="C763" s="7" t="str">
        <f>HYPERLINK("https://www.youtube.com/watch?v=u0vPsv_6NS8","https://www.youtube.com/watch?v=u0vPsv_6NS8")</f>
        <v>https://www.youtube.com/watch?v=u0vPsv_6NS8</v>
      </c>
      <c r="D763" s="6" t="s">
        <v>1650</v>
      </c>
      <c r="E763" s="8">
        <v>44419</v>
      </c>
      <c r="F763" s="6" t="s">
        <v>1651</v>
      </c>
      <c r="G763" s="5">
        <v>0</v>
      </c>
      <c r="H763" s="5">
        <v>170</v>
      </c>
      <c r="I763" s="5">
        <v>3504</v>
      </c>
      <c r="J763" s="5">
        <v>1803</v>
      </c>
      <c r="K763" s="4" t="s">
        <v>2481</v>
      </c>
      <c r="L763" s="6" t="s">
        <v>1652</v>
      </c>
      <c r="M763" s="5">
        <v>16604</v>
      </c>
      <c r="N763" s="4" t="s">
        <v>2481</v>
      </c>
      <c r="O763" s="4" t="s">
        <v>4627</v>
      </c>
      <c r="P763" s="4" t="s">
        <v>4606</v>
      </c>
    </row>
    <row r="764" spans="1:16" ht="15" x14ac:dyDescent="0.2">
      <c r="A764" s="2">
        <v>763</v>
      </c>
      <c r="B764" s="6" t="s">
        <v>157</v>
      </c>
      <c r="C764" s="7" t="str">
        <f>HYPERLINK("https://www.youtube.com/watch?v=C_aXUVI0CdE","https://www.youtube.com/watch?v=C_aXUVI0CdE")</f>
        <v>https://www.youtube.com/watch?v=C_aXUVI0CdE</v>
      </c>
      <c r="D764" s="6" t="s">
        <v>1594</v>
      </c>
      <c r="E764" s="8">
        <v>44419</v>
      </c>
      <c r="F764" s="6" t="s">
        <v>1653</v>
      </c>
      <c r="G764" s="5">
        <v>0</v>
      </c>
      <c r="H764" s="5">
        <v>66</v>
      </c>
      <c r="I764" s="5">
        <v>1197</v>
      </c>
      <c r="J764" s="6">
        <v>618.29999999999995</v>
      </c>
      <c r="K764" s="4" t="s">
        <v>2481</v>
      </c>
      <c r="L764" s="6" t="s">
        <v>1654</v>
      </c>
      <c r="M764" s="5">
        <v>16605</v>
      </c>
      <c r="N764" s="4" t="s">
        <v>2481</v>
      </c>
      <c r="O764" s="4" t="s">
        <v>4627</v>
      </c>
      <c r="P764" s="4" t="s">
        <v>4606</v>
      </c>
    </row>
    <row r="765" spans="1:16" ht="15" x14ac:dyDescent="0.2">
      <c r="A765" s="2">
        <v>764</v>
      </c>
      <c r="B765" s="6" t="s">
        <v>157</v>
      </c>
      <c r="C765" s="7" t="str">
        <f>HYPERLINK("https://www.youtube.com/watch?v=KuMwQMKwQQY","https://www.youtube.com/watch?v=KuMwQMKwQQY")</f>
        <v>https://www.youtube.com/watch?v=KuMwQMKwQQY</v>
      </c>
      <c r="D765" s="6" t="s">
        <v>1655</v>
      </c>
      <c r="E765" s="8">
        <v>44419</v>
      </c>
      <c r="F765" s="6" t="s">
        <v>1656</v>
      </c>
      <c r="G765" s="5">
        <v>82000</v>
      </c>
      <c r="H765" s="5">
        <v>1223</v>
      </c>
      <c r="I765" s="5">
        <v>8645</v>
      </c>
      <c r="J765" s="6">
        <v>21089.4</v>
      </c>
      <c r="K765" s="4" t="s">
        <v>2481</v>
      </c>
      <c r="L765" s="6" t="s">
        <v>1657</v>
      </c>
      <c r="M765" s="5">
        <v>16606</v>
      </c>
      <c r="N765" s="4" t="s">
        <v>2481</v>
      </c>
      <c r="O765" s="4" t="s">
        <v>4627</v>
      </c>
      <c r="P765" s="4" t="s">
        <v>4606</v>
      </c>
    </row>
    <row r="766" spans="1:16" ht="15" x14ac:dyDescent="0.2">
      <c r="A766" s="2">
        <v>765</v>
      </c>
      <c r="B766" s="6" t="s">
        <v>157</v>
      </c>
      <c r="C766" s="7" t="str">
        <f>HYPERLINK("https://www.youtube.com/watch?v=ZEsHGITJffw","https://www.youtube.com/watch?v=ZEsHGITJffw")</f>
        <v>https://www.youtube.com/watch?v=ZEsHGITJffw</v>
      </c>
      <c r="D766" s="6" t="s">
        <v>1658</v>
      </c>
      <c r="E766" s="8">
        <v>44419</v>
      </c>
      <c r="F766" s="6" t="s">
        <v>325</v>
      </c>
      <c r="G766" s="5">
        <v>2690</v>
      </c>
      <c r="H766" s="5">
        <v>4</v>
      </c>
      <c r="I766" s="5">
        <v>9</v>
      </c>
      <c r="J766" s="6">
        <v>543.70000000000005</v>
      </c>
      <c r="K766" s="4" t="s">
        <v>2481</v>
      </c>
      <c r="L766" s="6" t="s">
        <v>1659</v>
      </c>
      <c r="M766" s="5">
        <v>16607</v>
      </c>
      <c r="N766" s="4" t="s">
        <v>2481</v>
      </c>
      <c r="O766" s="4" t="s">
        <v>4627</v>
      </c>
      <c r="P766" s="4" t="s">
        <v>4606</v>
      </c>
    </row>
    <row r="767" spans="1:16" ht="15" x14ac:dyDescent="0.2">
      <c r="A767" s="2">
        <v>766</v>
      </c>
      <c r="B767" s="6" t="s">
        <v>157</v>
      </c>
      <c r="C767" s="7" t="str">
        <f>HYPERLINK("https://www.youtube.com/watch?v=TLgCNg1NqS8","https://www.youtube.com/watch?v=TLgCNg1NqS8")</f>
        <v>https://www.youtube.com/watch?v=TLgCNg1NqS8</v>
      </c>
      <c r="D767" s="6" t="s">
        <v>1660</v>
      </c>
      <c r="E767" s="8">
        <v>44419</v>
      </c>
      <c r="F767" s="6" t="s">
        <v>1661</v>
      </c>
      <c r="G767" s="5">
        <v>338000</v>
      </c>
      <c r="H767" s="5">
        <v>6</v>
      </c>
      <c r="I767" s="5">
        <v>299</v>
      </c>
      <c r="J767" s="6">
        <v>67751.3</v>
      </c>
      <c r="K767" s="4" t="s">
        <v>2481</v>
      </c>
      <c r="L767" s="6" t="s">
        <v>1662</v>
      </c>
      <c r="M767" s="5">
        <v>16608</v>
      </c>
      <c r="N767" s="4" t="s">
        <v>2481</v>
      </c>
      <c r="O767" s="4" t="s">
        <v>4627</v>
      </c>
      <c r="P767" s="4" t="s">
        <v>4606</v>
      </c>
    </row>
    <row r="768" spans="1:16" ht="15" x14ac:dyDescent="0.2">
      <c r="A768" s="2">
        <v>767</v>
      </c>
      <c r="B768" s="6" t="s">
        <v>157</v>
      </c>
      <c r="C768" s="7" t="str">
        <f>HYPERLINK("https://www.youtube.com/watch?v=OhQSQN8IgeY","https://www.youtube.com/watch?v=OhQSQN8IgeY")</f>
        <v>https://www.youtube.com/watch?v=OhQSQN8IgeY</v>
      </c>
      <c r="D768" s="6" t="s">
        <v>1663</v>
      </c>
      <c r="E768" s="8">
        <v>44419</v>
      </c>
      <c r="F768" s="6" t="s">
        <v>1664</v>
      </c>
      <c r="G768" s="5">
        <v>47100</v>
      </c>
      <c r="H768" s="5">
        <v>27</v>
      </c>
      <c r="I768" s="5">
        <v>660</v>
      </c>
      <c r="J768" s="6">
        <v>9758.1</v>
      </c>
      <c r="K768" s="4" t="s">
        <v>2481</v>
      </c>
      <c r="L768" s="6" t="s">
        <v>1665</v>
      </c>
      <c r="M768" s="5">
        <v>16609</v>
      </c>
      <c r="N768" s="4" t="s">
        <v>2481</v>
      </c>
      <c r="O768" s="4" t="s">
        <v>4627</v>
      </c>
      <c r="P768" s="4" t="s">
        <v>4606</v>
      </c>
    </row>
    <row r="769" spans="1:16" ht="15" x14ac:dyDescent="0.2">
      <c r="A769" s="2">
        <v>768</v>
      </c>
      <c r="B769" s="6" t="s">
        <v>157</v>
      </c>
      <c r="C769" s="7" t="str">
        <f>HYPERLINK("https://www.youtube.com/watch?v=0mvX2bIYn_4","https://www.youtube.com/watch?v=0mvX2bIYn_4")</f>
        <v>https://www.youtube.com/watch?v=0mvX2bIYn_4</v>
      </c>
      <c r="D769" s="6" t="s">
        <v>1666</v>
      </c>
      <c r="E769" s="8">
        <v>44419</v>
      </c>
      <c r="F769" s="6" t="s">
        <v>1667</v>
      </c>
      <c r="G769" s="5">
        <v>70700</v>
      </c>
      <c r="H769" s="5">
        <v>433</v>
      </c>
      <c r="I769" s="5">
        <v>6921</v>
      </c>
      <c r="J769" s="6">
        <v>17730.400000000001</v>
      </c>
      <c r="K769" s="4" t="s">
        <v>2481</v>
      </c>
      <c r="L769" s="6" t="s">
        <v>1668</v>
      </c>
      <c r="M769" s="5">
        <v>16610</v>
      </c>
      <c r="N769" s="4" t="s">
        <v>2481</v>
      </c>
      <c r="O769" s="4" t="s">
        <v>4627</v>
      </c>
      <c r="P769" s="4" t="s">
        <v>4606</v>
      </c>
    </row>
    <row r="770" spans="1:16" ht="15" x14ac:dyDescent="0.2">
      <c r="A770" s="2">
        <v>769</v>
      </c>
      <c r="B770" s="6" t="s">
        <v>157</v>
      </c>
      <c r="C770" s="7" t="str">
        <f>HYPERLINK("https://www.youtube.com/watch?v=HDHnysQP9Sc","https://www.youtube.com/watch?v=HDHnysQP9Sc")</f>
        <v>https://www.youtube.com/watch?v=HDHnysQP9Sc</v>
      </c>
      <c r="D770" s="6" t="s">
        <v>1669</v>
      </c>
      <c r="E770" s="8">
        <v>44419</v>
      </c>
      <c r="F770" s="6" t="s">
        <v>1670</v>
      </c>
      <c r="G770" s="5">
        <v>0</v>
      </c>
      <c r="H770" s="5">
        <v>5</v>
      </c>
      <c r="I770" s="5">
        <v>29</v>
      </c>
      <c r="J770" s="5">
        <v>16</v>
      </c>
      <c r="K770" s="4" t="s">
        <v>2481</v>
      </c>
      <c r="L770" s="6" t="s">
        <v>1671</v>
      </c>
      <c r="M770" s="5">
        <v>16611</v>
      </c>
      <c r="N770" s="4" t="s">
        <v>2481</v>
      </c>
      <c r="O770" s="4" t="s">
        <v>4627</v>
      </c>
      <c r="P770" s="4" t="s">
        <v>4606</v>
      </c>
    </row>
    <row r="771" spans="1:16" ht="15" x14ac:dyDescent="0.2">
      <c r="A771" s="2">
        <v>770</v>
      </c>
      <c r="B771" s="6" t="s">
        <v>157</v>
      </c>
      <c r="C771" s="7" t="str">
        <f>HYPERLINK("https://www.youtube.com/watch?v=DIbzs1j3TXM","https://www.youtube.com/watch?v=DIbzs1j3TXM")</f>
        <v>https://www.youtube.com/watch?v=DIbzs1j3TXM</v>
      </c>
      <c r="D771" s="6" t="s">
        <v>1672</v>
      </c>
      <c r="E771" s="8">
        <v>44419</v>
      </c>
      <c r="F771" s="6" t="s">
        <v>1673</v>
      </c>
      <c r="G771" s="5">
        <v>113000</v>
      </c>
      <c r="H771" s="5">
        <v>754</v>
      </c>
      <c r="I771" s="5">
        <v>9872</v>
      </c>
      <c r="J771" s="6">
        <v>27762.2</v>
      </c>
      <c r="K771" s="4" t="s">
        <v>2481</v>
      </c>
      <c r="L771" s="6" t="s">
        <v>1674</v>
      </c>
      <c r="M771" s="5">
        <v>16612</v>
      </c>
      <c r="N771" s="4" t="s">
        <v>2481</v>
      </c>
      <c r="O771" s="4" t="s">
        <v>4627</v>
      </c>
      <c r="P771" s="4" t="s">
        <v>4606</v>
      </c>
    </row>
    <row r="772" spans="1:16" ht="15" x14ac:dyDescent="0.2">
      <c r="A772" s="2">
        <v>771</v>
      </c>
      <c r="B772" s="6" t="s">
        <v>157</v>
      </c>
      <c r="C772" s="7" t="str">
        <f>HYPERLINK("https://www.youtube.com/watch?v=k3g0Mhw2tBA","https://www.youtube.com/watch?v=k3g0Mhw2tBA")</f>
        <v>https://www.youtube.com/watch?v=k3g0Mhw2tBA</v>
      </c>
      <c r="D772" s="6" t="s">
        <v>1675</v>
      </c>
      <c r="E772" s="8">
        <v>44419</v>
      </c>
      <c r="F772" s="6" t="s">
        <v>1676</v>
      </c>
      <c r="G772" s="5">
        <v>196000</v>
      </c>
      <c r="H772" s="5">
        <v>1249</v>
      </c>
      <c r="I772" s="5">
        <v>23796</v>
      </c>
      <c r="J772" s="6">
        <v>51472.7</v>
      </c>
      <c r="K772" s="4" t="s">
        <v>2481</v>
      </c>
      <c r="L772" s="6" t="s">
        <v>1677</v>
      </c>
      <c r="M772" s="5">
        <v>16613</v>
      </c>
      <c r="N772" s="4" t="s">
        <v>2481</v>
      </c>
      <c r="O772" s="4" t="s">
        <v>4627</v>
      </c>
      <c r="P772" s="4" t="s">
        <v>4606</v>
      </c>
    </row>
    <row r="773" spans="1:16" ht="15" x14ac:dyDescent="0.2">
      <c r="A773" s="2">
        <v>772</v>
      </c>
      <c r="B773" s="6" t="s">
        <v>157</v>
      </c>
      <c r="C773" s="7" t="str">
        <f>HYPERLINK("https://www.youtube.com/watch?v=mLFLbvBFfpI","https://www.youtube.com/watch?v=mLFLbvBFfpI")</f>
        <v>https://www.youtube.com/watch?v=mLFLbvBFfpI</v>
      </c>
      <c r="D773" s="6" t="s">
        <v>1636</v>
      </c>
      <c r="E773" s="8">
        <v>44419</v>
      </c>
      <c r="F773" s="6" t="s">
        <v>1678</v>
      </c>
      <c r="G773" s="5">
        <v>877</v>
      </c>
      <c r="H773" s="5">
        <v>5</v>
      </c>
      <c r="I773" s="5">
        <v>142</v>
      </c>
      <c r="J773" s="6">
        <v>247.9</v>
      </c>
      <c r="K773" s="4" t="s">
        <v>2481</v>
      </c>
      <c r="L773" s="6" t="s">
        <v>1679</v>
      </c>
      <c r="M773" s="5">
        <v>16614</v>
      </c>
      <c r="N773" s="4" t="s">
        <v>2481</v>
      </c>
      <c r="O773" s="4" t="s">
        <v>4627</v>
      </c>
      <c r="P773" s="4" t="s">
        <v>4606</v>
      </c>
    </row>
    <row r="774" spans="1:16" ht="15" x14ac:dyDescent="0.2">
      <c r="A774" s="2">
        <v>773</v>
      </c>
      <c r="B774" s="6" t="s">
        <v>157</v>
      </c>
      <c r="C774" s="7" t="str">
        <f>HYPERLINK("https://www.youtube.com/watch?v=KntDLJk-gak","https://www.youtube.com/watch?v=KntDLJk-gak")</f>
        <v>https://www.youtube.com/watch?v=KntDLJk-gak</v>
      </c>
      <c r="D774" s="6" t="s">
        <v>1666</v>
      </c>
      <c r="E774" s="8">
        <v>44419</v>
      </c>
      <c r="F774" s="6" t="s">
        <v>1680</v>
      </c>
      <c r="G774" s="5">
        <v>70800</v>
      </c>
      <c r="H774" s="5">
        <v>350</v>
      </c>
      <c r="I774" s="5">
        <v>5634</v>
      </c>
      <c r="J774" s="5">
        <v>17082</v>
      </c>
      <c r="K774" s="4" t="s">
        <v>2481</v>
      </c>
      <c r="L774" s="6" t="s">
        <v>1681</v>
      </c>
      <c r="M774" s="5">
        <v>17076</v>
      </c>
      <c r="N774" s="4" t="s">
        <v>2481</v>
      </c>
      <c r="O774" s="4" t="s">
        <v>4627</v>
      </c>
      <c r="P774" s="4" t="s">
        <v>4606</v>
      </c>
    </row>
    <row r="775" spans="1:16" ht="15" x14ac:dyDescent="0.2">
      <c r="A775" s="2">
        <v>774</v>
      </c>
      <c r="B775" s="6" t="s">
        <v>157</v>
      </c>
      <c r="C775" s="7" t="str">
        <f>HYPERLINK("https://www.youtube.com/watch?v=sWzYgJCTPOs","https://www.youtube.com/watch?v=sWzYgJCTPOs")</f>
        <v>https://www.youtube.com/watch?v=sWzYgJCTPOs</v>
      </c>
      <c r="D775" s="6" t="s">
        <v>1682</v>
      </c>
      <c r="E775" s="8">
        <v>44419</v>
      </c>
      <c r="F775" s="6" t="s">
        <v>1683</v>
      </c>
      <c r="G775" s="5">
        <v>60700</v>
      </c>
      <c r="H775" s="5">
        <v>674</v>
      </c>
      <c r="I775" s="5">
        <v>9041</v>
      </c>
      <c r="J775" s="6">
        <v>16862.7</v>
      </c>
      <c r="K775" s="4" t="s">
        <v>2481</v>
      </c>
      <c r="L775" s="6" t="s">
        <v>1684</v>
      </c>
      <c r="M775" s="5">
        <v>17077</v>
      </c>
      <c r="N775" s="4" t="s">
        <v>2481</v>
      </c>
      <c r="O775" s="4" t="s">
        <v>4627</v>
      </c>
      <c r="P775" s="4" t="s">
        <v>4606</v>
      </c>
    </row>
    <row r="776" spans="1:16" ht="15" x14ac:dyDescent="0.2">
      <c r="A776" s="2">
        <v>775</v>
      </c>
      <c r="B776" s="6" t="s">
        <v>157</v>
      </c>
      <c r="C776" s="7" t="str">
        <f>HYPERLINK("https://www.youtube.com/watch?v=ESxVU2E9fYQ","https://www.youtube.com/watch?v=ESxVU2E9fYQ")</f>
        <v>https://www.youtube.com/watch?v=ESxVU2E9fYQ</v>
      </c>
      <c r="D776" s="6" t="s">
        <v>1685</v>
      </c>
      <c r="E776" s="8">
        <v>44419</v>
      </c>
      <c r="F776" s="6" t="s">
        <v>1686</v>
      </c>
      <c r="G776" s="5">
        <v>41800</v>
      </c>
      <c r="H776" s="5">
        <v>321</v>
      </c>
      <c r="I776" s="5">
        <v>3839</v>
      </c>
      <c r="J776" s="6">
        <v>10375.799999999999</v>
      </c>
      <c r="K776" s="4" t="s">
        <v>2481</v>
      </c>
      <c r="L776" s="6" t="s">
        <v>1687</v>
      </c>
      <c r="M776" s="5">
        <v>17078</v>
      </c>
      <c r="N776" s="4" t="s">
        <v>2481</v>
      </c>
      <c r="O776" s="4" t="s">
        <v>4627</v>
      </c>
      <c r="P776" s="4" t="s">
        <v>4606</v>
      </c>
    </row>
    <row r="777" spans="1:16" ht="15" x14ac:dyDescent="0.2">
      <c r="A777" s="2">
        <v>776</v>
      </c>
      <c r="B777" s="6" t="s">
        <v>157</v>
      </c>
      <c r="C777" s="7" t="str">
        <f>HYPERLINK("https://www.youtube.com/watch?v=jyCaY5-yS0I","https://www.youtube.com/watch?v=jyCaY5-yS0I")</f>
        <v>https://www.youtube.com/watch?v=jyCaY5-yS0I</v>
      </c>
      <c r="D777" s="6" t="s">
        <v>1688</v>
      </c>
      <c r="E777" s="8">
        <v>44419</v>
      </c>
      <c r="F777" s="6" t="s">
        <v>1689</v>
      </c>
      <c r="G777" s="5">
        <v>639000</v>
      </c>
      <c r="H777" s="5">
        <v>21</v>
      </c>
      <c r="I777" s="5">
        <v>741</v>
      </c>
      <c r="J777" s="6">
        <v>128176.8</v>
      </c>
      <c r="K777" s="4" t="s">
        <v>2481</v>
      </c>
      <c r="L777" s="6" t="s">
        <v>1690</v>
      </c>
      <c r="M777" s="5">
        <v>17079</v>
      </c>
      <c r="N777" s="4" t="s">
        <v>2481</v>
      </c>
      <c r="O777" s="4" t="s">
        <v>4627</v>
      </c>
      <c r="P777" s="4" t="s">
        <v>4606</v>
      </c>
    </row>
    <row r="778" spans="1:16" ht="15" x14ac:dyDescent="0.2">
      <c r="A778" s="2">
        <v>777</v>
      </c>
      <c r="B778" s="6" t="s">
        <v>157</v>
      </c>
      <c r="C778" s="7" t="str">
        <f>HYPERLINK("https://www.youtube.com/watch?v=QM4QaWOxAQA","https://www.youtube.com/watch?v=QM4QaWOxAQA")</f>
        <v>https://www.youtube.com/watch?v=QM4QaWOxAQA</v>
      </c>
      <c r="D778" s="6" t="s">
        <v>1691</v>
      </c>
      <c r="E778" s="8">
        <v>44419</v>
      </c>
      <c r="F778" s="6" t="s">
        <v>1692</v>
      </c>
      <c r="G778" s="5">
        <v>67100</v>
      </c>
      <c r="H778" s="5">
        <v>276</v>
      </c>
      <c r="I778" s="5">
        <v>2738</v>
      </c>
      <c r="J778" s="6">
        <v>14871.8</v>
      </c>
      <c r="K778" s="4" t="s">
        <v>2481</v>
      </c>
      <c r="L778" s="6" t="s">
        <v>1693</v>
      </c>
      <c r="M778" s="5">
        <v>17080</v>
      </c>
      <c r="N778" s="4" t="s">
        <v>2481</v>
      </c>
      <c r="O778" s="4" t="s">
        <v>4627</v>
      </c>
      <c r="P778" s="4" t="s">
        <v>4606</v>
      </c>
    </row>
    <row r="779" spans="1:16" ht="15" x14ac:dyDescent="0.2">
      <c r="A779" s="2">
        <v>778</v>
      </c>
      <c r="B779" s="6" t="s">
        <v>157</v>
      </c>
      <c r="C779" s="7" t="str">
        <f>HYPERLINK("https://www.youtube.com/watch?v=tHmoIwZyU9s","https://www.youtube.com/watch?v=tHmoIwZyU9s")</f>
        <v>https://www.youtube.com/watch?v=tHmoIwZyU9s</v>
      </c>
      <c r="D779" s="6" t="s">
        <v>1688</v>
      </c>
      <c r="E779" s="8">
        <v>44419</v>
      </c>
      <c r="F779" s="6" t="s">
        <v>1694</v>
      </c>
      <c r="G779" s="5">
        <v>639000</v>
      </c>
      <c r="H779" s="5">
        <v>0</v>
      </c>
      <c r="I779" s="5">
        <v>675</v>
      </c>
      <c r="J779" s="6">
        <v>128137.5</v>
      </c>
      <c r="K779" s="4" t="s">
        <v>2481</v>
      </c>
      <c r="L779" s="6" t="s">
        <v>1695</v>
      </c>
      <c r="M779" s="5">
        <v>17081</v>
      </c>
      <c r="N779" s="4" t="s">
        <v>2481</v>
      </c>
      <c r="O779" s="4" t="s">
        <v>4627</v>
      </c>
      <c r="P779" s="4" t="s">
        <v>4606</v>
      </c>
    </row>
    <row r="780" spans="1:16" ht="15" x14ac:dyDescent="0.2">
      <c r="A780" s="2">
        <v>779</v>
      </c>
      <c r="B780" s="6" t="s">
        <v>157</v>
      </c>
      <c r="C780" s="7" t="str">
        <f>HYPERLINK("https://www.youtube.com/watch?v=LFc_-MnTpJ0","https://www.youtube.com/watch?v=LFc_-MnTpJ0")</f>
        <v>https://www.youtube.com/watch?v=LFc_-MnTpJ0</v>
      </c>
      <c r="D780" s="6" t="s">
        <v>1696</v>
      </c>
      <c r="E780" s="8">
        <v>44419</v>
      </c>
      <c r="F780" s="6" t="s">
        <v>1697</v>
      </c>
      <c r="G780" s="5">
        <v>66200</v>
      </c>
      <c r="H780" s="5">
        <v>192</v>
      </c>
      <c r="I780" s="5">
        <v>3287</v>
      </c>
      <c r="J780" s="6">
        <v>14941.1</v>
      </c>
      <c r="K780" s="4" t="s">
        <v>2481</v>
      </c>
      <c r="L780" s="6" t="s">
        <v>1698</v>
      </c>
      <c r="M780" s="5">
        <v>17082</v>
      </c>
      <c r="N780" s="4" t="s">
        <v>2481</v>
      </c>
      <c r="O780" s="4" t="s">
        <v>4627</v>
      </c>
      <c r="P780" s="4" t="s">
        <v>4606</v>
      </c>
    </row>
    <row r="781" spans="1:16" ht="15" x14ac:dyDescent="0.2">
      <c r="A781" s="2">
        <v>780</v>
      </c>
      <c r="B781" s="6" t="s">
        <v>157</v>
      </c>
      <c r="C781" s="7" t="str">
        <f>HYPERLINK("https://www.youtube.com/watch?v=P1MfSWmVUoE","https://www.youtube.com/watch?v=P1MfSWmVUoE")</f>
        <v>https://www.youtube.com/watch?v=P1MfSWmVUoE</v>
      </c>
      <c r="D781" s="6" t="s">
        <v>1699</v>
      </c>
      <c r="E781" s="8">
        <v>44419</v>
      </c>
      <c r="F781" s="6" t="s">
        <v>1700</v>
      </c>
      <c r="G781" s="5">
        <v>1170000</v>
      </c>
      <c r="H781" s="5">
        <v>7149</v>
      </c>
      <c r="I781" s="5">
        <v>65421</v>
      </c>
      <c r="J781" s="6">
        <v>268855.2</v>
      </c>
      <c r="K781" s="4" t="s">
        <v>2481</v>
      </c>
      <c r="L781" s="6" t="s">
        <v>1701</v>
      </c>
      <c r="M781" s="5">
        <v>17083</v>
      </c>
      <c r="N781" s="4" t="s">
        <v>2481</v>
      </c>
      <c r="O781" s="4" t="s">
        <v>4627</v>
      </c>
      <c r="P781" s="4" t="s">
        <v>4606</v>
      </c>
    </row>
    <row r="782" spans="1:16" ht="15" x14ac:dyDescent="0.2">
      <c r="A782" s="2">
        <v>781</v>
      </c>
      <c r="B782" s="6" t="s">
        <v>157</v>
      </c>
      <c r="C782" s="7" t="str">
        <f>HYPERLINK("https://www.youtube.com/watch?v=gmIzNcORYPI","https://www.youtube.com/watch?v=gmIzNcORYPI")</f>
        <v>https://www.youtube.com/watch?v=gmIzNcORYPI</v>
      </c>
      <c r="D782" s="6" t="s">
        <v>1702</v>
      </c>
      <c r="E782" s="8">
        <v>44419</v>
      </c>
      <c r="F782" s="6" t="s">
        <v>1703</v>
      </c>
      <c r="G782" s="5">
        <v>47300</v>
      </c>
      <c r="H782" s="5">
        <v>398</v>
      </c>
      <c r="I782" s="5">
        <v>7165</v>
      </c>
      <c r="J782" s="6">
        <v>13161.9</v>
      </c>
      <c r="K782" s="4" t="s">
        <v>2481</v>
      </c>
      <c r="L782" s="6" t="s">
        <v>1704</v>
      </c>
      <c r="M782" s="5">
        <v>17084</v>
      </c>
      <c r="N782" s="4" t="s">
        <v>2481</v>
      </c>
      <c r="O782" s="4" t="s">
        <v>4627</v>
      </c>
      <c r="P782" s="4" t="s">
        <v>4606</v>
      </c>
    </row>
    <row r="783" spans="1:16" ht="15" x14ac:dyDescent="0.2">
      <c r="A783" s="2">
        <v>782</v>
      </c>
      <c r="B783" s="6" t="s">
        <v>157</v>
      </c>
      <c r="C783" s="7" t="str">
        <f>HYPERLINK("https://www.youtube.com/watch?v=KpAonpyWgUA","https://www.youtube.com/watch?v=KpAonpyWgUA")</f>
        <v>https://www.youtube.com/watch?v=KpAonpyWgUA</v>
      </c>
      <c r="D783" s="6" t="s">
        <v>1705</v>
      </c>
      <c r="E783" s="8">
        <v>44419</v>
      </c>
      <c r="F783" s="6" t="s">
        <v>1706</v>
      </c>
      <c r="G783" s="5">
        <v>17300</v>
      </c>
      <c r="H783" s="5">
        <v>128</v>
      </c>
      <c r="I783" s="5">
        <v>938</v>
      </c>
      <c r="J783" s="6">
        <v>3967.4</v>
      </c>
      <c r="K783" s="4" t="s">
        <v>2481</v>
      </c>
      <c r="L783" s="6" t="s">
        <v>1707</v>
      </c>
      <c r="M783" s="5">
        <v>17085</v>
      </c>
      <c r="N783" s="4" t="s">
        <v>2481</v>
      </c>
      <c r="O783" s="4" t="s">
        <v>4627</v>
      </c>
      <c r="P783" s="4" t="s">
        <v>4606</v>
      </c>
    </row>
    <row r="784" spans="1:16" ht="15" x14ac:dyDescent="0.2">
      <c r="A784" s="2">
        <v>783</v>
      </c>
      <c r="B784" s="6" t="s">
        <v>157</v>
      </c>
      <c r="C784" s="7" t="str">
        <f>HYPERLINK("https://www.youtube.com/watch?v=xuQH_Lbtrfc","https://www.youtube.com/watch?v=xuQH_Lbtrfc")</f>
        <v>https://www.youtube.com/watch?v=xuQH_Lbtrfc</v>
      </c>
      <c r="D784" s="6" t="s">
        <v>1708</v>
      </c>
      <c r="E784" s="8">
        <v>44419</v>
      </c>
      <c r="F784" s="6" t="s">
        <v>1709</v>
      </c>
      <c r="G784" s="5">
        <v>0</v>
      </c>
      <c r="H784" s="5">
        <v>9</v>
      </c>
      <c r="I784" s="5">
        <v>255</v>
      </c>
      <c r="J784" s="6">
        <v>130.19999999999999</v>
      </c>
      <c r="K784" s="4" t="s">
        <v>2481</v>
      </c>
      <c r="L784" s="6" t="s">
        <v>1710</v>
      </c>
      <c r="M784" s="5">
        <v>17086</v>
      </c>
      <c r="N784" s="4" t="s">
        <v>2481</v>
      </c>
      <c r="O784" s="4" t="s">
        <v>4627</v>
      </c>
      <c r="P784" s="4" t="s">
        <v>4606</v>
      </c>
    </row>
    <row r="785" spans="1:16" ht="15" x14ac:dyDescent="0.2">
      <c r="A785" s="2">
        <v>784</v>
      </c>
      <c r="B785" s="6" t="s">
        <v>157</v>
      </c>
      <c r="C785" s="7" t="str">
        <f>HYPERLINK("https://www.youtube.com/watch?v=kb7PX5ODudk","https://www.youtube.com/watch?v=kb7PX5ODudk")</f>
        <v>https://www.youtube.com/watch?v=kb7PX5ODudk</v>
      </c>
      <c r="D785" s="6" t="s">
        <v>1711</v>
      </c>
      <c r="E785" s="8">
        <v>44419</v>
      </c>
      <c r="F785" s="6" t="s">
        <v>1712</v>
      </c>
      <c r="G785" s="5">
        <v>262000</v>
      </c>
      <c r="H785" s="5">
        <v>2523</v>
      </c>
      <c r="I785" s="5">
        <v>23944</v>
      </c>
      <c r="J785" s="6">
        <v>65128.9</v>
      </c>
      <c r="K785" s="4" t="s">
        <v>2481</v>
      </c>
      <c r="L785" s="6" t="s">
        <v>1713</v>
      </c>
      <c r="M785" s="5">
        <v>17087</v>
      </c>
      <c r="N785" s="4" t="s">
        <v>2481</v>
      </c>
      <c r="O785" s="4" t="s">
        <v>4627</v>
      </c>
      <c r="P785" s="4" t="s">
        <v>4606</v>
      </c>
    </row>
    <row r="786" spans="1:16" ht="15" x14ac:dyDescent="0.2">
      <c r="A786" s="2">
        <v>785</v>
      </c>
      <c r="B786" s="6" t="s">
        <v>157</v>
      </c>
      <c r="C786" s="7" t="str">
        <f>HYPERLINK("https://www.youtube.com/watch?v=9KKxJ6CT2og","https://www.youtube.com/watch?v=9KKxJ6CT2og")</f>
        <v>https://www.youtube.com/watch?v=9KKxJ6CT2og</v>
      </c>
      <c r="D786" s="6" t="s">
        <v>1594</v>
      </c>
      <c r="E786" s="8">
        <v>44419</v>
      </c>
      <c r="F786" s="6" t="s">
        <v>1714</v>
      </c>
      <c r="G786" s="5">
        <v>0</v>
      </c>
      <c r="H786" s="5">
        <v>106</v>
      </c>
      <c r="I786" s="5">
        <v>1809</v>
      </c>
      <c r="J786" s="6">
        <v>936.3</v>
      </c>
      <c r="K786" s="4" t="s">
        <v>2481</v>
      </c>
      <c r="L786" s="6" t="s">
        <v>1715</v>
      </c>
      <c r="M786" s="5">
        <v>17088</v>
      </c>
      <c r="N786" s="4" t="s">
        <v>2481</v>
      </c>
      <c r="O786" s="4" t="s">
        <v>4627</v>
      </c>
      <c r="P786" s="4" t="s">
        <v>4606</v>
      </c>
    </row>
    <row r="787" spans="1:16" ht="15" x14ac:dyDescent="0.2">
      <c r="A787" s="2">
        <v>786</v>
      </c>
      <c r="B787" s="6" t="s">
        <v>157</v>
      </c>
      <c r="C787" s="7" t="str">
        <f>HYPERLINK("https://www.youtube.com/watch?v=cBNtMkRb1l8","https://www.youtube.com/watch?v=cBNtMkRb1l8")</f>
        <v>https://www.youtube.com/watch?v=cBNtMkRb1l8</v>
      </c>
      <c r="D787" s="6" t="s">
        <v>1716</v>
      </c>
      <c r="E787" s="8">
        <v>44419</v>
      </c>
      <c r="F787" s="6" t="s">
        <v>1717</v>
      </c>
      <c r="G787" s="5">
        <v>15500</v>
      </c>
      <c r="H787" s="5">
        <v>305</v>
      </c>
      <c r="I787" s="5">
        <v>5143</v>
      </c>
      <c r="J787" s="5">
        <v>5763</v>
      </c>
      <c r="K787" s="4" t="s">
        <v>2481</v>
      </c>
      <c r="L787" s="6" t="s">
        <v>1718</v>
      </c>
      <c r="M787" s="5">
        <v>17089</v>
      </c>
      <c r="N787" s="4" t="s">
        <v>2481</v>
      </c>
      <c r="O787" s="4" t="s">
        <v>4627</v>
      </c>
      <c r="P787" s="4" t="s">
        <v>4606</v>
      </c>
    </row>
    <row r="788" spans="1:16" ht="15" x14ac:dyDescent="0.2">
      <c r="A788" s="2">
        <v>787</v>
      </c>
      <c r="B788" s="6" t="s">
        <v>157</v>
      </c>
      <c r="C788" s="7" t="str">
        <f>HYPERLINK("https://www.youtube.com/watch?v=A_QMZwfThfs","https://www.youtube.com/watch?v=A_QMZwfThfs")</f>
        <v>https://www.youtube.com/watch?v=A_QMZwfThfs</v>
      </c>
      <c r="D788" s="6" t="s">
        <v>1719</v>
      </c>
      <c r="E788" s="8">
        <v>44419</v>
      </c>
      <c r="F788" s="6" t="s">
        <v>1720</v>
      </c>
      <c r="G788" s="5">
        <v>52800</v>
      </c>
      <c r="H788" s="5">
        <v>144</v>
      </c>
      <c r="I788" s="5">
        <v>1717</v>
      </c>
      <c r="J788" s="6">
        <v>11461.7</v>
      </c>
      <c r="K788" s="4" t="s">
        <v>2481</v>
      </c>
      <c r="L788" s="6" t="s">
        <v>1721</v>
      </c>
      <c r="M788" s="5">
        <v>17090</v>
      </c>
      <c r="N788" s="4" t="s">
        <v>2481</v>
      </c>
      <c r="O788" s="4" t="s">
        <v>4627</v>
      </c>
      <c r="P788" s="4" t="s">
        <v>4606</v>
      </c>
    </row>
    <row r="789" spans="1:16" ht="15" x14ac:dyDescent="0.2">
      <c r="A789" s="2">
        <v>788</v>
      </c>
      <c r="B789" s="6" t="s">
        <v>157</v>
      </c>
      <c r="C789" s="7" t="str">
        <f>HYPERLINK("https://www.youtube.com/watch?v=9_Tz-AmsCK4","https://www.youtube.com/watch?v=9_Tz-AmsCK4")</f>
        <v>https://www.youtube.com/watch?v=9_Tz-AmsCK4</v>
      </c>
      <c r="D789" s="6" t="s">
        <v>1572</v>
      </c>
      <c r="E789" s="8">
        <v>44419</v>
      </c>
      <c r="F789" s="6" t="s">
        <v>1722</v>
      </c>
      <c r="G789" s="5">
        <v>21600</v>
      </c>
      <c r="H789" s="5">
        <v>72</v>
      </c>
      <c r="I789" s="5">
        <v>984</v>
      </c>
      <c r="J789" s="6">
        <v>4833.6000000000004</v>
      </c>
      <c r="K789" s="4" t="s">
        <v>2481</v>
      </c>
      <c r="L789" s="6" t="s">
        <v>1723</v>
      </c>
      <c r="M789" s="5">
        <v>17091</v>
      </c>
      <c r="N789" s="4" t="s">
        <v>2481</v>
      </c>
      <c r="O789" s="4" t="s">
        <v>4627</v>
      </c>
      <c r="P789" s="4" t="s">
        <v>4606</v>
      </c>
    </row>
    <row r="790" spans="1:16" ht="15" x14ac:dyDescent="0.2">
      <c r="A790" s="2">
        <v>789</v>
      </c>
      <c r="B790" s="6" t="s">
        <v>157</v>
      </c>
      <c r="C790" s="7" t="str">
        <f>HYPERLINK("https://www.youtube.com/watch?v=VvXOwsasRo4","https://www.youtube.com/watch?v=VvXOwsasRo4")</f>
        <v>https://www.youtube.com/watch?v=VvXOwsasRo4</v>
      </c>
      <c r="D790" s="6" t="s">
        <v>1724</v>
      </c>
      <c r="E790" s="8">
        <v>44419</v>
      </c>
      <c r="F790" s="6" t="s">
        <v>1725</v>
      </c>
      <c r="G790" s="5">
        <v>40300</v>
      </c>
      <c r="H790" s="5">
        <v>730</v>
      </c>
      <c r="I790" s="5">
        <v>5562</v>
      </c>
      <c r="J790" s="5">
        <v>11060</v>
      </c>
      <c r="K790" s="4" t="s">
        <v>2481</v>
      </c>
      <c r="L790" s="6" t="s">
        <v>1726</v>
      </c>
      <c r="M790" s="5">
        <v>17092</v>
      </c>
      <c r="N790" s="4" t="s">
        <v>2481</v>
      </c>
      <c r="O790" s="4" t="s">
        <v>4627</v>
      </c>
      <c r="P790" s="4" t="s">
        <v>4606</v>
      </c>
    </row>
    <row r="791" spans="1:16" ht="15" x14ac:dyDescent="0.2">
      <c r="A791" s="2">
        <v>790</v>
      </c>
      <c r="B791" s="6" t="s">
        <v>157</v>
      </c>
      <c r="C791" s="7" t="str">
        <f>HYPERLINK("https://www.youtube.com/watch?v=NHV39PTfNiE","https://www.youtube.com/watch?v=NHV39PTfNiE")</f>
        <v>https://www.youtube.com/watch?v=NHV39PTfNiE</v>
      </c>
      <c r="D791" s="6" t="s">
        <v>1727</v>
      </c>
      <c r="E791" s="8">
        <v>44419</v>
      </c>
      <c r="F791" s="6" t="s">
        <v>1728</v>
      </c>
      <c r="G791" s="5">
        <v>53100</v>
      </c>
      <c r="H791" s="5">
        <v>180</v>
      </c>
      <c r="I791" s="5">
        <v>2121</v>
      </c>
      <c r="J791" s="6">
        <v>11734.5</v>
      </c>
      <c r="K791" s="4" t="s">
        <v>2481</v>
      </c>
      <c r="L791" s="6" t="s">
        <v>1729</v>
      </c>
      <c r="M791" s="5">
        <v>17093</v>
      </c>
      <c r="N791" s="4" t="s">
        <v>2481</v>
      </c>
      <c r="O791" s="4" t="s">
        <v>4627</v>
      </c>
      <c r="P791" s="4" t="s">
        <v>4606</v>
      </c>
    </row>
    <row r="792" spans="1:16" ht="15" x14ac:dyDescent="0.2">
      <c r="A792" s="2">
        <v>791</v>
      </c>
      <c r="B792" s="6" t="s">
        <v>157</v>
      </c>
      <c r="C792" s="7" t="str">
        <f>HYPERLINK("https://www.youtube.com/watch?v=CyBaCQ0NMiU","https://www.youtube.com/watch?v=CyBaCQ0NMiU")</f>
        <v>https://www.youtube.com/watch?v=CyBaCQ0NMiU</v>
      </c>
      <c r="D792" s="6" t="s">
        <v>1730</v>
      </c>
      <c r="E792" s="8">
        <v>44419</v>
      </c>
      <c r="F792" s="6" t="s">
        <v>1731</v>
      </c>
      <c r="G792" s="5">
        <v>0</v>
      </c>
      <c r="H792" s="5">
        <v>37</v>
      </c>
      <c r="I792" s="5">
        <v>598</v>
      </c>
      <c r="J792" s="6">
        <v>310.10000000000002</v>
      </c>
      <c r="K792" s="4" t="s">
        <v>2481</v>
      </c>
      <c r="L792" s="6" t="s">
        <v>1732</v>
      </c>
      <c r="M792" s="5">
        <v>17094</v>
      </c>
      <c r="N792" s="4" t="s">
        <v>2481</v>
      </c>
      <c r="O792" s="4" t="s">
        <v>4627</v>
      </c>
      <c r="P792" s="4" t="s">
        <v>4606</v>
      </c>
    </row>
    <row r="793" spans="1:16" ht="15" x14ac:dyDescent="0.2">
      <c r="A793" s="2">
        <v>792</v>
      </c>
      <c r="B793" s="6" t="s">
        <v>157</v>
      </c>
      <c r="C793" s="7" t="str">
        <f>HYPERLINK("https://www.youtube.com/watch?v=uBLGZeiHXEE","https://www.youtube.com/watch?v=uBLGZeiHXEE")</f>
        <v>https://www.youtube.com/watch?v=uBLGZeiHXEE</v>
      </c>
      <c r="D793" s="6" t="s">
        <v>1733</v>
      </c>
      <c r="E793" s="8">
        <v>44419</v>
      </c>
      <c r="F793" s="6" t="s">
        <v>1734</v>
      </c>
      <c r="G793" s="5">
        <v>79900</v>
      </c>
      <c r="H793" s="5">
        <v>342</v>
      </c>
      <c r="I793" s="5">
        <v>3814</v>
      </c>
      <c r="J793" s="6">
        <v>17989.599999999999</v>
      </c>
      <c r="K793" s="4" t="s">
        <v>2481</v>
      </c>
      <c r="L793" s="6" t="s">
        <v>1735</v>
      </c>
      <c r="M793" s="5">
        <v>17095</v>
      </c>
      <c r="N793" s="4" t="s">
        <v>2481</v>
      </c>
      <c r="O793" s="4" t="s">
        <v>4627</v>
      </c>
      <c r="P793" s="4" t="s">
        <v>4606</v>
      </c>
    </row>
    <row r="794" spans="1:16" ht="15" x14ac:dyDescent="0.2">
      <c r="A794" s="2">
        <v>793</v>
      </c>
      <c r="B794" s="6" t="s">
        <v>157</v>
      </c>
      <c r="C794" s="7" t="str">
        <f>HYPERLINK("https://www.youtube.com/watch?v=fIxyomUrlt8","https://www.youtube.com/watch?v=fIxyomUrlt8")</f>
        <v>https://www.youtube.com/watch?v=fIxyomUrlt8</v>
      </c>
      <c r="D794" s="6" t="s">
        <v>1736</v>
      </c>
      <c r="E794" s="8">
        <v>44419</v>
      </c>
      <c r="F794" s="6" t="s">
        <v>1737</v>
      </c>
      <c r="G794" s="5">
        <v>37000</v>
      </c>
      <c r="H794" s="5">
        <v>201</v>
      </c>
      <c r="I794" s="5">
        <v>3032</v>
      </c>
      <c r="J794" s="6">
        <v>8976.2999999999993</v>
      </c>
      <c r="K794" s="4" t="s">
        <v>2481</v>
      </c>
      <c r="L794" s="6" t="s">
        <v>1738</v>
      </c>
      <c r="M794" s="5">
        <v>17096</v>
      </c>
      <c r="N794" s="4" t="s">
        <v>2481</v>
      </c>
      <c r="O794" s="4" t="s">
        <v>4627</v>
      </c>
      <c r="P794" s="4" t="s">
        <v>4606</v>
      </c>
    </row>
    <row r="795" spans="1:16" ht="15" x14ac:dyDescent="0.2">
      <c r="A795" s="2">
        <v>794</v>
      </c>
      <c r="B795" s="6" t="s">
        <v>157</v>
      </c>
      <c r="C795" s="7" t="str">
        <f>HYPERLINK("https://www.youtube.com/watch?v=_AdYua9jaPc","https://www.youtube.com/watch?v=_AdYua9jaPc")</f>
        <v>https://www.youtube.com/watch?v=_AdYua9jaPc</v>
      </c>
      <c r="D795" s="6" t="s">
        <v>1739</v>
      </c>
      <c r="E795" s="8">
        <v>44419</v>
      </c>
      <c r="F795" s="6" t="s">
        <v>1740</v>
      </c>
      <c r="G795" s="5">
        <v>0</v>
      </c>
      <c r="H795" s="5">
        <v>13</v>
      </c>
      <c r="I795" s="5">
        <v>89</v>
      </c>
      <c r="J795" s="6">
        <v>48.4</v>
      </c>
      <c r="K795" s="4" t="s">
        <v>2481</v>
      </c>
      <c r="L795" s="6" t="s">
        <v>1741</v>
      </c>
      <c r="M795" s="5">
        <v>17097</v>
      </c>
      <c r="N795" s="4" t="s">
        <v>2481</v>
      </c>
      <c r="O795" s="4" t="s">
        <v>4627</v>
      </c>
      <c r="P795" s="4" t="s">
        <v>4606</v>
      </c>
    </row>
    <row r="796" spans="1:16" ht="15" x14ac:dyDescent="0.2">
      <c r="A796" s="2">
        <v>795</v>
      </c>
      <c r="B796" s="6" t="s">
        <v>157</v>
      </c>
      <c r="C796" s="7" t="str">
        <f>HYPERLINK("https://www.youtube.com/watch?v=r4YbwFva2Ag","https://www.youtube.com/watch?v=r4YbwFva2Ag")</f>
        <v>https://www.youtube.com/watch?v=r4YbwFva2Ag</v>
      </c>
      <c r="D796" s="6" t="s">
        <v>1742</v>
      </c>
      <c r="E796" s="8">
        <v>44419</v>
      </c>
      <c r="F796" s="6" t="s">
        <v>1743</v>
      </c>
      <c r="G796" s="5">
        <v>3950</v>
      </c>
      <c r="H796" s="5">
        <v>70</v>
      </c>
      <c r="I796" s="5">
        <v>1125</v>
      </c>
      <c r="J796" s="6">
        <v>1373.5</v>
      </c>
      <c r="K796" s="4" t="s">
        <v>2481</v>
      </c>
      <c r="L796" s="6" t="s">
        <v>1744</v>
      </c>
      <c r="M796" s="5">
        <v>17098</v>
      </c>
      <c r="N796" s="4" t="s">
        <v>2481</v>
      </c>
      <c r="O796" s="4" t="s">
        <v>4627</v>
      </c>
      <c r="P796" s="4" t="s">
        <v>4606</v>
      </c>
    </row>
    <row r="797" spans="1:16" ht="15" x14ac:dyDescent="0.2">
      <c r="A797" s="2">
        <v>796</v>
      </c>
      <c r="B797" s="6" t="s">
        <v>157</v>
      </c>
      <c r="C797" s="7" t="str">
        <f>HYPERLINK("https://www.youtube.com/watch?v=vP-0Yb3wQGg","https://www.youtube.com/watch?v=vP-0Yb3wQGg")</f>
        <v>https://www.youtube.com/watch?v=vP-0Yb3wQGg</v>
      </c>
      <c r="D797" s="6" t="s">
        <v>1745</v>
      </c>
      <c r="E797" s="8">
        <v>44419</v>
      </c>
      <c r="F797" s="6" t="s">
        <v>1746</v>
      </c>
      <c r="G797" s="5">
        <v>23200</v>
      </c>
      <c r="H797" s="5">
        <v>587</v>
      </c>
      <c r="I797" s="5">
        <v>4744</v>
      </c>
      <c r="J797" s="6">
        <v>7188.1</v>
      </c>
      <c r="K797" s="4" t="s">
        <v>2481</v>
      </c>
      <c r="L797" s="6" t="s">
        <v>1747</v>
      </c>
      <c r="M797" s="5">
        <v>17099</v>
      </c>
      <c r="N797" s="4" t="s">
        <v>2481</v>
      </c>
      <c r="O797" s="4" t="s">
        <v>4627</v>
      </c>
      <c r="P797" s="4" t="s">
        <v>4606</v>
      </c>
    </row>
    <row r="798" spans="1:16" ht="15" x14ac:dyDescent="0.2">
      <c r="A798" s="2">
        <v>797</v>
      </c>
      <c r="B798" s="6" t="s">
        <v>157</v>
      </c>
      <c r="C798" s="7" t="str">
        <f>HYPERLINK("https://www.youtube.com/watch?v=n1wUQfOAkVY","https://www.youtube.com/watch?v=n1wUQfOAkVY")</f>
        <v>https://www.youtube.com/watch?v=n1wUQfOAkVY</v>
      </c>
      <c r="D798" s="6" t="s">
        <v>1748</v>
      </c>
      <c r="E798" s="8">
        <v>44419</v>
      </c>
      <c r="F798" s="6" t="s">
        <v>1749</v>
      </c>
      <c r="G798" s="5">
        <v>37200</v>
      </c>
      <c r="H798" s="5">
        <v>460</v>
      </c>
      <c r="I798" s="5">
        <v>4222</v>
      </c>
      <c r="J798" s="5">
        <v>9689</v>
      </c>
      <c r="K798" s="4" t="s">
        <v>2481</v>
      </c>
      <c r="L798" s="6" t="s">
        <v>1750</v>
      </c>
      <c r="M798" s="5">
        <v>17100</v>
      </c>
      <c r="N798" s="4" t="s">
        <v>2481</v>
      </c>
      <c r="O798" s="4" t="s">
        <v>4627</v>
      </c>
      <c r="P798" s="4" t="s">
        <v>4606</v>
      </c>
    </row>
    <row r="799" spans="1:16" ht="15" x14ac:dyDescent="0.2">
      <c r="A799" s="2">
        <v>798</v>
      </c>
      <c r="B799" s="6" t="s">
        <v>157</v>
      </c>
      <c r="C799" s="7" t="str">
        <f>HYPERLINK("https://www.youtube.com/watch?v=11FJxLzq9VI","https://www.youtube.com/watch?v=11FJxLzq9VI")</f>
        <v>https://www.youtube.com/watch?v=11FJxLzq9VI</v>
      </c>
      <c r="D799" s="6" t="s">
        <v>1751</v>
      </c>
      <c r="E799" s="8">
        <v>44419</v>
      </c>
      <c r="F799" s="6" t="s">
        <v>1752</v>
      </c>
      <c r="G799" s="5">
        <v>54500</v>
      </c>
      <c r="H799" s="5">
        <v>29</v>
      </c>
      <c r="I799" s="5">
        <v>335</v>
      </c>
      <c r="J799" s="6">
        <v>11076.2</v>
      </c>
      <c r="K799" s="4" t="s">
        <v>2481</v>
      </c>
      <c r="L799" s="6" t="s">
        <v>1753</v>
      </c>
      <c r="M799" s="5">
        <v>17101</v>
      </c>
      <c r="N799" s="4" t="s">
        <v>2481</v>
      </c>
      <c r="O799" s="4" t="s">
        <v>4627</v>
      </c>
      <c r="P799" s="4" t="s">
        <v>4606</v>
      </c>
    </row>
    <row r="800" spans="1:16" ht="15" x14ac:dyDescent="0.2">
      <c r="A800" s="2">
        <v>799</v>
      </c>
      <c r="B800" s="6" t="s">
        <v>157</v>
      </c>
      <c r="C800" s="7" t="str">
        <f>HYPERLINK("https://www.youtube.com/watch?v=J_Afs7iFY2U","https://www.youtube.com/watch?v=J_Afs7iFY2U")</f>
        <v>https://www.youtube.com/watch?v=J_Afs7iFY2U</v>
      </c>
      <c r="D800" s="6" t="s">
        <v>1730</v>
      </c>
      <c r="E800" s="8">
        <v>44419</v>
      </c>
      <c r="F800" s="6" t="s">
        <v>1754</v>
      </c>
      <c r="G800" s="5">
        <v>0</v>
      </c>
      <c r="H800" s="5">
        <v>18</v>
      </c>
      <c r="I800" s="5">
        <v>144</v>
      </c>
      <c r="J800" s="6">
        <v>77.400000000000006</v>
      </c>
      <c r="K800" s="4" t="s">
        <v>2481</v>
      </c>
      <c r="L800" s="6" t="s">
        <v>1755</v>
      </c>
      <c r="M800" s="5">
        <v>17102</v>
      </c>
      <c r="N800" s="4" t="s">
        <v>2481</v>
      </c>
      <c r="O800" s="4" t="s">
        <v>4627</v>
      </c>
      <c r="P800" s="4" t="s">
        <v>4606</v>
      </c>
    </row>
    <row r="801" spans="1:16" ht="15" x14ac:dyDescent="0.2">
      <c r="A801" s="2">
        <v>800</v>
      </c>
      <c r="B801" s="6" t="s">
        <v>157</v>
      </c>
      <c r="C801" s="7" t="str">
        <f>HYPERLINK("https://www.youtube.com/watch?v=pCLVL51r8Fk","https://www.youtube.com/watch?v=pCLVL51r8Fk")</f>
        <v>https://www.youtube.com/watch?v=pCLVL51r8Fk</v>
      </c>
      <c r="D801" s="6" t="s">
        <v>1756</v>
      </c>
      <c r="E801" s="8">
        <v>44419</v>
      </c>
      <c r="F801" s="6" t="s">
        <v>1757</v>
      </c>
      <c r="G801" s="5">
        <v>0</v>
      </c>
      <c r="H801" s="5">
        <v>7</v>
      </c>
      <c r="I801" s="5">
        <v>76</v>
      </c>
      <c r="J801" s="6">
        <v>40.1</v>
      </c>
      <c r="K801" s="4" t="s">
        <v>2481</v>
      </c>
      <c r="L801" s="6" t="s">
        <v>1758</v>
      </c>
      <c r="M801" s="5">
        <v>17103</v>
      </c>
      <c r="N801" s="4" t="s">
        <v>2481</v>
      </c>
      <c r="O801" s="4" t="s">
        <v>4627</v>
      </c>
      <c r="P801" s="4" t="s">
        <v>4606</v>
      </c>
    </row>
    <row r="802" spans="1:16" ht="15" x14ac:dyDescent="0.2">
      <c r="A802" s="2">
        <v>801</v>
      </c>
      <c r="B802" s="6" t="s">
        <v>157</v>
      </c>
      <c r="C802" s="7" t="str">
        <f>HYPERLINK("https://www.youtube.com/watch?v=FK-bmsvJRqw","https://www.youtube.com/watch?v=FK-bmsvJRqw")</f>
        <v>https://www.youtube.com/watch?v=FK-bmsvJRqw</v>
      </c>
      <c r="D802" s="6" t="s">
        <v>1759</v>
      </c>
      <c r="E802" s="8">
        <v>44419</v>
      </c>
      <c r="F802" s="6" t="s">
        <v>1760</v>
      </c>
      <c r="G802" s="5">
        <v>59500</v>
      </c>
      <c r="H802" s="5">
        <v>2048</v>
      </c>
      <c r="I802" s="5">
        <v>44102</v>
      </c>
      <c r="J802" s="6">
        <v>34565.4</v>
      </c>
      <c r="K802" s="4" t="s">
        <v>2481</v>
      </c>
      <c r="L802" s="6" t="s">
        <v>1761</v>
      </c>
      <c r="M802" s="5">
        <v>17104</v>
      </c>
      <c r="N802" s="4" t="s">
        <v>2481</v>
      </c>
      <c r="O802" s="4" t="s">
        <v>4627</v>
      </c>
      <c r="P802" s="4" t="s">
        <v>4606</v>
      </c>
    </row>
    <row r="803" spans="1:16" ht="15" x14ac:dyDescent="0.2">
      <c r="A803" s="2">
        <v>802</v>
      </c>
      <c r="B803" s="6" t="s">
        <v>157</v>
      </c>
      <c r="C803" s="7" t="str">
        <f>HYPERLINK("https://www.youtube.com/watch?v=b-ykNgt2nj0","https://www.youtube.com/watch?v=b-ykNgt2nj0")</f>
        <v>https://www.youtube.com/watch?v=b-ykNgt2nj0</v>
      </c>
      <c r="D803" s="6" t="s">
        <v>1691</v>
      </c>
      <c r="E803" s="8">
        <v>44419</v>
      </c>
      <c r="F803" s="6" t="s">
        <v>1762</v>
      </c>
      <c r="G803" s="5">
        <v>67100</v>
      </c>
      <c r="H803" s="5">
        <v>237</v>
      </c>
      <c r="I803" s="5">
        <v>2134</v>
      </c>
      <c r="J803" s="6">
        <v>14558.1</v>
      </c>
      <c r="K803" s="4" t="s">
        <v>2481</v>
      </c>
      <c r="L803" s="6" t="s">
        <v>1763</v>
      </c>
      <c r="M803" s="5">
        <v>17105</v>
      </c>
      <c r="N803" s="4" t="s">
        <v>2481</v>
      </c>
      <c r="O803" s="4" t="s">
        <v>4627</v>
      </c>
      <c r="P803" s="4" t="s">
        <v>4606</v>
      </c>
    </row>
    <row r="804" spans="1:16" ht="15" x14ac:dyDescent="0.2">
      <c r="A804" s="2">
        <v>803</v>
      </c>
      <c r="B804" s="6" t="s">
        <v>157</v>
      </c>
      <c r="C804" s="7" t="str">
        <f>HYPERLINK("https://www.youtube.com/watch?v=zbX0EcFSlOs","https://www.youtube.com/watch?v=zbX0EcFSlOs")</f>
        <v>https://www.youtube.com/watch?v=zbX0EcFSlOs</v>
      </c>
      <c r="D804" s="6" t="s">
        <v>1764</v>
      </c>
      <c r="E804" s="8">
        <v>44419</v>
      </c>
      <c r="F804" s="6" t="s">
        <v>1765</v>
      </c>
      <c r="G804" s="5">
        <v>4380</v>
      </c>
      <c r="H804" s="5">
        <v>11</v>
      </c>
      <c r="I804" s="5">
        <v>256</v>
      </c>
      <c r="J804" s="6">
        <v>1007.3</v>
      </c>
      <c r="K804" s="4" t="s">
        <v>2481</v>
      </c>
      <c r="L804" s="6" t="s">
        <v>1766</v>
      </c>
      <c r="M804" s="5">
        <v>17106</v>
      </c>
      <c r="N804" s="4" t="s">
        <v>2481</v>
      </c>
      <c r="O804" s="4" t="s">
        <v>4627</v>
      </c>
      <c r="P804" s="4" t="s">
        <v>4606</v>
      </c>
    </row>
    <row r="805" spans="1:16" ht="15" x14ac:dyDescent="0.2">
      <c r="A805" s="2">
        <v>804</v>
      </c>
      <c r="B805" s="6" t="s">
        <v>157</v>
      </c>
      <c r="C805" s="7" t="str">
        <f>HYPERLINK("https://www.youtube.com/watch?v=Nmr9MB8WCac","https://www.youtube.com/watch?v=Nmr9MB8WCac")</f>
        <v>https://www.youtube.com/watch?v=Nmr9MB8WCac</v>
      </c>
      <c r="D805" s="6" t="s">
        <v>1705</v>
      </c>
      <c r="E805" s="8">
        <v>44419</v>
      </c>
      <c r="F805" s="6" t="s">
        <v>1767</v>
      </c>
      <c r="G805" s="5">
        <v>17300</v>
      </c>
      <c r="H805" s="5">
        <v>148</v>
      </c>
      <c r="I805" s="5">
        <v>1715</v>
      </c>
      <c r="J805" s="6">
        <v>4361.8999999999996</v>
      </c>
      <c r="K805" s="4" t="s">
        <v>2481</v>
      </c>
      <c r="L805" s="6" t="s">
        <v>1768</v>
      </c>
      <c r="M805" s="5">
        <v>17107</v>
      </c>
      <c r="N805" s="4" t="s">
        <v>2481</v>
      </c>
      <c r="O805" s="4" t="s">
        <v>4627</v>
      </c>
      <c r="P805" s="4" t="s">
        <v>4606</v>
      </c>
    </row>
    <row r="806" spans="1:16" ht="15" x14ac:dyDescent="0.2">
      <c r="A806" s="2">
        <v>805</v>
      </c>
      <c r="B806" s="6" t="s">
        <v>157</v>
      </c>
      <c r="C806" s="7" t="str">
        <f>HYPERLINK("https://www.youtube.com/watch?v=Mb2BPGfnXXs","https://www.youtube.com/watch?v=Mb2BPGfnXXs")</f>
        <v>https://www.youtube.com/watch?v=Mb2BPGfnXXs</v>
      </c>
      <c r="D806" s="6" t="s">
        <v>1769</v>
      </c>
      <c r="E806" s="8">
        <v>44419</v>
      </c>
      <c r="F806" s="6" t="s">
        <v>1770</v>
      </c>
      <c r="G806" s="5">
        <v>9500</v>
      </c>
      <c r="H806" s="5">
        <v>9</v>
      </c>
      <c r="I806" s="5">
        <v>268</v>
      </c>
      <c r="J806" s="6">
        <v>2036.7</v>
      </c>
      <c r="K806" s="4" t="s">
        <v>2481</v>
      </c>
      <c r="L806" s="6" t="s">
        <v>1771</v>
      </c>
      <c r="M806" s="5">
        <v>17108</v>
      </c>
      <c r="N806" s="4" t="s">
        <v>2481</v>
      </c>
      <c r="O806" s="4" t="s">
        <v>4627</v>
      </c>
      <c r="P806" s="4" t="s">
        <v>4606</v>
      </c>
    </row>
    <row r="807" spans="1:16" ht="15" x14ac:dyDescent="0.2">
      <c r="A807" s="2">
        <v>806</v>
      </c>
      <c r="B807" s="6" t="s">
        <v>157</v>
      </c>
      <c r="C807" s="7" t="str">
        <f>HYPERLINK("https://www.youtube.com/watch?v=gIqQ0J167Lo","https://www.youtube.com/watch?v=gIqQ0J167Lo")</f>
        <v>https://www.youtube.com/watch?v=gIqQ0J167Lo</v>
      </c>
      <c r="D807" s="6" t="s">
        <v>1772</v>
      </c>
      <c r="E807" s="8">
        <v>44419</v>
      </c>
      <c r="F807" s="6" t="s">
        <v>1773</v>
      </c>
      <c r="G807" s="5">
        <v>807</v>
      </c>
      <c r="H807" s="5">
        <v>10</v>
      </c>
      <c r="I807" s="5">
        <v>208</v>
      </c>
      <c r="J807" s="6">
        <v>268.39999999999998</v>
      </c>
      <c r="K807" s="4" t="s">
        <v>2481</v>
      </c>
      <c r="L807" s="6" t="s">
        <v>1774</v>
      </c>
      <c r="M807" s="5">
        <v>17109</v>
      </c>
      <c r="N807" s="4" t="s">
        <v>2481</v>
      </c>
      <c r="O807" s="4" t="s">
        <v>4627</v>
      </c>
      <c r="P807" s="4" t="s">
        <v>4606</v>
      </c>
    </row>
    <row r="808" spans="1:16" ht="15" x14ac:dyDescent="0.2">
      <c r="A808" s="2">
        <v>807</v>
      </c>
      <c r="B808" s="6" t="s">
        <v>157</v>
      </c>
      <c r="C808" s="7" t="str">
        <f>HYPERLINK("https://www.youtube.com/watch?v=SysJGTFcZYk","https://www.youtube.com/watch?v=SysJGTFcZYk")</f>
        <v>https://www.youtube.com/watch?v=SysJGTFcZYk</v>
      </c>
      <c r="D808" s="6" t="s">
        <v>1775</v>
      </c>
      <c r="E808" s="8">
        <v>44419</v>
      </c>
      <c r="F808" s="6" t="s">
        <v>1776</v>
      </c>
      <c r="G808" s="5">
        <v>143000</v>
      </c>
      <c r="H808" s="5">
        <v>264</v>
      </c>
      <c r="I808" s="5">
        <v>2607</v>
      </c>
      <c r="J808" s="6">
        <v>29982.7</v>
      </c>
      <c r="K808" s="4" t="s">
        <v>2481</v>
      </c>
      <c r="L808" s="6" t="s">
        <v>1777</v>
      </c>
      <c r="M808" s="5">
        <v>17110</v>
      </c>
      <c r="N808" s="4" t="s">
        <v>2481</v>
      </c>
      <c r="O808" s="4" t="s">
        <v>4627</v>
      </c>
      <c r="P808" s="4" t="s">
        <v>4606</v>
      </c>
    </row>
    <row r="809" spans="1:16" ht="15" x14ac:dyDescent="0.2">
      <c r="A809" s="2">
        <v>808</v>
      </c>
      <c r="B809" s="6" t="s">
        <v>157</v>
      </c>
      <c r="C809" s="7" t="str">
        <f>HYPERLINK("https://www.youtube.com/watch?v=brfo65BdXik","https://www.youtube.com/watch?v=brfo65BdXik")</f>
        <v>https://www.youtube.com/watch?v=brfo65BdXik</v>
      </c>
      <c r="D809" s="6" t="s">
        <v>1778</v>
      </c>
      <c r="E809" s="8">
        <v>44419</v>
      </c>
      <c r="F809" s="6" t="s">
        <v>1779</v>
      </c>
      <c r="G809" s="5">
        <v>82700</v>
      </c>
      <c r="H809" s="5">
        <v>363</v>
      </c>
      <c r="I809" s="5">
        <v>3000</v>
      </c>
      <c r="J809" s="6">
        <v>18148.900000000001</v>
      </c>
      <c r="K809" s="4" t="s">
        <v>2481</v>
      </c>
      <c r="L809" s="6" t="s">
        <v>1780</v>
      </c>
      <c r="M809" s="5">
        <v>17111</v>
      </c>
      <c r="N809" s="4" t="s">
        <v>2481</v>
      </c>
      <c r="O809" s="4" t="s">
        <v>4627</v>
      </c>
      <c r="P809" s="4" t="s">
        <v>4606</v>
      </c>
    </row>
    <row r="810" spans="1:16" ht="15" x14ac:dyDescent="0.2">
      <c r="A810" s="2">
        <v>809</v>
      </c>
      <c r="B810" s="6" t="s">
        <v>157</v>
      </c>
      <c r="C810" s="7" t="str">
        <f>HYPERLINK("https://www.youtube.com/watch?v=v0U3Zh6Z23E","https://www.youtube.com/watch?v=v0U3Zh6Z23E")</f>
        <v>https://www.youtube.com/watch?v=v0U3Zh6Z23E</v>
      </c>
      <c r="D810" s="6" t="s">
        <v>1739</v>
      </c>
      <c r="E810" s="8">
        <v>44419</v>
      </c>
      <c r="F810" s="6" t="s">
        <v>1781</v>
      </c>
      <c r="G810" s="5">
        <v>0</v>
      </c>
      <c r="H810" s="5">
        <v>16</v>
      </c>
      <c r="I810" s="5">
        <v>200</v>
      </c>
      <c r="J810" s="6">
        <v>104.8</v>
      </c>
      <c r="K810" s="4" t="s">
        <v>2481</v>
      </c>
      <c r="L810" s="6" t="s">
        <v>1782</v>
      </c>
      <c r="M810" s="5">
        <v>17112</v>
      </c>
      <c r="N810" s="4" t="s">
        <v>2481</v>
      </c>
      <c r="O810" s="4" t="s">
        <v>4627</v>
      </c>
      <c r="P810" s="4" t="s">
        <v>4606</v>
      </c>
    </row>
    <row r="811" spans="1:16" ht="15" x14ac:dyDescent="0.2">
      <c r="A811" s="2">
        <v>810</v>
      </c>
      <c r="B811" s="6" t="s">
        <v>157</v>
      </c>
      <c r="C811" s="7" t="str">
        <f>HYPERLINK("https://www.youtube.com/watch?v=FHj43unUUFE","https://www.youtube.com/watch?v=FHj43unUUFE")</f>
        <v>https://www.youtube.com/watch?v=FHj43unUUFE</v>
      </c>
      <c r="D811" s="6" t="s">
        <v>1783</v>
      </c>
      <c r="E811" s="8">
        <v>44419</v>
      </c>
      <c r="F811" s="6" t="s">
        <v>1784</v>
      </c>
      <c r="G811" s="5">
        <v>428000</v>
      </c>
      <c r="H811" s="5">
        <v>5146</v>
      </c>
      <c r="I811" s="5">
        <v>74825</v>
      </c>
      <c r="J811" s="6">
        <v>124556.3</v>
      </c>
      <c r="K811" s="4" t="s">
        <v>2481</v>
      </c>
      <c r="L811" s="6" t="s">
        <v>1785</v>
      </c>
      <c r="M811" s="5">
        <v>17113</v>
      </c>
      <c r="N811" s="4" t="s">
        <v>2481</v>
      </c>
      <c r="O811" s="4" t="s">
        <v>4627</v>
      </c>
      <c r="P811" s="4" t="s">
        <v>4606</v>
      </c>
    </row>
    <row r="812" spans="1:16" ht="15" x14ac:dyDescent="0.2">
      <c r="A812" s="2">
        <v>811</v>
      </c>
      <c r="B812" s="6" t="s">
        <v>157</v>
      </c>
      <c r="C812" s="7" t="str">
        <f>HYPERLINK("https://www.youtube.com/watch?v=xO72sSmBEMM","https://www.youtube.com/watch?v=xO72sSmBEMM")</f>
        <v>https://www.youtube.com/watch?v=xO72sSmBEMM</v>
      </c>
      <c r="D812" s="6" t="s">
        <v>1786</v>
      </c>
      <c r="E812" s="8">
        <v>44419</v>
      </c>
      <c r="F812" s="6" t="s">
        <v>1787</v>
      </c>
      <c r="G812" s="5">
        <v>101000</v>
      </c>
      <c r="H812" s="5">
        <v>1023</v>
      </c>
      <c r="I812" s="5">
        <v>17331</v>
      </c>
      <c r="J812" s="6">
        <v>29172.400000000001</v>
      </c>
      <c r="K812" s="4" t="s">
        <v>2481</v>
      </c>
      <c r="L812" s="6" t="s">
        <v>1788</v>
      </c>
      <c r="M812" s="5">
        <v>17114</v>
      </c>
      <c r="N812" s="4" t="s">
        <v>2481</v>
      </c>
      <c r="O812" s="4" t="s">
        <v>4627</v>
      </c>
      <c r="P812" s="4" t="s">
        <v>4606</v>
      </c>
    </row>
    <row r="813" spans="1:16" ht="15" x14ac:dyDescent="0.2">
      <c r="A813" s="2">
        <v>812</v>
      </c>
      <c r="B813" s="6" t="s">
        <v>157</v>
      </c>
      <c r="C813" s="7" t="str">
        <f>HYPERLINK("https://www.youtube.com/watch?v=zfdcowo_oxg","https://www.youtube.com/watch?v=zfdcowo_oxg")</f>
        <v>https://www.youtube.com/watch?v=zfdcowo_oxg</v>
      </c>
      <c r="D813" s="6" t="s">
        <v>1789</v>
      </c>
      <c r="E813" s="8">
        <v>44419</v>
      </c>
      <c r="F813" s="6" t="s">
        <v>1790</v>
      </c>
      <c r="G813" s="5">
        <v>7340</v>
      </c>
      <c r="H813" s="5">
        <v>1</v>
      </c>
      <c r="I813" s="5">
        <v>18</v>
      </c>
      <c r="J813" s="6">
        <v>1477.3</v>
      </c>
      <c r="K813" s="4" t="s">
        <v>2481</v>
      </c>
      <c r="L813" s="6" t="s">
        <v>1791</v>
      </c>
      <c r="M813" s="5">
        <v>17115</v>
      </c>
      <c r="N813" s="4" t="s">
        <v>2481</v>
      </c>
      <c r="O813" s="4" t="s">
        <v>4627</v>
      </c>
      <c r="P813" s="4" t="s">
        <v>4606</v>
      </c>
    </row>
    <row r="814" spans="1:16" ht="15" x14ac:dyDescent="0.2">
      <c r="A814" s="2">
        <v>813</v>
      </c>
      <c r="B814" s="6" t="s">
        <v>157</v>
      </c>
      <c r="C814" s="7" t="str">
        <f>HYPERLINK("https://www.youtube.com/watch?v=htBwLC_vwAY","https://www.youtube.com/watch?v=htBwLC_vwAY")</f>
        <v>https://www.youtube.com/watch?v=htBwLC_vwAY</v>
      </c>
      <c r="D814" s="6" t="s">
        <v>1792</v>
      </c>
      <c r="E814" s="8">
        <v>44419</v>
      </c>
      <c r="F814" s="6" t="s">
        <v>1793</v>
      </c>
      <c r="G814" s="5">
        <v>127000</v>
      </c>
      <c r="H814" s="5">
        <v>1326</v>
      </c>
      <c r="I814" s="5">
        <v>18636</v>
      </c>
      <c r="J814" s="6">
        <v>35115.800000000003</v>
      </c>
      <c r="K814" s="4" t="s">
        <v>2481</v>
      </c>
      <c r="L814" s="6" t="s">
        <v>1794</v>
      </c>
      <c r="M814" s="5">
        <v>17116</v>
      </c>
      <c r="N814" s="4" t="s">
        <v>2481</v>
      </c>
      <c r="O814" s="4" t="s">
        <v>4627</v>
      </c>
      <c r="P814" s="4" t="s">
        <v>4606</v>
      </c>
    </row>
    <row r="815" spans="1:16" ht="15" x14ac:dyDescent="0.2">
      <c r="A815" s="2">
        <v>814</v>
      </c>
      <c r="B815" s="6" t="s">
        <v>157</v>
      </c>
      <c r="C815" s="7" t="str">
        <f>HYPERLINK("https://www.youtube.com/watch?v=qRUyfTL2jj0","https://www.youtube.com/watch?v=qRUyfTL2jj0")</f>
        <v>https://www.youtube.com/watch?v=qRUyfTL2jj0</v>
      </c>
      <c r="D815" s="6" t="s">
        <v>1792</v>
      </c>
      <c r="E815" s="8">
        <v>44419</v>
      </c>
      <c r="F815" s="6" t="s">
        <v>1795</v>
      </c>
      <c r="G815" s="5">
        <v>127000</v>
      </c>
      <c r="H815" s="5">
        <v>836</v>
      </c>
      <c r="I815" s="5">
        <v>13400</v>
      </c>
      <c r="J815" s="6">
        <v>32350.799999999999</v>
      </c>
      <c r="K815" s="4" t="s">
        <v>2481</v>
      </c>
      <c r="L815" s="6" t="s">
        <v>1796</v>
      </c>
      <c r="M815" s="5">
        <v>17117</v>
      </c>
      <c r="N815" s="4" t="s">
        <v>2481</v>
      </c>
      <c r="O815" s="4" t="s">
        <v>4627</v>
      </c>
      <c r="P815" s="4" t="s">
        <v>4606</v>
      </c>
    </row>
    <row r="816" spans="1:16" ht="15" x14ac:dyDescent="0.2">
      <c r="A816" s="2">
        <v>815</v>
      </c>
      <c r="B816" s="6" t="s">
        <v>157</v>
      </c>
      <c r="C816" s="7" t="str">
        <f>HYPERLINK("https://www.youtube.com/watch?v=3rdws8HSvuU","https://www.youtube.com/watch?v=3rdws8HSvuU")</f>
        <v>https://www.youtube.com/watch?v=3rdws8HSvuU</v>
      </c>
      <c r="D816" s="6" t="s">
        <v>234</v>
      </c>
      <c r="E816" s="8">
        <v>44419</v>
      </c>
      <c r="F816" s="6" t="s">
        <v>1797</v>
      </c>
      <c r="G816" s="5">
        <v>5870</v>
      </c>
      <c r="H816" s="5">
        <v>5</v>
      </c>
      <c r="I816" s="5">
        <v>62</v>
      </c>
      <c r="J816" s="6">
        <v>1206.5</v>
      </c>
      <c r="K816" s="4" t="s">
        <v>2481</v>
      </c>
      <c r="L816" s="6" t="s">
        <v>1646</v>
      </c>
      <c r="M816" s="5">
        <v>17118</v>
      </c>
      <c r="N816" s="4" t="s">
        <v>2481</v>
      </c>
      <c r="O816" s="4" t="s">
        <v>4627</v>
      </c>
      <c r="P816" s="4" t="s">
        <v>4606</v>
      </c>
    </row>
    <row r="817" spans="1:16" ht="15" x14ac:dyDescent="0.2">
      <c r="A817" s="2">
        <v>816</v>
      </c>
      <c r="B817" s="6" t="s">
        <v>157</v>
      </c>
      <c r="C817" s="7" t="str">
        <f>HYPERLINK("https://www.youtube.com/watch?v=HJzXG8pFChw","https://www.youtube.com/watch?v=HJzXG8pFChw")</f>
        <v>https://www.youtube.com/watch?v=HJzXG8pFChw</v>
      </c>
      <c r="D817" s="6" t="s">
        <v>1798</v>
      </c>
      <c r="E817" s="8">
        <v>44419</v>
      </c>
      <c r="F817" s="6" t="s">
        <v>1799</v>
      </c>
      <c r="G817" s="5">
        <v>14800</v>
      </c>
      <c r="H817" s="5">
        <v>148</v>
      </c>
      <c r="I817" s="5">
        <v>4148</v>
      </c>
      <c r="J817" s="6">
        <v>5078.3999999999996</v>
      </c>
      <c r="K817" s="4" t="s">
        <v>2481</v>
      </c>
      <c r="L817" s="6" t="s">
        <v>1800</v>
      </c>
      <c r="M817" s="5">
        <v>17119</v>
      </c>
      <c r="N817" s="4" t="s">
        <v>2481</v>
      </c>
      <c r="O817" s="4" t="s">
        <v>4627</v>
      </c>
      <c r="P817" s="4" t="s">
        <v>4606</v>
      </c>
    </row>
    <row r="818" spans="1:16" ht="15" x14ac:dyDescent="0.2">
      <c r="A818" s="2">
        <v>817</v>
      </c>
      <c r="B818" s="6" t="s">
        <v>157</v>
      </c>
      <c r="C818" s="7" t="str">
        <f>HYPERLINK("https://www.youtube.com/watch?v=syaaHoC6LdI","https://www.youtube.com/watch?v=syaaHoC6LdI")</f>
        <v>https://www.youtube.com/watch?v=syaaHoC6LdI</v>
      </c>
      <c r="D818" s="6" t="s">
        <v>1801</v>
      </c>
      <c r="E818" s="8">
        <v>44419</v>
      </c>
      <c r="F818" s="6" t="s">
        <v>1802</v>
      </c>
      <c r="G818" s="5">
        <v>41100</v>
      </c>
      <c r="H818" s="5">
        <v>130</v>
      </c>
      <c r="I818" s="5">
        <v>1414</v>
      </c>
      <c r="J818" s="5">
        <v>8966</v>
      </c>
      <c r="K818" s="4" t="s">
        <v>2481</v>
      </c>
      <c r="L818" s="6" t="s">
        <v>1803</v>
      </c>
      <c r="M818" s="5">
        <v>17120</v>
      </c>
      <c r="N818" s="4" t="s">
        <v>2481</v>
      </c>
      <c r="O818" s="4" t="s">
        <v>4627</v>
      </c>
      <c r="P818" s="4" t="s">
        <v>4606</v>
      </c>
    </row>
    <row r="819" spans="1:16" ht="15" x14ac:dyDescent="0.2">
      <c r="A819" s="2">
        <v>818</v>
      </c>
      <c r="B819" s="6" t="s">
        <v>157</v>
      </c>
      <c r="C819" s="7" t="str">
        <f>HYPERLINK("https://www.youtube.com/watch?v=SCJQnAHgoWM","https://www.youtube.com/watch?v=SCJQnAHgoWM")</f>
        <v>https://www.youtube.com/watch?v=SCJQnAHgoWM</v>
      </c>
      <c r="D819" s="6" t="s">
        <v>1804</v>
      </c>
      <c r="E819" s="8">
        <v>44419</v>
      </c>
      <c r="F819" s="6" t="s">
        <v>1805</v>
      </c>
      <c r="G819" s="5">
        <v>26500</v>
      </c>
      <c r="H819" s="5">
        <v>62</v>
      </c>
      <c r="I819" s="5">
        <v>647</v>
      </c>
      <c r="J819" s="6">
        <v>5642.1</v>
      </c>
      <c r="K819" s="4" t="s">
        <v>2481</v>
      </c>
      <c r="L819" s="6" t="s">
        <v>1806</v>
      </c>
      <c r="M819" s="5">
        <v>17121</v>
      </c>
      <c r="N819" s="4" t="s">
        <v>2481</v>
      </c>
      <c r="O819" s="4" t="s">
        <v>4627</v>
      </c>
      <c r="P819" s="4" t="s">
        <v>4606</v>
      </c>
    </row>
    <row r="820" spans="1:16" ht="15" x14ac:dyDescent="0.2">
      <c r="A820" s="2">
        <v>819</v>
      </c>
      <c r="B820" s="6" t="s">
        <v>157</v>
      </c>
      <c r="C820" s="7" t="str">
        <f>HYPERLINK("https://www.youtube.com/watch?v=8RRd8CpYA5A","https://www.youtube.com/watch?v=8RRd8CpYA5A")</f>
        <v>https://www.youtube.com/watch?v=8RRd8CpYA5A</v>
      </c>
      <c r="D820" s="6" t="s">
        <v>1807</v>
      </c>
      <c r="E820" s="8">
        <v>44419</v>
      </c>
      <c r="F820" s="6" t="s">
        <v>1079</v>
      </c>
      <c r="G820" s="5">
        <v>0</v>
      </c>
      <c r="H820" s="5">
        <v>187</v>
      </c>
      <c r="I820" s="5">
        <v>3957</v>
      </c>
      <c r="J820" s="6">
        <v>2034.6</v>
      </c>
      <c r="K820" s="4" t="s">
        <v>2481</v>
      </c>
      <c r="L820" s="6" t="s">
        <v>1808</v>
      </c>
      <c r="M820" s="5">
        <v>17122</v>
      </c>
      <c r="N820" s="4" t="s">
        <v>2481</v>
      </c>
      <c r="O820" s="4" t="s">
        <v>4627</v>
      </c>
      <c r="P820" s="4" t="s">
        <v>4606</v>
      </c>
    </row>
    <row r="821" spans="1:16" ht="15" x14ac:dyDescent="0.2">
      <c r="A821" s="2">
        <v>820</v>
      </c>
      <c r="B821" s="6" t="s">
        <v>157</v>
      </c>
      <c r="C821" s="7" t="str">
        <f>HYPERLINK("https://www.youtube.com/watch?v=qtEuu6lKHZc","https://www.youtube.com/watch?v=qtEuu6lKHZc")</f>
        <v>https://www.youtube.com/watch?v=qtEuu6lKHZc</v>
      </c>
      <c r="D821" s="6" t="s">
        <v>1809</v>
      </c>
      <c r="E821" s="8">
        <v>44419</v>
      </c>
      <c r="F821" s="6" t="s">
        <v>1810</v>
      </c>
      <c r="G821" s="5">
        <v>0</v>
      </c>
      <c r="H821" s="5">
        <v>45</v>
      </c>
      <c r="I821" s="5">
        <v>1005</v>
      </c>
      <c r="J821" s="5">
        <v>516</v>
      </c>
      <c r="K821" s="4" t="s">
        <v>2481</v>
      </c>
      <c r="L821" s="6" t="s">
        <v>1811</v>
      </c>
      <c r="M821" s="5">
        <v>17123</v>
      </c>
      <c r="N821" s="4" t="s">
        <v>2481</v>
      </c>
      <c r="O821" s="4" t="s">
        <v>4627</v>
      </c>
      <c r="P821" s="4" t="s">
        <v>4606</v>
      </c>
    </row>
    <row r="822" spans="1:16" ht="15" x14ac:dyDescent="0.2">
      <c r="A822" s="2">
        <v>821</v>
      </c>
      <c r="B822" s="6" t="s">
        <v>157</v>
      </c>
      <c r="C822" s="7" t="str">
        <f>HYPERLINK("https://www.youtube.com/watch?v=tWLTu4pBudo","https://www.youtube.com/watch?v=tWLTu4pBudo")</f>
        <v>https://www.youtube.com/watch?v=tWLTu4pBudo</v>
      </c>
      <c r="D822" s="6" t="s">
        <v>1812</v>
      </c>
      <c r="E822" s="8">
        <v>44419</v>
      </c>
      <c r="F822" s="6" t="s">
        <v>1813</v>
      </c>
      <c r="G822" s="5">
        <v>176</v>
      </c>
      <c r="H822" s="5">
        <v>0</v>
      </c>
      <c r="I822" s="5">
        <v>3</v>
      </c>
      <c r="J822" s="6">
        <v>36.700000000000003</v>
      </c>
      <c r="K822" s="4" t="s">
        <v>2481</v>
      </c>
      <c r="L822" s="6" t="s">
        <v>1814</v>
      </c>
      <c r="M822" s="5">
        <v>17124</v>
      </c>
      <c r="N822" s="4" t="s">
        <v>2481</v>
      </c>
      <c r="O822" s="4" t="s">
        <v>4627</v>
      </c>
      <c r="P822" s="4" t="s">
        <v>4606</v>
      </c>
    </row>
    <row r="823" spans="1:16" ht="15" x14ac:dyDescent="0.2">
      <c r="A823" s="2">
        <v>822</v>
      </c>
      <c r="B823" s="6" t="s">
        <v>157</v>
      </c>
      <c r="C823" s="7" t="str">
        <f>HYPERLINK("https://www.youtube.com/watch?v=pNJ2k9wChTU","https://www.youtube.com/watch?v=pNJ2k9wChTU")</f>
        <v>https://www.youtube.com/watch?v=pNJ2k9wChTU</v>
      </c>
      <c r="D823" s="6" t="s">
        <v>1815</v>
      </c>
      <c r="E823" s="8">
        <v>44419</v>
      </c>
      <c r="F823" s="6" t="s">
        <v>1717</v>
      </c>
      <c r="G823" s="5">
        <v>0</v>
      </c>
      <c r="H823" s="5">
        <v>37</v>
      </c>
      <c r="I823" s="5">
        <v>1065</v>
      </c>
      <c r="J823" s="6">
        <v>543.6</v>
      </c>
      <c r="K823" s="4" t="s">
        <v>2481</v>
      </c>
      <c r="L823" s="6" t="s">
        <v>1816</v>
      </c>
      <c r="M823" s="5">
        <v>17125</v>
      </c>
      <c r="N823" s="4" t="s">
        <v>2481</v>
      </c>
      <c r="O823" s="4" t="s">
        <v>4627</v>
      </c>
      <c r="P823" s="4" t="s">
        <v>4606</v>
      </c>
    </row>
    <row r="824" spans="1:16" ht="15" x14ac:dyDescent="0.2">
      <c r="A824" s="2">
        <v>823</v>
      </c>
      <c r="B824" s="6" t="s">
        <v>157</v>
      </c>
      <c r="C824" s="7" t="str">
        <f>HYPERLINK("https://www.youtube.com/watch?v=_e_SSysCkh0","https://www.youtube.com/watch?v=_e_SSysCkh0")</f>
        <v>https://www.youtube.com/watch?v=_e_SSysCkh0</v>
      </c>
      <c r="D824" s="6" t="s">
        <v>1817</v>
      </c>
      <c r="E824" s="8">
        <v>44419</v>
      </c>
      <c r="F824" s="6" t="s">
        <v>1818</v>
      </c>
      <c r="G824" s="5">
        <v>920000</v>
      </c>
      <c r="H824" s="5">
        <v>6128</v>
      </c>
      <c r="I824" s="5">
        <v>79726</v>
      </c>
      <c r="J824" s="6">
        <v>225701.4</v>
      </c>
      <c r="K824" s="4" t="s">
        <v>2481</v>
      </c>
      <c r="L824" s="6" t="s">
        <v>1819</v>
      </c>
      <c r="M824" s="5">
        <v>17345</v>
      </c>
      <c r="N824" s="4" t="s">
        <v>2481</v>
      </c>
      <c r="O824" s="4" t="s">
        <v>4627</v>
      </c>
      <c r="P824" s="4" t="s">
        <v>4606</v>
      </c>
    </row>
    <row r="825" spans="1:16" ht="15" x14ac:dyDescent="0.2">
      <c r="A825" s="2">
        <v>824</v>
      </c>
      <c r="B825" s="6" t="s">
        <v>157</v>
      </c>
      <c r="C825" s="7" t="str">
        <f>HYPERLINK("https://www.youtube.com/watch?v=Q8vlBzO0v4Q","https://www.youtube.com/watch?v=Q8vlBzO0v4Q")</f>
        <v>https://www.youtube.com/watch?v=Q8vlBzO0v4Q</v>
      </c>
      <c r="D825" s="6" t="s">
        <v>1820</v>
      </c>
      <c r="E825" s="8">
        <v>44420</v>
      </c>
      <c r="F825" s="6" t="s">
        <v>1821</v>
      </c>
      <c r="G825" s="5">
        <v>2730000</v>
      </c>
      <c r="H825" s="5">
        <v>4188</v>
      </c>
      <c r="I825" s="5">
        <v>45215</v>
      </c>
      <c r="J825" s="6">
        <v>569863.9</v>
      </c>
      <c r="K825" s="4" t="s">
        <v>2481</v>
      </c>
      <c r="L825" s="6" t="s">
        <v>1822</v>
      </c>
      <c r="M825" s="5">
        <v>17346</v>
      </c>
      <c r="N825" s="4" t="s">
        <v>2481</v>
      </c>
      <c r="O825" s="4" t="s">
        <v>4627</v>
      </c>
      <c r="P825" s="4" t="s">
        <v>4606</v>
      </c>
    </row>
    <row r="826" spans="1:16" ht="15" x14ac:dyDescent="0.2">
      <c r="A826" s="2">
        <v>825</v>
      </c>
      <c r="B826" s="6" t="s">
        <v>157</v>
      </c>
      <c r="C826" s="7" t="str">
        <f>HYPERLINK("https://www.youtube.com/watch?v=iqYBGFajuhU","https://www.youtube.com/watch?v=iqYBGFajuhU")</f>
        <v>https://www.youtube.com/watch?v=iqYBGFajuhU</v>
      </c>
      <c r="D826" s="6" t="s">
        <v>1585</v>
      </c>
      <c r="E826" s="8">
        <v>44420</v>
      </c>
      <c r="F826" s="6" t="s">
        <v>1823</v>
      </c>
      <c r="G826" s="5">
        <v>65600</v>
      </c>
      <c r="H826" s="5">
        <v>1040</v>
      </c>
      <c r="I826" s="5">
        <v>10212</v>
      </c>
      <c r="J826" s="5">
        <v>18538</v>
      </c>
      <c r="K826" s="4" t="s">
        <v>2481</v>
      </c>
      <c r="L826" s="6" t="s">
        <v>1824</v>
      </c>
      <c r="M826" s="5">
        <v>17347</v>
      </c>
      <c r="N826" s="4" t="s">
        <v>2481</v>
      </c>
      <c r="O826" s="4" t="s">
        <v>4627</v>
      </c>
      <c r="P826" s="4" t="s">
        <v>4606</v>
      </c>
    </row>
    <row r="827" spans="1:16" ht="15" x14ac:dyDescent="0.2">
      <c r="A827" s="2">
        <v>826</v>
      </c>
      <c r="B827" s="6" t="s">
        <v>157</v>
      </c>
      <c r="C827" s="7" t="str">
        <f>HYPERLINK("https://www.youtube.com/watch?v=hK2UzRJilMQ","https://www.youtube.com/watch?v=hK2UzRJilMQ")</f>
        <v>https://www.youtube.com/watch?v=hK2UzRJilMQ</v>
      </c>
      <c r="D827" s="6" t="s">
        <v>1817</v>
      </c>
      <c r="E827" s="8">
        <v>44420</v>
      </c>
      <c r="F827" s="6" t="s">
        <v>1825</v>
      </c>
      <c r="G827" s="5">
        <v>920000</v>
      </c>
      <c r="H827" s="5">
        <v>3773</v>
      </c>
      <c r="I827" s="5">
        <v>39920</v>
      </c>
      <c r="J827" s="6">
        <v>205091.9</v>
      </c>
      <c r="K827" s="4" t="s">
        <v>2481</v>
      </c>
      <c r="L827" s="6" t="s">
        <v>1826</v>
      </c>
      <c r="M827" s="5">
        <v>17348</v>
      </c>
      <c r="N827" s="4" t="s">
        <v>2481</v>
      </c>
      <c r="O827" s="4" t="s">
        <v>4627</v>
      </c>
      <c r="P827" s="4" t="s">
        <v>4606</v>
      </c>
    </row>
    <row r="828" spans="1:16" ht="15" x14ac:dyDescent="0.2">
      <c r="A828" s="2">
        <v>827</v>
      </c>
      <c r="B828" s="6" t="s">
        <v>157</v>
      </c>
      <c r="C828" s="7" t="str">
        <f>HYPERLINK("https://www.youtube.com/watch?v=byxDTgGBvis","https://www.youtube.com/watch?v=byxDTgGBvis")</f>
        <v>https://www.youtube.com/watch?v=byxDTgGBvis</v>
      </c>
      <c r="D828" s="6" t="s">
        <v>1827</v>
      </c>
      <c r="E828" s="8">
        <v>44420</v>
      </c>
      <c r="F828" s="6" t="s">
        <v>1828</v>
      </c>
      <c r="G828" s="5">
        <v>24400</v>
      </c>
      <c r="H828" s="5">
        <v>25</v>
      </c>
      <c r="I828" s="5">
        <v>212</v>
      </c>
      <c r="J828" s="6">
        <v>4993.5</v>
      </c>
      <c r="K828" s="4" t="s">
        <v>2481</v>
      </c>
      <c r="L828" s="6" t="s">
        <v>1829</v>
      </c>
      <c r="M828" s="5">
        <v>17349</v>
      </c>
      <c r="N828" s="4" t="s">
        <v>2481</v>
      </c>
      <c r="O828" s="4" t="s">
        <v>4627</v>
      </c>
      <c r="P828" s="4" t="s">
        <v>4606</v>
      </c>
    </row>
    <row r="829" spans="1:16" ht="15" x14ac:dyDescent="0.2">
      <c r="A829" s="2">
        <v>828</v>
      </c>
      <c r="B829" s="6" t="s">
        <v>157</v>
      </c>
      <c r="C829" s="7" t="str">
        <f>HYPERLINK("https://www.youtube.com/watch?v=iMfAO2_8LO4","https://www.youtube.com/watch?v=iMfAO2_8LO4")</f>
        <v>https://www.youtube.com/watch?v=iMfAO2_8LO4</v>
      </c>
      <c r="D829" s="6" t="s">
        <v>1830</v>
      </c>
      <c r="E829" s="8">
        <v>44420</v>
      </c>
      <c r="F829" s="6" t="s">
        <v>1831</v>
      </c>
      <c r="G829" s="5">
        <v>39100</v>
      </c>
      <c r="H829" s="5">
        <v>33</v>
      </c>
      <c r="I829" s="5">
        <v>424</v>
      </c>
      <c r="J829" s="6">
        <v>8041.9</v>
      </c>
      <c r="K829" s="4" t="s">
        <v>2481</v>
      </c>
      <c r="L829" s="6" t="s">
        <v>1832</v>
      </c>
      <c r="M829" s="5">
        <v>17350</v>
      </c>
      <c r="N829" s="4" t="s">
        <v>2481</v>
      </c>
      <c r="O829" s="4" t="s">
        <v>4627</v>
      </c>
      <c r="P829" s="4" t="s">
        <v>4606</v>
      </c>
    </row>
    <row r="830" spans="1:16" ht="15" x14ac:dyDescent="0.2">
      <c r="A830" s="2">
        <v>829</v>
      </c>
      <c r="B830" s="6" t="s">
        <v>157</v>
      </c>
      <c r="C830" s="7" t="str">
        <f>HYPERLINK("https://www.youtube.com/watch?v=jWoPWeyPfPA","https://www.youtube.com/watch?v=jWoPWeyPfPA")</f>
        <v>https://www.youtube.com/watch?v=jWoPWeyPfPA</v>
      </c>
      <c r="D830" s="6" t="s">
        <v>1563</v>
      </c>
      <c r="E830" s="8">
        <v>44420</v>
      </c>
      <c r="F830" s="6" t="s">
        <v>1833</v>
      </c>
      <c r="G830" s="5">
        <v>0</v>
      </c>
      <c r="H830" s="5">
        <v>299</v>
      </c>
      <c r="I830" s="5">
        <v>5656</v>
      </c>
      <c r="J830" s="6">
        <v>2917.7</v>
      </c>
      <c r="K830" s="4" t="s">
        <v>2481</v>
      </c>
      <c r="L830" s="6" t="s">
        <v>1834</v>
      </c>
      <c r="M830" s="5">
        <v>17351</v>
      </c>
      <c r="N830" s="4" t="s">
        <v>2481</v>
      </c>
      <c r="O830" s="4" t="s">
        <v>4627</v>
      </c>
      <c r="P830" s="4" t="s">
        <v>4606</v>
      </c>
    </row>
    <row r="831" spans="1:16" ht="15" x14ac:dyDescent="0.2">
      <c r="A831" s="2">
        <v>830</v>
      </c>
      <c r="B831" s="6" t="s">
        <v>157</v>
      </c>
      <c r="C831" s="7" t="str">
        <f>HYPERLINK("https://www.youtube.com/watch?v=seVab9LZ9e4","https://www.youtube.com/watch?v=seVab9LZ9e4")</f>
        <v>https://www.youtube.com/watch?v=seVab9LZ9e4</v>
      </c>
      <c r="D831" s="6" t="s">
        <v>1835</v>
      </c>
      <c r="E831" s="8">
        <v>44420</v>
      </c>
      <c r="F831" s="6" t="s">
        <v>1836</v>
      </c>
      <c r="G831" s="5">
        <v>63800</v>
      </c>
      <c r="H831" s="5">
        <v>667</v>
      </c>
      <c r="I831" s="5">
        <v>6863</v>
      </c>
      <c r="J831" s="6">
        <v>16391.599999999999</v>
      </c>
      <c r="K831" s="4" t="s">
        <v>2481</v>
      </c>
      <c r="L831" s="6" t="s">
        <v>1837</v>
      </c>
      <c r="M831" s="5">
        <v>17352</v>
      </c>
      <c r="N831" s="4" t="s">
        <v>2481</v>
      </c>
      <c r="O831" s="4" t="s">
        <v>4627</v>
      </c>
      <c r="P831" s="4" t="s">
        <v>4606</v>
      </c>
    </row>
    <row r="832" spans="1:16" ht="15" x14ac:dyDescent="0.2">
      <c r="A832" s="2">
        <v>831</v>
      </c>
      <c r="B832" s="6" t="s">
        <v>157</v>
      </c>
      <c r="C832" s="7" t="str">
        <f>HYPERLINK("https://www.youtube.com/watch?v=Pd0m1XsHqXY","https://www.youtube.com/watch?v=Pd0m1XsHqXY")</f>
        <v>https://www.youtube.com/watch?v=Pd0m1XsHqXY</v>
      </c>
      <c r="D832" s="6" t="s">
        <v>1563</v>
      </c>
      <c r="E832" s="8">
        <v>44420</v>
      </c>
      <c r="F832" s="6" t="s">
        <v>1838</v>
      </c>
      <c r="G832" s="5">
        <v>0</v>
      </c>
      <c r="H832" s="5">
        <v>307</v>
      </c>
      <c r="I832" s="5">
        <v>5090</v>
      </c>
      <c r="J832" s="6">
        <v>2637.1</v>
      </c>
      <c r="K832" s="4" t="s">
        <v>2481</v>
      </c>
      <c r="L832" s="6" t="s">
        <v>1565</v>
      </c>
      <c r="M832" s="5">
        <v>17353</v>
      </c>
      <c r="N832" s="4" t="s">
        <v>2481</v>
      </c>
      <c r="O832" s="4" t="s">
        <v>4627</v>
      </c>
      <c r="P832" s="4" t="s">
        <v>4606</v>
      </c>
    </row>
    <row r="833" spans="1:16" ht="15" x14ac:dyDescent="0.2">
      <c r="A833" s="2">
        <v>832</v>
      </c>
      <c r="B833" s="6" t="s">
        <v>157</v>
      </c>
      <c r="C833" s="7" t="str">
        <f>HYPERLINK("https://www.youtube.com/watch?v=oCpRtO4zzyo","https://www.youtube.com/watch?v=oCpRtO4zzyo")</f>
        <v>https://www.youtube.com/watch?v=oCpRtO4zzyo</v>
      </c>
      <c r="D833" s="6" t="s">
        <v>1839</v>
      </c>
      <c r="E833" s="8">
        <v>44420</v>
      </c>
      <c r="F833" s="6" t="s">
        <v>1840</v>
      </c>
      <c r="G833" s="5">
        <v>21400</v>
      </c>
      <c r="H833" s="5">
        <v>246</v>
      </c>
      <c r="I833" s="5">
        <v>3832</v>
      </c>
      <c r="J833" s="6">
        <v>6269.8</v>
      </c>
      <c r="K833" s="4" t="s">
        <v>2481</v>
      </c>
      <c r="L833" s="6" t="s">
        <v>1841</v>
      </c>
      <c r="M833" s="5">
        <v>17354</v>
      </c>
      <c r="N833" s="4" t="s">
        <v>2481</v>
      </c>
      <c r="O833" s="4" t="s">
        <v>4627</v>
      </c>
      <c r="P833" s="4" t="s">
        <v>4606</v>
      </c>
    </row>
    <row r="834" spans="1:16" ht="15" x14ac:dyDescent="0.2">
      <c r="A834" s="2">
        <v>833</v>
      </c>
      <c r="B834" s="6" t="s">
        <v>157</v>
      </c>
      <c r="C834" s="7" t="str">
        <f>HYPERLINK("https://www.youtube.com/watch?v=QjoxGSy15-4","https://www.youtube.com/watch?v=QjoxGSy15-4")</f>
        <v>https://www.youtube.com/watch?v=QjoxGSy15-4</v>
      </c>
      <c r="D834" s="6" t="s">
        <v>1842</v>
      </c>
      <c r="E834" s="8">
        <v>44420</v>
      </c>
      <c r="F834" s="6" t="s">
        <v>1843</v>
      </c>
      <c r="G834" s="5">
        <v>0</v>
      </c>
      <c r="H834" s="5">
        <v>82</v>
      </c>
      <c r="I834" s="5">
        <v>1229</v>
      </c>
      <c r="J834" s="6">
        <v>639.1</v>
      </c>
      <c r="K834" s="4" t="s">
        <v>2481</v>
      </c>
      <c r="L834" s="6" t="s">
        <v>1844</v>
      </c>
      <c r="M834" s="5">
        <v>17355</v>
      </c>
      <c r="N834" s="4" t="s">
        <v>2481</v>
      </c>
      <c r="O834" s="4" t="s">
        <v>4627</v>
      </c>
      <c r="P834" s="4" t="s">
        <v>4606</v>
      </c>
    </row>
    <row r="835" spans="1:16" ht="15" x14ac:dyDescent="0.2">
      <c r="A835" s="2">
        <v>834</v>
      </c>
      <c r="B835" s="6" t="s">
        <v>157</v>
      </c>
      <c r="C835" s="7" t="str">
        <f>HYPERLINK("https://www.youtube.com/watch?v=atwbJCx3CDw","https://www.youtube.com/watch?v=atwbJCx3CDw")</f>
        <v>https://www.youtube.com/watch?v=atwbJCx3CDw</v>
      </c>
      <c r="D835" s="6" t="s">
        <v>1642</v>
      </c>
      <c r="E835" s="8">
        <v>44420</v>
      </c>
      <c r="F835" s="6" t="s">
        <v>1845</v>
      </c>
      <c r="G835" s="5">
        <v>0</v>
      </c>
      <c r="H835" s="5">
        <v>18</v>
      </c>
      <c r="I835" s="5">
        <v>229</v>
      </c>
      <c r="J835" s="6">
        <v>119.9</v>
      </c>
      <c r="K835" s="4" t="s">
        <v>2481</v>
      </c>
      <c r="L835" s="6" t="s">
        <v>1644</v>
      </c>
      <c r="M835" s="5">
        <v>17356</v>
      </c>
      <c r="N835" s="4" t="s">
        <v>2481</v>
      </c>
      <c r="O835" s="4" t="s">
        <v>4627</v>
      </c>
      <c r="P835" s="4" t="s">
        <v>4606</v>
      </c>
    </row>
    <row r="836" spans="1:16" ht="15" x14ac:dyDescent="0.2">
      <c r="A836" s="2">
        <v>835</v>
      </c>
      <c r="B836" s="6" t="s">
        <v>157</v>
      </c>
      <c r="C836" s="7" t="str">
        <f>HYPERLINK("https://www.youtube.com/watch?v=a8DEsLYZrAQ","https://www.youtube.com/watch?v=a8DEsLYZrAQ")</f>
        <v>https://www.youtube.com/watch?v=a8DEsLYZrAQ</v>
      </c>
      <c r="D836" s="6" t="s">
        <v>1846</v>
      </c>
      <c r="E836" s="8">
        <v>44420</v>
      </c>
      <c r="F836" s="6" t="s">
        <v>1847</v>
      </c>
      <c r="G836" s="5">
        <v>1580000</v>
      </c>
      <c r="H836" s="5">
        <v>14</v>
      </c>
      <c r="I836" s="5">
        <v>1043</v>
      </c>
      <c r="J836" s="6">
        <v>316525.7</v>
      </c>
      <c r="K836" s="4" t="s">
        <v>2481</v>
      </c>
      <c r="L836" s="6" t="s">
        <v>1848</v>
      </c>
      <c r="M836" s="5">
        <v>17357</v>
      </c>
      <c r="N836" s="4" t="s">
        <v>2481</v>
      </c>
      <c r="O836" s="4" t="s">
        <v>4627</v>
      </c>
      <c r="P836" s="4" t="s">
        <v>4606</v>
      </c>
    </row>
    <row r="837" spans="1:16" ht="15" x14ac:dyDescent="0.2">
      <c r="A837" s="2">
        <v>836</v>
      </c>
      <c r="B837" s="6" t="s">
        <v>157</v>
      </c>
      <c r="C837" s="7" t="str">
        <f>HYPERLINK("https://www.youtube.com/watch?v=lIY1te_LuqE","https://www.youtube.com/watch?v=lIY1te_LuqE")</f>
        <v>https://www.youtube.com/watch?v=lIY1te_LuqE</v>
      </c>
      <c r="D837" s="6" t="s">
        <v>1849</v>
      </c>
      <c r="E837" s="8">
        <v>44419</v>
      </c>
      <c r="F837" s="6" t="s">
        <v>1850</v>
      </c>
      <c r="G837" s="5">
        <v>130000</v>
      </c>
      <c r="H837" s="5">
        <v>758</v>
      </c>
      <c r="I837" s="5">
        <v>9375</v>
      </c>
      <c r="J837" s="6">
        <v>30914.9</v>
      </c>
      <c r="K837" s="4" t="s">
        <v>2481</v>
      </c>
      <c r="L837" s="6" t="s">
        <v>1851</v>
      </c>
      <c r="M837" s="5">
        <v>17358</v>
      </c>
      <c r="N837" s="4" t="s">
        <v>2481</v>
      </c>
      <c r="O837" s="4" t="s">
        <v>4627</v>
      </c>
      <c r="P837" s="4" t="s">
        <v>4606</v>
      </c>
    </row>
    <row r="838" spans="1:16" ht="15" x14ac:dyDescent="0.2">
      <c r="A838" s="2">
        <v>837</v>
      </c>
      <c r="B838" s="6" t="s">
        <v>157</v>
      </c>
      <c r="C838" s="7" t="str">
        <f>HYPERLINK("https://www.youtube.com/watch?v=UJDFmW9WENM","https://www.youtube.com/watch?v=UJDFmW9WENM")</f>
        <v>https://www.youtube.com/watch?v=UJDFmW9WENM</v>
      </c>
      <c r="D838" s="6" t="s">
        <v>1852</v>
      </c>
      <c r="E838" s="8">
        <v>44420</v>
      </c>
      <c r="F838" s="6" t="s">
        <v>1853</v>
      </c>
      <c r="G838" s="5">
        <v>0</v>
      </c>
      <c r="H838" s="5">
        <v>0</v>
      </c>
      <c r="I838" s="5">
        <v>314</v>
      </c>
      <c r="J838" s="5">
        <v>157</v>
      </c>
      <c r="K838" s="4" t="s">
        <v>2481</v>
      </c>
      <c r="L838" s="6" t="s">
        <v>1854</v>
      </c>
      <c r="M838" s="5">
        <v>17359</v>
      </c>
      <c r="N838" s="4" t="s">
        <v>2481</v>
      </c>
      <c r="O838" s="4" t="s">
        <v>4627</v>
      </c>
      <c r="P838" s="4" t="s">
        <v>4606</v>
      </c>
    </row>
    <row r="839" spans="1:16" ht="15" x14ac:dyDescent="0.2">
      <c r="A839" s="2">
        <v>838</v>
      </c>
      <c r="B839" s="6" t="s">
        <v>157</v>
      </c>
      <c r="C839" s="7" t="str">
        <f>HYPERLINK("https://www.youtube.com/watch?v=Km_bUqJsPlE","https://www.youtube.com/watch?v=Km_bUqJsPlE")</f>
        <v>https://www.youtube.com/watch?v=Km_bUqJsPlE</v>
      </c>
      <c r="D839" s="6" t="s">
        <v>1855</v>
      </c>
      <c r="E839" s="8">
        <v>44420</v>
      </c>
      <c r="F839" s="6" t="s">
        <v>1856</v>
      </c>
      <c r="G839" s="5">
        <v>7160</v>
      </c>
      <c r="H839" s="5">
        <v>309</v>
      </c>
      <c r="I839" s="5">
        <v>1460</v>
      </c>
      <c r="J839" s="6">
        <v>2254.6999999999998</v>
      </c>
      <c r="K839" s="4" t="s">
        <v>2481</v>
      </c>
      <c r="L839" s="6" t="s">
        <v>1857</v>
      </c>
      <c r="M839" s="5">
        <v>17360</v>
      </c>
      <c r="N839" s="4" t="s">
        <v>2481</v>
      </c>
      <c r="O839" s="4" t="s">
        <v>4627</v>
      </c>
      <c r="P839" s="4" t="s">
        <v>4606</v>
      </c>
    </row>
    <row r="840" spans="1:16" ht="15" x14ac:dyDescent="0.2">
      <c r="A840" s="2">
        <v>839</v>
      </c>
      <c r="B840" s="6" t="s">
        <v>157</v>
      </c>
      <c r="C840" s="7" t="str">
        <f>HYPERLINK("https://www.youtube.com/watch?v=HwGLtzXICWk","https://www.youtube.com/watch?v=HwGLtzXICWk")</f>
        <v>https://www.youtube.com/watch?v=HwGLtzXICWk</v>
      </c>
      <c r="D840" s="6" t="s">
        <v>1858</v>
      </c>
      <c r="E840" s="8">
        <v>44420</v>
      </c>
      <c r="F840" s="6" t="s">
        <v>1859</v>
      </c>
      <c r="G840" s="5">
        <v>32300</v>
      </c>
      <c r="H840" s="5">
        <v>100</v>
      </c>
      <c r="I840" s="5">
        <v>2012</v>
      </c>
      <c r="J840" s="5">
        <v>7496</v>
      </c>
      <c r="K840" s="4" t="s">
        <v>2481</v>
      </c>
      <c r="L840" s="6" t="s">
        <v>1860</v>
      </c>
      <c r="M840" s="5">
        <v>17361</v>
      </c>
      <c r="N840" s="4" t="s">
        <v>2481</v>
      </c>
      <c r="O840" s="4" t="s">
        <v>4627</v>
      </c>
      <c r="P840" s="4" t="s">
        <v>4606</v>
      </c>
    </row>
    <row r="841" spans="1:16" ht="15" x14ac:dyDescent="0.2">
      <c r="A841" s="2">
        <v>840</v>
      </c>
      <c r="B841" s="6" t="s">
        <v>157</v>
      </c>
      <c r="C841" s="7" t="str">
        <f>HYPERLINK("https://www.youtube.com/watch?v=kWBCBmO7m8s","https://www.youtube.com/watch?v=kWBCBmO7m8s")</f>
        <v>https://www.youtube.com/watch?v=kWBCBmO7m8s</v>
      </c>
      <c r="D841" s="6" t="s">
        <v>1612</v>
      </c>
      <c r="E841" s="8">
        <v>44419</v>
      </c>
      <c r="F841" s="6" t="s">
        <v>1861</v>
      </c>
      <c r="G841" s="5">
        <v>62200</v>
      </c>
      <c r="H841" s="5">
        <v>214</v>
      </c>
      <c r="I841" s="5">
        <v>2147</v>
      </c>
      <c r="J841" s="6">
        <v>13577.7</v>
      </c>
      <c r="K841" s="4" t="s">
        <v>2481</v>
      </c>
      <c r="L841" s="6" t="s">
        <v>1862</v>
      </c>
      <c r="M841" s="5">
        <v>17362</v>
      </c>
      <c r="N841" s="4" t="s">
        <v>2481</v>
      </c>
      <c r="O841" s="4" t="s">
        <v>4627</v>
      </c>
      <c r="P841" s="4" t="s">
        <v>4606</v>
      </c>
    </row>
    <row r="842" spans="1:16" ht="15" x14ac:dyDescent="0.2">
      <c r="A842" s="2">
        <v>841</v>
      </c>
      <c r="B842" s="6" t="s">
        <v>157</v>
      </c>
      <c r="C842" s="7" t="str">
        <f>HYPERLINK("https://www.youtube.com/watch?v=4gOhQTfuJvw","https://www.youtube.com/watch?v=4gOhQTfuJvw")</f>
        <v>https://www.youtube.com/watch?v=4gOhQTfuJvw</v>
      </c>
      <c r="D842" s="6" t="s">
        <v>1863</v>
      </c>
      <c r="E842" s="8">
        <v>44420</v>
      </c>
      <c r="F842" s="6" t="s">
        <v>1864</v>
      </c>
      <c r="G842" s="5">
        <v>2320</v>
      </c>
      <c r="H842" s="5">
        <v>1</v>
      </c>
      <c r="I842" s="5">
        <v>25</v>
      </c>
      <c r="J842" s="6">
        <v>476.8</v>
      </c>
      <c r="K842" s="4" t="s">
        <v>2481</v>
      </c>
      <c r="L842" s="6" t="s">
        <v>1865</v>
      </c>
      <c r="M842" s="5">
        <v>17363</v>
      </c>
      <c r="N842" s="4" t="s">
        <v>2481</v>
      </c>
      <c r="O842" s="4" t="s">
        <v>4627</v>
      </c>
      <c r="P842" s="4" t="s">
        <v>4606</v>
      </c>
    </row>
    <row r="843" spans="1:16" ht="15" x14ac:dyDescent="0.2">
      <c r="A843" s="2">
        <v>842</v>
      </c>
      <c r="B843" s="6" t="s">
        <v>157</v>
      </c>
      <c r="C843" s="7" t="str">
        <f>HYPERLINK("https://www.youtube.com/watch?v=1zSJZqmJjZU","https://www.youtube.com/watch?v=1zSJZqmJjZU")</f>
        <v>https://www.youtube.com/watch?v=1zSJZqmJjZU</v>
      </c>
      <c r="D843" s="6" t="s">
        <v>1675</v>
      </c>
      <c r="E843" s="8">
        <v>44420</v>
      </c>
      <c r="F843" s="6" t="s">
        <v>1866</v>
      </c>
      <c r="G843" s="5">
        <v>196000</v>
      </c>
      <c r="H843" s="5">
        <v>1074</v>
      </c>
      <c r="I843" s="5">
        <v>13423</v>
      </c>
      <c r="J843" s="6">
        <v>46233.7</v>
      </c>
      <c r="K843" s="4" t="s">
        <v>2481</v>
      </c>
      <c r="L843" s="6" t="s">
        <v>1867</v>
      </c>
      <c r="M843" s="5">
        <v>17364</v>
      </c>
      <c r="N843" s="4" t="s">
        <v>2481</v>
      </c>
      <c r="O843" s="4" t="s">
        <v>4627</v>
      </c>
      <c r="P843" s="4" t="s">
        <v>4606</v>
      </c>
    </row>
    <row r="844" spans="1:16" ht="15" x14ac:dyDescent="0.2">
      <c r="A844" s="2">
        <v>843</v>
      </c>
      <c r="B844" s="6" t="s">
        <v>157</v>
      </c>
      <c r="C844" s="7" t="str">
        <f>HYPERLINK("https://www.youtube.com/watch?v=s561Z8AB-MU","https://www.youtube.com/watch?v=s561Z8AB-MU")</f>
        <v>https://www.youtube.com/watch?v=s561Z8AB-MU</v>
      </c>
      <c r="D844" s="6" t="s">
        <v>1868</v>
      </c>
      <c r="E844" s="8">
        <v>44420</v>
      </c>
      <c r="F844" s="6" t="s">
        <v>1869</v>
      </c>
      <c r="G844" s="5">
        <v>574</v>
      </c>
      <c r="H844" s="5">
        <v>12</v>
      </c>
      <c r="I844" s="5">
        <v>99</v>
      </c>
      <c r="J844" s="6">
        <v>167.9</v>
      </c>
      <c r="K844" s="4" t="s">
        <v>2481</v>
      </c>
      <c r="L844" s="6" t="s">
        <v>1870</v>
      </c>
      <c r="M844" s="5">
        <v>17365</v>
      </c>
      <c r="N844" s="4" t="s">
        <v>2481</v>
      </c>
      <c r="O844" s="4" t="s">
        <v>4627</v>
      </c>
      <c r="P844" s="4" t="s">
        <v>4606</v>
      </c>
    </row>
    <row r="845" spans="1:16" ht="15" x14ac:dyDescent="0.2">
      <c r="A845" s="2">
        <v>844</v>
      </c>
      <c r="B845" s="6" t="s">
        <v>157</v>
      </c>
      <c r="C845" s="7" t="str">
        <f>HYPERLINK("https://www.youtube.com/watch?v=lBeR85wzP1A","https://www.youtube.com/watch?v=lBeR85wzP1A")</f>
        <v>https://www.youtube.com/watch?v=lBeR85wzP1A</v>
      </c>
      <c r="D845" s="6" t="s">
        <v>1642</v>
      </c>
      <c r="E845" s="8">
        <v>44420</v>
      </c>
      <c r="F845" s="6" t="s">
        <v>1871</v>
      </c>
      <c r="G845" s="5">
        <v>0</v>
      </c>
      <c r="H845" s="5">
        <v>11</v>
      </c>
      <c r="I845" s="5">
        <v>332</v>
      </c>
      <c r="J845" s="6">
        <v>169.3</v>
      </c>
      <c r="K845" s="4" t="s">
        <v>2481</v>
      </c>
      <c r="L845" s="6" t="s">
        <v>1872</v>
      </c>
      <c r="M845" s="5">
        <v>17366</v>
      </c>
      <c r="N845" s="4" t="s">
        <v>2481</v>
      </c>
      <c r="O845" s="4" t="s">
        <v>4627</v>
      </c>
      <c r="P845" s="4" t="s">
        <v>4606</v>
      </c>
    </row>
    <row r="846" spans="1:16" ht="15" x14ac:dyDescent="0.2">
      <c r="A846" s="2">
        <v>845</v>
      </c>
      <c r="B846" s="6" t="s">
        <v>157</v>
      </c>
      <c r="C846" s="7" t="str">
        <f>HYPERLINK("https://www.youtube.com/watch?v=er3mOzx65_U","https://www.youtube.com/watch?v=er3mOzx65_U")</f>
        <v>https://www.youtube.com/watch?v=er3mOzx65_U</v>
      </c>
      <c r="D846" s="6" t="s">
        <v>1873</v>
      </c>
      <c r="E846" s="8">
        <v>44420</v>
      </c>
      <c r="F846" s="6" t="s">
        <v>1874</v>
      </c>
      <c r="G846" s="5">
        <v>23200</v>
      </c>
      <c r="H846" s="5">
        <v>141</v>
      </c>
      <c r="I846" s="5">
        <v>2053</v>
      </c>
      <c r="J846" s="6">
        <v>5708.8</v>
      </c>
      <c r="K846" s="4" t="s">
        <v>2481</v>
      </c>
      <c r="L846" s="6" t="s">
        <v>1875</v>
      </c>
      <c r="M846" s="5">
        <v>17367</v>
      </c>
      <c r="N846" s="4" t="s">
        <v>2481</v>
      </c>
      <c r="O846" s="4" t="s">
        <v>4627</v>
      </c>
      <c r="P846" s="4" t="s">
        <v>4606</v>
      </c>
    </row>
    <row r="847" spans="1:16" ht="15" x14ac:dyDescent="0.2">
      <c r="A847" s="2">
        <v>846</v>
      </c>
      <c r="B847" s="6" t="s">
        <v>157</v>
      </c>
      <c r="C847" s="7" t="str">
        <f>HYPERLINK("https://www.youtube.com/watch?v=s6eK5myM530","https://www.youtube.com/watch?v=s6eK5myM530")</f>
        <v>https://www.youtube.com/watch?v=s6eK5myM530</v>
      </c>
      <c r="D847" s="6" t="s">
        <v>1876</v>
      </c>
      <c r="E847" s="8">
        <v>44419</v>
      </c>
      <c r="F847" s="6" t="s">
        <v>1877</v>
      </c>
      <c r="G847" s="5">
        <v>57800</v>
      </c>
      <c r="H847" s="5">
        <v>656</v>
      </c>
      <c r="I847" s="5">
        <v>5843</v>
      </c>
      <c r="J847" s="6">
        <v>14678.3</v>
      </c>
      <c r="K847" s="4" t="s">
        <v>2481</v>
      </c>
      <c r="L847" s="6" t="s">
        <v>1878</v>
      </c>
      <c r="M847" s="5">
        <v>17368</v>
      </c>
      <c r="N847" s="4" t="s">
        <v>2481</v>
      </c>
      <c r="O847" s="4" t="s">
        <v>4627</v>
      </c>
      <c r="P847" s="4" t="s">
        <v>4606</v>
      </c>
    </row>
    <row r="848" spans="1:16" ht="15" x14ac:dyDescent="0.2">
      <c r="A848" s="2">
        <v>847</v>
      </c>
      <c r="B848" s="6" t="s">
        <v>157</v>
      </c>
      <c r="C848" s="7" t="str">
        <f>HYPERLINK("https://www.youtube.com/watch?v=_0Ji_WQNoKM","https://www.youtube.com/watch?v=_0Ji_WQNoKM")</f>
        <v>https://www.youtube.com/watch?v=_0Ji_WQNoKM</v>
      </c>
      <c r="D848" s="6" t="s">
        <v>1879</v>
      </c>
      <c r="E848" s="8">
        <v>44419</v>
      </c>
      <c r="F848" s="6" t="s">
        <v>1880</v>
      </c>
      <c r="G848" s="5">
        <v>21400</v>
      </c>
      <c r="H848" s="5">
        <v>797</v>
      </c>
      <c r="I848" s="5">
        <v>15690</v>
      </c>
      <c r="J848" s="6">
        <v>12364.1</v>
      </c>
      <c r="K848" s="4" t="s">
        <v>2481</v>
      </c>
      <c r="L848" s="6" t="s">
        <v>1881</v>
      </c>
      <c r="M848" s="5">
        <v>17369</v>
      </c>
      <c r="N848" s="4" t="s">
        <v>2481</v>
      </c>
      <c r="O848" s="4" t="s">
        <v>4627</v>
      </c>
      <c r="P848" s="4" t="s">
        <v>4606</v>
      </c>
    </row>
    <row r="849" spans="1:16" ht="15" x14ac:dyDescent="0.2">
      <c r="A849" s="2">
        <v>848</v>
      </c>
      <c r="B849" s="6" t="s">
        <v>157</v>
      </c>
      <c r="C849" s="7" t="str">
        <f>HYPERLINK("https://www.youtube.com/watch?v=sZGj2tDRXr0","https://www.youtube.com/watch?v=sZGj2tDRXr0")</f>
        <v>https://www.youtube.com/watch?v=sZGj2tDRXr0</v>
      </c>
      <c r="D849" s="6" t="s">
        <v>1882</v>
      </c>
      <c r="E849" s="8">
        <v>44420</v>
      </c>
      <c r="F849" s="6" t="s">
        <v>1883</v>
      </c>
      <c r="G849" s="5">
        <v>773000</v>
      </c>
      <c r="H849" s="5">
        <v>1</v>
      </c>
      <c r="I849" s="5">
        <v>120</v>
      </c>
      <c r="J849" s="6">
        <v>154660.29999999999</v>
      </c>
      <c r="K849" s="4" t="s">
        <v>2481</v>
      </c>
      <c r="L849" s="6" t="s">
        <v>1848</v>
      </c>
      <c r="M849" s="5">
        <v>17370</v>
      </c>
      <c r="N849" s="4" t="s">
        <v>2481</v>
      </c>
      <c r="O849" s="4" t="s">
        <v>4627</v>
      </c>
      <c r="P849" s="4" t="s">
        <v>4606</v>
      </c>
    </row>
    <row r="850" spans="1:16" ht="15" x14ac:dyDescent="0.2">
      <c r="A850" s="2">
        <v>849</v>
      </c>
      <c r="B850" s="6" t="s">
        <v>157</v>
      </c>
      <c r="C850" s="7" t="str">
        <f>HYPERLINK("https://www.youtube.com/watch?v=1USS4zk2neU","https://www.youtube.com/watch?v=1USS4zk2neU")</f>
        <v>https://www.youtube.com/watch?v=1USS4zk2neU</v>
      </c>
      <c r="D850" s="6" t="s">
        <v>1884</v>
      </c>
      <c r="E850" s="8">
        <v>44420</v>
      </c>
      <c r="F850" s="6" t="s">
        <v>1885</v>
      </c>
      <c r="G850" s="5">
        <v>9090</v>
      </c>
      <c r="H850" s="5">
        <v>33</v>
      </c>
      <c r="I850" s="5">
        <v>213</v>
      </c>
      <c r="J850" s="6">
        <v>1934.4</v>
      </c>
      <c r="K850" s="4" t="s">
        <v>2481</v>
      </c>
      <c r="L850" s="6" t="s">
        <v>1886</v>
      </c>
      <c r="M850" s="5">
        <v>17371</v>
      </c>
      <c r="N850" s="4" t="s">
        <v>2481</v>
      </c>
      <c r="O850" s="4" t="s">
        <v>4627</v>
      </c>
      <c r="P850" s="4" t="s">
        <v>4606</v>
      </c>
    </row>
    <row r="851" spans="1:16" ht="15" x14ac:dyDescent="0.2">
      <c r="A851" s="2">
        <v>850</v>
      </c>
      <c r="B851" s="6" t="s">
        <v>157</v>
      </c>
      <c r="C851" s="7" t="str">
        <f>HYPERLINK("https://www.youtube.com/watch?v=NeL72sB6OJg","https://www.youtube.com/watch?v=NeL72sB6OJg")</f>
        <v>https://www.youtube.com/watch?v=NeL72sB6OJg</v>
      </c>
      <c r="D851" s="6" t="s">
        <v>1887</v>
      </c>
      <c r="E851" s="8">
        <v>44420</v>
      </c>
      <c r="F851" s="6" t="s">
        <v>1888</v>
      </c>
      <c r="G851" s="5">
        <v>0</v>
      </c>
      <c r="H851" s="5">
        <v>9</v>
      </c>
      <c r="I851" s="5">
        <v>198</v>
      </c>
      <c r="J851" s="6">
        <v>101.7</v>
      </c>
      <c r="K851" s="4" t="s">
        <v>2481</v>
      </c>
      <c r="L851" s="6" t="s">
        <v>1889</v>
      </c>
      <c r="M851" s="5">
        <v>17372</v>
      </c>
      <c r="N851" s="4" t="s">
        <v>2481</v>
      </c>
      <c r="O851" s="4" t="s">
        <v>4627</v>
      </c>
      <c r="P851" s="4" t="s">
        <v>4606</v>
      </c>
    </row>
    <row r="852" spans="1:16" ht="15" x14ac:dyDescent="0.2">
      <c r="A852" s="2">
        <v>851</v>
      </c>
      <c r="B852" s="6" t="s">
        <v>157</v>
      </c>
      <c r="C852" s="7" t="str">
        <f>HYPERLINK("https://www.youtube.com/watch?v=8qIs2lPpbWg","https://www.youtube.com/watch?v=8qIs2lPpbWg")</f>
        <v>https://www.youtube.com/watch?v=8qIs2lPpbWg</v>
      </c>
      <c r="D852" s="6" t="s">
        <v>1890</v>
      </c>
      <c r="E852" s="8">
        <v>44419</v>
      </c>
      <c r="F852" s="6" t="s">
        <v>1891</v>
      </c>
      <c r="G852" s="5">
        <v>1040000</v>
      </c>
      <c r="H852" s="5">
        <v>23</v>
      </c>
      <c r="I852" s="5">
        <v>2415</v>
      </c>
      <c r="J852" s="6">
        <v>209214.4</v>
      </c>
      <c r="K852" s="4" t="s">
        <v>2481</v>
      </c>
      <c r="L852" s="6" t="s">
        <v>1892</v>
      </c>
      <c r="M852" s="5">
        <v>17373</v>
      </c>
      <c r="N852" s="4" t="s">
        <v>2481</v>
      </c>
      <c r="O852" s="4" t="s">
        <v>4627</v>
      </c>
      <c r="P852" s="4" t="s">
        <v>4606</v>
      </c>
    </row>
    <row r="853" spans="1:16" ht="15" x14ac:dyDescent="0.2">
      <c r="A853" s="2">
        <v>852</v>
      </c>
      <c r="B853" s="6" t="s">
        <v>157</v>
      </c>
      <c r="C853" s="7" t="str">
        <f>HYPERLINK("https://www.youtube.com/watch?v=11FJxLzq9VI","https://www.youtube.com/watch?v=11FJxLzq9VI")</f>
        <v>https://www.youtube.com/watch?v=11FJxLzq9VI</v>
      </c>
      <c r="D853" s="6" t="s">
        <v>1751</v>
      </c>
      <c r="E853" s="8">
        <v>44420</v>
      </c>
      <c r="F853" s="6" t="s">
        <v>1893</v>
      </c>
      <c r="G853" s="5">
        <v>54500</v>
      </c>
      <c r="H853" s="5">
        <v>40</v>
      </c>
      <c r="I853" s="5">
        <v>433</v>
      </c>
      <c r="J853" s="6">
        <v>11128.5</v>
      </c>
      <c r="K853" s="4" t="s">
        <v>2481</v>
      </c>
      <c r="L853" s="6" t="s">
        <v>1753</v>
      </c>
      <c r="M853" s="5">
        <v>17374</v>
      </c>
      <c r="N853" s="4" t="s">
        <v>2481</v>
      </c>
      <c r="O853" s="4" t="s">
        <v>4627</v>
      </c>
      <c r="P853" s="4" t="s">
        <v>4606</v>
      </c>
    </row>
    <row r="854" spans="1:16" ht="15" x14ac:dyDescent="0.2">
      <c r="A854" s="2">
        <v>853</v>
      </c>
      <c r="B854" s="6" t="s">
        <v>157</v>
      </c>
      <c r="C854" s="7" t="str">
        <f>HYPERLINK("https://www.youtube.com/watch?v=dMJEZjxttIs","https://www.youtube.com/watch?v=dMJEZjxttIs")</f>
        <v>https://www.youtube.com/watch?v=dMJEZjxttIs</v>
      </c>
      <c r="D854" s="6" t="s">
        <v>1894</v>
      </c>
      <c r="E854" s="8">
        <v>44420</v>
      </c>
      <c r="F854" s="6" t="s">
        <v>1895</v>
      </c>
      <c r="G854" s="5">
        <v>594000</v>
      </c>
      <c r="H854" s="5">
        <v>6</v>
      </c>
      <c r="I854" s="5">
        <v>300</v>
      </c>
      <c r="J854" s="6">
        <v>118951.8</v>
      </c>
      <c r="K854" s="4" t="s">
        <v>2481</v>
      </c>
      <c r="L854" s="6" t="s">
        <v>1896</v>
      </c>
      <c r="M854" s="5">
        <v>17375</v>
      </c>
      <c r="N854" s="4" t="s">
        <v>2481</v>
      </c>
      <c r="O854" s="4" t="s">
        <v>4627</v>
      </c>
      <c r="P854" s="4" t="s">
        <v>4606</v>
      </c>
    </row>
    <row r="855" spans="1:16" ht="15" x14ac:dyDescent="0.2">
      <c r="A855" s="2">
        <v>854</v>
      </c>
      <c r="B855" s="6" t="s">
        <v>157</v>
      </c>
      <c r="C855" s="7" t="str">
        <f>HYPERLINK("https://www.youtube.com/watch?v=3scRBEjinz8","https://www.youtube.com/watch?v=3scRBEjinz8")</f>
        <v>https://www.youtube.com/watch?v=3scRBEjinz8</v>
      </c>
      <c r="D855" s="6" t="s">
        <v>1897</v>
      </c>
      <c r="E855" s="8">
        <v>44420</v>
      </c>
      <c r="F855" s="6" t="s">
        <v>1898</v>
      </c>
      <c r="G855" s="5">
        <v>0</v>
      </c>
      <c r="H855" s="5">
        <v>0</v>
      </c>
      <c r="I855" s="5">
        <v>296</v>
      </c>
      <c r="J855" s="5">
        <v>148</v>
      </c>
      <c r="K855" s="4" t="s">
        <v>2481</v>
      </c>
      <c r="L855" s="6" t="s">
        <v>1899</v>
      </c>
      <c r="M855" s="5">
        <v>17376</v>
      </c>
      <c r="N855" s="4" t="s">
        <v>2481</v>
      </c>
      <c r="O855" s="4" t="s">
        <v>4627</v>
      </c>
      <c r="P855" s="4" t="s">
        <v>4606</v>
      </c>
    </row>
    <row r="856" spans="1:16" ht="15" x14ac:dyDescent="0.2">
      <c r="A856" s="2">
        <v>855</v>
      </c>
      <c r="B856" s="6" t="s">
        <v>157</v>
      </c>
      <c r="C856" s="7" t="str">
        <f>HYPERLINK("https://www.youtube.com/watch?v=wX2mngJHTpM","https://www.youtube.com/watch?v=wX2mngJHTpM")</f>
        <v>https://www.youtube.com/watch?v=wX2mngJHTpM</v>
      </c>
      <c r="D856" s="6" t="s">
        <v>1900</v>
      </c>
      <c r="E856" s="8">
        <v>44420</v>
      </c>
      <c r="F856" s="6" t="s">
        <v>1901</v>
      </c>
      <c r="G856" s="5">
        <v>48100</v>
      </c>
      <c r="H856" s="5">
        <v>416</v>
      </c>
      <c r="I856" s="5">
        <v>3143</v>
      </c>
      <c r="J856" s="6">
        <v>11316.3</v>
      </c>
      <c r="K856" s="4" t="s">
        <v>2481</v>
      </c>
      <c r="L856" s="6" t="s">
        <v>1902</v>
      </c>
      <c r="M856" s="5">
        <v>17377</v>
      </c>
      <c r="N856" s="4" t="s">
        <v>2481</v>
      </c>
      <c r="O856" s="4" t="s">
        <v>4627</v>
      </c>
      <c r="P856" s="4" t="s">
        <v>4606</v>
      </c>
    </row>
    <row r="857" spans="1:16" ht="15" x14ac:dyDescent="0.2">
      <c r="A857" s="2">
        <v>856</v>
      </c>
      <c r="B857" s="6" t="s">
        <v>157</v>
      </c>
      <c r="C857" s="7" t="str">
        <f>HYPERLINK("https://www.youtube.com/watch?v=4HKTw8EWBxY","https://www.youtube.com/watch?v=4HKTw8EWBxY")</f>
        <v>https://www.youtube.com/watch?v=4HKTw8EWBxY</v>
      </c>
      <c r="D857" s="6" t="s">
        <v>1903</v>
      </c>
      <c r="E857" s="8">
        <v>44420</v>
      </c>
      <c r="F857" s="6" t="s">
        <v>1904</v>
      </c>
      <c r="G857" s="5">
        <v>51500</v>
      </c>
      <c r="H857" s="5">
        <v>1330</v>
      </c>
      <c r="I857" s="5">
        <v>21383</v>
      </c>
      <c r="J857" s="6">
        <v>21390.5</v>
      </c>
      <c r="K857" s="4" t="s">
        <v>2481</v>
      </c>
      <c r="L857" s="6" t="s">
        <v>1905</v>
      </c>
      <c r="M857" s="5">
        <v>17378</v>
      </c>
      <c r="N857" s="4" t="s">
        <v>2481</v>
      </c>
      <c r="O857" s="4" t="s">
        <v>4627</v>
      </c>
      <c r="P857" s="4" t="s">
        <v>4606</v>
      </c>
    </row>
    <row r="858" spans="1:16" ht="15" x14ac:dyDescent="0.2">
      <c r="A858" s="2">
        <v>857</v>
      </c>
      <c r="B858" s="6" t="s">
        <v>157</v>
      </c>
      <c r="C858" s="7" t="str">
        <f>HYPERLINK("https://www.youtube.com/watch?v=NZckvotIaWQ","https://www.youtube.com/watch?v=NZckvotIaWQ")</f>
        <v>https://www.youtube.com/watch?v=NZckvotIaWQ</v>
      </c>
      <c r="D858" s="6" t="s">
        <v>1906</v>
      </c>
      <c r="E858" s="8">
        <v>44420</v>
      </c>
      <c r="F858" s="6" t="s">
        <v>1907</v>
      </c>
      <c r="G858" s="5">
        <v>176</v>
      </c>
      <c r="H858" s="5">
        <v>3</v>
      </c>
      <c r="I858" s="5">
        <v>19</v>
      </c>
      <c r="J858" s="6">
        <v>45.6</v>
      </c>
      <c r="K858" s="4" t="s">
        <v>2481</v>
      </c>
      <c r="L858" s="6" t="s">
        <v>1908</v>
      </c>
      <c r="M858" s="5">
        <v>17379</v>
      </c>
      <c r="N858" s="4" t="s">
        <v>2481</v>
      </c>
      <c r="O858" s="4" t="s">
        <v>4627</v>
      </c>
      <c r="P858" s="4" t="s">
        <v>4606</v>
      </c>
    </row>
    <row r="859" spans="1:16" ht="15" x14ac:dyDescent="0.2">
      <c r="A859" s="2">
        <v>858</v>
      </c>
      <c r="B859" s="6" t="s">
        <v>157</v>
      </c>
      <c r="C859" s="7" t="str">
        <f>HYPERLINK("https://www.youtube.com/watch?v=6cekpFwVVy0","https://www.youtube.com/watch?v=6cekpFwVVy0")</f>
        <v>https://www.youtube.com/watch?v=6cekpFwVVy0</v>
      </c>
      <c r="D859" s="6" t="s">
        <v>1566</v>
      </c>
      <c r="E859" s="8">
        <v>44420</v>
      </c>
      <c r="F859" s="6" t="s">
        <v>1909</v>
      </c>
      <c r="G859" s="5">
        <v>18900</v>
      </c>
      <c r="H859" s="5">
        <v>90</v>
      </c>
      <c r="I859" s="5">
        <v>736</v>
      </c>
      <c r="J859" s="5">
        <v>4175</v>
      </c>
      <c r="K859" s="4" t="s">
        <v>2481</v>
      </c>
      <c r="L859" s="6" t="s">
        <v>1568</v>
      </c>
      <c r="M859" s="5">
        <v>17380</v>
      </c>
      <c r="N859" s="4" t="s">
        <v>2481</v>
      </c>
      <c r="O859" s="4" t="s">
        <v>4627</v>
      </c>
      <c r="P859" s="4" t="s">
        <v>4606</v>
      </c>
    </row>
    <row r="860" spans="1:16" ht="15" x14ac:dyDescent="0.2">
      <c r="A860" s="2">
        <v>859</v>
      </c>
      <c r="B860" s="6" t="s">
        <v>157</v>
      </c>
      <c r="C860" s="7" t="str">
        <f>HYPERLINK("https://www.youtube.com/watch?v=hoUGIsWlV6M","https://www.youtube.com/watch?v=hoUGIsWlV6M")</f>
        <v>https://www.youtube.com/watch?v=hoUGIsWlV6M</v>
      </c>
      <c r="D860" s="6" t="s">
        <v>1910</v>
      </c>
      <c r="E860" s="8">
        <v>44420</v>
      </c>
      <c r="F860" s="6" t="s">
        <v>1911</v>
      </c>
      <c r="G860" s="5">
        <v>151</v>
      </c>
      <c r="H860" s="5">
        <v>0</v>
      </c>
      <c r="I860" s="5">
        <v>2</v>
      </c>
      <c r="J860" s="6">
        <v>31.200000000000003</v>
      </c>
      <c r="K860" s="4" t="s">
        <v>2481</v>
      </c>
      <c r="L860" s="6" t="s">
        <v>1912</v>
      </c>
      <c r="M860" s="5">
        <v>17381</v>
      </c>
      <c r="N860" s="4" t="s">
        <v>2481</v>
      </c>
      <c r="O860" s="4" t="s">
        <v>4627</v>
      </c>
      <c r="P860" s="4" t="s">
        <v>4606</v>
      </c>
    </row>
    <row r="861" spans="1:16" ht="15" x14ac:dyDescent="0.2">
      <c r="A861" s="2">
        <v>860</v>
      </c>
      <c r="B861" s="6" t="s">
        <v>157</v>
      </c>
      <c r="C861" s="7" t="str">
        <f>HYPERLINK("https://www.youtube.com/watch?v=vxnNkrNjz70","https://www.youtube.com/watch?v=vxnNkrNjz70")</f>
        <v>https://www.youtube.com/watch?v=vxnNkrNjz70</v>
      </c>
      <c r="D861" s="6" t="s">
        <v>1769</v>
      </c>
      <c r="E861" s="8">
        <v>44420</v>
      </c>
      <c r="F861" s="6" t="s">
        <v>1913</v>
      </c>
      <c r="G861" s="5">
        <v>9570</v>
      </c>
      <c r="H861" s="5">
        <v>59</v>
      </c>
      <c r="I861" s="5">
        <v>1811</v>
      </c>
      <c r="J861" s="6">
        <v>2837.2</v>
      </c>
      <c r="K861" s="4" t="s">
        <v>2481</v>
      </c>
      <c r="L861" s="6" t="s">
        <v>1914</v>
      </c>
      <c r="M861" s="5">
        <v>17382</v>
      </c>
      <c r="N861" s="4" t="s">
        <v>2481</v>
      </c>
      <c r="O861" s="4" t="s">
        <v>4627</v>
      </c>
      <c r="P861" s="4" t="s">
        <v>4606</v>
      </c>
    </row>
    <row r="862" spans="1:16" ht="15" x14ac:dyDescent="0.2">
      <c r="A862" s="2">
        <v>861</v>
      </c>
      <c r="B862" s="6" t="s">
        <v>157</v>
      </c>
      <c r="C862" s="7" t="str">
        <f>HYPERLINK("https://www.youtube.com/watch?v=8T2mIqwH_zw","https://www.youtube.com/watch?v=8T2mIqwH_zw")</f>
        <v>https://www.youtube.com/watch?v=8T2mIqwH_zw</v>
      </c>
      <c r="D862" s="6" t="s">
        <v>1915</v>
      </c>
      <c r="E862" s="8">
        <v>44419</v>
      </c>
      <c r="F862" s="6" t="s">
        <v>1916</v>
      </c>
      <c r="G862" s="5">
        <v>2030000</v>
      </c>
      <c r="H862" s="5">
        <v>107</v>
      </c>
      <c r="I862" s="5">
        <v>2243</v>
      </c>
      <c r="J862" s="6">
        <v>407153.6</v>
      </c>
      <c r="K862" s="4" t="s">
        <v>2481</v>
      </c>
      <c r="L862" s="6" t="s">
        <v>1917</v>
      </c>
      <c r="M862" s="5">
        <v>17383</v>
      </c>
      <c r="N862" s="4" t="s">
        <v>2481</v>
      </c>
      <c r="O862" s="4" t="s">
        <v>4627</v>
      </c>
      <c r="P862" s="4" t="s">
        <v>4606</v>
      </c>
    </row>
    <row r="863" spans="1:16" ht="15" x14ac:dyDescent="0.2">
      <c r="A863" s="2">
        <v>862</v>
      </c>
      <c r="B863" s="6" t="s">
        <v>157</v>
      </c>
      <c r="C863" s="7" t="str">
        <f>HYPERLINK("https://www.youtube.com/watch?v=IjVFf9SU8WY","https://www.youtube.com/watch?v=IjVFf9SU8WY")</f>
        <v>https://www.youtube.com/watch?v=IjVFf9SU8WY</v>
      </c>
      <c r="D863" s="6" t="s">
        <v>1918</v>
      </c>
      <c r="E863" s="8">
        <v>44420</v>
      </c>
      <c r="F863" s="6" t="s">
        <v>1919</v>
      </c>
      <c r="G863" s="5">
        <v>39500</v>
      </c>
      <c r="H863" s="5">
        <v>183</v>
      </c>
      <c r="I863" s="5">
        <v>1749</v>
      </c>
      <c r="J863" s="6">
        <v>8829.4</v>
      </c>
      <c r="K863" s="4" t="s">
        <v>2481</v>
      </c>
      <c r="L863" s="6" t="s">
        <v>1920</v>
      </c>
      <c r="M863" s="5">
        <v>17384</v>
      </c>
      <c r="N863" s="4" t="s">
        <v>2481</v>
      </c>
      <c r="O863" s="4" t="s">
        <v>4627</v>
      </c>
      <c r="P863" s="4" t="s">
        <v>4606</v>
      </c>
    </row>
    <row r="864" spans="1:16" ht="15" x14ac:dyDescent="0.2">
      <c r="A864" s="2">
        <v>863</v>
      </c>
      <c r="B864" s="6" t="s">
        <v>157</v>
      </c>
      <c r="C864" s="7" t="str">
        <f>HYPERLINK("https://www.youtube.com/watch?v=yqaJGFdH5yI","https://www.youtube.com/watch?v=yqaJGFdH5yI")</f>
        <v>https://www.youtube.com/watch?v=yqaJGFdH5yI</v>
      </c>
      <c r="D864" s="6" t="s">
        <v>1921</v>
      </c>
      <c r="E864" s="8">
        <v>44420</v>
      </c>
      <c r="F864" s="6" t="s">
        <v>1922</v>
      </c>
      <c r="G864" s="5">
        <v>13100</v>
      </c>
      <c r="H864" s="5">
        <v>47</v>
      </c>
      <c r="I864" s="5">
        <v>603</v>
      </c>
      <c r="J864" s="6">
        <v>2935.6</v>
      </c>
      <c r="K864" s="4" t="s">
        <v>2481</v>
      </c>
      <c r="L864" s="6" t="s">
        <v>1923</v>
      </c>
      <c r="M864" s="5">
        <v>17385</v>
      </c>
      <c r="N864" s="4" t="s">
        <v>2481</v>
      </c>
      <c r="O864" s="4" t="s">
        <v>4627</v>
      </c>
      <c r="P864" s="4" t="s">
        <v>4606</v>
      </c>
    </row>
    <row r="865" spans="1:16" ht="15" x14ac:dyDescent="0.2">
      <c r="A865" s="2">
        <v>864</v>
      </c>
      <c r="B865" s="6" t="s">
        <v>157</v>
      </c>
      <c r="C865" s="7" t="str">
        <f>HYPERLINK("https://www.youtube.com/watch?v=DFlwVBpGbZQ","https://www.youtube.com/watch?v=DFlwVBpGbZQ")</f>
        <v>https://www.youtube.com/watch?v=DFlwVBpGbZQ</v>
      </c>
      <c r="D865" s="6" t="s">
        <v>1924</v>
      </c>
      <c r="E865" s="8">
        <v>44420</v>
      </c>
      <c r="F865" s="6" t="s">
        <v>1925</v>
      </c>
      <c r="G865" s="5">
        <v>0</v>
      </c>
      <c r="H865" s="5">
        <v>170</v>
      </c>
      <c r="I865" s="5">
        <v>1432</v>
      </c>
      <c r="J865" s="5">
        <v>767</v>
      </c>
      <c r="K865" s="4" t="s">
        <v>2481</v>
      </c>
      <c r="L865" s="6" t="s">
        <v>1926</v>
      </c>
      <c r="M865" s="5">
        <v>17386</v>
      </c>
      <c r="N865" s="4" t="s">
        <v>2481</v>
      </c>
      <c r="O865" s="4" t="s">
        <v>4627</v>
      </c>
      <c r="P865" s="4" t="s">
        <v>4606</v>
      </c>
    </row>
    <row r="866" spans="1:16" ht="15" x14ac:dyDescent="0.2">
      <c r="A866" s="2">
        <v>865</v>
      </c>
      <c r="B866" s="6" t="s">
        <v>157</v>
      </c>
      <c r="C866" s="7" t="str">
        <f>HYPERLINK("https://www.youtube.com/watch?v=7VFCIMub4AA","https://www.youtube.com/watch?v=7VFCIMub4AA")</f>
        <v>https://www.youtube.com/watch?v=7VFCIMub4AA</v>
      </c>
      <c r="D866" s="6" t="s">
        <v>1927</v>
      </c>
      <c r="E866" s="8">
        <v>44420</v>
      </c>
      <c r="F866" s="6" t="s">
        <v>1928</v>
      </c>
      <c r="G866" s="5">
        <v>36200</v>
      </c>
      <c r="H866" s="5">
        <v>358</v>
      </c>
      <c r="I866" s="5">
        <v>3699</v>
      </c>
      <c r="J866" s="6">
        <v>9196.9</v>
      </c>
      <c r="K866" s="4" t="s">
        <v>2481</v>
      </c>
      <c r="L866" s="6" t="s">
        <v>1929</v>
      </c>
      <c r="M866" s="5">
        <v>17387</v>
      </c>
      <c r="N866" s="4" t="s">
        <v>2481</v>
      </c>
      <c r="O866" s="4" t="s">
        <v>4627</v>
      </c>
      <c r="P866" s="4" t="s">
        <v>4606</v>
      </c>
    </row>
    <row r="867" spans="1:16" ht="15" x14ac:dyDescent="0.2">
      <c r="A867" s="2">
        <v>866</v>
      </c>
      <c r="B867" s="6" t="s">
        <v>157</v>
      </c>
      <c r="C867" s="7" t="str">
        <f>HYPERLINK("https://www.youtube.com/watch?v=SRiQIU9WPsQ","https://www.youtube.com/watch?v=SRiQIU9WPsQ")</f>
        <v>https://www.youtube.com/watch?v=SRiQIU9WPsQ</v>
      </c>
      <c r="D867" s="6" t="s">
        <v>1930</v>
      </c>
      <c r="E867" s="8">
        <v>44420</v>
      </c>
      <c r="F867" s="6" t="s">
        <v>1931</v>
      </c>
      <c r="G867" s="5">
        <v>87400</v>
      </c>
      <c r="H867" s="5">
        <v>654</v>
      </c>
      <c r="I867" s="5">
        <v>5435</v>
      </c>
      <c r="J867" s="6">
        <v>20393.7</v>
      </c>
      <c r="K867" s="4" t="s">
        <v>2481</v>
      </c>
      <c r="L867" s="6" t="s">
        <v>1932</v>
      </c>
      <c r="M867" s="5">
        <v>17388</v>
      </c>
      <c r="N867" s="4" t="s">
        <v>2481</v>
      </c>
      <c r="O867" s="4" t="s">
        <v>4627</v>
      </c>
      <c r="P867" s="4" t="s">
        <v>4606</v>
      </c>
    </row>
    <row r="868" spans="1:16" ht="15" x14ac:dyDescent="0.2">
      <c r="A868" s="2">
        <v>867</v>
      </c>
      <c r="B868" s="6" t="s">
        <v>157</v>
      </c>
      <c r="C868" s="7" t="str">
        <f>HYPERLINK("https://www.youtube.com/watch?v=KWh0hPLMbos","https://www.youtube.com/watch?v=KWh0hPLMbos")</f>
        <v>https://www.youtube.com/watch?v=KWh0hPLMbos</v>
      </c>
      <c r="D868" s="6" t="s">
        <v>1594</v>
      </c>
      <c r="E868" s="8">
        <v>44420</v>
      </c>
      <c r="F868" s="6" t="s">
        <v>1933</v>
      </c>
      <c r="G868" s="5">
        <v>0</v>
      </c>
      <c r="H868" s="5">
        <v>63</v>
      </c>
      <c r="I868" s="5">
        <v>684</v>
      </c>
      <c r="J868" s="6">
        <v>360.9</v>
      </c>
      <c r="K868" s="4" t="s">
        <v>2481</v>
      </c>
      <c r="L868" s="6" t="s">
        <v>1934</v>
      </c>
      <c r="M868" s="5">
        <v>17389</v>
      </c>
      <c r="N868" s="4" t="s">
        <v>2481</v>
      </c>
      <c r="O868" s="4" t="s">
        <v>4627</v>
      </c>
      <c r="P868" s="4" t="s">
        <v>4606</v>
      </c>
    </row>
    <row r="869" spans="1:16" ht="15" x14ac:dyDescent="0.2">
      <c r="A869" s="2">
        <v>868</v>
      </c>
      <c r="B869" s="6" t="s">
        <v>157</v>
      </c>
      <c r="C869" s="7" t="str">
        <f>HYPERLINK("https://www.youtube.com/watch?v=NGDIgtbim2I","https://www.youtube.com/watch?v=NGDIgtbim2I")</f>
        <v>https://www.youtube.com/watch?v=NGDIgtbim2I</v>
      </c>
      <c r="D869" s="6" t="s">
        <v>1935</v>
      </c>
      <c r="E869" s="8">
        <v>44420</v>
      </c>
      <c r="F869" s="6" t="s">
        <v>1936</v>
      </c>
      <c r="G869" s="5">
        <v>333000</v>
      </c>
      <c r="H869" s="5">
        <v>5066</v>
      </c>
      <c r="I869" s="5">
        <v>42511</v>
      </c>
      <c r="J869" s="6">
        <v>89375.3</v>
      </c>
      <c r="K869" s="4" t="s">
        <v>2481</v>
      </c>
      <c r="L869" s="6" t="s">
        <v>1937</v>
      </c>
      <c r="M869" s="5">
        <v>17390</v>
      </c>
      <c r="N869" s="4" t="s">
        <v>2481</v>
      </c>
      <c r="O869" s="4" t="s">
        <v>4627</v>
      </c>
      <c r="P869" s="4" t="s">
        <v>4606</v>
      </c>
    </row>
    <row r="870" spans="1:16" ht="15" x14ac:dyDescent="0.2">
      <c r="A870" s="2">
        <v>869</v>
      </c>
      <c r="B870" s="6" t="s">
        <v>157</v>
      </c>
      <c r="C870" s="7" t="str">
        <f>HYPERLINK("https://www.youtube.com/watch?v=0jNi5u9sqO4","https://www.youtube.com/watch?v=0jNi5u9sqO4")</f>
        <v>https://www.youtube.com/watch?v=0jNi5u9sqO4</v>
      </c>
      <c r="D870" s="6" t="s">
        <v>1783</v>
      </c>
      <c r="E870" s="8">
        <v>44420</v>
      </c>
      <c r="F870" s="6" t="s">
        <v>1938</v>
      </c>
      <c r="G870" s="5">
        <v>429000</v>
      </c>
      <c r="H870" s="5">
        <v>4939</v>
      </c>
      <c r="I870" s="5">
        <v>62747</v>
      </c>
      <c r="J870" s="6">
        <v>118655.2</v>
      </c>
      <c r="K870" s="4" t="s">
        <v>2481</v>
      </c>
      <c r="L870" s="6" t="s">
        <v>1939</v>
      </c>
      <c r="M870" s="5">
        <v>17391</v>
      </c>
      <c r="N870" s="4" t="s">
        <v>2481</v>
      </c>
      <c r="O870" s="4" t="s">
        <v>4627</v>
      </c>
      <c r="P870" s="4" t="s">
        <v>4606</v>
      </c>
    </row>
    <row r="871" spans="1:16" ht="15" x14ac:dyDescent="0.2">
      <c r="A871" s="2">
        <v>870</v>
      </c>
      <c r="B871" s="6" t="s">
        <v>157</v>
      </c>
      <c r="C871" s="7" t="str">
        <f>HYPERLINK("https://www.youtube.com/watch?v=eZwqHnaAIKQ","https://www.youtube.com/watch?v=eZwqHnaAIKQ")</f>
        <v>https://www.youtube.com/watch?v=eZwqHnaAIKQ</v>
      </c>
      <c r="D871" s="6" t="s">
        <v>1940</v>
      </c>
      <c r="E871" s="8">
        <v>44420</v>
      </c>
      <c r="F871" s="6" t="s">
        <v>1941</v>
      </c>
      <c r="G871" s="5">
        <v>45000</v>
      </c>
      <c r="H871" s="5">
        <v>13</v>
      </c>
      <c r="I871" s="5">
        <v>260</v>
      </c>
      <c r="J871" s="6">
        <v>9133.9</v>
      </c>
      <c r="K871" s="4" t="s">
        <v>2481</v>
      </c>
      <c r="L871" s="6" t="s">
        <v>1942</v>
      </c>
      <c r="M871" s="5">
        <v>17392</v>
      </c>
      <c r="N871" s="4" t="s">
        <v>2481</v>
      </c>
      <c r="O871" s="4" t="s">
        <v>4627</v>
      </c>
      <c r="P871" s="4" t="s">
        <v>4606</v>
      </c>
    </row>
    <row r="872" spans="1:16" ht="15" x14ac:dyDescent="0.2">
      <c r="A872" s="2">
        <v>871</v>
      </c>
      <c r="B872" s="6" t="s">
        <v>157</v>
      </c>
      <c r="C872" s="7" t="str">
        <f>HYPERLINK("https://www.youtube.com/watch?v=MHGvhM26dsA","https://www.youtube.com/watch?v=MHGvhM26dsA")</f>
        <v>https://www.youtube.com/watch?v=MHGvhM26dsA</v>
      </c>
      <c r="D872" s="6" t="s">
        <v>1943</v>
      </c>
      <c r="E872" s="8">
        <v>44420</v>
      </c>
      <c r="F872" s="6" t="s">
        <v>1944</v>
      </c>
      <c r="G872" s="5">
        <v>0</v>
      </c>
      <c r="H872" s="5">
        <v>1</v>
      </c>
      <c r="I872" s="5">
        <v>5</v>
      </c>
      <c r="J872" s="6">
        <v>2.8</v>
      </c>
      <c r="K872" s="4" t="s">
        <v>2481</v>
      </c>
      <c r="L872" s="6" t="s">
        <v>1945</v>
      </c>
      <c r="M872" s="5">
        <v>17393</v>
      </c>
      <c r="N872" s="4" t="s">
        <v>2481</v>
      </c>
      <c r="O872" s="4" t="s">
        <v>4627</v>
      </c>
      <c r="P872" s="4" t="s">
        <v>4606</v>
      </c>
    </row>
    <row r="873" spans="1:16" ht="15" x14ac:dyDescent="0.2">
      <c r="A873" s="2">
        <v>872</v>
      </c>
      <c r="B873" s="6" t="s">
        <v>157</v>
      </c>
      <c r="C873" s="7" t="str">
        <f>HYPERLINK("https://www.youtube.com/watch?v=2QBhL9RcYJ0","https://www.youtube.com/watch?v=2QBhL9RcYJ0")</f>
        <v>https://www.youtube.com/watch?v=2QBhL9RcYJ0</v>
      </c>
      <c r="D873" s="6" t="s">
        <v>1946</v>
      </c>
      <c r="E873" s="8">
        <v>44420</v>
      </c>
      <c r="F873" s="6" t="s">
        <v>1947</v>
      </c>
      <c r="G873" s="5">
        <v>553</v>
      </c>
      <c r="H873" s="5">
        <v>5</v>
      </c>
      <c r="I873" s="5">
        <v>29</v>
      </c>
      <c r="J873" s="6">
        <v>126.60000000000001</v>
      </c>
      <c r="K873" s="4" t="s">
        <v>2481</v>
      </c>
      <c r="L873" s="6" t="s">
        <v>1948</v>
      </c>
      <c r="M873" s="5">
        <v>17394</v>
      </c>
      <c r="N873" s="4" t="s">
        <v>2481</v>
      </c>
      <c r="O873" s="4" t="s">
        <v>4627</v>
      </c>
      <c r="P873" s="4" t="s">
        <v>4606</v>
      </c>
    </row>
    <row r="874" spans="1:16" ht="15" x14ac:dyDescent="0.2">
      <c r="A874" s="2">
        <v>873</v>
      </c>
      <c r="B874" s="6" t="s">
        <v>157</v>
      </c>
      <c r="C874" s="7" t="str">
        <f>HYPERLINK("https://www.youtube.com/watch?v=OtUnQ1bSCLQ","https://www.youtube.com/watch?v=OtUnQ1bSCLQ")</f>
        <v>https://www.youtube.com/watch?v=OtUnQ1bSCLQ</v>
      </c>
      <c r="D874" s="6" t="s">
        <v>1949</v>
      </c>
      <c r="E874" s="8">
        <v>44420</v>
      </c>
      <c r="F874" s="6" t="s">
        <v>1950</v>
      </c>
      <c r="G874" s="5">
        <v>10400</v>
      </c>
      <c r="H874" s="5">
        <v>35</v>
      </c>
      <c r="I874" s="5">
        <v>461</v>
      </c>
      <c r="J874" s="5">
        <v>2321</v>
      </c>
      <c r="K874" s="4" t="s">
        <v>2481</v>
      </c>
      <c r="L874" s="6" t="s">
        <v>1951</v>
      </c>
      <c r="M874" s="5">
        <v>17817</v>
      </c>
      <c r="N874" s="4" t="s">
        <v>2481</v>
      </c>
      <c r="O874" s="4" t="s">
        <v>4627</v>
      </c>
      <c r="P874" s="4" t="s">
        <v>4606</v>
      </c>
    </row>
    <row r="875" spans="1:16" ht="15" x14ac:dyDescent="0.2">
      <c r="A875" s="2">
        <v>874</v>
      </c>
      <c r="B875" s="6" t="s">
        <v>157</v>
      </c>
      <c r="C875" s="7" t="str">
        <f>HYPERLINK("https://www.youtube.com/watch?v=rvzcbsye8Xo","https://www.youtube.com/watch?v=rvzcbsye8Xo")</f>
        <v>https://www.youtube.com/watch?v=rvzcbsye8Xo</v>
      </c>
      <c r="D875" s="6" t="s">
        <v>1666</v>
      </c>
      <c r="E875" s="8">
        <v>44420</v>
      </c>
      <c r="F875" s="6" t="s">
        <v>1952</v>
      </c>
      <c r="G875" s="5">
        <v>70800</v>
      </c>
      <c r="H875" s="5">
        <v>379</v>
      </c>
      <c r="I875" s="5">
        <v>6721</v>
      </c>
      <c r="J875" s="6">
        <v>17634.2</v>
      </c>
      <c r="K875" s="4" t="s">
        <v>2481</v>
      </c>
      <c r="L875" s="6" t="s">
        <v>1953</v>
      </c>
      <c r="M875" s="5">
        <v>17818</v>
      </c>
      <c r="N875" s="4" t="s">
        <v>2481</v>
      </c>
      <c r="O875" s="4" t="s">
        <v>4627</v>
      </c>
      <c r="P875" s="4" t="s">
        <v>4606</v>
      </c>
    </row>
    <row r="876" spans="1:16" ht="15" x14ac:dyDescent="0.2">
      <c r="A876" s="2">
        <v>875</v>
      </c>
      <c r="B876" s="6" t="s">
        <v>157</v>
      </c>
      <c r="C876" s="7" t="str">
        <f>HYPERLINK("https://www.youtube.com/watch?v=hbyAhhMYXPQ","https://www.youtube.com/watch?v=hbyAhhMYXPQ")</f>
        <v>https://www.youtube.com/watch?v=hbyAhhMYXPQ</v>
      </c>
      <c r="D876" s="6" t="s">
        <v>1954</v>
      </c>
      <c r="E876" s="8">
        <v>44420</v>
      </c>
      <c r="F876" s="6" t="s">
        <v>1955</v>
      </c>
      <c r="G876" s="5">
        <v>20800</v>
      </c>
      <c r="H876" s="5">
        <v>79</v>
      </c>
      <c r="I876" s="5">
        <v>788</v>
      </c>
      <c r="J876" s="6">
        <v>4577.7</v>
      </c>
      <c r="K876" s="4" t="s">
        <v>2481</v>
      </c>
      <c r="L876" s="6" t="s">
        <v>1956</v>
      </c>
      <c r="M876" s="5">
        <v>17819</v>
      </c>
      <c r="N876" s="4" t="s">
        <v>2481</v>
      </c>
      <c r="O876" s="4" t="s">
        <v>4627</v>
      </c>
      <c r="P876" s="4" t="s">
        <v>4606</v>
      </c>
    </row>
    <row r="877" spans="1:16" ht="15" x14ac:dyDescent="0.2">
      <c r="A877" s="2">
        <v>876</v>
      </c>
      <c r="B877" s="6" t="s">
        <v>157</v>
      </c>
      <c r="C877" s="7" t="str">
        <f>HYPERLINK("https://www.youtube.com/watch?v=eMUf7_w3LHQ","https://www.youtube.com/watch?v=eMUf7_w3LHQ")</f>
        <v>https://www.youtube.com/watch?v=eMUf7_w3LHQ</v>
      </c>
      <c r="D877" s="6" t="s">
        <v>1957</v>
      </c>
      <c r="E877" s="8">
        <v>44420</v>
      </c>
      <c r="F877" s="6" t="s">
        <v>1958</v>
      </c>
      <c r="G877" s="5">
        <v>0</v>
      </c>
      <c r="H877" s="5">
        <v>10177</v>
      </c>
      <c r="I877" s="5">
        <v>23733</v>
      </c>
      <c r="J877" s="6">
        <v>14919.6</v>
      </c>
      <c r="K877" s="4" t="s">
        <v>2481</v>
      </c>
      <c r="L877" s="6" t="s">
        <v>1959</v>
      </c>
      <c r="M877" s="5">
        <v>17820</v>
      </c>
      <c r="N877" s="4" t="s">
        <v>2481</v>
      </c>
      <c r="O877" s="4" t="s">
        <v>4627</v>
      </c>
      <c r="P877" s="4" t="s">
        <v>4606</v>
      </c>
    </row>
    <row r="878" spans="1:16" ht="15" x14ac:dyDescent="0.2">
      <c r="A878" s="2">
        <v>877</v>
      </c>
      <c r="B878" s="6" t="s">
        <v>157</v>
      </c>
      <c r="C878" s="7" t="str">
        <f>HYPERLINK("https://www.youtube.com/watch?v=HMB-Haz1XJo","https://www.youtube.com/watch?v=HMB-Haz1XJo")</f>
        <v>https://www.youtube.com/watch?v=HMB-Haz1XJo</v>
      </c>
      <c r="D878" s="6" t="s">
        <v>1960</v>
      </c>
      <c r="E878" s="8">
        <v>44420</v>
      </c>
      <c r="F878" s="6" t="s">
        <v>1961</v>
      </c>
      <c r="G878" s="5">
        <v>5510</v>
      </c>
      <c r="H878" s="5">
        <v>12</v>
      </c>
      <c r="I878" s="5">
        <v>103</v>
      </c>
      <c r="J878" s="6">
        <v>1157.0999999999999</v>
      </c>
      <c r="K878" s="4" t="s">
        <v>2481</v>
      </c>
      <c r="L878" s="6" t="s">
        <v>1962</v>
      </c>
      <c r="M878" s="5">
        <v>17821</v>
      </c>
      <c r="N878" s="4" t="s">
        <v>2481</v>
      </c>
      <c r="O878" s="4" t="s">
        <v>4627</v>
      </c>
      <c r="P878" s="4" t="s">
        <v>4606</v>
      </c>
    </row>
    <row r="879" spans="1:16" ht="15" x14ac:dyDescent="0.2">
      <c r="A879" s="2">
        <v>878</v>
      </c>
      <c r="B879" s="6" t="s">
        <v>157</v>
      </c>
      <c r="C879" s="7" t="str">
        <f>HYPERLINK("https://www.youtube.com/watch?v=G-Sh5AyA2K0","https://www.youtube.com/watch?v=G-Sh5AyA2K0")</f>
        <v>https://www.youtube.com/watch?v=G-Sh5AyA2K0</v>
      </c>
      <c r="D879" s="6" t="s">
        <v>1963</v>
      </c>
      <c r="E879" s="8">
        <v>44420</v>
      </c>
      <c r="F879" s="6" t="s">
        <v>1964</v>
      </c>
      <c r="G879" s="5">
        <v>0</v>
      </c>
      <c r="H879" s="5">
        <v>66</v>
      </c>
      <c r="I879" s="5">
        <v>1123</v>
      </c>
      <c r="J879" s="6">
        <v>581.29999999999995</v>
      </c>
      <c r="K879" s="4" t="s">
        <v>2481</v>
      </c>
      <c r="L879" s="6" t="s">
        <v>1965</v>
      </c>
      <c r="M879" s="5">
        <v>17822</v>
      </c>
      <c r="N879" s="4" t="s">
        <v>2481</v>
      </c>
      <c r="O879" s="4" t="s">
        <v>4627</v>
      </c>
      <c r="P879" s="4" t="s">
        <v>4606</v>
      </c>
    </row>
    <row r="880" spans="1:16" ht="15" x14ac:dyDescent="0.2">
      <c r="A880" s="2">
        <v>879</v>
      </c>
      <c r="B880" s="6" t="s">
        <v>157</v>
      </c>
      <c r="C880" s="7" t="str">
        <f>HYPERLINK("https://www.youtube.com/watch?v=PBFpOBQWDq0","https://www.youtube.com/watch?v=PBFpOBQWDq0")</f>
        <v>https://www.youtube.com/watch?v=PBFpOBQWDq0</v>
      </c>
      <c r="D880" s="6" t="s">
        <v>1572</v>
      </c>
      <c r="E880" s="8">
        <v>44420</v>
      </c>
      <c r="F880" s="6" t="s">
        <v>1966</v>
      </c>
      <c r="G880" s="5">
        <v>21600</v>
      </c>
      <c r="H880" s="5">
        <v>45</v>
      </c>
      <c r="I880" s="5">
        <v>712</v>
      </c>
      <c r="J880" s="6">
        <v>4689.5</v>
      </c>
      <c r="K880" s="4" t="s">
        <v>2481</v>
      </c>
      <c r="L880" s="6" t="s">
        <v>1967</v>
      </c>
      <c r="M880" s="5">
        <v>17823</v>
      </c>
      <c r="N880" s="4" t="s">
        <v>2481</v>
      </c>
      <c r="O880" s="4" t="s">
        <v>4627</v>
      </c>
      <c r="P880" s="4" t="s">
        <v>4606</v>
      </c>
    </row>
    <row r="881" spans="1:16" ht="15" x14ac:dyDescent="0.2">
      <c r="A881" s="2">
        <v>880</v>
      </c>
      <c r="B881" s="6" t="s">
        <v>157</v>
      </c>
      <c r="C881" s="7" t="str">
        <f>HYPERLINK("https://www.youtube.com/watch?v=JTxVQUccRes","https://www.youtube.com/watch?v=JTxVQUccRes")</f>
        <v>https://www.youtube.com/watch?v=JTxVQUccRes</v>
      </c>
      <c r="D881" s="6" t="s">
        <v>1968</v>
      </c>
      <c r="E881" s="8">
        <v>44420</v>
      </c>
      <c r="F881" s="6" t="s">
        <v>1969</v>
      </c>
      <c r="G881" s="5">
        <v>29300</v>
      </c>
      <c r="H881" s="5">
        <v>344</v>
      </c>
      <c r="I881" s="5">
        <v>7976</v>
      </c>
      <c r="J881" s="6">
        <v>9951.2000000000007</v>
      </c>
      <c r="K881" s="4" t="s">
        <v>2481</v>
      </c>
      <c r="L881" s="6" t="s">
        <v>1970</v>
      </c>
      <c r="M881" s="5">
        <v>17824</v>
      </c>
      <c r="N881" s="4" t="s">
        <v>2481</v>
      </c>
      <c r="O881" s="4" t="s">
        <v>4627</v>
      </c>
      <c r="P881" s="4" t="s">
        <v>4606</v>
      </c>
    </row>
    <row r="882" spans="1:16" ht="15" x14ac:dyDescent="0.2">
      <c r="A882" s="2">
        <v>881</v>
      </c>
      <c r="B882" s="6" t="s">
        <v>157</v>
      </c>
      <c r="C882" s="7" t="str">
        <f>HYPERLINK("https://www.youtube.com/watch?v=aYsZonJY4oE","https://www.youtube.com/watch?v=aYsZonJY4oE")</f>
        <v>https://www.youtube.com/watch?v=aYsZonJY4oE</v>
      </c>
      <c r="D882" s="6" t="s">
        <v>1971</v>
      </c>
      <c r="E882" s="8">
        <v>44420</v>
      </c>
      <c r="F882" s="6" t="s">
        <v>1972</v>
      </c>
      <c r="G882" s="5">
        <v>168000</v>
      </c>
      <c r="H882" s="5">
        <v>695</v>
      </c>
      <c r="I882" s="5">
        <v>6411</v>
      </c>
      <c r="J882" s="5">
        <v>37014</v>
      </c>
      <c r="K882" s="4" t="s">
        <v>2481</v>
      </c>
      <c r="L882" s="6" t="s">
        <v>1973</v>
      </c>
      <c r="M882" s="5">
        <v>17825</v>
      </c>
      <c r="N882" s="4" t="s">
        <v>2481</v>
      </c>
      <c r="O882" s="4" t="s">
        <v>4627</v>
      </c>
      <c r="P882" s="4" t="s">
        <v>4606</v>
      </c>
    </row>
    <row r="883" spans="1:16" ht="15" x14ac:dyDescent="0.2">
      <c r="A883" s="2">
        <v>882</v>
      </c>
      <c r="B883" s="6" t="s">
        <v>157</v>
      </c>
      <c r="C883" s="7" t="str">
        <f>HYPERLINK("https://www.youtube.com/watch?v=qqe1HoPrBuk","https://www.youtube.com/watch?v=qqe1HoPrBuk")</f>
        <v>https://www.youtube.com/watch?v=qqe1HoPrBuk</v>
      </c>
      <c r="D883" s="6" t="s">
        <v>1900</v>
      </c>
      <c r="E883" s="8">
        <v>44420</v>
      </c>
      <c r="F883" s="6" t="s">
        <v>1974</v>
      </c>
      <c r="G883" s="5">
        <v>48200</v>
      </c>
      <c r="H883" s="5">
        <v>685</v>
      </c>
      <c r="I883" s="5">
        <v>7513</v>
      </c>
      <c r="J883" s="5">
        <v>13602</v>
      </c>
      <c r="K883" s="4" t="s">
        <v>2481</v>
      </c>
      <c r="L883" s="6" t="s">
        <v>1975</v>
      </c>
      <c r="M883" s="5">
        <v>17826</v>
      </c>
      <c r="N883" s="4" t="s">
        <v>2481</v>
      </c>
      <c r="O883" s="4" t="s">
        <v>4627</v>
      </c>
      <c r="P883" s="4" t="s">
        <v>4606</v>
      </c>
    </row>
    <row r="884" spans="1:16" ht="15" x14ac:dyDescent="0.2">
      <c r="A884" s="2">
        <v>883</v>
      </c>
      <c r="B884" s="6" t="s">
        <v>157</v>
      </c>
      <c r="C884" s="7" t="str">
        <f>HYPERLINK("https://www.youtube.com/watch?v=alQCKMWgwQE","https://www.youtube.com/watch?v=alQCKMWgwQE")</f>
        <v>https://www.youtube.com/watch?v=alQCKMWgwQE</v>
      </c>
      <c r="D884" s="6" t="s">
        <v>1682</v>
      </c>
      <c r="E884" s="8">
        <v>44420</v>
      </c>
      <c r="F884" s="6" t="s">
        <v>1976</v>
      </c>
      <c r="G884" s="5">
        <v>60900</v>
      </c>
      <c r="H884" s="5">
        <v>452</v>
      </c>
      <c r="I884" s="5">
        <v>5634</v>
      </c>
      <c r="J884" s="6">
        <v>15132.6</v>
      </c>
      <c r="K884" s="4" t="s">
        <v>2481</v>
      </c>
      <c r="L884" s="6" t="s">
        <v>1977</v>
      </c>
      <c r="M884" s="5">
        <v>17827</v>
      </c>
      <c r="N884" s="4" t="s">
        <v>2481</v>
      </c>
      <c r="O884" s="4" t="s">
        <v>4627</v>
      </c>
      <c r="P884" s="4" t="s">
        <v>4606</v>
      </c>
    </row>
    <row r="885" spans="1:16" ht="15" x14ac:dyDescent="0.2">
      <c r="A885" s="2">
        <v>884</v>
      </c>
      <c r="B885" s="6" t="s">
        <v>157</v>
      </c>
      <c r="C885" s="7" t="str">
        <f>HYPERLINK("https://www.youtube.com/watch?v=XH39FLTeTm4","https://www.youtube.com/watch?v=XH39FLTeTm4")</f>
        <v>https://www.youtube.com/watch?v=XH39FLTeTm4</v>
      </c>
      <c r="D885" s="6" t="s">
        <v>1563</v>
      </c>
      <c r="E885" s="8">
        <v>44420</v>
      </c>
      <c r="F885" s="6" t="s">
        <v>1978</v>
      </c>
      <c r="G885" s="5">
        <v>0</v>
      </c>
      <c r="H885" s="5">
        <v>305</v>
      </c>
      <c r="I885" s="5">
        <v>5955</v>
      </c>
      <c r="J885" s="5">
        <v>3069</v>
      </c>
      <c r="K885" s="4" t="s">
        <v>2481</v>
      </c>
      <c r="L885" s="6" t="s">
        <v>1979</v>
      </c>
      <c r="M885" s="5">
        <v>17828</v>
      </c>
      <c r="N885" s="4" t="s">
        <v>2481</v>
      </c>
      <c r="O885" s="4" t="s">
        <v>4627</v>
      </c>
      <c r="P885" s="4" t="s">
        <v>4606</v>
      </c>
    </row>
    <row r="886" spans="1:16" ht="15" x14ac:dyDescent="0.2">
      <c r="A886" s="2">
        <v>885</v>
      </c>
      <c r="B886" s="6" t="s">
        <v>157</v>
      </c>
      <c r="C886" s="7" t="str">
        <f>HYPERLINK("https://www.youtube.com/watch?v=8nHmRiL7gM8","https://www.youtube.com/watch?v=8nHmRiL7gM8")</f>
        <v>https://www.youtube.com/watch?v=8nHmRiL7gM8</v>
      </c>
      <c r="D886" s="6" t="s">
        <v>1572</v>
      </c>
      <c r="E886" s="8">
        <v>44420</v>
      </c>
      <c r="F886" s="6" t="s">
        <v>1980</v>
      </c>
      <c r="G886" s="5">
        <v>21600</v>
      </c>
      <c r="H886" s="5">
        <v>89</v>
      </c>
      <c r="I886" s="5">
        <v>1886</v>
      </c>
      <c r="J886" s="6">
        <v>5289.7</v>
      </c>
      <c r="K886" s="4" t="s">
        <v>2481</v>
      </c>
      <c r="L886" s="6" t="s">
        <v>1981</v>
      </c>
      <c r="M886" s="5">
        <v>17829</v>
      </c>
      <c r="N886" s="4" t="s">
        <v>2481</v>
      </c>
      <c r="O886" s="4" t="s">
        <v>4627</v>
      </c>
      <c r="P886" s="4" t="s">
        <v>4606</v>
      </c>
    </row>
    <row r="887" spans="1:16" ht="15" x14ac:dyDescent="0.2">
      <c r="A887" s="2">
        <v>886</v>
      </c>
      <c r="B887" s="6" t="s">
        <v>157</v>
      </c>
      <c r="C887" s="7" t="str">
        <f>HYPERLINK("https://www.youtube.com/watch?v=jjcagpSqq2Y","https://www.youtube.com/watch?v=jjcagpSqq2Y")</f>
        <v>https://www.youtube.com/watch?v=jjcagpSqq2Y</v>
      </c>
      <c r="D887" s="6" t="s">
        <v>1566</v>
      </c>
      <c r="E887" s="8">
        <v>44420</v>
      </c>
      <c r="F887" s="6" t="s">
        <v>1982</v>
      </c>
      <c r="G887" s="5">
        <v>18900</v>
      </c>
      <c r="H887" s="5">
        <v>39</v>
      </c>
      <c r="I887" s="5">
        <v>477</v>
      </c>
      <c r="J887" s="6">
        <v>4030.2</v>
      </c>
      <c r="K887" s="4" t="s">
        <v>2481</v>
      </c>
      <c r="L887" s="6" t="s">
        <v>1983</v>
      </c>
      <c r="M887" s="5">
        <v>17830</v>
      </c>
      <c r="N887" s="4" t="s">
        <v>2481</v>
      </c>
      <c r="O887" s="4" t="s">
        <v>4627</v>
      </c>
      <c r="P887" s="4" t="s">
        <v>4606</v>
      </c>
    </row>
    <row r="888" spans="1:16" ht="15" x14ac:dyDescent="0.2">
      <c r="A888" s="2">
        <v>887</v>
      </c>
      <c r="B888" s="6" t="s">
        <v>157</v>
      </c>
      <c r="C888" s="7" t="str">
        <f>HYPERLINK("https://www.youtube.com/watch?v=NEyweDtAAx4","https://www.youtube.com/watch?v=NEyweDtAAx4")</f>
        <v>https://www.youtube.com/watch?v=NEyweDtAAx4</v>
      </c>
      <c r="D888" s="6" t="s">
        <v>1984</v>
      </c>
      <c r="E888" s="8">
        <v>44420</v>
      </c>
      <c r="F888" s="6" t="s">
        <v>1985</v>
      </c>
      <c r="G888" s="5">
        <v>204000</v>
      </c>
      <c r="H888" s="5">
        <v>3421</v>
      </c>
      <c r="I888" s="5">
        <v>27666</v>
      </c>
      <c r="J888" s="6">
        <v>55659.3</v>
      </c>
      <c r="K888" s="4" t="s">
        <v>2481</v>
      </c>
      <c r="L888" s="6" t="s">
        <v>1986</v>
      </c>
      <c r="M888" s="5">
        <v>17831</v>
      </c>
      <c r="N888" s="4" t="s">
        <v>2481</v>
      </c>
      <c r="O888" s="4" t="s">
        <v>4627</v>
      </c>
      <c r="P888" s="4" t="s">
        <v>4606</v>
      </c>
    </row>
    <row r="889" spans="1:16" ht="15" x14ac:dyDescent="0.2">
      <c r="A889" s="2">
        <v>888</v>
      </c>
      <c r="B889" s="6" t="s">
        <v>157</v>
      </c>
      <c r="C889" s="7" t="str">
        <f>HYPERLINK("https://www.youtube.com/watch?v=SQafsmli_gc","https://www.youtube.com/watch?v=SQafsmli_gc")</f>
        <v>https://www.youtube.com/watch?v=SQafsmli_gc</v>
      </c>
      <c r="D889" s="6" t="s">
        <v>1682</v>
      </c>
      <c r="E889" s="8">
        <v>44420</v>
      </c>
      <c r="F889" s="6" t="s">
        <v>1987</v>
      </c>
      <c r="G889" s="5">
        <v>60900</v>
      </c>
      <c r="H889" s="5">
        <v>515</v>
      </c>
      <c r="I889" s="5">
        <v>7144</v>
      </c>
      <c r="J889" s="6">
        <v>15906.5</v>
      </c>
      <c r="K889" s="4" t="s">
        <v>2481</v>
      </c>
      <c r="L889" s="6" t="s">
        <v>1988</v>
      </c>
      <c r="M889" s="5">
        <v>17832</v>
      </c>
      <c r="N889" s="4" t="s">
        <v>2481</v>
      </c>
      <c r="O889" s="4" t="s">
        <v>4627</v>
      </c>
      <c r="P889" s="4" t="s">
        <v>4606</v>
      </c>
    </row>
    <row r="890" spans="1:16" ht="15" x14ac:dyDescent="0.2">
      <c r="A890" s="2">
        <v>889</v>
      </c>
      <c r="B890" s="6" t="s">
        <v>157</v>
      </c>
      <c r="C890" s="7" t="str">
        <f>HYPERLINK("https://www.youtube.com/watch?v=QS4gTjStEY4","https://www.youtube.com/watch?v=QS4gTjStEY4")</f>
        <v>https://www.youtube.com/watch?v=QS4gTjStEY4</v>
      </c>
      <c r="D890" s="6" t="s">
        <v>1663</v>
      </c>
      <c r="E890" s="8">
        <v>44420</v>
      </c>
      <c r="F890" s="6" t="s">
        <v>1989</v>
      </c>
      <c r="G890" s="5">
        <v>47100</v>
      </c>
      <c r="H890" s="5">
        <v>11</v>
      </c>
      <c r="I890" s="5">
        <v>154</v>
      </c>
      <c r="J890" s="6">
        <v>9500.2999999999993</v>
      </c>
      <c r="K890" s="4" t="s">
        <v>2481</v>
      </c>
      <c r="L890" s="6" t="s">
        <v>1990</v>
      </c>
      <c r="M890" s="5">
        <v>17833</v>
      </c>
      <c r="N890" s="4" t="s">
        <v>2481</v>
      </c>
      <c r="O890" s="4" t="s">
        <v>4627</v>
      </c>
      <c r="P890" s="4" t="s">
        <v>4606</v>
      </c>
    </row>
    <row r="891" spans="1:16" ht="15" x14ac:dyDescent="0.2">
      <c r="A891" s="2">
        <v>890</v>
      </c>
      <c r="B891" s="6" t="s">
        <v>157</v>
      </c>
      <c r="C891" s="7" t="str">
        <f>HYPERLINK("https://www.youtube.com/watch?v=9DrbfHjnSqo","https://www.youtube.com/watch?v=9DrbfHjnSqo")</f>
        <v>https://www.youtube.com/watch?v=9DrbfHjnSqo</v>
      </c>
      <c r="D891" s="6" t="s">
        <v>1991</v>
      </c>
      <c r="E891" s="8">
        <v>44420</v>
      </c>
      <c r="F891" s="6" t="s">
        <v>1992</v>
      </c>
      <c r="G891" s="5">
        <v>39800</v>
      </c>
      <c r="H891" s="5">
        <v>419</v>
      </c>
      <c r="I891" s="5">
        <v>6849</v>
      </c>
      <c r="J891" s="6">
        <v>11510.2</v>
      </c>
      <c r="K891" s="4" t="s">
        <v>2481</v>
      </c>
      <c r="L891" s="6" t="s">
        <v>1993</v>
      </c>
      <c r="M891" s="5">
        <v>17834</v>
      </c>
      <c r="N891" s="4" t="s">
        <v>2481</v>
      </c>
      <c r="O891" s="4" t="s">
        <v>4627</v>
      </c>
      <c r="P891" s="4" t="s">
        <v>4606</v>
      </c>
    </row>
    <row r="892" spans="1:16" ht="15" x14ac:dyDescent="0.2">
      <c r="A892" s="2">
        <v>891</v>
      </c>
      <c r="B892" s="6" t="s">
        <v>157</v>
      </c>
      <c r="C892" s="7" t="str">
        <f>HYPERLINK("https://www.youtube.com/watch?v=U8C0jsncxIs","https://www.youtube.com/watch?v=U8C0jsncxIs")</f>
        <v>https://www.youtube.com/watch?v=U8C0jsncxIs</v>
      </c>
      <c r="D892" s="6" t="s">
        <v>1994</v>
      </c>
      <c r="E892" s="8">
        <v>44420</v>
      </c>
      <c r="F892" s="6" t="s">
        <v>1995</v>
      </c>
      <c r="G892" s="5">
        <v>2180000</v>
      </c>
      <c r="H892" s="5">
        <v>323</v>
      </c>
      <c r="I892" s="5">
        <v>7453</v>
      </c>
      <c r="J892" s="6">
        <v>439823.4</v>
      </c>
      <c r="K892" s="4" t="s">
        <v>2481</v>
      </c>
      <c r="L892" s="6" t="s">
        <v>1996</v>
      </c>
      <c r="M892" s="5">
        <v>17835</v>
      </c>
      <c r="N892" s="4" t="s">
        <v>2481</v>
      </c>
      <c r="O892" s="4" t="s">
        <v>4627</v>
      </c>
      <c r="P892" s="4" t="s">
        <v>4606</v>
      </c>
    </row>
    <row r="893" spans="1:16" ht="15" x14ac:dyDescent="0.2">
      <c r="A893" s="2">
        <v>892</v>
      </c>
      <c r="B893" s="6" t="s">
        <v>157</v>
      </c>
      <c r="C893" s="7" t="str">
        <f>HYPERLINK("https://www.youtube.com/watch?v=PltGwYzGEFY","https://www.youtube.com/watch?v=PltGwYzGEFY")</f>
        <v>https://www.youtube.com/watch?v=PltGwYzGEFY</v>
      </c>
      <c r="D893" s="6" t="s">
        <v>1997</v>
      </c>
      <c r="E893" s="8">
        <v>44420</v>
      </c>
      <c r="F893" s="6" t="s">
        <v>1998</v>
      </c>
      <c r="G893" s="5">
        <v>105000</v>
      </c>
      <c r="H893" s="5">
        <v>106</v>
      </c>
      <c r="I893" s="5">
        <v>1309</v>
      </c>
      <c r="J893" s="6">
        <v>21686.3</v>
      </c>
      <c r="K893" s="4" t="s">
        <v>2481</v>
      </c>
      <c r="L893" s="6" t="s">
        <v>1999</v>
      </c>
      <c r="M893" s="5">
        <v>17836</v>
      </c>
      <c r="N893" s="4" t="s">
        <v>2481</v>
      </c>
      <c r="O893" s="4" t="s">
        <v>4627</v>
      </c>
      <c r="P893" s="4" t="s">
        <v>4606</v>
      </c>
    </row>
    <row r="894" spans="1:16" ht="15" x14ac:dyDescent="0.2">
      <c r="A894" s="2">
        <v>893</v>
      </c>
      <c r="B894" s="6" t="s">
        <v>157</v>
      </c>
      <c r="C894" s="7" t="str">
        <f>HYPERLINK("https://www.youtube.com/watch?v=9eSkXWKBfOU","https://www.youtube.com/watch?v=9eSkXWKBfOU")</f>
        <v>https://www.youtube.com/watch?v=9eSkXWKBfOU</v>
      </c>
      <c r="D894" s="6" t="s">
        <v>2000</v>
      </c>
      <c r="E894" s="8">
        <v>44420</v>
      </c>
      <c r="F894" s="6" t="s">
        <v>2001</v>
      </c>
      <c r="G894" s="5">
        <v>86400</v>
      </c>
      <c r="H894" s="5">
        <v>322</v>
      </c>
      <c r="I894" s="5">
        <v>6618</v>
      </c>
      <c r="J894" s="6">
        <v>20685.599999999999</v>
      </c>
      <c r="K894" s="4" t="s">
        <v>2481</v>
      </c>
      <c r="L894" s="6" t="s">
        <v>2002</v>
      </c>
      <c r="M894" s="5">
        <v>17837</v>
      </c>
      <c r="N894" s="4" t="s">
        <v>2481</v>
      </c>
      <c r="O894" s="4" t="s">
        <v>4627</v>
      </c>
      <c r="P894" s="4" t="s">
        <v>4606</v>
      </c>
    </row>
    <row r="895" spans="1:16" ht="15" x14ac:dyDescent="0.2">
      <c r="A895" s="2">
        <v>894</v>
      </c>
      <c r="B895" s="6" t="s">
        <v>157</v>
      </c>
      <c r="C895" s="7" t="str">
        <f>HYPERLINK("https://www.youtube.com/watch?v=853MwrXqFNU","https://www.youtube.com/watch?v=853MwrXqFNU")</f>
        <v>https://www.youtube.com/watch?v=853MwrXqFNU</v>
      </c>
      <c r="D895" s="6" t="s">
        <v>1602</v>
      </c>
      <c r="E895" s="8">
        <v>44420</v>
      </c>
      <c r="F895" s="6" t="s">
        <v>2003</v>
      </c>
      <c r="G895" s="5">
        <v>67300</v>
      </c>
      <c r="H895" s="5">
        <v>3377</v>
      </c>
      <c r="I895" s="5">
        <v>21200</v>
      </c>
      <c r="J895" s="6">
        <v>25073.1</v>
      </c>
      <c r="K895" s="4" t="s">
        <v>2481</v>
      </c>
      <c r="L895" s="6" t="s">
        <v>1553</v>
      </c>
      <c r="M895" s="5">
        <v>17838</v>
      </c>
      <c r="N895" s="4" t="s">
        <v>2481</v>
      </c>
      <c r="O895" s="4" t="s">
        <v>4627</v>
      </c>
      <c r="P895" s="4" t="s">
        <v>4606</v>
      </c>
    </row>
    <row r="896" spans="1:16" ht="15" x14ac:dyDescent="0.2">
      <c r="A896" s="2">
        <v>895</v>
      </c>
      <c r="B896" s="6" t="s">
        <v>157</v>
      </c>
      <c r="C896" s="7" t="str">
        <f>HYPERLINK("https://www.youtube.com/watch?v=6mnglPDxyqw","https://www.youtube.com/watch?v=6mnglPDxyqw")</f>
        <v>https://www.youtube.com/watch?v=6mnglPDxyqw</v>
      </c>
      <c r="D896" s="6" t="s">
        <v>2004</v>
      </c>
      <c r="E896" s="8">
        <v>44420</v>
      </c>
      <c r="F896" s="6" t="s">
        <v>2005</v>
      </c>
      <c r="G896" s="5">
        <v>1210</v>
      </c>
      <c r="H896" s="5">
        <v>10</v>
      </c>
      <c r="I896" s="5">
        <v>118</v>
      </c>
      <c r="J896" s="5">
        <v>304</v>
      </c>
      <c r="K896" s="4" t="s">
        <v>2481</v>
      </c>
      <c r="L896" s="6" t="s">
        <v>2006</v>
      </c>
      <c r="M896" s="5">
        <v>17839</v>
      </c>
      <c r="N896" s="4" t="s">
        <v>2481</v>
      </c>
      <c r="O896" s="4" t="s">
        <v>4627</v>
      </c>
      <c r="P896" s="4" t="s">
        <v>4606</v>
      </c>
    </row>
    <row r="897" spans="1:16" ht="15" x14ac:dyDescent="0.2">
      <c r="A897" s="2">
        <v>896</v>
      </c>
      <c r="B897" s="6" t="s">
        <v>157</v>
      </c>
      <c r="C897" s="7" t="str">
        <f>HYPERLINK("https://www.youtube.com/watch?v=350HxVFEvcI","https://www.youtube.com/watch?v=350HxVFEvcI")</f>
        <v>https://www.youtube.com/watch?v=350HxVFEvcI</v>
      </c>
      <c r="D897" s="6" t="s">
        <v>2007</v>
      </c>
      <c r="E897" s="8">
        <v>44420</v>
      </c>
      <c r="F897" s="6" t="s">
        <v>2008</v>
      </c>
      <c r="G897" s="5">
        <v>38300</v>
      </c>
      <c r="H897" s="5">
        <v>602</v>
      </c>
      <c r="I897" s="5">
        <v>5932</v>
      </c>
      <c r="J897" s="6">
        <v>10806.6</v>
      </c>
      <c r="K897" s="4" t="s">
        <v>2481</v>
      </c>
      <c r="L897" s="6" t="s">
        <v>2009</v>
      </c>
      <c r="M897" s="5">
        <v>17840</v>
      </c>
      <c r="N897" s="4" t="s">
        <v>2481</v>
      </c>
      <c r="O897" s="4" t="s">
        <v>4627</v>
      </c>
      <c r="P897" s="4" t="s">
        <v>4606</v>
      </c>
    </row>
    <row r="898" spans="1:16" ht="15" x14ac:dyDescent="0.2">
      <c r="A898" s="2">
        <v>897</v>
      </c>
      <c r="B898" s="6" t="s">
        <v>157</v>
      </c>
      <c r="C898" s="7" t="str">
        <f>HYPERLINK("https://www.youtube.com/watch?v=NVVuY-ne6Yc","https://www.youtube.com/watch?v=NVVuY-ne6Yc")</f>
        <v>https://www.youtube.com/watch?v=NVVuY-ne6Yc</v>
      </c>
      <c r="D898" s="6" t="s">
        <v>2010</v>
      </c>
      <c r="E898" s="8">
        <v>44420</v>
      </c>
      <c r="F898" s="6" t="s">
        <v>2011</v>
      </c>
      <c r="G898" s="5">
        <v>41700</v>
      </c>
      <c r="H898" s="5">
        <v>25</v>
      </c>
      <c r="I898" s="5">
        <v>364</v>
      </c>
      <c r="J898" s="6">
        <v>8529.5</v>
      </c>
      <c r="K898" s="4" t="s">
        <v>2481</v>
      </c>
      <c r="L898" s="6" t="s">
        <v>2012</v>
      </c>
      <c r="M898" s="5">
        <v>17841</v>
      </c>
      <c r="N898" s="4" t="s">
        <v>2481</v>
      </c>
      <c r="O898" s="4" t="s">
        <v>4627</v>
      </c>
      <c r="P898" s="4" t="s">
        <v>4606</v>
      </c>
    </row>
    <row r="899" spans="1:16" ht="15" x14ac:dyDescent="0.2">
      <c r="A899" s="2">
        <v>898</v>
      </c>
      <c r="B899" s="6" t="s">
        <v>157</v>
      </c>
      <c r="C899" s="7" t="str">
        <f>HYPERLINK("https://www.youtube.com/watch?v=i6P7l1H0Wrs","https://www.youtube.com/watch?v=i6P7l1H0Wrs")</f>
        <v>https://www.youtube.com/watch?v=i6P7l1H0Wrs</v>
      </c>
      <c r="D899" s="6" t="s">
        <v>2013</v>
      </c>
      <c r="E899" s="8">
        <v>44420</v>
      </c>
      <c r="F899" s="6" t="s">
        <v>2014</v>
      </c>
      <c r="G899" s="5">
        <v>105000</v>
      </c>
      <c r="H899" s="5">
        <v>576</v>
      </c>
      <c r="I899" s="5">
        <v>7859</v>
      </c>
      <c r="J899" s="6">
        <v>25102.3</v>
      </c>
      <c r="K899" s="4" t="s">
        <v>2481</v>
      </c>
      <c r="L899" s="6" t="s">
        <v>2015</v>
      </c>
      <c r="M899" s="5">
        <v>17842</v>
      </c>
      <c r="N899" s="4" t="s">
        <v>2481</v>
      </c>
      <c r="O899" s="4" t="s">
        <v>4627</v>
      </c>
      <c r="P899" s="4" t="s">
        <v>4606</v>
      </c>
    </row>
    <row r="900" spans="1:16" ht="15" x14ac:dyDescent="0.2">
      <c r="A900" s="2">
        <v>899</v>
      </c>
      <c r="B900" s="6" t="s">
        <v>157</v>
      </c>
      <c r="C900" s="7" t="str">
        <f>HYPERLINK("https://www.youtube.com/watch?v=bAJwmOTCcj8","https://www.youtube.com/watch?v=bAJwmOTCcj8")</f>
        <v>https://www.youtube.com/watch?v=bAJwmOTCcj8</v>
      </c>
      <c r="D900" s="6" t="s">
        <v>2016</v>
      </c>
      <c r="E900" s="8">
        <v>44420</v>
      </c>
      <c r="F900" s="6" t="s">
        <v>2017</v>
      </c>
      <c r="G900" s="5">
        <v>637</v>
      </c>
      <c r="H900" s="5">
        <v>0</v>
      </c>
      <c r="I900" s="5">
        <v>252</v>
      </c>
      <c r="J900" s="6">
        <v>253.4</v>
      </c>
      <c r="K900" s="4" t="s">
        <v>2481</v>
      </c>
      <c r="L900" s="6" t="s">
        <v>2018</v>
      </c>
      <c r="M900" s="5">
        <v>17843</v>
      </c>
      <c r="N900" s="4" t="s">
        <v>2481</v>
      </c>
      <c r="O900" s="4" t="s">
        <v>4627</v>
      </c>
      <c r="P900" s="4" t="s">
        <v>4606</v>
      </c>
    </row>
    <row r="901" spans="1:16" ht="15" x14ac:dyDescent="0.2">
      <c r="A901" s="2">
        <v>900</v>
      </c>
      <c r="B901" s="6" t="s">
        <v>157</v>
      </c>
      <c r="C901" s="7" t="str">
        <f>HYPERLINK("https://www.youtube.com/watch?v=PY37xB3Ph3c","https://www.youtube.com/watch?v=PY37xB3Ph3c")</f>
        <v>https://www.youtube.com/watch?v=PY37xB3Ph3c</v>
      </c>
      <c r="D901" s="6" t="s">
        <v>2019</v>
      </c>
      <c r="E901" s="8">
        <v>44420</v>
      </c>
      <c r="F901" s="6" t="s">
        <v>2020</v>
      </c>
      <c r="G901" s="5">
        <v>2360</v>
      </c>
      <c r="H901" s="5">
        <v>17</v>
      </c>
      <c r="I901" s="5">
        <v>125</v>
      </c>
      <c r="J901" s="6">
        <v>539.6</v>
      </c>
      <c r="K901" s="4" t="s">
        <v>2481</v>
      </c>
      <c r="L901" s="6" t="s">
        <v>2021</v>
      </c>
      <c r="M901" s="5">
        <v>17844</v>
      </c>
      <c r="N901" s="4" t="s">
        <v>2481</v>
      </c>
      <c r="O901" s="4" t="s">
        <v>4627</v>
      </c>
      <c r="P901" s="4" t="s">
        <v>4606</v>
      </c>
    </row>
    <row r="902" spans="1:16" ht="15" x14ac:dyDescent="0.2">
      <c r="A902" s="2">
        <v>901</v>
      </c>
      <c r="B902" s="6" t="s">
        <v>157</v>
      </c>
      <c r="C902" s="7" t="str">
        <f>HYPERLINK("https://www.youtube.com/watch?v=L8u241kYevM","https://www.youtube.com/watch?v=L8u241kYevM")</f>
        <v>https://www.youtube.com/watch?v=L8u241kYevM</v>
      </c>
      <c r="D902" s="6" t="s">
        <v>2022</v>
      </c>
      <c r="E902" s="8">
        <v>44420</v>
      </c>
      <c r="F902" s="6" t="s">
        <v>2023</v>
      </c>
      <c r="G902" s="5">
        <v>21700</v>
      </c>
      <c r="H902" s="5">
        <v>30</v>
      </c>
      <c r="I902" s="5">
        <v>473</v>
      </c>
      <c r="J902" s="6">
        <v>4585.5</v>
      </c>
      <c r="K902" s="4" t="s">
        <v>2481</v>
      </c>
      <c r="L902" s="6" t="s">
        <v>2024</v>
      </c>
      <c r="M902" s="5">
        <v>17845</v>
      </c>
      <c r="N902" s="4" t="s">
        <v>2481</v>
      </c>
      <c r="O902" s="4" t="s">
        <v>4627</v>
      </c>
      <c r="P902" s="4" t="s">
        <v>4606</v>
      </c>
    </row>
    <row r="903" spans="1:16" ht="15" x14ac:dyDescent="0.2">
      <c r="A903" s="2">
        <v>902</v>
      </c>
      <c r="B903" s="6" t="s">
        <v>157</v>
      </c>
      <c r="C903" s="7" t="str">
        <f>HYPERLINK("https://www.youtube.com/watch?v=jl_xXrqGarw","https://www.youtube.com/watch?v=jl_xXrqGarw")</f>
        <v>https://www.youtube.com/watch?v=jl_xXrqGarw</v>
      </c>
      <c r="D903" s="6" t="s">
        <v>2025</v>
      </c>
      <c r="E903" s="8">
        <v>44420</v>
      </c>
      <c r="F903" s="6" t="s">
        <v>2026</v>
      </c>
      <c r="G903" s="5">
        <v>525</v>
      </c>
      <c r="H903" s="5">
        <v>2</v>
      </c>
      <c r="I903" s="5">
        <v>12</v>
      </c>
      <c r="J903" s="6">
        <v>111.6</v>
      </c>
      <c r="K903" s="4" t="s">
        <v>2481</v>
      </c>
      <c r="L903" s="6" t="s">
        <v>2027</v>
      </c>
      <c r="M903" s="5">
        <v>17846</v>
      </c>
      <c r="N903" s="4" t="s">
        <v>2481</v>
      </c>
      <c r="O903" s="4" t="s">
        <v>4627</v>
      </c>
      <c r="P903" s="4" t="s">
        <v>4606</v>
      </c>
    </row>
    <row r="904" spans="1:16" ht="15" x14ac:dyDescent="0.2">
      <c r="A904" s="2">
        <v>903</v>
      </c>
      <c r="B904" s="6" t="s">
        <v>157</v>
      </c>
      <c r="C904" s="7" t="str">
        <f>HYPERLINK("https://www.youtube.com/watch?v=cfCqkB-4idw","https://www.youtube.com/watch?v=cfCqkB-4idw")</f>
        <v>https://www.youtube.com/watch?v=cfCqkB-4idw</v>
      </c>
      <c r="D904" s="6" t="s">
        <v>2028</v>
      </c>
      <c r="E904" s="8">
        <v>44420</v>
      </c>
      <c r="F904" s="6" t="s">
        <v>2029</v>
      </c>
      <c r="G904" s="5">
        <v>780</v>
      </c>
      <c r="H904" s="5">
        <v>36</v>
      </c>
      <c r="I904" s="5">
        <v>112</v>
      </c>
      <c r="J904" s="6">
        <v>222.8</v>
      </c>
      <c r="K904" s="4" t="s">
        <v>2481</v>
      </c>
      <c r="L904" s="6" t="s">
        <v>2030</v>
      </c>
      <c r="M904" s="5">
        <v>17847</v>
      </c>
      <c r="N904" s="4" t="s">
        <v>2481</v>
      </c>
      <c r="O904" s="4" t="s">
        <v>4627</v>
      </c>
      <c r="P904" s="4" t="s">
        <v>4606</v>
      </c>
    </row>
    <row r="905" spans="1:16" ht="15" x14ac:dyDescent="0.2">
      <c r="A905" s="2">
        <v>904</v>
      </c>
      <c r="B905" s="6" t="s">
        <v>157</v>
      </c>
      <c r="C905" s="7" t="str">
        <f>HYPERLINK("https://www.youtube.com/watch?v=RoRElE3ixtE","https://www.youtube.com/watch?v=RoRElE3ixtE")</f>
        <v>https://www.youtube.com/watch?v=RoRElE3ixtE</v>
      </c>
      <c r="D905" s="6" t="s">
        <v>2031</v>
      </c>
      <c r="E905" s="8">
        <v>44420</v>
      </c>
      <c r="F905" s="6" t="s">
        <v>2032</v>
      </c>
      <c r="G905" s="5">
        <v>4110</v>
      </c>
      <c r="H905" s="5">
        <v>0</v>
      </c>
      <c r="I905" s="5">
        <v>3</v>
      </c>
      <c r="J905" s="6">
        <v>823.5</v>
      </c>
      <c r="K905" s="4" t="s">
        <v>2481</v>
      </c>
      <c r="L905" s="6" t="s">
        <v>2033</v>
      </c>
      <c r="M905" s="5">
        <v>17848</v>
      </c>
      <c r="N905" s="4" t="s">
        <v>2481</v>
      </c>
      <c r="O905" s="4" t="s">
        <v>4627</v>
      </c>
      <c r="P905" s="4" t="s">
        <v>4606</v>
      </c>
    </row>
    <row r="906" spans="1:16" ht="15" x14ac:dyDescent="0.2">
      <c r="A906" s="2">
        <v>905</v>
      </c>
      <c r="B906" s="6" t="s">
        <v>157</v>
      </c>
      <c r="C906" s="7" t="str">
        <f>HYPERLINK("https://www.youtube.com/watch?v=tO4CQmLGjKA","https://www.youtube.com/watch?v=tO4CQmLGjKA")</f>
        <v>https://www.youtube.com/watch?v=tO4CQmLGjKA</v>
      </c>
      <c r="D906" s="6" t="s">
        <v>2034</v>
      </c>
      <c r="E906" s="8">
        <v>44420</v>
      </c>
      <c r="F906" s="6" t="s">
        <v>2035</v>
      </c>
      <c r="G906" s="5">
        <v>723</v>
      </c>
      <c r="H906" s="5">
        <v>9</v>
      </c>
      <c r="I906" s="5">
        <v>53</v>
      </c>
      <c r="J906" s="6">
        <v>173.79999999999998</v>
      </c>
      <c r="K906" s="4" t="s">
        <v>2481</v>
      </c>
      <c r="L906" s="6" t="s">
        <v>2036</v>
      </c>
      <c r="M906" s="5">
        <v>17849</v>
      </c>
      <c r="N906" s="4" t="s">
        <v>2481</v>
      </c>
      <c r="O906" s="4" t="s">
        <v>4627</v>
      </c>
      <c r="P906" s="4" t="s">
        <v>4606</v>
      </c>
    </row>
    <row r="907" spans="1:16" ht="15" x14ac:dyDescent="0.2">
      <c r="A907" s="2">
        <v>906</v>
      </c>
      <c r="B907" s="6" t="s">
        <v>157</v>
      </c>
      <c r="C907" s="7" t="str">
        <f>HYPERLINK("https://www.youtube.com/watch?v=aHkOt3gwX5o","https://www.youtube.com/watch?v=aHkOt3gwX5o")</f>
        <v>https://www.youtube.com/watch?v=aHkOt3gwX5o</v>
      </c>
      <c r="D907" s="6" t="s">
        <v>2037</v>
      </c>
      <c r="E907" s="8">
        <v>44420</v>
      </c>
      <c r="F907" s="6" t="s">
        <v>2038</v>
      </c>
      <c r="G907" s="5">
        <v>51700</v>
      </c>
      <c r="H907" s="5">
        <v>91</v>
      </c>
      <c r="I907" s="5">
        <v>2055</v>
      </c>
      <c r="J907" s="6">
        <v>11394.8</v>
      </c>
      <c r="K907" s="4" t="s">
        <v>2481</v>
      </c>
      <c r="L907" s="6" t="s">
        <v>2039</v>
      </c>
      <c r="M907" s="5">
        <v>17850</v>
      </c>
      <c r="N907" s="4" t="s">
        <v>2481</v>
      </c>
      <c r="O907" s="4" t="s">
        <v>4627</v>
      </c>
      <c r="P907" s="4" t="s">
        <v>4606</v>
      </c>
    </row>
    <row r="908" spans="1:16" ht="15" x14ac:dyDescent="0.2">
      <c r="A908" s="2">
        <v>907</v>
      </c>
      <c r="B908" s="6" t="s">
        <v>157</v>
      </c>
      <c r="C908" s="7" t="str">
        <f>HYPERLINK("https://www.youtube.com/watch?v=p4-LEqxzQPU","https://www.youtube.com/watch?v=p4-LEqxzQPU")</f>
        <v>https://www.youtube.com/watch?v=p4-LEqxzQPU</v>
      </c>
      <c r="D908" s="6" t="s">
        <v>2040</v>
      </c>
      <c r="E908" s="8">
        <v>44420</v>
      </c>
      <c r="F908" s="6" t="s">
        <v>2041</v>
      </c>
      <c r="G908" s="5">
        <v>2850</v>
      </c>
      <c r="H908" s="5">
        <v>8</v>
      </c>
      <c r="I908" s="5">
        <v>292</v>
      </c>
      <c r="J908" s="6">
        <v>718.4</v>
      </c>
      <c r="K908" s="4" t="s">
        <v>2481</v>
      </c>
      <c r="L908" s="6" t="s">
        <v>2042</v>
      </c>
      <c r="M908" s="5">
        <v>17851</v>
      </c>
      <c r="N908" s="4" t="s">
        <v>2481</v>
      </c>
      <c r="O908" s="4" t="s">
        <v>4627</v>
      </c>
      <c r="P908" s="4" t="s">
        <v>4606</v>
      </c>
    </row>
    <row r="909" spans="1:16" ht="15" x14ac:dyDescent="0.2">
      <c r="A909" s="2">
        <v>908</v>
      </c>
      <c r="B909" s="6" t="s">
        <v>157</v>
      </c>
      <c r="C909" s="7" t="str">
        <f>HYPERLINK("https://www.youtube.com/watch?v=jq1S2IU-B4w","https://www.youtube.com/watch?v=jq1S2IU-B4w")</f>
        <v>https://www.youtube.com/watch?v=jq1S2IU-B4w</v>
      </c>
      <c r="D909" s="6" t="s">
        <v>2043</v>
      </c>
      <c r="E909" s="8">
        <v>44420</v>
      </c>
      <c r="F909" s="6" t="s">
        <v>2044</v>
      </c>
      <c r="G909" s="5">
        <v>53200</v>
      </c>
      <c r="H909" s="5">
        <v>34</v>
      </c>
      <c r="I909" s="5">
        <v>451</v>
      </c>
      <c r="J909" s="6">
        <v>10875.7</v>
      </c>
      <c r="K909" s="4" t="s">
        <v>2481</v>
      </c>
      <c r="L909" s="6" t="s">
        <v>2045</v>
      </c>
      <c r="M909" s="5">
        <v>17852</v>
      </c>
      <c r="N909" s="4" t="s">
        <v>2481</v>
      </c>
      <c r="O909" s="4" t="s">
        <v>4627</v>
      </c>
      <c r="P909" s="4" t="s">
        <v>4606</v>
      </c>
    </row>
    <row r="910" spans="1:16" ht="15" x14ac:dyDescent="0.2">
      <c r="A910" s="2">
        <v>909</v>
      </c>
      <c r="B910" s="6" t="s">
        <v>157</v>
      </c>
      <c r="C910" s="7" t="str">
        <f>HYPERLINK("https://www.youtube.com/watch?v=poKOho4Pqfk","https://www.youtube.com/watch?v=poKOho4Pqfk")</f>
        <v>https://www.youtube.com/watch?v=poKOho4Pqfk</v>
      </c>
      <c r="D910" s="6" t="s">
        <v>1672</v>
      </c>
      <c r="E910" s="8">
        <v>44420</v>
      </c>
      <c r="F910" s="6" t="s">
        <v>2046</v>
      </c>
      <c r="G910" s="5">
        <v>113000</v>
      </c>
      <c r="H910" s="5">
        <v>600</v>
      </c>
      <c r="I910" s="5">
        <v>6846</v>
      </c>
      <c r="J910" s="5">
        <v>26203</v>
      </c>
      <c r="K910" s="4" t="s">
        <v>2481</v>
      </c>
      <c r="L910" s="6" t="s">
        <v>2047</v>
      </c>
      <c r="M910" s="5">
        <v>17853</v>
      </c>
      <c r="N910" s="4" t="s">
        <v>2481</v>
      </c>
      <c r="O910" s="4" t="s">
        <v>4627</v>
      </c>
      <c r="P910" s="4" t="s">
        <v>4606</v>
      </c>
    </row>
    <row r="911" spans="1:16" ht="15" x14ac:dyDescent="0.2">
      <c r="A911" s="2">
        <v>910</v>
      </c>
      <c r="B911" s="6" t="s">
        <v>157</v>
      </c>
      <c r="C911" s="7" t="str">
        <f>HYPERLINK("https://www.youtube.com/watch?v=iX2Zq2UGqvQ","https://www.youtube.com/watch?v=iX2Zq2UGqvQ")</f>
        <v>https://www.youtube.com/watch?v=iX2Zq2UGqvQ</v>
      </c>
      <c r="D911" s="6" t="s">
        <v>2048</v>
      </c>
      <c r="E911" s="8">
        <v>44420</v>
      </c>
      <c r="F911" s="6" t="s">
        <v>2049</v>
      </c>
      <c r="G911" s="5">
        <v>232</v>
      </c>
      <c r="H911" s="5">
        <v>0</v>
      </c>
      <c r="I911" s="5">
        <v>10</v>
      </c>
      <c r="J911" s="6">
        <v>51.400000000000006</v>
      </c>
      <c r="K911" s="4" t="s">
        <v>2481</v>
      </c>
      <c r="L911" s="6" t="s">
        <v>2050</v>
      </c>
      <c r="M911" s="5">
        <v>17854</v>
      </c>
      <c r="N911" s="4" t="s">
        <v>2481</v>
      </c>
      <c r="O911" s="4" t="s">
        <v>4627</v>
      </c>
      <c r="P911" s="4" t="s">
        <v>4606</v>
      </c>
    </row>
    <row r="912" spans="1:16" ht="15" x14ac:dyDescent="0.2">
      <c r="A912" s="2">
        <v>911</v>
      </c>
      <c r="B912" s="6" t="s">
        <v>157</v>
      </c>
      <c r="C912" s="7" t="str">
        <f>HYPERLINK("https://www.youtube.com/watch?v=q2mFRqACU4w","https://www.youtube.com/watch?v=q2mFRqACU4w")</f>
        <v>https://www.youtube.com/watch?v=q2mFRqACU4w</v>
      </c>
      <c r="D912" s="6" t="s">
        <v>2051</v>
      </c>
      <c r="E912" s="8">
        <v>44420</v>
      </c>
      <c r="F912" s="6" t="s">
        <v>2052</v>
      </c>
      <c r="G912" s="5">
        <v>655</v>
      </c>
      <c r="H912" s="5">
        <v>15</v>
      </c>
      <c r="I912" s="5">
        <v>112</v>
      </c>
      <c r="J912" s="6">
        <v>191.5</v>
      </c>
      <c r="K912" s="4" t="s">
        <v>2481</v>
      </c>
      <c r="L912" s="6" t="s">
        <v>2053</v>
      </c>
      <c r="M912" s="5">
        <v>17855</v>
      </c>
      <c r="N912" s="4" t="s">
        <v>2481</v>
      </c>
      <c r="O912" s="4" t="s">
        <v>4627</v>
      </c>
      <c r="P912" s="4" t="s">
        <v>4606</v>
      </c>
    </row>
    <row r="913" spans="1:16" ht="15" x14ac:dyDescent="0.2">
      <c r="A913" s="2">
        <v>912</v>
      </c>
      <c r="B913" s="6" t="s">
        <v>157</v>
      </c>
      <c r="C913" s="7" t="str">
        <f>HYPERLINK("https://www.youtube.com/watch?v=_ETBguhe8RY","https://www.youtube.com/watch?v=_ETBguhe8RY")</f>
        <v>https://www.youtube.com/watch?v=_ETBguhe8RY</v>
      </c>
      <c r="D913" s="6" t="s">
        <v>2054</v>
      </c>
      <c r="E913" s="8">
        <v>44420</v>
      </c>
      <c r="F913" s="6" t="s">
        <v>2055</v>
      </c>
      <c r="G913" s="5">
        <v>0</v>
      </c>
      <c r="H913" s="5">
        <v>0</v>
      </c>
      <c r="I913" s="5">
        <v>24</v>
      </c>
      <c r="J913" s="5">
        <v>12</v>
      </c>
      <c r="K913" s="4" t="s">
        <v>2481</v>
      </c>
      <c r="L913" s="6" t="s">
        <v>2056</v>
      </c>
      <c r="M913" s="5">
        <v>17856</v>
      </c>
      <c r="N913" s="4" t="s">
        <v>2481</v>
      </c>
      <c r="O913" s="4" t="s">
        <v>4627</v>
      </c>
      <c r="P913" s="4" t="s">
        <v>4606</v>
      </c>
    </row>
    <row r="914" spans="1:16" ht="15" x14ac:dyDescent="0.2">
      <c r="A914" s="2">
        <v>913</v>
      </c>
      <c r="B914" s="6" t="s">
        <v>157</v>
      </c>
      <c r="C914" s="7" t="str">
        <f>HYPERLINK("https://www.youtube.com/watch?v=EindRtUSwKQ","https://www.youtube.com/watch?v=EindRtUSwKQ")</f>
        <v>https://www.youtube.com/watch?v=EindRtUSwKQ</v>
      </c>
      <c r="D914" s="6" t="s">
        <v>1636</v>
      </c>
      <c r="E914" s="8">
        <v>44420</v>
      </c>
      <c r="F914" s="6" t="s">
        <v>2057</v>
      </c>
      <c r="G914" s="5">
        <v>917</v>
      </c>
      <c r="H914" s="5">
        <v>11</v>
      </c>
      <c r="I914" s="5">
        <v>296</v>
      </c>
      <c r="J914" s="6">
        <v>334.70000000000005</v>
      </c>
      <c r="K914" s="4" t="s">
        <v>2481</v>
      </c>
      <c r="L914" s="6" t="s">
        <v>2058</v>
      </c>
      <c r="M914" s="5">
        <v>17857</v>
      </c>
      <c r="N914" s="4" t="s">
        <v>2481</v>
      </c>
      <c r="O914" s="4" t="s">
        <v>4627</v>
      </c>
      <c r="P914" s="4" t="s">
        <v>4606</v>
      </c>
    </row>
    <row r="915" spans="1:16" ht="15" x14ac:dyDescent="0.2">
      <c r="A915" s="2">
        <v>914</v>
      </c>
      <c r="B915" s="6" t="s">
        <v>157</v>
      </c>
      <c r="C915" s="7" t="str">
        <f>HYPERLINK("https://www.youtube.com/watch?v=a1ixTFjTgOA","https://www.youtube.com/watch?v=a1ixTFjTgOA")</f>
        <v>https://www.youtube.com/watch?v=a1ixTFjTgOA</v>
      </c>
      <c r="D915" s="6" t="s">
        <v>234</v>
      </c>
      <c r="E915" s="8">
        <v>44420</v>
      </c>
      <c r="F915" s="6" t="s">
        <v>2059</v>
      </c>
      <c r="G915" s="5">
        <v>5880</v>
      </c>
      <c r="H915" s="5">
        <v>2</v>
      </c>
      <c r="I915" s="5">
        <v>16</v>
      </c>
      <c r="J915" s="6">
        <v>1184.5999999999999</v>
      </c>
      <c r="K915" s="4" t="s">
        <v>2481</v>
      </c>
      <c r="L915" s="6" t="s">
        <v>2060</v>
      </c>
      <c r="M915" s="5">
        <v>17858</v>
      </c>
      <c r="N915" s="4" t="s">
        <v>2481</v>
      </c>
      <c r="O915" s="4" t="s">
        <v>4627</v>
      </c>
      <c r="P915" s="4" t="s">
        <v>4606</v>
      </c>
    </row>
    <row r="916" spans="1:16" ht="15" x14ac:dyDescent="0.2">
      <c r="A916" s="2">
        <v>915</v>
      </c>
      <c r="B916" s="6" t="s">
        <v>157</v>
      </c>
      <c r="C916" s="7" t="str">
        <f>HYPERLINK("https://www.youtube.com/watch?v=UpBlgXo3XHc","https://www.youtube.com/watch?v=UpBlgXo3XHc")</f>
        <v>https://www.youtube.com/watch?v=UpBlgXo3XHc</v>
      </c>
      <c r="D916" s="6" t="s">
        <v>1842</v>
      </c>
      <c r="E916" s="8">
        <v>44420</v>
      </c>
      <c r="F916" s="6" t="s">
        <v>2061</v>
      </c>
      <c r="G916" s="5">
        <v>0</v>
      </c>
      <c r="H916" s="5">
        <v>220</v>
      </c>
      <c r="I916" s="5">
        <v>3429</v>
      </c>
      <c r="J916" s="6">
        <v>1780.5</v>
      </c>
      <c r="K916" s="4" t="s">
        <v>2481</v>
      </c>
      <c r="L916" s="6" t="s">
        <v>2062</v>
      </c>
      <c r="M916" s="5">
        <v>17859</v>
      </c>
      <c r="N916" s="4" t="s">
        <v>2481</v>
      </c>
      <c r="O916" s="4" t="s">
        <v>4627</v>
      </c>
      <c r="P916" s="4" t="s">
        <v>4606</v>
      </c>
    </row>
    <row r="917" spans="1:16" ht="15" x14ac:dyDescent="0.2">
      <c r="A917" s="2">
        <v>916</v>
      </c>
      <c r="B917" s="6" t="s">
        <v>157</v>
      </c>
      <c r="C917" s="7" t="str">
        <f>HYPERLINK("https://www.youtube.com/watch?v=nALQJ5hJPqM","https://www.youtube.com/watch?v=nALQJ5hJPqM")</f>
        <v>https://www.youtube.com/watch?v=nALQJ5hJPqM</v>
      </c>
      <c r="D917" s="6" t="s">
        <v>2063</v>
      </c>
      <c r="E917" s="8">
        <v>44420</v>
      </c>
      <c r="F917" s="6" t="s">
        <v>2064</v>
      </c>
      <c r="G917" s="5">
        <v>15900</v>
      </c>
      <c r="H917" s="5">
        <v>82</v>
      </c>
      <c r="I917" s="5">
        <v>726</v>
      </c>
      <c r="J917" s="6">
        <v>3567.6</v>
      </c>
      <c r="K917" s="4" t="s">
        <v>2481</v>
      </c>
      <c r="L917" s="6" t="s">
        <v>2065</v>
      </c>
      <c r="M917" s="5">
        <v>17860</v>
      </c>
      <c r="N917" s="4" t="s">
        <v>2481</v>
      </c>
      <c r="O917" s="4" t="s">
        <v>4627</v>
      </c>
      <c r="P917" s="4" t="s">
        <v>4606</v>
      </c>
    </row>
    <row r="918" spans="1:16" ht="15" x14ac:dyDescent="0.2">
      <c r="A918" s="2">
        <v>917</v>
      </c>
      <c r="B918" s="6" t="s">
        <v>157</v>
      </c>
      <c r="C918" s="7" t="str">
        <f>HYPERLINK("https://www.youtube.com/watch?v=pIcU-3nagKI","https://www.youtube.com/watch?v=pIcU-3nagKI")</f>
        <v>https://www.youtube.com/watch?v=pIcU-3nagKI</v>
      </c>
      <c r="D918" s="6" t="s">
        <v>2066</v>
      </c>
      <c r="E918" s="8">
        <v>44420</v>
      </c>
      <c r="F918" s="6" t="s">
        <v>2067</v>
      </c>
      <c r="G918" s="5">
        <v>1320</v>
      </c>
      <c r="H918" s="5">
        <v>17</v>
      </c>
      <c r="I918" s="5">
        <v>99</v>
      </c>
      <c r="J918" s="6">
        <v>318.60000000000002</v>
      </c>
      <c r="K918" s="4" t="s">
        <v>2481</v>
      </c>
      <c r="L918" s="6" t="s">
        <v>2068</v>
      </c>
      <c r="M918" s="5">
        <v>17861</v>
      </c>
      <c r="N918" s="4" t="s">
        <v>2481</v>
      </c>
      <c r="O918" s="4" t="s">
        <v>4627</v>
      </c>
      <c r="P918" s="4" t="s">
        <v>4606</v>
      </c>
    </row>
    <row r="919" spans="1:16" ht="15" x14ac:dyDescent="0.2">
      <c r="A919" s="2">
        <v>918</v>
      </c>
      <c r="B919" s="6" t="s">
        <v>157</v>
      </c>
      <c r="C919" s="7" t="str">
        <f>HYPERLINK("https://www.youtube.com/watch?v=NC1ZqQM7Jpo","https://www.youtube.com/watch?v=NC1ZqQM7Jpo")</f>
        <v>https://www.youtube.com/watch?v=NC1ZqQM7Jpo</v>
      </c>
      <c r="D919" s="6" t="s">
        <v>2069</v>
      </c>
      <c r="E919" s="8">
        <v>44420</v>
      </c>
      <c r="F919" s="6" t="s">
        <v>2070</v>
      </c>
      <c r="G919" s="5">
        <v>2240</v>
      </c>
      <c r="H919" s="5">
        <v>29</v>
      </c>
      <c r="I919" s="5">
        <v>205</v>
      </c>
      <c r="J919" s="6">
        <v>559.20000000000005</v>
      </c>
      <c r="K919" s="4" t="s">
        <v>2481</v>
      </c>
      <c r="L919" s="6" t="s">
        <v>2071</v>
      </c>
      <c r="M919" s="5">
        <v>17862</v>
      </c>
      <c r="N919" s="4" t="s">
        <v>2481</v>
      </c>
      <c r="O919" s="4" t="s">
        <v>4627</v>
      </c>
      <c r="P919" s="4" t="s">
        <v>4606</v>
      </c>
    </row>
    <row r="920" spans="1:16" ht="15" x14ac:dyDescent="0.2">
      <c r="A920" s="2">
        <v>919</v>
      </c>
      <c r="B920" s="6" t="s">
        <v>157</v>
      </c>
      <c r="C920" s="7" t="str">
        <f>HYPERLINK("https://www.youtube.com/watch?v=va3_At-A9gc","https://www.youtube.com/watch?v=va3_At-A9gc")</f>
        <v>https://www.youtube.com/watch?v=va3_At-A9gc</v>
      </c>
      <c r="D920" s="6" t="s">
        <v>2043</v>
      </c>
      <c r="E920" s="8">
        <v>44420</v>
      </c>
      <c r="F920" s="6" t="s">
        <v>2072</v>
      </c>
      <c r="G920" s="5">
        <v>53200</v>
      </c>
      <c r="H920" s="5">
        <v>19</v>
      </c>
      <c r="I920" s="5">
        <v>373</v>
      </c>
      <c r="J920" s="6">
        <v>10832.2</v>
      </c>
      <c r="K920" s="4" t="s">
        <v>2481</v>
      </c>
      <c r="L920" s="6" t="s">
        <v>2073</v>
      </c>
      <c r="M920" s="5">
        <v>17863</v>
      </c>
      <c r="N920" s="4" t="s">
        <v>2481</v>
      </c>
      <c r="O920" s="4" t="s">
        <v>4627</v>
      </c>
      <c r="P920" s="4" t="s">
        <v>4606</v>
      </c>
    </row>
    <row r="921" spans="1:16" ht="15" x14ac:dyDescent="0.2">
      <c r="A921" s="2">
        <v>920</v>
      </c>
      <c r="B921" s="6" t="s">
        <v>157</v>
      </c>
      <c r="C921" s="7" t="str">
        <f>HYPERLINK("https://www.youtube.com/watch?v=g4inXHQAibI","https://www.youtube.com/watch?v=g4inXHQAibI")</f>
        <v>https://www.youtube.com/watch?v=g4inXHQAibI</v>
      </c>
      <c r="D921" s="6" t="s">
        <v>1636</v>
      </c>
      <c r="E921" s="8">
        <v>44420</v>
      </c>
      <c r="F921" s="6" t="s">
        <v>2074</v>
      </c>
      <c r="G921" s="5">
        <v>917</v>
      </c>
      <c r="H921" s="5">
        <v>8</v>
      </c>
      <c r="I921" s="5">
        <v>142</v>
      </c>
      <c r="J921" s="6">
        <v>256.8</v>
      </c>
      <c r="K921" s="4" t="s">
        <v>2481</v>
      </c>
      <c r="L921" s="6" t="s">
        <v>2075</v>
      </c>
      <c r="M921" s="5">
        <v>17864</v>
      </c>
      <c r="N921" s="4" t="s">
        <v>2481</v>
      </c>
      <c r="O921" s="4" t="s">
        <v>4627</v>
      </c>
      <c r="P921" s="4" t="s">
        <v>4606</v>
      </c>
    </row>
    <row r="922" spans="1:16" ht="15" x14ac:dyDescent="0.2">
      <c r="A922" s="2">
        <v>921</v>
      </c>
      <c r="B922" s="6" t="s">
        <v>157</v>
      </c>
      <c r="C922" s="7" t="str">
        <f>HYPERLINK("https://www.youtube.com/watch?v=AWFMkJ35PUQ","https://www.youtube.com/watch?v=AWFMkJ35PUQ")</f>
        <v>https://www.youtube.com/watch?v=AWFMkJ35PUQ</v>
      </c>
      <c r="D922" s="6" t="s">
        <v>2076</v>
      </c>
      <c r="E922" s="8">
        <v>44420</v>
      </c>
      <c r="F922" s="6" t="s">
        <v>2077</v>
      </c>
      <c r="G922" s="5">
        <v>0</v>
      </c>
      <c r="H922" s="5">
        <v>0</v>
      </c>
      <c r="I922" s="5">
        <v>6</v>
      </c>
      <c r="J922" s="5">
        <v>3</v>
      </c>
      <c r="K922" s="4" t="s">
        <v>2481</v>
      </c>
      <c r="L922" s="6" t="s">
        <v>2078</v>
      </c>
      <c r="M922" s="5">
        <v>17865</v>
      </c>
      <c r="N922" s="4" t="s">
        <v>2481</v>
      </c>
      <c r="O922" s="4" t="s">
        <v>4627</v>
      </c>
      <c r="P922" s="4" t="s">
        <v>4606</v>
      </c>
    </row>
    <row r="923" spans="1:16" ht="15" x14ac:dyDescent="0.2">
      <c r="A923" s="2">
        <v>922</v>
      </c>
      <c r="B923" s="6" t="s">
        <v>157</v>
      </c>
      <c r="C923" s="7" t="str">
        <f>HYPERLINK("https://www.youtube.com/watch?v=ZNSpoRmKFsA","https://www.youtube.com/watch?v=ZNSpoRmKFsA")</f>
        <v>https://www.youtube.com/watch?v=ZNSpoRmKFsA</v>
      </c>
      <c r="D923" s="6" t="s">
        <v>2079</v>
      </c>
      <c r="E923" s="8">
        <v>44420</v>
      </c>
      <c r="F923" s="6" t="s">
        <v>2080</v>
      </c>
      <c r="G923" s="5">
        <v>43</v>
      </c>
      <c r="H923" s="5">
        <v>3</v>
      </c>
      <c r="I923" s="5">
        <v>15</v>
      </c>
      <c r="J923" s="5">
        <v>17</v>
      </c>
      <c r="K923" s="4" t="s">
        <v>2481</v>
      </c>
      <c r="L923" s="6" t="s">
        <v>2081</v>
      </c>
      <c r="M923" s="5">
        <v>17866</v>
      </c>
      <c r="N923" s="4" t="s">
        <v>2481</v>
      </c>
      <c r="O923" s="4" t="s">
        <v>4627</v>
      </c>
      <c r="P923" s="4" t="s">
        <v>4606</v>
      </c>
    </row>
    <row r="924" spans="1:16" ht="15" x14ac:dyDescent="0.2">
      <c r="A924" s="2">
        <v>923</v>
      </c>
      <c r="B924" s="6" t="s">
        <v>157</v>
      </c>
      <c r="C924" s="7" t="str">
        <f>HYPERLINK("https://www.youtube.com/watch?v=NouKBUILL1s","https://www.youtube.com/watch?v=NouKBUILL1s")</f>
        <v>https://www.youtube.com/watch?v=NouKBUILL1s</v>
      </c>
      <c r="D924" s="6" t="s">
        <v>1682</v>
      </c>
      <c r="E924" s="8">
        <v>44420</v>
      </c>
      <c r="F924" s="6" t="s">
        <v>2082</v>
      </c>
      <c r="G924" s="5">
        <v>61000</v>
      </c>
      <c r="H924" s="5">
        <v>577</v>
      </c>
      <c r="I924" s="5">
        <v>8390</v>
      </c>
      <c r="J924" s="6">
        <v>16568.099999999999</v>
      </c>
      <c r="K924" s="4" t="s">
        <v>2481</v>
      </c>
      <c r="L924" s="6" t="s">
        <v>2083</v>
      </c>
      <c r="M924" s="5">
        <v>18089</v>
      </c>
      <c r="N924" s="4" t="s">
        <v>2481</v>
      </c>
      <c r="O924" s="4" t="s">
        <v>4627</v>
      </c>
      <c r="P924" s="4" t="s">
        <v>4606</v>
      </c>
    </row>
    <row r="925" spans="1:16" ht="15" x14ac:dyDescent="0.2">
      <c r="A925" s="2">
        <v>924</v>
      </c>
      <c r="B925" s="6" t="s">
        <v>157</v>
      </c>
      <c r="C925" s="7" t="str">
        <f>HYPERLINK("https://www.youtube.com/watch?v=Q7fyUSdZJzU","https://www.youtube.com/watch?v=Q7fyUSdZJzU")</f>
        <v>https://www.youtube.com/watch?v=Q7fyUSdZJzU</v>
      </c>
      <c r="D925" s="6" t="s">
        <v>2084</v>
      </c>
      <c r="E925" s="8">
        <v>44420</v>
      </c>
      <c r="F925" s="6" t="s">
        <v>2085</v>
      </c>
      <c r="G925" s="5">
        <v>411000</v>
      </c>
      <c r="H925" s="5">
        <v>275</v>
      </c>
      <c r="I925" s="5">
        <v>3558</v>
      </c>
      <c r="J925" s="6">
        <v>84061.5</v>
      </c>
      <c r="K925" s="4" t="s">
        <v>2481</v>
      </c>
      <c r="L925" s="6" t="s">
        <v>2086</v>
      </c>
      <c r="M925" s="5">
        <v>18090</v>
      </c>
      <c r="N925" s="4" t="s">
        <v>2481</v>
      </c>
      <c r="O925" s="4" t="s">
        <v>4627</v>
      </c>
      <c r="P925" s="4" t="s">
        <v>4606</v>
      </c>
    </row>
    <row r="926" spans="1:16" ht="15" x14ac:dyDescent="0.2">
      <c r="A926" s="2">
        <v>925</v>
      </c>
      <c r="B926" s="6" t="s">
        <v>157</v>
      </c>
      <c r="C926" s="7" t="str">
        <f>HYPERLINK("https://www.youtube.com/watch?v=04NEyta0lgU","https://www.youtube.com/watch?v=04NEyta0lgU")</f>
        <v>https://www.youtube.com/watch?v=04NEyta0lgU</v>
      </c>
      <c r="D926" s="6" t="s">
        <v>2087</v>
      </c>
      <c r="E926" s="8">
        <v>44420</v>
      </c>
      <c r="F926" s="6" t="s">
        <v>2088</v>
      </c>
      <c r="G926" s="5">
        <v>55100</v>
      </c>
      <c r="H926" s="5">
        <v>698</v>
      </c>
      <c r="I926" s="5">
        <v>10480</v>
      </c>
      <c r="J926" s="6">
        <v>16469.400000000001</v>
      </c>
      <c r="K926" s="4" t="s">
        <v>2481</v>
      </c>
      <c r="L926" s="6" t="s">
        <v>2089</v>
      </c>
      <c r="M926" s="5">
        <v>18091</v>
      </c>
      <c r="N926" s="4" t="s">
        <v>2481</v>
      </c>
      <c r="O926" s="4" t="s">
        <v>4627</v>
      </c>
      <c r="P926" s="4" t="s">
        <v>4606</v>
      </c>
    </row>
    <row r="927" spans="1:16" ht="15" x14ac:dyDescent="0.2">
      <c r="A927" s="2">
        <v>926</v>
      </c>
      <c r="B927" s="6" t="s">
        <v>157</v>
      </c>
      <c r="C927" s="7" t="str">
        <f>HYPERLINK("https://www.youtube.com/watch?v=hyqfHd0gnqs","https://www.youtube.com/watch?v=hyqfHd0gnqs")</f>
        <v>https://www.youtube.com/watch?v=hyqfHd0gnqs</v>
      </c>
      <c r="D927" s="6" t="s">
        <v>2090</v>
      </c>
      <c r="E927" s="8">
        <v>44420</v>
      </c>
      <c r="F927" s="6" t="s">
        <v>1740</v>
      </c>
      <c r="G927" s="5">
        <v>22900</v>
      </c>
      <c r="H927" s="5">
        <v>328</v>
      </c>
      <c r="I927" s="5">
        <v>3494</v>
      </c>
      <c r="J927" s="6">
        <v>6425.4</v>
      </c>
      <c r="K927" s="4" t="s">
        <v>2481</v>
      </c>
      <c r="L927" s="6" t="s">
        <v>2091</v>
      </c>
      <c r="M927" s="5">
        <v>18092</v>
      </c>
      <c r="N927" s="4" t="s">
        <v>2481</v>
      </c>
      <c r="O927" s="4" t="s">
        <v>4627</v>
      </c>
      <c r="P927" s="4" t="s">
        <v>4606</v>
      </c>
    </row>
    <row r="928" spans="1:16" ht="15" x14ac:dyDescent="0.2">
      <c r="A928" s="2">
        <v>927</v>
      </c>
      <c r="B928" s="6" t="s">
        <v>157</v>
      </c>
      <c r="C928" s="7" t="str">
        <f>HYPERLINK("https://www.youtube.com/watch?v=bNracitiT0c","https://www.youtube.com/watch?v=bNracitiT0c")</f>
        <v>https://www.youtube.com/watch?v=bNracitiT0c</v>
      </c>
      <c r="D928" s="6" t="s">
        <v>2092</v>
      </c>
      <c r="E928" s="8">
        <v>44420</v>
      </c>
      <c r="F928" s="6" t="s">
        <v>2093</v>
      </c>
      <c r="G928" s="5">
        <v>35300</v>
      </c>
      <c r="H928" s="5">
        <v>11</v>
      </c>
      <c r="I928" s="5">
        <v>198</v>
      </c>
      <c r="J928" s="6">
        <v>7162.3</v>
      </c>
      <c r="K928" s="4" t="s">
        <v>2481</v>
      </c>
      <c r="L928" s="6" t="s">
        <v>2094</v>
      </c>
      <c r="M928" s="5">
        <v>18093</v>
      </c>
      <c r="N928" s="4" t="s">
        <v>2481</v>
      </c>
      <c r="O928" s="4" t="s">
        <v>4627</v>
      </c>
      <c r="P928" s="4" t="s">
        <v>4606</v>
      </c>
    </row>
    <row r="929" spans="1:16" ht="15" x14ac:dyDescent="0.2">
      <c r="A929" s="2">
        <v>928</v>
      </c>
      <c r="B929" s="6" t="s">
        <v>157</v>
      </c>
      <c r="C929" s="7" t="str">
        <f>HYPERLINK("https://www.youtube.com/watch?v=Su1DKgh5qS0","https://www.youtube.com/watch?v=Su1DKgh5qS0")</f>
        <v>https://www.youtube.com/watch?v=Su1DKgh5qS0</v>
      </c>
      <c r="D929" s="6" t="s">
        <v>2095</v>
      </c>
      <c r="E929" s="8">
        <v>44420</v>
      </c>
      <c r="F929" s="6" t="s">
        <v>2096</v>
      </c>
      <c r="G929" s="5">
        <v>11400000</v>
      </c>
      <c r="H929" s="5">
        <v>642</v>
      </c>
      <c r="I929" s="5">
        <v>18559</v>
      </c>
      <c r="J929" s="6">
        <v>2289472.1</v>
      </c>
      <c r="K929" s="4" t="s">
        <v>2481</v>
      </c>
      <c r="L929" s="6" t="s">
        <v>2097</v>
      </c>
      <c r="M929" s="5">
        <v>18094</v>
      </c>
      <c r="N929" s="4" t="s">
        <v>2481</v>
      </c>
      <c r="O929" s="4" t="s">
        <v>4627</v>
      </c>
      <c r="P929" s="4" t="s">
        <v>4606</v>
      </c>
    </row>
    <row r="930" spans="1:16" ht="15" x14ac:dyDescent="0.2">
      <c r="A930" s="2">
        <v>929</v>
      </c>
      <c r="B930" s="6" t="s">
        <v>157</v>
      </c>
      <c r="C930" s="7" t="str">
        <f>HYPERLINK("https://www.youtube.com/watch?v=uHk9U_4v9CM","https://www.youtube.com/watch?v=uHk9U_4v9CM")</f>
        <v>https://www.youtube.com/watch?v=uHk9U_4v9CM</v>
      </c>
      <c r="D930" s="6" t="s">
        <v>1739</v>
      </c>
      <c r="E930" s="8">
        <v>44420</v>
      </c>
      <c r="F930" s="6" t="s">
        <v>2098</v>
      </c>
      <c r="G930" s="5">
        <v>0</v>
      </c>
      <c r="H930" s="5">
        <v>26</v>
      </c>
      <c r="I930" s="5">
        <v>1155</v>
      </c>
      <c r="J930" s="6">
        <v>585.29999999999995</v>
      </c>
      <c r="K930" s="4" t="s">
        <v>2481</v>
      </c>
      <c r="L930" s="6" t="s">
        <v>2099</v>
      </c>
      <c r="M930" s="5">
        <v>18095</v>
      </c>
      <c r="N930" s="4" t="s">
        <v>2481</v>
      </c>
      <c r="O930" s="4" t="s">
        <v>4627</v>
      </c>
      <c r="P930" s="4" t="s">
        <v>4606</v>
      </c>
    </row>
    <row r="931" spans="1:16" ht="15" x14ac:dyDescent="0.2">
      <c r="A931" s="2">
        <v>930</v>
      </c>
      <c r="B931" s="6" t="s">
        <v>157</v>
      </c>
      <c r="C931" s="7" t="str">
        <f>HYPERLINK("https://www.youtube.com/watch?v=mAqbLrcV0c4","https://www.youtube.com/watch?v=mAqbLrcV0c4")</f>
        <v>https://www.youtube.com/watch?v=mAqbLrcV0c4</v>
      </c>
      <c r="D931" s="6" t="s">
        <v>2100</v>
      </c>
      <c r="E931" s="8">
        <v>44420</v>
      </c>
      <c r="F931" s="6" t="s">
        <v>2101</v>
      </c>
      <c r="G931" s="5">
        <v>23500</v>
      </c>
      <c r="H931" s="5">
        <v>571</v>
      </c>
      <c r="I931" s="5">
        <v>5292</v>
      </c>
      <c r="J931" s="6">
        <v>7517.3</v>
      </c>
      <c r="K931" s="4" t="s">
        <v>2481</v>
      </c>
      <c r="L931" s="6" t="s">
        <v>2102</v>
      </c>
      <c r="M931" s="5">
        <v>18096</v>
      </c>
      <c r="N931" s="4" t="s">
        <v>2481</v>
      </c>
      <c r="O931" s="4" t="s">
        <v>4627</v>
      </c>
      <c r="P931" s="4" t="s">
        <v>4606</v>
      </c>
    </row>
    <row r="932" spans="1:16" ht="15" x14ac:dyDescent="0.2">
      <c r="A932" s="2">
        <v>931</v>
      </c>
      <c r="B932" s="6" t="s">
        <v>157</v>
      </c>
      <c r="C932" s="7" t="str">
        <f>HYPERLINK("https://www.youtube.com/watch?v=y_rz-esOOGQ","https://www.youtube.com/watch?v=y_rz-esOOGQ")</f>
        <v>https://www.youtube.com/watch?v=y_rz-esOOGQ</v>
      </c>
      <c r="D932" s="6" t="s">
        <v>1699</v>
      </c>
      <c r="E932" s="8">
        <v>44420</v>
      </c>
      <c r="F932" s="6" t="s">
        <v>2103</v>
      </c>
      <c r="G932" s="5">
        <v>1170000</v>
      </c>
      <c r="H932" s="5">
        <v>2329</v>
      </c>
      <c r="I932" s="5">
        <v>25555</v>
      </c>
      <c r="J932" s="6">
        <v>247476.2</v>
      </c>
      <c r="K932" s="4" t="s">
        <v>2481</v>
      </c>
      <c r="L932" s="6" t="s">
        <v>2104</v>
      </c>
      <c r="M932" s="5">
        <v>18097</v>
      </c>
      <c r="N932" s="4" t="s">
        <v>2481</v>
      </c>
      <c r="O932" s="4" t="s">
        <v>4627</v>
      </c>
      <c r="P932" s="4" t="s">
        <v>4606</v>
      </c>
    </row>
    <row r="933" spans="1:16" ht="15" x14ac:dyDescent="0.2">
      <c r="A933" s="2">
        <v>932</v>
      </c>
      <c r="B933" s="6" t="s">
        <v>157</v>
      </c>
      <c r="C933" s="7" t="str">
        <f>HYPERLINK("https://www.youtube.com/watch?v=go2DXjgiTGk","https://www.youtube.com/watch?v=go2DXjgiTGk")</f>
        <v>https://www.youtube.com/watch?v=go2DXjgiTGk</v>
      </c>
      <c r="D933" s="6" t="s">
        <v>1716</v>
      </c>
      <c r="E933" s="8">
        <v>44420</v>
      </c>
      <c r="F933" s="6" t="s">
        <v>1717</v>
      </c>
      <c r="G933" s="5">
        <v>15800</v>
      </c>
      <c r="H933" s="5">
        <v>241</v>
      </c>
      <c r="I933" s="5">
        <v>3241</v>
      </c>
      <c r="J933" s="6">
        <v>4852.8</v>
      </c>
      <c r="K933" s="4" t="s">
        <v>2481</v>
      </c>
      <c r="L933" s="6" t="s">
        <v>2105</v>
      </c>
      <c r="M933" s="5">
        <v>18098</v>
      </c>
      <c r="N933" s="4" t="s">
        <v>2481</v>
      </c>
      <c r="O933" s="4" t="s">
        <v>4627</v>
      </c>
      <c r="P933" s="4" t="s">
        <v>4606</v>
      </c>
    </row>
    <row r="934" spans="1:16" ht="15" x14ac:dyDescent="0.2">
      <c r="A934" s="2">
        <v>933</v>
      </c>
      <c r="B934" s="6" t="s">
        <v>157</v>
      </c>
      <c r="C934" s="7" t="str">
        <f>HYPERLINK("https://www.youtube.com/watch?v=VolCqKoQWrg","https://www.youtube.com/watch?v=VolCqKoQWrg")</f>
        <v>https://www.youtube.com/watch?v=VolCqKoQWrg</v>
      </c>
      <c r="D934" s="6" t="s">
        <v>2106</v>
      </c>
      <c r="E934" s="8">
        <v>44420</v>
      </c>
      <c r="F934" s="6" t="s">
        <v>1734</v>
      </c>
      <c r="G934" s="5">
        <v>97900</v>
      </c>
      <c r="H934" s="5">
        <v>144</v>
      </c>
      <c r="I934" s="5">
        <v>1184</v>
      </c>
      <c r="J934" s="6">
        <v>20215.2</v>
      </c>
      <c r="K934" s="4" t="s">
        <v>2481</v>
      </c>
      <c r="L934" s="6" t="s">
        <v>2107</v>
      </c>
      <c r="M934" s="5">
        <v>18099</v>
      </c>
      <c r="N934" s="4" t="s">
        <v>2481</v>
      </c>
      <c r="O934" s="4" t="s">
        <v>4627</v>
      </c>
      <c r="P934" s="4" t="s">
        <v>4606</v>
      </c>
    </row>
    <row r="935" spans="1:16" ht="15" x14ac:dyDescent="0.2">
      <c r="A935" s="2">
        <v>934</v>
      </c>
      <c r="B935" s="6" t="s">
        <v>157</v>
      </c>
      <c r="C935" s="7" t="str">
        <f>HYPERLINK("https://www.youtube.com/watch?v=CB4PrCO6PGw","https://www.youtube.com/watch?v=CB4PrCO6PGw")</f>
        <v>https://www.youtube.com/watch?v=CB4PrCO6PGw</v>
      </c>
      <c r="D935" s="6" t="s">
        <v>2108</v>
      </c>
      <c r="E935" s="8">
        <v>44420</v>
      </c>
      <c r="F935" s="6" t="s">
        <v>2109</v>
      </c>
      <c r="G935" s="5">
        <v>9410</v>
      </c>
      <c r="H935" s="5">
        <v>6</v>
      </c>
      <c r="I935" s="5">
        <v>70</v>
      </c>
      <c r="J935" s="6">
        <v>1918.8</v>
      </c>
      <c r="K935" s="4" t="s">
        <v>2481</v>
      </c>
      <c r="L935" s="6" t="s">
        <v>2110</v>
      </c>
      <c r="M935" s="5">
        <v>18100</v>
      </c>
      <c r="N935" s="4" t="s">
        <v>2481</v>
      </c>
      <c r="O935" s="4" t="s">
        <v>4627</v>
      </c>
      <c r="P935" s="4" t="s">
        <v>4606</v>
      </c>
    </row>
    <row r="936" spans="1:16" ht="15" x14ac:dyDescent="0.2">
      <c r="A936" s="2">
        <v>935</v>
      </c>
      <c r="B936" s="6" t="s">
        <v>157</v>
      </c>
      <c r="C936" s="7" t="str">
        <f>HYPERLINK("https://www.youtube.com/watch?v=a-SrcsoorOQ","https://www.youtube.com/watch?v=a-SrcsoorOQ")</f>
        <v>https://www.youtube.com/watch?v=a-SrcsoorOQ</v>
      </c>
      <c r="D936" s="6" t="s">
        <v>2111</v>
      </c>
      <c r="E936" s="8">
        <v>44420</v>
      </c>
      <c r="F936" s="6" t="s">
        <v>2112</v>
      </c>
      <c r="G936" s="5">
        <v>55800</v>
      </c>
      <c r="H936" s="5">
        <v>268</v>
      </c>
      <c r="I936" s="5">
        <v>2690</v>
      </c>
      <c r="J936" s="6">
        <v>12585.4</v>
      </c>
      <c r="K936" s="4" t="s">
        <v>2481</v>
      </c>
      <c r="L936" s="6" t="s">
        <v>2113</v>
      </c>
      <c r="M936" s="5">
        <v>18101</v>
      </c>
      <c r="N936" s="4" t="s">
        <v>2481</v>
      </c>
      <c r="O936" s="4" t="s">
        <v>4627</v>
      </c>
      <c r="P936" s="4" t="s">
        <v>4606</v>
      </c>
    </row>
    <row r="937" spans="1:16" ht="15" x14ac:dyDescent="0.2">
      <c r="A937" s="2">
        <v>936</v>
      </c>
      <c r="B937" s="6" t="s">
        <v>157</v>
      </c>
      <c r="C937" s="7" t="str">
        <f>HYPERLINK("https://www.youtube.com/watch?v=mZ-Tj0omqdM","https://www.youtube.com/watch?v=mZ-Tj0omqdM")</f>
        <v>https://www.youtube.com/watch?v=mZ-Tj0omqdM</v>
      </c>
      <c r="D937" s="6" t="s">
        <v>2114</v>
      </c>
      <c r="E937" s="8">
        <v>44420</v>
      </c>
      <c r="F937" s="6" t="s">
        <v>2115</v>
      </c>
      <c r="G937" s="5">
        <v>0</v>
      </c>
      <c r="H937" s="5">
        <v>640</v>
      </c>
      <c r="I937" s="5">
        <v>13451</v>
      </c>
      <c r="J937" s="6">
        <v>6917.5</v>
      </c>
      <c r="K937" s="4" t="s">
        <v>2481</v>
      </c>
      <c r="L937" s="6" t="s">
        <v>2116</v>
      </c>
      <c r="M937" s="5">
        <v>18102</v>
      </c>
      <c r="N937" s="4" t="s">
        <v>2481</v>
      </c>
      <c r="O937" s="4" t="s">
        <v>4627</v>
      </c>
      <c r="P937" s="4" t="s">
        <v>4606</v>
      </c>
    </row>
    <row r="938" spans="1:16" ht="15" x14ac:dyDescent="0.2">
      <c r="A938" s="2">
        <v>937</v>
      </c>
      <c r="B938" s="6" t="s">
        <v>157</v>
      </c>
      <c r="C938" s="7" t="str">
        <f>HYPERLINK("https://www.youtube.com/watch?v=TmmU0S0HAqU","https://www.youtube.com/watch?v=TmmU0S0HAqU")</f>
        <v>https://www.youtube.com/watch?v=TmmU0S0HAqU</v>
      </c>
      <c r="D938" s="6" t="s">
        <v>1572</v>
      </c>
      <c r="E938" s="8">
        <v>44420</v>
      </c>
      <c r="F938" s="6" t="s">
        <v>2117</v>
      </c>
      <c r="G938" s="5">
        <v>21600</v>
      </c>
      <c r="H938" s="5">
        <v>58</v>
      </c>
      <c r="I938" s="5">
        <v>522</v>
      </c>
      <c r="J938" s="6">
        <v>4598.3999999999996</v>
      </c>
      <c r="K938" s="4" t="s">
        <v>2481</v>
      </c>
      <c r="L938" s="6" t="s">
        <v>2118</v>
      </c>
      <c r="M938" s="5">
        <v>18103</v>
      </c>
      <c r="N938" s="4" t="s">
        <v>2481</v>
      </c>
      <c r="O938" s="4" t="s">
        <v>4627</v>
      </c>
      <c r="P938" s="4" t="s">
        <v>4606</v>
      </c>
    </row>
    <row r="939" spans="1:16" ht="15" x14ac:dyDescent="0.2">
      <c r="A939" s="2">
        <v>938</v>
      </c>
      <c r="B939" s="6" t="s">
        <v>157</v>
      </c>
      <c r="C939" s="7" t="str">
        <f>HYPERLINK("https://www.youtube.com/watch?v=2GyDyuSN4uk","https://www.youtube.com/watch?v=2GyDyuSN4uk")</f>
        <v>https://www.youtube.com/watch?v=2GyDyuSN4uk</v>
      </c>
      <c r="D939" s="6" t="s">
        <v>1730</v>
      </c>
      <c r="E939" s="8">
        <v>44420</v>
      </c>
      <c r="F939" s="6" t="s">
        <v>2119</v>
      </c>
      <c r="G939" s="5">
        <v>0</v>
      </c>
      <c r="H939" s="5">
        <v>36</v>
      </c>
      <c r="I939" s="5">
        <v>604</v>
      </c>
      <c r="J939" s="6">
        <v>312.8</v>
      </c>
      <c r="K939" s="4" t="s">
        <v>2481</v>
      </c>
      <c r="L939" s="6" t="s">
        <v>2120</v>
      </c>
      <c r="M939" s="5">
        <v>18104</v>
      </c>
      <c r="N939" s="4" t="s">
        <v>2481</v>
      </c>
      <c r="O939" s="4" t="s">
        <v>4627</v>
      </c>
      <c r="P939" s="4" t="s">
        <v>4606</v>
      </c>
    </row>
    <row r="940" spans="1:16" ht="15" x14ac:dyDescent="0.2">
      <c r="A940" s="2">
        <v>939</v>
      </c>
      <c r="B940" s="6" t="s">
        <v>157</v>
      </c>
      <c r="C940" s="7" t="str">
        <f>HYPERLINK("https://www.youtube.com/watch?v=DrpGJcJYRpM","https://www.youtube.com/watch?v=DrpGJcJYRpM")</f>
        <v>https://www.youtube.com/watch?v=DrpGJcJYRpM</v>
      </c>
      <c r="D940" s="6" t="s">
        <v>2121</v>
      </c>
      <c r="E940" s="8">
        <v>44420</v>
      </c>
      <c r="F940" s="6" t="s">
        <v>2122</v>
      </c>
      <c r="G940" s="5">
        <v>45</v>
      </c>
      <c r="H940" s="5">
        <v>2</v>
      </c>
      <c r="I940" s="5">
        <v>1991</v>
      </c>
      <c r="J940" s="6">
        <v>1005.1</v>
      </c>
      <c r="K940" s="4" t="s">
        <v>2481</v>
      </c>
      <c r="L940" s="6" t="s">
        <v>2123</v>
      </c>
      <c r="M940" s="5">
        <v>18105</v>
      </c>
      <c r="N940" s="4" t="s">
        <v>2481</v>
      </c>
      <c r="O940" s="4" t="s">
        <v>4627</v>
      </c>
      <c r="P940" s="4" t="s">
        <v>4606</v>
      </c>
    </row>
    <row r="941" spans="1:16" ht="15" x14ac:dyDescent="0.2">
      <c r="A941" s="2">
        <v>940</v>
      </c>
      <c r="B941" s="6" t="s">
        <v>157</v>
      </c>
      <c r="C941" s="7" t="str">
        <f>HYPERLINK("https://www.youtube.com/watch?v=6hDb8MMKKbs","https://www.youtube.com/watch?v=6hDb8MMKKbs")</f>
        <v>https://www.youtube.com/watch?v=6hDb8MMKKbs</v>
      </c>
      <c r="D941" s="6" t="s">
        <v>2124</v>
      </c>
      <c r="E941" s="8">
        <v>44420</v>
      </c>
      <c r="F941" s="6" t="s">
        <v>2125</v>
      </c>
      <c r="G941" s="5">
        <v>7210</v>
      </c>
      <c r="H941" s="5">
        <v>20</v>
      </c>
      <c r="I941" s="5">
        <v>160</v>
      </c>
      <c r="J941" s="5">
        <v>1528</v>
      </c>
      <c r="K941" s="4" t="s">
        <v>2481</v>
      </c>
      <c r="L941" s="6" t="s">
        <v>2126</v>
      </c>
      <c r="M941" s="5">
        <v>18106</v>
      </c>
      <c r="N941" s="4" t="s">
        <v>2481</v>
      </c>
      <c r="O941" s="4" t="s">
        <v>4627</v>
      </c>
      <c r="P941" s="4" t="s">
        <v>4606</v>
      </c>
    </row>
    <row r="942" spans="1:16" ht="15" x14ac:dyDescent="0.2">
      <c r="A942" s="2">
        <v>941</v>
      </c>
      <c r="B942" s="6" t="s">
        <v>157</v>
      </c>
      <c r="C942" s="7" t="str">
        <f>HYPERLINK("https://www.youtube.com/watch?v=PsMlIG_zzBw","https://www.youtube.com/watch?v=PsMlIG_zzBw")</f>
        <v>https://www.youtube.com/watch?v=PsMlIG_zzBw</v>
      </c>
      <c r="D942" s="6" t="s">
        <v>2127</v>
      </c>
      <c r="E942" s="8">
        <v>44420</v>
      </c>
      <c r="F942" s="6" t="s">
        <v>2128</v>
      </c>
      <c r="G942" s="5">
        <v>332000</v>
      </c>
      <c r="H942" s="5">
        <v>42</v>
      </c>
      <c r="I942" s="5">
        <v>1516</v>
      </c>
      <c r="J942" s="6">
        <v>67170.600000000006</v>
      </c>
      <c r="K942" s="4" t="s">
        <v>2481</v>
      </c>
      <c r="L942" s="6" t="s">
        <v>2129</v>
      </c>
      <c r="M942" s="5">
        <v>18107</v>
      </c>
      <c r="N942" s="4" t="s">
        <v>2481</v>
      </c>
      <c r="O942" s="4" t="s">
        <v>4627</v>
      </c>
      <c r="P942" s="4" t="s">
        <v>4606</v>
      </c>
    </row>
    <row r="943" spans="1:16" ht="15" x14ac:dyDescent="0.2">
      <c r="A943" s="2">
        <v>942</v>
      </c>
      <c r="B943" s="6" t="s">
        <v>157</v>
      </c>
      <c r="C943" s="7" t="str">
        <f>HYPERLINK("https://www.youtube.com/watch?v=Bv4W0lDKgxY","https://www.youtube.com/watch?v=Bv4W0lDKgxY")</f>
        <v>https://www.youtube.com/watch?v=Bv4W0lDKgxY</v>
      </c>
      <c r="D943" s="6" t="s">
        <v>2130</v>
      </c>
      <c r="E943" s="8">
        <v>44420</v>
      </c>
      <c r="F943" s="6" t="s">
        <v>2131</v>
      </c>
      <c r="G943" s="5">
        <v>19800</v>
      </c>
      <c r="H943" s="5">
        <v>186</v>
      </c>
      <c r="I943" s="5">
        <v>2369</v>
      </c>
      <c r="J943" s="6">
        <v>5200.3</v>
      </c>
      <c r="K943" s="4" t="s">
        <v>2481</v>
      </c>
      <c r="L943" s="6" t="s">
        <v>2132</v>
      </c>
      <c r="M943" s="5">
        <v>18108</v>
      </c>
      <c r="N943" s="4" t="s">
        <v>2481</v>
      </c>
      <c r="O943" s="4" t="s">
        <v>4627</v>
      </c>
      <c r="P943" s="4" t="s">
        <v>4606</v>
      </c>
    </row>
    <row r="944" spans="1:16" ht="15" x14ac:dyDescent="0.2">
      <c r="A944" s="2">
        <v>943</v>
      </c>
      <c r="B944" s="6" t="s">
        <v>157</v>
      </c>
      <c r="C944" s="7" t="str">
        <f>HYPERLINK("https://www.youtube.com/watch?v=4F8A53Oagq4","https://www.youtube.com/watch?v=4F8A53Oagq4")</f>
        <v>https://www.youtube.com/watch?v=4F8A53Oagq4</v>
      </c>
      <c r="D944" s="6" t="s">
        <v>2133</v>
      </c>
      <c r="E944" s="8">
        <v>44420</v>
      </c>
      <c r="F944" s="6" t="s">
        <v>2134</v>
      </c>
      <c r="G944" s="5">
        <v>81200</v>
      </c>
      <c r="H944" s="5">
        <v>1390</v>
      </c>
      <c r="I944" s="5">
        <v>12010</v>
      </c>
      <c r="J944" s="5">
        <v>22662</v>
      </c>
      <c r="K944" s="4" t="s">
        <v>2481</v>
      </c>
      <c r="L944" s="6" t="s">
        <v>2135</v>
      </c>
      <c r="M944" s="5">
        <v>18109</v>
      </c>
      <c r="N944" s="4" t="s">
        <v>2481</v>
      </c>
      <c r="O944" s="4" t="s">
        <v>4627</v>
      </c>
      <c r="P944" s="4" t="s">
        <v>4606</v>
      </c>
    </row>
    <row r="945" spans="1:16" ht="15" x14ac:dyDescent="0.2">
      <c r="A945" s="2">
        <v>944</v>
      </c>
      <c r="B945" s="6" t="s">
        <v>157</v>
      </c>
      <c r="C945" s="7" t="str">
        <f>HYPERLINK("https://www.youtube.com/watch?v=mQv5HQo2ZCU","https://www.youtube.com/watch?v=mQv5HQo2ZCU")</f>
        <v>https://www.youtube.com/watch?v=mQv5HQo2ZCU</v>
      </c>
      <c r="D945" s="6" t="s">
        <v>2136</v>
      </c>
      <c r="E945" s="8">
        <v>44420</v>
      </c>
      <c r="F945" s="6" t="s">
        <v>2137</v>
      </c>
      <c r="G945" s="5">
        <v>17700</v>
      </c>
      <c r="H945" s="5">
        <v>23</v>
      </c>
      <c r="I945" s="5">
        <v>237</v>
      </c>
      <c r="J945" s="6">
        <v>3665.4</v>
      </c>
      <c r="K945" s="4" t="s">
        <v>2481</v>
      </c>
      <c r="L945" s="6" t="s">
        <v>2138</v>
      </c>
      <c r="M945" s="5">
        <v>18110</v>
      </c>
      <c r="N945" s="4" t="s">
        <v>2481</v>
      </c>
      <c r="O945" s="4" t="s">
        <v>4627</v>
      </c>
      <c r="P945" s="4" t="s">
        <v>4606</v>
      </c>
    </row>
    <row r="946" spans="1:16" ht="15" x14ac:dyDescent="0.2">
      <c r="A946" s="2">
        <v>945</v>
      </c>
      <c r="B946" s="6" t="s">
        <v>157</v>
      </c>
      <c r="C946" s="7" t="str">
        <f>HYPERLINK("https://www.youtube.com/watch?v=6sDn0gAjj3w","https://www.youtube.com/watch?v=6sDn0gAjj3w")</f>
        <v>https://www.youtube.com/watch?v=6sDn0gAjj3w</v>
      </c>
      <c r="D946" s="6" t="s">
        <v>2139</v>
      </c>
      <c r="E946" s="8">
        <v>44420</v>
      </c>
      <c r="F946" s="6" t="s">
        <v>2140</v>
      </c>
      <c r="G946" s="5">
        <v>0</v>
      </c>
      <c r="H946" s="5">
        <v>14</v>
      </c>
      <c r="I946" s="5">
        <v>174</v>
      </c>
      <c r="J946" s="6">
        <v>91.2</v>
      </c>
      <c r="K946" s="4" t="s">
        <v>2481</v>
      </c>
      <c r="L946" s="6" t="s">
        <v>2141</v>
      </c>
      <c r="M946" s="5">
        <v>18111</v>
      </c>
      <c r="N946" s="4" t="s">
        <v>2481</v>
      </c>
      <c r="O946" s="4" t="s">
        <v>4627</v>
      </c>
      <c r="P946" s="4" t="s">
        <v>4606</v>
      </c>
    </row>
    <row r="947" spans="1:16" ht="15" x14ac:dyDescent="0.2">
      <c r="A947" s="2">
        <v>946</v>
      </c>
      <c r="B947" s="6" t="s">
        <v>157</v>
      </c>
      <c r="C947" s="7" t="str">
        <f>HYPERLINK("https://www.youtube.com/watch?v=whzxCumYi3Q","https://www.youtube.com/watch?v=whzxCumYi3Q")</f>
        <v>https://www.youtube.com/watch?v=whzxCumYi3Q</v>
      </c>
      <c r="D947" s="6" t="s">
        <v>2142</v>
      </c>
      <c r="E947" s="8">
        <v>44420</v>
      </c>
      <c r="F947" s="6" t="s">
        <v>2143</v>
      </c>
      <c r="G947" s="5">
        <v>2100</v>
      </c>
      <c r="H947" s="5">
        <v>10</v>
      </c>
      <c r="I947" s="5">
        <v>126</v>
      </c>
      <c r="J947" s="5">
        <v>486</v>
      </c>
      <c r="K947" s="4" t="s">
        <v>2481</v>
      </c>
      <c r="L947" s="6" t="s">
        <v>2144</v>
      </c>
      <c r="M947" s="5">
        <v>18112</v>
      </c>
      <c r="N947" s="4" t="s">
        <v>2481</v>
      </c>
      <c r="O947" s="4" t="s">
        <v>4627</v>
      </c>
      <c r="P947" s="4" t="s">
        <v>4606</v>
      </c>
    </row>
    <row r="948" spans="1:16" ht="15" x14ac:dyDescent="0.2">
      <c r="A948" s="2">
        <v>947</v>
      </c>
      <c r="B948" s="6" t="s">
        <v>157</v>
      </c>
      <c r="C948" s="7" t="str">
        <f>HYPERLINK("https://www.youtube.com/watch?v=QOpc5JKPyBE","https://www.youtube.com/watch?v=QOpc5JKPyBE")</f>
        <v>https://www.youtube.com/watch?v=QOpc5JKPyBE</v>
      </c>
      <c r="D948" s="6" t="s">
        <v>2000</v>
      </c>
      <c r="E948" s="8">
        <v>44420</v>
      </c>
      <c r="F948" s="6" t="s">
        <v>2145</v>
      </c>
      <c r="G948" s="5">
        <v>86400</v>
      </c>
      <c r="H948" s="5">
        <v>134</v>
      </c>
      <c r="I948" s="5">
        <v>2312</v>
      </c>
      <c r="J948" s="6">
        <v>18476.2</v>
      </c>
      <c r="K948" s="4" t="s">
        <v>2481</v>
      </c>
      <c r="L948" s="6" t="s">
        <v>2146</v>
      </c>
      <c r="M948" s="5">
        <v>18113</v>
      </c>
      <c r="N948" s="4" t="s">
        <v>2481</v>
      </c>
      <c r="O948" s="4" t="s">
        <v>4627</v>
      </c>
      <c r="P948" s="4" t="s">
        <v>4606</v>
      </c>
    </row>
    <row r="949" spans="1:16" ht="15" x14ac:dyDescent="0.2">
      <c r="A949" s="2">
        <v>948</v>
      </c>
      <c r="B949" s="6" t="s">
        <v>157</v>
      </c>
      <c r="C949" s="7" t="str">
        <f>HYPERLINK("https://www.youtube.com/watch?v=im8T9F3xsSk","https://www.youtube.com/watch?v=im8T9F3xsSk")</f>
        <v>https://www.youtube.com/watch?v=im8T9F3xsSk</v>
      </c>
      <c r="D949" s="6" t="s">
        <v>2147</v>
      </c>
      <c r="E949" s="8">
        <v>44420</v>
      </c>
      <c r="F949" s="6" t="s">
        <v>2148</v>
      </c>
      <c r="G949" s="5">
        <v>10400</v>
      </c>
      <c r="H949" s="5">
        <v>85</v>
      </c>
      <c r="I949" s="5">
        <v>460</v>
      </c>
      <c r="J949" s="6">
        <v>2335.5</v>
      </c>
      <c r="K949" s="4" t="s">
        <v>2481</v>
      </c>
      <c r="L949" s="6" t="s">
        <v>2149</v>
      </c>
      <c r="M949" s="5">
        <v>18114</v>
      </c>
      <c r="N949" s="4" t="s">
        <v>2481</v>
      </c>
      <c r="O949" s="4" t="s">
        <v>4627</v>
      </c>
      <c r="P949" s="4" t="s">
        <v>4606</v>
      </c>
    </row>
    <row r="950" spans="1:16" ht="15" x14ac:dyDescent="0.2">
      <c r="A950" s="2">
        <v>949</v>
      </c>
      <c r="B950" s="6" t="s">
        <v>157</v>
      </c>
      <c r="C950" s="7" t="str">
        <f>HYPERLINK("https://www.youtube.com/watch?v=zejK0sZMP5I","https://www.youtube.com/watch?v=zejK0sZMP5I")</f>
        <v>https://www.youtube.com/watch?v=zejK0sZMP5I</v>
      </c>
      <c r="D950" s="6" t="s">
        <v>2150</v>
      </c>
      <c r="E950" s="8">
        <v>44420</v>
      </c>
      <c r="F950" s="6" t="s">
        <v>2151</v>
      </c>
      <c r="G950" s="5">
        <v>6770</v>
      </c>
      <c r="H950" s="5">
        <v>61</v>
      </c>
      <c r="I950" s="5">
        <v>1799</v>
      </c>
      <c r="J950" s="6">
        <v>2271.8000000000002</v>
      </c>
      <c r="K950" s="4" t="s">
        <v>2481</v>
      </c>
      <c r="L950" s="6" t="s">
        <v>2152</v>
      </c>
      <c r="M950" s="5">
        <v>18115</v>
      </c>
      <c r="N950" s="4" t="s">
        <v>2481</v>
      </c>
      <c r="O950" s="4" t="s">
        <v>4627</v>
      </c>
      <c r="P950" s="4" t="s">
        <v>4606</v>
      </c>
    </row>
    <row r="951" spans="1:16" ht="15" x14ac:dyDescent="0.2">
      <c r="A951" s="2">
        <v>950</v>
      </c>
      <c r="B951" s="6" t="s">
        <v>157</v>
      </c>
      <c r="C951" s="7" t="str">
        <f>HYPERLINK("https://www.youtube.com/watch?v=xZgjARY60yU","https://www.youtube.com/watch?v=xZgjARY60yU")</f>
        <v>https://www.youtube.com/watch?v=xZgjARY60yU</v>
      </c>
      <c r="D951" s="6" t="s">
        <v>1783</v>
      </c>
      <c r="E951" s="8">
        <v>44420</v>
      </c>
      <c r="F951" s="6" t="s">
        <v>2153</v>
      </c>
      <c r="G951" s="5">
        <v>430000</v>
      </c>
      <c r="H951" s="5">
        <v>5401</v>
      </c>
      <c r="I951" s="5">
        <v>77847</v>
      </c>
      <c r="J951" s="6">
        <v>126543.8</v>
      </c>
      <c r="K951" s="4" t="s">
        <v>2481</v>
      </c>
      <c r="L951" s="6" t="s">
        <v>2154</v>
      </c>
      <c r="M951" s="5">
        <v>18116</v>
      </c>
      <c r="N951" s="4" t="s">
        <v>2481</v>
      </c>
      <c r="O951" s="4" t="s">
        <v>4627</v>
      </c>
      <c r="P951" s="4" t="s">
        <v>4606</v>
      </c>
    </row>
    <row r="952" spans="1:16" ht="15" x14ac:dyDescent="0.2">
      <c r="A952" s="2">
        <v>951</v>
      </c>
      <c r="B952" s="6" t="s">
        <v>157</v>
      </c>
      <c r="C952" s="7" t="str">
        <f>HYPERLINK("https://www.youtube.com/watch?v=2pvsZze8_YQ","https://www.youtube.com/watch?v=2pvsZze8_YQ")</f>
        <v>https://www.youtube.com/watch?v=2pvsZze8_YQ</v>
      </c>
      <c r="D952" s="6" t="s">
        <v>1708</v>
      </c>
      <c r="E952" s="8">
        <v>44420</v>
      </c>
      <c r="F952" s="6" t="s">
        <v>2155</v>
      </c>
      <c r="G952" s="5">
        <v>0</v>
      </c>
      <c r="H952" s="5">
        <v>8</v>
      </c>
      <c r="I952" s="5">
        <v>104</v>
      </c>
      <c r="J952" s="6">
        <v>54.4</v>
      </c>
      <c r="K952" s="4" t="s">
        <v>2481</v>
      </c>
      <c r="L952" s="6" t="s">
        <v>2156</v>
      </c>
      <c r="M952" s="5">
        <v>18117</v>
      </c>
      <c r="N952" s="4" t="s">
        <v>2481</v>
      </c>
      <c r="O952" s="4" t="s">
        <v>4627</v>
      </c>
      <c r="P952" s="4" t="s">
        <v>4606</v>
      </c>
    </row>
    <row r="953" spans="1:16" ht="15" x14ac:dyDescent="0.2">
      <c r="A953" s="2">
        <v>952</v>
      </c>
      <c r="B953" s="6" t="s">
        <v>157</v>
      </c>
      <c r="C953" s="7" t="str">
        <f>HYPERLINK("https://www.youtube.com/watch?v=ATEDaQ1vFcc","https://www.youtube.com/watch?v=ATEDaQ1vFcc")</f>
        <v>https://www.youtube.com/watch?v=ATEDaQ1vFcc</v>
      </c>
      <c r="D953" s="6" t="s">
        <v>2004</v>
      </c>
      <c r="E953" s="8">
        <v>44420</v>
      </c>
      <c r="F953" s="6" t="s">
        <v>2157</v>
      </c>
      <c r="G953" s="5">
        <v>1210</v>
      </c>
      <c r="H953" s="5">
        <v>6</v>
      </c>
      <c r="I953" s="5">
        <v>53</v>
      </c>
      <c r="J953" s="6">
        <v>270.3</v>
      </c>
      <c r="K953" s="4" t="s">
        <v>2481</v>
      </c>
      <c r="L953" s="6" t="s">
        <v>2158</v>
      </c>
      <c r="M953" s="5">
        <v>18118</v>
      </c>
      <c r="N953" s="4" t="s">
        <v>2481</v>
      </c>
      <c r="O953" s="4" t="s">
        <v>4627</v>
      </c>
      <c r="P953" s="4" t="s">
        <v>4606</v>
      </c>
    </row>
    <row r="954" spans="1:16" ht="15" x14ac:dyDescent="0.2">
      <c r="A954" s="2">
        <v>953</v>
      </c>
      <c r="B954" s="6" t="s">
        <v>157</v>
      </c>
      <c r="C954" s="7" t="str">
        <f>HYPERLINK("https://www.youtube.com/watch?v=CwZ92IoHuZ0","https://www.youtube.com/watch?v=CwZ92IoHuZ0")</f>
        <v>https://www.youtube.com/watch?v=CwZ92IoHuZ0</v>
      </c>
      <c r="D954" s="6" t="s">
        <v>2159</v>
      </c>
      <c r="E954" s="8">
        <v>44420</v>
      </c>
      <c r="F954" s="6" t="s">
        <v>2160</v>
      </c>
      <c r="G954" s="5">
        <v>10800</v>
      </c>
      <c r="H954" s="5">
        <v>41</v>
      </c>
      <c r="I954" s="5">
        <v>323</v>
      </c>
      <c r="J954" s="6">
        <v>2333.8000000000002</v>
      </c>
      <c r="K954" s="4" t="s">
        <v>2481</v>
      </c>
      <c r="L954" s="6" t="s">
        <v>2161</v>
      </c>
      <c r="M954" s="5">
        <v>18119</v>
      </c>
      <c r="N954" s="4" t="s">
        <v>2481</v>
      </c>
      <c r="O954" s="4" t="s">
        <v>4627</v>
      </c>
      <c r="P954" s="4" t="s">
        <v>4606</v>
      </c>
    </row>
    <row r="955" spans="1:16" ht="15" x14ac:dyDescent="0.2">
      <c r="A955" s="2">
        <v>954</v>
      </c>
      <c r="B955" s="6" t="s">
        <v>157</v>
      </c>
      <c r="C955" s="7" t="str">
        <f>HYPERLINK("https://www.youtube.com/watch?v=2iDAOc9L8mo","https://www.youtube.com/watch?v=2iDAOc9L8mo")</f>
        <v>https://www.youtube.com/watch?v=2iDAOc9L8mo</v>
      </c>
      <c r="D955" s="6" t="s">
        <v>2162</v>
      </c>
      <c r="E955" s="8">
        <v>44420</v>
      </c>
      <c r="F955" s="6" t="s">
        <v>2163</v>
      </c>
      <c r="G955" s="5">
        <v>1450</v>
      </c>
      <c r="H955" s="5">
        <v>1</v>
      </c>
      <c r="I955" s="5">
        <v>47</v>
      </c>
      <c r="J955" s="6">
        <v>313.8</v>
      </c>
      <c r="K955" s="4" t="s">
        <v>2481</v>
      </c>
      <c r="L955" s="6" t="s">
        <v>2164</v>
      </c>
      <c r="M955" s="5">
        <v>18121</v>
      </c>
      <c r="N955" s="4" t="s">
        <v>2481</v>
      </c>
      <c r="O955" s="4" t="s">
        <v>4627</v>
      </c>
      <c r="P955" s="4" t="s">
        <v>4606</v>
      </c>
    </row>
    <row r="956" spans="1:16" ht="15" x14ac:dyDescent="0.2">
      <c r="A956" s="2">
        <v>955</v>
      </c>
      <c r="B956" s="6" t="s">
        <v>157</v>
      </c>
      <c r="C956" s="7" t="str">
        <f>HYPERLINK("https://www.youtube.com/watch?v=7ZLcoIs9Ys8","https://www.youtube.com/watch?v=7ZLcoIs9Ys8")</f>
        <v>https://www.youtube.com/watch?v=7ZLcoIs9Ys8</v>
      </c>
      <c r="D956" s="6" t="s">
        <v>2165</v>
      </c>
      <c r="E956" s="8">
        <v>44420</v>
      </c>
      <c r="F956" s="6" t="s">
        <v>2166</v>
      </c>
      <c r="G956" s="5">
        <v>1110</v>
      </c>
      <c r="H956" s="5">
        <v>19</v>
      </c>
      <c r="I956" s="5">
        <v>305</v>
      </c>
      <c r="J956" s="6">
        <v>380.2</v>
      </c>
      <c r="K956" s="4" t="s">
        <v>2481</v>
      </c>
      <c r="L956" s="6" t="s">
        <v>2167</v>
      </c>
      <c r="M956" s="5">
        <v>18123</v>
      </c>
      <c r="N956" s="4" t="s">
        <v>2481</v>
      </c>
      <c r="O956" s="4" t="s">
        <v>4627</v>
      </c>
      <c r="P956" s="4" t="s">
        <v>4606</v>
      </c>
    </row>
    <row r="957" spans="1:16" ht="15" x14ac:dyDescent="0.2">
      <c r="A957" s="2">
        <v>956</v>
      </c>
      <c r="B957" s="6" t="s">
        <v>157</v>
      </c>
      <c r="C957" s="7" t="str">
        <f>HYPERLINK("https://www.youtube.com/watch?v=pK2_0M4qYGY","https://www.youtube.com/watch?v=pK2_0M4qYGY")</f>
        <v>https://www.youtube.com/watch?v=pK2_0M4qYGY</v>
      </c>
      <c r="D957" s="6" t="s">
        <v>2165</v>
      </c>
      <c r="E957" s="8">
        <v>44420</v>
      </c>
      <c r="F957" s="6" t="s">
        <v>2168</v>
      </c>
      <c r="G957" s="5">
        <v>1110</v>
      </c>
      <c r="H957" s="5">
        <v>3</v>
      </c>
      <c r="I957" s="5">
        <v>47</v>
      </c>
      <c r="J957" s="6">
        <v>246.4</v>
      </c>
      <c r="K957" s="4" t="s">
        <v>2481</v>
      </c>
      <c r="L957" s="6" t="s">
        <v>2169</v>
      </c>
      <c r="M957" s="5">
        <v>18125</v>
      </c>
      <c r="N957" s="4" t="s">
        <v>2481</v>
      </c>
      <c r="O957" s="4" t="s">
        <v>4627</v>
      </c>
      <c r="P957" s="4" t="s">
        <v>4606</v>
      </c>
    </row>
    <row r="958" spans="1:16" ht="15" x14ac:dyDescent="0.2">
      <c r="A958" s="2">
        <v>957</v>
      </c>
      <c r="B958" s="6" t="s">
        <v>157</v>
      </c>
      <c r="C958" s="7" t="str">
        <f>HYPERLINK("https://www.youtube.com/watch?v=fMkgU7C1A2s","https://www.youtube.com/watch?v=fMkgU7C1A2s")</f>
        <v>https://www.youtube.com/watch?v=fMkgU7C1A2s</v>
      </c>
      <c r="D958" s="6" t="s">
        <v>1792</v>
      </c>
      <c r="E958" s="8">
        <v>44420</v>
      </c>
      <c r="F958" s="6" t="s">
        <v>2170</v>
      </c>
      <c r="G958" s="5">
        <v>127000</v>
      </c>
      <c r="H958" s="5">
        <v>778</v>
      </c>
      <c r="I958" s="5">
        <v>9740</v>
      </c>
      <c r="J958" s="6">
        <v>30503.4</v>
      </c>
      <c r="K958" s="4" t="s">
        <v>2481</v>
      </c>
      <c r="L958" s="6" t="s">
        <v>2171</v>
      </c>
      <c r="M958" s="5">
        <v>18127</v>
      </c>
      <c r="N958" s="4" t="s">
        <v>2481</v>
      </c>
      <c r="O958" s="4" t="s">
        <v>4627</v>
      </c>
      <c r="P958" s="4" t="s">
        <v>4606</v>
      </c>
    </row>
    <row r="959" spans="1:16" ht="15" x14ac:dyDescent="0.2">
      <c r="A959" s="2">
        <v>958</v>
      </c>
      <c r="B959" s="6" t="s">
        <v>157</v>
      </c>
      <c r="C959" s="7" t="str">
        <f>HYPERLINK("https://www.youtube.com/watch?v=1r9d4wULTC0","https://www.youtube.com/watch?v=1r9d4wULTC0")</f>
        <v>https://www.youtube.com/watch?v=1r9d4wULTC0</v>
      </c>
      <c r="D959" s="6" t="s">
        <v>2172</v>
      </c>
      <c r="E959" s="8">
        <v>44420</v>
      </c>
      <c r="F959" s="6" t="s">
        <v>2173</v>
      </c>
      <c r="G959" s="5">
        <v>0</v>
      </c>
      <c r="H959" s="5">
        <v>6</v>
      </c>
      <c r="I959" s="5">
        <v>58</v>
      </c>
      <c r="J959" s="6">
        <v>30.8</v>
      </c>
      <c r="K959" s="4" t="s">
        <v>2481</v>
      </c>
      <c r="L959" s="6" t="s">
        <v>2174</v>
      </c>
      <c r="M959" s="5">
        <v>18128</v>
      </c>
      <c r="N959" s="4" t="s">
        <v>2481</v>
      </c>
      <c r="O959" s="4" t="s">
        <v>4627</v>
      </c>
      <c r="P959" s="4" t="s">
        <v>4606</v>
      </c>
    </row>
    <row r="960" spans="1:16" ht="15" x14ac:dyDescent="0.2">
      <c r="A960" s="2">
        <v>959</v>
      </c>
      <c r="B960" s="6" t="s">
        <v>157</v>
      </c>
      <c r="C960" s="7" t="str">
        <f>HYPERLINK("https://www.youtube.com/watch?v=fXXYhR2YnKg","https://www.youtube.com/watch?v=fXXYhR2YnKg")</f>
        <v>https://www.youtube.com/watch?v=fXXYhR2YnKg</v>
      </c>
      <c r="D960" s="6" t="s">
        <v>2175</v>
      </c>
      <c r="E960" s="8">
        <v>44420</v>
      </c>
      <c r="F960" s="6" t="s">
        <v>2176</v>
      </c>
      <c r="G960" s="5">
        <v>33</v>
      </c>
      <c r="H960" s="5">
        <v>22</v>
      </c>
      <c r="I960" s="5">
        <v>42</v>
      </c>
      <c r="J960" s="6">
        <v>34.200000000000003</v>
      </c>
      <c r="K960" s="4" t="s">
        <v>2481</v>
      </c>
      <c r="L960" s="6" t="s">
        <v>2177</v>
      </c>
      <c r="M960" s="5">
        <v>18129</v>
      </c>
      <c r="N960" s="4" t="s">
        <v>2481</v>
      </c>
      <c r="O960" s="4" t="s">
        <v>4627</v>
      </c>
      <c r="P960" s="4" t="s">
        <v>4606</v>
      </c>
    </row>
    <row r="961" spans="1:16" ht="15" x14ac:dyDescent="0.2">
      <c r="A961" s="2">
        <v>960</v>
      </c>
      <c r="B961" s="6" t="s">
        <v>157</v>
      </c>
      <c r="C961" s="7" t="str">
        <f>HYPERLINK("https://www.youtube.com/watch?v=FjNEk_RxvfE","https://www.youtube.com/watch?v=FjNEk_RxvfE")</f>
        <v>https://www.youtube.com/watch?v=FjNEk_RxvfE</v>
      </c>
      <c r="D961" s="6" t="s">
        <v>2178</v>
      </c>
      <c r="E961" s="8">
        <v>44420</v>
      </c>
      <c r="F961" s="6" t="s">
        <v>2179</v>
      </c>
      <c r="G961" s="5">
        <v>281</v>
      </c>
      <c r="H961" s="5">
        <v>0</v>
      </c>
      <c r="I961" s="5">
        <v>0</v>
      </c>
      <c r="J961" s="6">
        <v>56.2</v>
      </c>
      <c r="K961" s="4" t="s">
        <v>2481</v>
      </c>
      <c r="L961" s="6" t="s">
        <v>2180</v>
      </c>
      <c r="M961" s="5">
        <v>18130</v>
      </c>
      <c r="N961" s="4" t="s">
        <v>2481</v>
      </c>
      <c r="O961" s="4" t="s">
        <v>4627</v>
      </c>
      <c r="P961" s="4" t="s">
        <v>4606</v>
      </c>
    </row>
    <row r="962" spans="1:16" ht="15" x14ac:dyDescent="0.2">
      <c r="A962" s="2">
        <v>961</v>
      </c>
      <c r="B962" s="6" t="s">
        <v>157</v>
      </c>
      <c r="C962" s="7" t="str">
        <f>HYPERLINK("https://www.youtube.com/watch?v=SXdtcnjM_-s","https://www.youtube.com/watch?v=SXdtcnjM_-s")</f>
        <v>https://www.youtube.com/watch?v=SXdtcnjM_-s</v>
      </c>
      <c r="D962" s="6" t="s">
        <v>1927</v>
      </c>
      <c r="E962" s="8">
        <v>44420</v>
      </c>
      <c r="F962" s="6" t="s">
        <v>2181</v>
      </c>
      <c r="G962" s="5">
        <v>36200</v>
      </c>
      <c r="H962" s="5">
        <v>210</v>
      </c>
      <c r="I962" s="5">
        <v>1596</v>
      </c>
      <c r="J962" s="5">
        <v>8101</v>
      </c>
      <c r="K962" s="4" t="s">
        <v>2481</v>
      </c>
      <c r="L962" s="6" t="s">
        <v>2182</v>
      </c>
      <c r="M962" s="5">
        <v>18131</v>
      </c>
      <c r="N962" s="4" t="s">
        <v>2481</v>
      </c>
      <c r="O962" s="4" t="s">
        <v>4627</v>
      </c>
      <c r="P962" s="4" t="s">
        <v>4606</v>
      </c>
    </row>
    <row r="963" spans="1:16" ht="15" x14ac:dyDescent="0.2">
      <c r="A963" s="2">
        <v>962</v>
      </c>
      <c r="B963" s="6" t="s">
        <v>157</v>
      </c>
      <c r="C963" s="7" t="str">
        <f>HYPERLINK("https://www.youtube.com/watch?v=0CDPTvyw-fc","https://www.youtube.com/watch?v=0CDPTvyw-fc")</f>
        <v>https://www.youtube.com/watch?v=0CDPTvyw-fc</v>
      </c>
      <c r="D963" s="6" t="s">
        <v>1764</v>
      </c>
      <c r="E963" s="8">
        <v>44420</v>
      </c>
      <c r="F963" s="6" t="s">
        <v>2183</v>
      </c>
      <c r="G963" s="5">
        <v>4390</v>
      </c>
      <c r="H963" s="5">
        <v>9</v>
      </c>
      <c r="I963" s="5">
        <v>185</v>
      </c>
      <c r="J963" s="6">
        <v>973.2</v>
      </c>
      <c r="K963" s="4" t="s">
        <v>2481</v>
      </c>
      <c r="L963" s="6" t="s">
        <v>2184</v>
      </c>
      <c r="M963" s="5">
        <v>18132</v>
      </c>
      <c r="N963" s="4" t="s">
        <v>2481</v>
      </c>
      <c r="O963" s="4" t="s">
        <v>4627</v>
      </c>
      <c r="P963" s="4" t="s">
        <v>4606</v>
      </c>
    </row>
    <row r="964" spans="1:16" ht="15" x14ac:dyDescent="0.2">
      <c r="A964" s="2">
        <v>963</v>
      </c>
      <c r="B964" s="6" t="s">
        <v>157</v>
      </c>
      <c r="C964" s="7" t="str">
        <f>HYPERLINK("https://www.youtube.com/watch?v=iFl1boD1VgE","https://www.youtube.com/watch?v=iFl1boD1VgE")</f>
        <v>https://www.youtube.com/watch?v=iFl1boD1VgE</v>
      </c>
      <c r="D964" s="6" t="s">
        <v>2043</v>
      </c>
      <c r="E964" s="8">
        <v>44420</v>
      </c>
      <c r="F964" s="6" t="s">
        <v>2185</v>
      </c>
      <c r="G964" s="5">
        <v>53200</v>
      </c>
      <c r="H964" s="5">
        <v>18</v>
      </c>
      <c r="I964" s="5">
        <v>233</v>
      </c>
      <c r="J964" s="6">
        <v>10761.9</v>
      </c>
      <c r="K964" s="4" t="s">
        <v>2481</v>
      </c>
      <c r="L964" s="6" t="s">
        <v>2186</v>
      </c>
      <c r="M964" s="5">
        <v>18133</v>
      </c>
      <c r="N964" s="4" t="s">
        <v>2481</v>
      </c>
      <c r="O964" s="4" t="s">
        <v>4627</v>
      </c>
      <c r="P964" s="4" t="s">
        <v>4606</v>
      </c>
    </row>
    <row r="965" spans="1:16" ht="15" x14ac:dyDescent="0.2">
      <c r="A965" s="2">
        <v>964</v>
      </c>
      <c r="B965" s="6" t="s">
        <v>157</v>
      </c>
      <c r="C965" s="7" t="str">
        <f>HYPERLINK("https://www.youtube.com/watch?v=VTMvx5KHfag","https://www.youtube.com/watch?v=VTMvx5KHfag")</f>
        <v>https://www.youtube.com/watch?v=VTMvx5KHfag</v>
      </c>
      <c r="D965" s="6" t="s">
        <v>2187</v>
      </c>
      <c r="E965" s="8">
        <v>44420</v>
      </c>
      <c r="F965" s="6" t="s">
        <v>1762</v>
      </c>
      <c r="G965" s="5">
        <v>1620</v>
      </c>
      <c r="H965" s="5">
        <v>0</v>
      </c>
      <c r="I965" s="5">
        <v>3</v>
      </c>
      <c r="J965" s="6">
        <v>325.5</v>
      </c>
      <c r="K965" s="4" t="s">
        <v>2481</v>
      </c>
      <c r="L965" s="6" t="s">
        <v>2188</v>
      </c>
      <c r="M965" s="5">
        <v>18134</v>
      </c>
      <c r="N965" s="4" t="s">
        <v>2481</v>
      </c>
      <c r="O965" s="4" t="s">
        <v>4627</v>
      </c>
      <c r="P965" s="4" t="s">
        <v>4606</v>
      </c>
    </row>
    <row r="966" spans="1:16" ht="15" x14ac:dyDescent="0.2">
      <c r="A966" s="2">
        <v>965</v>
      </c>
      <c r="B966" s="6" t="s">
        <v>157</v>
      </c>
      <c r="C966" s="7" t="str">
        <f>HYPERLINK("https://www.youtube.com/watch?v=JD7cpCxjsQ0","https://www.youtube.com/watch?v=JD7cpCxjsQ0")</f>
        <v>https://www.youtube.com/watch?v=JD7cpCxjsQ0</v>
      </c>
      <c r="D966" s="6" t="s">
        <v>2189</v>
      </c>
      <c r="E966" s="8">
        <v>44420</v>
      </c>
      <c r="F966" s="6" t="s">
        <v>2190</v>
      </c>
      <c r="G966" s="5">
        <v>245</v>
      </c>
      <c r="H966" s="5">
        <v>0</v>
      </c>
      <c r="I966" s="5">
        <v>0</v>
      </c>
      <c r="J966" s="5">
        <v>49</v>
      </c>
      <c r="K966" s="4" t="s">
        <v>2481</v>
      </c>
      <c r="L966" s="6" t="s">
        <v>2191</v>
      </c>
      <c r="M966" s="5">
        <v>18135</v>
      </c>
      <c r="N966" s="4" t="s">
        <v>2481</v>
      </c>
      <c r="O966" s="4" t="s">
        <v>4627</v>
      </c>
      <c r="P966" s="4" t="s">
        <v>4606</v>
      </c>
    </row>
    <row r="967" spans="1:16" ht="15" x14ac:dyDescent="0.2">
      <c r="A967" s="2">
        <v>966</v>
      </c>
      <c r="B967" s="6" t="s">
        <v>157</v>
      </c>
      <c r="C967" s="7" t="str">
        <f>HYPERLINK("https://www.youtube.com/watch?v=1jhQXXNlgXw","https://www.youtube.com/watch?v=1jhQXXNlgXw")</f>
        <v>https://www.youtube.com/watch?v=1jhQXXNlgXw</v>
      </c>
      <c r="D967" s="6" t="s">
        <v>2192</v>
      </c>
      <c r="E967" s="8">
        <v>44420</v>
      </c>
      <c r="F967" s="6" t="s">
        <v>2193</v>
      </c>
      <c r="G967" s="5">
        <v>0</v>
      </c>
      <c r="H967" s="5">
        <v>0</v>
      </c>
      <c r="I967" s="5">
        <v>5</v>
      </c>
      <c r="J967" s="6">
        <v>2.5</v>
      </c>
      <c r="K967" s="4" t="s">
        <v>2481</v>
      </c>
      <c r="L967" s="6" t="s">
        <v>2194</v>
      </c>
      <c r="M967" s="5">
        <v>18136</v>
      </c>
      <c r="N967" s="4" t="s">
        <v>2481</v>
      </c>
      <c r="O967" s="4" t="s">
        <v>4627</v>
      </c>
      <c r="P967" s="4" t="s">
        <v>4606</v>
      </c>
    </row>
    <row r="968" spans="1:16" ht="15" x14ac:dyDescent="0.2">
      <c r="A968" s="2">
        <v>967</v>
      </c>
      <c r="B968" s="6" t="s">
        <v>157</v>
      </c>
      <c r="C968" s="7" t="str">
        <f>HYPERLINK("https://www.youtube.com/watch?v=zQxiAnQ60bk","https://www.youtube.com/watch?v=zQxiAnQ60bk")</f>
        <v>https://www.youtube.com/watch?v=zQxiAnQ60bk</v>
      </c>
      <c r="D968" s="6" t="s">
        <v>1807</v>
      </c>
      <c r="E968" s="8">
        <v>44420</v>
      </c>
      <c r="F968" s="6" t="s">
        <v>2195</v>
      </c>
      <c r="G968" s="5">
        <v>0</v>
      </c>
      <c r="H968" s="5">
        <v>71</v>
      </c>
      <c r="I968" s="5">
        <v>1697</v>
      </c>
      <c r="J968" s="6">
        <v>869.8</v>
      </c>
      <c r="K968" s="4" t="s">
        <v>2481</v>
      </c>
      <c r="L968" s="6" t="s">
        <v>1808</v>
      </c>
      <c r="M968" s="5">
        <v>18137</v>
      </c>
      <c r="N968" s="4" t="s">
        <v>2481</v>
      </c>
      <c r="O968" s="4" t="s">
        <v>4627</v>
      </c>
      <c r="P968" s="4" t="s">
        <v>4606</v>
      </c>
    </row>
    <row r="969" spans="1:16" ht="15" x14ac:dyDescent="0.2">
      <c r="A969" s="2">
        <v>968</v>
      </c>
      <c r="B969" s="6" t="s">
        <v>157</v>
      </c>
      <c r="C969" s="7" t="str">
        <f>HYPERLINK("https://www.youtube.com/watch?v=oh75OE9imgI","https://www.youtube.com/watch?v=oh75OE9imgI")</f>
        <v>https://www.youtube.com/watch?v=oh75OE9imgI</v>
      </c>
      <c r="D969" s="6" t="s">
        <v>2196</v>
      </c>
      <c r="E969" s="8">
        <v>44420</v>
      </c>
      <c r="F969" s="6" t="s">
        <v>2197</v>
      </c>
      <c r="G969" s="5">
        <v>1650000</v>
      </c>
      <c r="H969" s="5">
        <v>0</v>
      </c>
      <c r="I969" s="5">
        <v>310</v>
      </c>
      <c r="J969" s="5">
        <v>330155</v>
      </c>
      <c r="K969" s="4" t="s">
        <v>2481</v>
      </c>
      <c r="L969" s="6" t="s">
        <v>2198</v>
      </c>
      <c r="M969" s="5">
        <v>18138</v>
      </c>
      <c r="N969" s="4" t="s">
        <v>2481</v>
      </c>
      <c r="O969" s="4" t="s">
        <v>4627</v>
      </c>
      <c r="P969" s="4" t="s">
        <v>4606</v>
      </c>
    </row>
    <row r="970" spans="1:16" ht="15" x14ac:dyDescent="0.2">
      <c r="A970" s="2">
        <v>969</v>
      </c>
      <c r="B970" s="6" t="s">
        <v>157</v>
      </c>
      <c r="C970" s="7" t="str">
        <f>HYPERLINK("https://www.youtube.com/watch?v=kgH1oGAwsB8","https://www.youtube.com/watch?v=kgH1oGAwsB8")</f>
        <v>https://www.youtube.com/watch?v=kgH1oGAwsB8</v>
      </c>
      <c r="D970" s="6" t="s">
        <v>2199</v>
      </c>
      <c r="E970" s="8">
        <v>44420</v>
      </c>
      <c r="F970" s="6" t="s">
        <v>2200</v>
      </c>
      <c r="G970" s="5">
        <v>0</v>
      </c>
      <c r="H970" s="5">
        <v>0</v>
      </c>
      <c r="I970" s="5">
        <v>20</v>
      </c>
      <c r="J970" s="5">
        <v>10</v>
      </c>
      <c r="K970" s="4" t="s">
        <v>2481</v>
      </c>
      <c r="L970" s="6" t="s">
        <v>2201</v>
      </c>
      <c r="M970" s="5">
        <v>18139</v>
      </c>
      <c r="N970" s="4" t="s">
        <v>2481</v>
      </c>
      <c r="O970" s="4" t="s">
        <v>4627</v>
      </c>
      <c r="P970" s="4" t="s">
        <v>4606</v>
      </c>
    </row>
    <row r="971" spans="1:16" ht="15" x14ac:dyDescent="0.2">
      <c r="A971" s="2">
        <v>970</v>
      </c>
      <c r="B971" s="6" t="s">
        <v>157</v>
      </c>
      <c r="C971" s="7" t="str">
        <f>HYPERLINK("https://www.youtube.com/watch?v=8br2hbhRB7o","https://www.youtube.com/watch?v=8br2hbhRB7o")</f>
        <v>https://www.youtube.com/watch?v=8br2hbhRB7o</v>
      </c>
      <c r="D971" s="6" t="s">
        <v>2202</v>
      </c>
      <c r="E971" s="8">
        <v>44420</v>
      </c>
      <c r="F971" s="6" t="s">
        <v>2203</v>
      </c>
      <c r="G971" s="5">
        <v>38</v>
      </c>
      <c r="H971" s="5">
        <v>3</v>
      </c>
      <c r="I971" s="5">
        <v>13</v>
      </c>
      <c r="J971" s="5">
        <v>15</v>
      </c>
      <c r="K971" s="4" t="s">
        <v>2481</v>
      </c>
      <c r="L971" s="6" t="s">
        <v>2204</v>
      </c>
      <c r="M971" s="5">
        <v>18140</v>
      </c>
      <c r="N971" s="4" t="s">
        <v>2481</v>
      </c>
      <c r="O971" s="4" t="s">
        <v>4627</v>
      </c>
      <c r="P971" s="4" t="s">
        <v>4606</v>
      </c>
    </row>
    <row r="972" spans="1:16" ht="15" x14ac:dyDescent="0.2">
      <c r="A972" s="2">
        <v>971</v>
      </c>
      <c r="B972" s="6" t="s">
        <v>157</v>
      </c>
      <c r="C972" s="7" t="str">
        <f>HYPERLINK("https://www.youtube.com/watch?v=vtv8EFYfJy8","https://www.youtube.com/watch?v=vtv8EFYfJy8")</f>
        <v>https://www.youtube.com/watch?v=vtv8EFYfJy8</v>
      </c>
      <c r="D972" s="6" t="s">
        <v>2205</v>
      </c>
      <c r="E972" s="8">
        <v>44420</v>
      </c>
      <c r="F972" s="6" t="s">
        <v>2206</v>
      </c>
      <c r="G972" s="5">
        <v>5550</v>
      </c>
      <c r="H972" s="5">
        <v>4</v>
      </c>
      <c r="I972" s="5">
        <v>329</v>
      </c>
      <c r="J972" s="6">
        <v>1275.7</v>
      </c>
      <c r="K972" s="4" t="s">
        <v>2481</v>
      </c>
      <c r="L972" s="6" t="s">
        <v>2207</v>
      </c>
      <c r="M972" s="5">
        <v>18141</v>
      </c>
      <c r="N972" s="4" t="s">
        <v>2481</v>
      </c>
      <c r="O972" s="4" t="s">
        <v>4627</v>
      </c>
      <c r="P972" s="4" t="s">
        <v>4606</v>
      </c>
    </row>
    <row r="973" spans="1:16" ht="15" x14ac:dyDescent="0.2">
      <c r="A973" s="2">
        <v>972</v>
      </c>
      <c r="B973" s="6" t="s">
        <v>157</v>
      </c>
      <c r="C973" s="7" t="str">
        <f>HYPERLINK("https://www.youtube.com/watch?v=EMxSKdUF_xo","https://www.youtube.com/watch?v=EMxSKdUF_xo")</f>
        <v>https://www.youtube.com/watch?v=EMxSKdUF_xo</v>
      </c>
      <c r="D973" s="6" t="s">
        <v>2208</v>
      </c>
      <c r="E973" s="8">
        <v>44420</v>
      </c>
      <c r="F973" s="6" t="s">
        <v>2209</v>
      </c>
      <c r="G973" s="5">
        <v>152000</v>
      </c>
      <c r="H973" s="5">
        <v>729</v>
      </c>
      <c r="I973" s="5">
        <v>10092</v>
      </c>
      <c r="J973" s="6">
        <v>35664.699999999997</v>
      </c>
      <c r="K973" s="4" t="s">
        <v>2481</v>
      </c>
      <c r="L973" s="6" t="s">
        <v>2210</v>
      </c>
      <c r="M973" s="5">
        <v>18142</v>
      </c>
      <c r="N973" s="4" t="s">
        <v>2481</v>
      </c>
      <c r="O973" s="4" t="s">
        <v>4627</v>
      </c>
      <c r="P973" s="4" t="s">
        <v>4606</v>
      </c>
    </row>
    <row r="974" spans="1:16" ht="15" x14ac:dyDescent="0.2">
      <c r="A974" s="2">
        <v>973</v>
      </c>
      <c r="B974" s="6" t="s">
        <v>157</v>
      </c>
      <c r="C974" s="7" t="str">
        <f>HYPERLINK("https://www.youtube.com/watch?v=dKdjHFKsNgc","https://www.youtube.com/watch?v=dKdjHFKsNgc")</f>
        <v>https://www.youtube.com/watch?v=dKdjHFKsNgc</v>
      </c>
      <c r="D974" s="6" t="s">
        <v>1817</v>
      </c>
      <c r="E974" s="8">
        <v>44421</v>
      </c>
      <c r="F974" s="6" t="s">
        <v>2211</v>
      </c>
      <c r="G974" s="5">
        <v>922000</v>
      </c>
      <c r="H974" s="5">
        <v>6181</v>
      </c>
      <c r="I974" s="5">
        <v>83437</v>
      </c>
      <c r="J974" s="6">
        <v>227972.8</v>
      </c>
      <c r="K974" s="4" t="s">
        <v>2481</v>
      </c>
      <c r="L974" s="6" t="s">
        <v>2212</v>
      </c>
      <c r="M974" s="5">
        <v>18375</v>
      </c>
      <c r="N974" s="4" t="s">
        <v>2481</v>
      </c>
      <c r="O974" s="4" t="s">
        <v>4627</v>
      </c>
      <c r="P974" s="4" t="s">
        <v>4606</v>
      </c>
    </row>
    <row r="975" spans="1:16" ht="15" x14ac:dyDescent="0.2">
      <c r="A975" s="2">
        <v>974</v>
      </c>
      <c r="B975" s="6" t="s">
        <v>157</v>
      </c>
      <c r="C975" s="7" t="str">
        <f>HYPERLINK("https://www.youtube.com/watch?v=M0PiI7RSyFA","https://www.youtube.com/watch?v=M0PiI7RSyFA")</f>
        <v>https://www.youtube.com/watch?v=M0PiI7RSyFA</v>
      </c>
      <c r="D975" s="6" t="s">
        <v>1585</v>
      </c>
      <c r="E975" s="8">
        <v>44421</v>
      </c>
      <c r="F975" s="6" t="s">
        <v>2213</v>
      </c>
      <c r="G975" s="5">
        <v>65900</v>
      </c>
      <c r="H975" s="5">
        <v>947</v>
      </c>
      <c r="I975" s="5">
        <v>9009</v>
      </c>
      <c r="J975" s="6">
        <v>17968.599999999999</v>
      </c>
      <c r="K975" s="4" t="s">
        <v>2481</v>
      </c>
      <c r="L975" s="6" t="s">
        <v>2214</v>
      </c>
      <c r="M975" s="5">
        <v>18376</v>
      </c>
      <c r="N975" s="4" t="s">
        <v>2481</v>
      </c>
      <c r="O975" s="4" t="s">
        <v>4627</v>
      </c>
      <c r="P975" s="4" t="s">
        <v>4606</v>
      </c>
    </row>
    <row r="976" spans="1:16" ht="15" x14ac:dyDescent="0.2">
      <c r="A976" s="2">
        <v>975</v>
      </c>
      <c r="B976" s="6" t="s">
        <v>157</v>
      </c>
      <c r="C976" s="7" t="str">
        <f>HYPERLINK("https://www.youtube.com/watch?v=wV5cGRH2OK0","https://www.youtube.com/watch?v=wV5cGRH2OK0")</f>
        <v>https://www.youtube.com/watch?v=wV5cGRH2OK0</v>
      </c>
      <c r="D976" s="6" t="s">
        <v>1557</v>
      </c>
      <c r="E976" s="8">
        <v>44421</v>
      </c>
      <c r="F976" s="6" t="s">
        <v>2215</v>
      </c>
      <c r="G976" s="5">
        <v>51200</v>
      </c>
      <c r="H976" s="5">
        <v>127</v>
      </c>
      <c r="I976" s="5">
        <v>1515</v>
      </c>
      <c r="J976" s="6">
        <v>11035.6</v>
      </c>
      <c r="K976" s="4" t="s">
        <v>2481</v>
      </c>
      <c r="L976" s="6" t="s">
        <v>2216</v>
      </c>
      <c r="M976" s="5">
        <v>18377</v>
      </c>
      <c r="N976" s="4" t="s">
        <v>2481</v>
      </c>
      <c r="O976" s="4" t="s">
        <v>4627</v>
      </c>
      <c r="P976" s="4" t="s">
        <v>4606</v>
      </c>
    </row>
    <row r="977" spans="1:16" ht="15" x14ac:dyDescent="0.2">
      <c r="A977" s="2">
        <v>976</v>
      </c>
      <c r="B977" s="6" t="s">
        <v>157</v>
      </c>
      <c r="C977" s="7" t="str">
        <f>HYPERLINK("https://www.youtube.com/watch?v=IT7Ebil-Z3U","https://www.youtube.com/watch?v=IT7Ebil-Z3U")</f>
        <v>https://www.youtube.com/watch?v=IT7Ebil-Z3U</v>
      </c>
      <c r="D977" s="6" t="s">
        <v>2217</v>
      </c>
      <c r="E977" s="8">
        <v>44421</v>
      </c>
      <c r="F977" s="6" t="s">
        <v>2218</v>
      </c>
      <c r="G977" s="5">
        <v>110000</v>
      </c>
      <c r="H977" s="5">
        <v>366</v>
      </c>
      <c r="I977" s="5">
        <v>4989</v>
      </c>
      <c r="J977" s="6">
        <v>24604.3</v>
      </c>
      <c r="K977" s="4" t="s">
        <v>2481</v>
      </c>
      <c r="L977" s="6" t="s">
        <v>2219</v>
      </c>
      <c r="M977" s="5">
        <v>18378</v>
      </c>
      <c r="N977" s="4" t="s">
        <v>2481</v>
      </c>
      <c r="O977" s="4" t="s">
        <v>4627</v>
      </c>
      <c r="P977" s="4" t="s">
        <v>4606</v>
      </c>
    </row>
    <row r="978" spans="1:16" ht="15" x14ac:dyDescent="0.2">
      <c r="A978" s="2">
        <v>977</v>
      </c>
      <c r="B978" s="6" t="s">
        <v>157</v>
      </c>
      <c r="C978" s="7" t="str">
        <f>HYPERLINK("https://www.youtube.com/watch?v=rQLdf-5qhDk","https://www.youtube.com/watch?v=rQLdf-5qhDk")</f>
        <v>https://www.youtube.com/watch?v=rQLdf-5qhDk</v>
      </c>
      <c r="D978" s="6" t="s">
        <v>1624</v>
      </c>
      <c r="E978" s="8">
        <v>44421</v>
      </c>
      <c r="F978" s="6" t="s">
        <v>2220</v>
      </c>
      <c r="G978" s="5">
        <v>415000</v>
      </c>
      <c r="H978" s="5">
        <v>3145</v>
      </c>
      <c r="I978" s="5">
        <v>30792</v>
      </c>
      <c r="J978" s="6">
        <v>99339.5</v>
      </c>
      <c r="K978" s="4" t="s">
        <v>2481</v>
      </c>
      <c r="L978" s="6" t="s">
        <v>2221</v>
      </c>
      <c r="M978" s="5">
        <v>18379</v>
      </c>
      <c r="N978" s="4" t="s">
        <v>2481</v>
      </c>
      <c r="O978" s="4" t="s">
        <v>4627</v>
      </c>
      <c r="P978" s="4" t="s">
        <v>4606</v>
      </c>
    </row>
    <row r="979" spans="1:16" ht="15" x14ac:dyDescent="0.2">
      <c r="A979" s="2">
        <v>978</v>
      </c>
      <c r="B979" s="6" t="s">
        <v>157</v>
      </c>
      <c r="C979" s="7" t="str">
        <f>HYPERLINK("https://www.youtube.com/watch?v=GyIbME2VHUU","https://www.youtube.com/watch?v=GyIbME2VHUU")</f>
        <v>https://www.youtube.com/watch?v=GyIbME2VHUU</v>
      </c>
      <c r="D979" s="6" t="s">
        <v>2222</v>
      </c>
      <c r="E979" s="8">
        <v>44421</v>
      </c>
      <c r="F979" s="6" t="s">
        <v>2223</v>
      </c>
      <c r="G979" s="5">
        <v>289000</v>
      </c>
      <c r="H979" s="5">
        <v>5324</v>
      </c>
      <c r="I979" s="5">
        <v>54598</v>
      </c>
      <c r="J979" s="6">
        <v>86696.2</v>
      </c>
      <c r="K979" s="4" t="s">
        <v>2481</v>
      </c>
      <c r="L979" s="6" t="s">
        <v>2224</v>
      </c>
      <c r="M979" s="5">
        <v>18380</v>
      </c>
      <c r="N979" s="4" t="s">
        <v>2481</v>
      </c>
      <c r="O979" s="4" t="s">
        <v>4627</v>
      </c>
      <c r="P979" s="4" t="s">
        <v>4606</v>
      </c>
    </row>
    <row r="980" spans="1:16" ht="15" x14ac:dyDescent="0.2">
      <c r="A980" s="2">
        <v>979</v>
      </c>
      <c r="B980" s="6" t="s">
        <v>157</v>
      </c>
      <c r="C980" s="7" t="str">
        <f>HYPERLINK("https://www.youtube.com/watch?v=jjcagpSqq2Y","https://www.youtube.com/watch?v=jjcagpSqq2Y")</f>
        <v>https://www.youtube.com/watch?v=jjcagpSqq2Y</v>
      </c>
      <c r="D980" s="6" t="s">
        <v>1566</v>
      </c>
      <c r="E980" s="8">
        <v>44421</v>
      </c>
      <c r="F980" s="6" t="s">
        <v>2225</v>
      </c>
      <c r="G980" s="5">
        <v>19000</v>
      </c>
      <c r="H980" s="5">
        <v>50</v>
      </c>
      <c r="I980" s="5">
        <v>776</v>
      </c>
      <c r="J980" s="5">
        <v>4203</v>
      </c>
      <c r="K980" s="4" t="s">
        <v>2481</v>
      </c>
      <c r="L980" s="6" t="s">
        <v>1983</v>
      </c>
      <c r="M980" s="5">
        <v>18381</v>
      </c>
      <c r="N980" s="4" t="s">
        <v>2481</v>
      </c>
      <c r="O980" s="4" t="s">
        <v>4627</v>
      </c>
      <c r="P980" s="4" t="s">
        <v>4606</v>
      </c>
    </row>
    <row r="981" spans="1:16" ht="15" x14ac:dyDescent="0.2">
      <c r="A981" s="2">
        <v>980</v>
      </c>
      <c r="B981" s="6" t="s">
        <v>157</v>
      </c>
      <c r="C981" s="7" t="str">
        <f>HYPERLINK("https://www.youtube.com/watch?v=QozsJuwW0zg","https://www.youtube.com/watch?v=QozsJuwW0zg")</f>
        <v>https://www.youtube.com/watch?v=QozsJuwW0zg</v>
      </c>
      <c r="D981" s="6" t="s">
        <v>2226</v>
      </c>
      <c r="E981" s="8">
        <v>44421</v>
      </c>
      <c r="F981" s="6" t="s">
        <v>2227</v>
      </c>
      <c r="G981" s="5">
        <v>377000</v>
      </c>
      <c r="H981" s="5">
        <v>1360</v>
      </c>
      <c r="I981" s="5">
        <v>11591</v>
      </c>
      <c r="J981" s="6">
        <v>81603.5</v>
      </c>
      <c r="K981" s="4" t="s">
        <v>2481</v>
      </c>
      <c r="L981" s="6" t="s">
        <v>2228</v>
      </c>
      <c r="M981" s="5">
        <v>18382</v>
      </c>
      <c r="N981" s="4" t="s">
        <v>2481</v>
      </c>
      <c r="O981" s="4" t="s">
        <v>4627</v>
      </c>
      <c r="P981" s="4" t="s">
        <v>4606</v>
      </c>
    </row>
    <row r="982" spans="1:16" ht="15" x14ac:dyDescent="0.2">
      <c r="A982" s="2">
        <v>981</v>
      </c>
      <c r="B982" s="6" t="s">
        <v>157</v>
      </c>
      <c r="C982" s="7" t="str">
        <f>HYPERLINK("https://www.youtube.com/watch?v=JVGLT5R7RmA","https://www.youtube.com/watch?v=JVGLT5R7RmA")</f>
        <v>https://www.youtube.com/watch?v=JVGLT5R7RmA</v>
      </c>
      <c r="D982" s="6" t="s">
        <v>1563</v>
      </c>
      <c r="E982" s="8">
        <v>44421</v>
      </c>
      <c r="F982" s="6" t="s">
        <v>2229</v>
      </c>
      <c r="G982" s="5">
        <v>0</v>
      </c>
      <c r="H982" s="5">
        <v>301</v>
      </c>
      <c r="I982" s="5">
        <v>4667</v>
      </c>
      <c r="J982" s="6">
        <v>2423.8000000000002</v>
      </c>
      <c r="K982" s="4" t="s">
        <v>2481</v>
      </c>
      <c r="L982" s="6" t="s">
        <v>2230</v>
      </c>
      <c r="M982" s="5">
        <v>18383</v>
      </c>
      <c r="N982" s="4" t="s">
        <v>2481</v>
      </c>
      <c r="O982" s="4" t="s">
        <v>4627</v>
      </c>
      <c r="P982" s="4" t="s">
        <v>4606</v>
      </c>
    </row>
    <row r="983" spans="1:16" ht="15" x14ac:dyDescent="0.2">
      <c r="A983" s="2">
        <v>982</v>
      </c>
      <c r="B983" s="6" t="s">
        <v>157</v>
      </c>
      <c r="C983" s="7" t="str">
        <f>HYPERLINK("https://www.youtube.com/watch?v=IDWgH91AgHs","https://www.youtube.com/watch?v=IDWgH91AgHs")</f>
        <v>https://www.youtube.com/watch?v=IDWgH91AgHs</v>
      </c>
      <c r="D983" s="6" t="s">
        <v>1563</v>
      </c>
      <c r="E983" s="8">
        <v>44421</v>
      </c>
      <c r="F983" s="6" t="s">
        <v>2231</v>
      </c>
      <c r="G983" s="5">
        <v>0</v>
      </c>
      <c r="H983" s="5">
        <v>232</v>
      </c>
      <c r="I983" s="5">
        <v>4375</v>
      </c>
      <c r="J983" s="6">
        <v>2257.1</v>
      </c>
      <c r="K983" s="4" t="s">
        <v>2481</v>
      </c>
      <c r="L983" s="6" t="s">
        <v>1565</v>
      </c>
      <c r="M983" s="5">
        <v>18384</v>
      </c>
      <c r="N983" s="4" t="s">
        <v>2481</v>
      </c>
      <c r="O983" s="4" t="s">
        <v>4627</v>
      </c>
      <c r="P983" s="4" t="s">
        <v>4606</v>
      </c>
    </row>
    <row r="984" spans="1:16" ht="15" x14ac:dyDescent="0.2">
      <c r="A984" s="2">
        <v>983</v>
      </c>
      <c r="B984" s="6" t="s">
        <v>157</v>
      </c>
      <c r="C984" s="7" t="str">
        <f>HYPERLINK("https://www.youtube.com/watch?v=W_-9XS79Yuw","https://www.youtube.com/watch?v=W_-9XS79Yuw")</f>
        <v>https://www.youtube.com/watch?v=W_-9XS79Yuw</v>
      </c>
      <c r="D984" s="6" t="s">
        <v>2232</v>
      </c>
      <c r="E984" s="8">
        <v>44420</v>
      </c>
      <c r="F984" s="6" t="s">
        <v>2233</v>
      </c>
      <c r="G984" s="5">
        <v>64600</v>
      </c>
      <c r="H984" s="5">
        <v>320</v>
      </c>
      <c r="I984" s="5">
        <v>4275</v>
      </c>
      <c r="J984" s="6">
        <v>15153.5</v>
      </c>
      <c r="K984" s="4" t="s">
        <v>2481</v>
      </c>
      <c r="L984" s="6" t="s">
        <v>2234</v>
      </c>
      <c r="M984" s="5">
        <v>18385</v>
      </c>
      <c r="N984" s="4" t="s">
        <v>2481</v>
      </c>
      <c r="O984" s="4" t="s">
        <v>4627</v>
      </c>
      <c r="P984" s="4" t="s">
        <v>4606</v>
      </c>
    </row>
    <row r="985" spans="1:16" ht="15" x14ac:dyDescent="0.2">
      <c r="A985" s="2">
        <v>984</v>
      </c>
      <c r="B985" s="6" t="s">
        <v>157</v>
      </c>
      <c r="C985" s="7" t="str">
        <f>HYPERLINK("https://www.youtube.com/watch?v=xVSGOsKHnUQ","https://www.youtube.com/watch?v=xVSGOsKHnUQ")</f>
        <v>https://www.youtube.com/watch?v=xVSGOsKHnUQ</v>
      </c>
      <c r="D985" s="6" t="s">
        <v>2235</v>
      </c>
      <c r="E985" s="8">
        <v>44420</v>
      </c>
      <c r="F985" s="6" t="s">
        <v>2236</v>
      </c>
      <c r="G985" s="5">
        <v>3180</v>
      </c>
      <c r="H985" s="5">
        <v>355</v>
      </c>
      <c r="I985" s="5">
        <v>2371</v>
      </c>
      <c r="J985" s="5">
        <v>1928</v>
      </c>
      <c r="K985" s="4" t="s">
        <v>2481</v>
      </c>
      <c r="L985" s="6" t="s">
        <v>2237</v>
      </c>
      <c r="M985" s="5">
        <v>18386</v>
      </c>
      <c r="N985" s="4" t="s">
        <v>2481</v>
      </c>
      <c r="O985" s="4" t="s">
        <v>4627</v>
      </c>
      <c r="P985" s="4" t="s">
        <v>4606</v>
      </c>
    </row>
    <row r="986" spans="1:16" ht="15" x14ac:dyDescent="0.2">
      <c r="A986" s="2">
        <v>985</v>
      </c>
      <c r="B986" s="6" t="s">
        <v>157</v>
      </c>
      <c r="C986" s="7" t="str">
        <f>HYPERLINK("https://www.youtube.com/watch?v=xgiia0hCVTI","https://www.youtube.com/watch?v=xgiia0hCVTI")</f>
        <v>https://www.youtube.com/watch?v=xgiia0hCVTI</v>
      </c>
      <c r="D986" s="6" t="s">
        <v>2222</v>
      </c>
      <c r="E986" s="8">
        <v>44420</v>
      </c>
      <c r="F986" s="6" t="s">
        <v>2238</v>
      </c>
      <c r="G986" s="5">
        <v>289000</v>
      </c>
      <c r="H986" s="5">
        <v>2657</v>
      </c>
      <c r="I986" s="5">
        <v>43929</v>
      </c>
      <c r="J986" s="6">
        <v>80561.600000000006</v>
      </c>
      <c r="K986" s="4" t="s">
        <v>2481</v>
      </c>
      <c r="L986" s="6" t="s">
        <v>2239</v>
      </c>
      <c r="M986" s="5">
        <v>18387</v>
      </c>
      <c r="N986" s="4" t="s">
        <v>2481</v>
      </c>
      <c r="O986" s="4" t="s">
        <v>4627</v>
      </c>
      <c r="P986" s="4" t="s">
        <v>4606</v>
      </c>
    </row>
    <row r="987" spans="1:16" ht="15" x14ac:dyDescent="0.2">
      <c r="A987" s="2">
        <v>986</v>
      </c>
      <c r="B987" s="6" t="s">
        <v>157</v>
      </c>
      <c r="C987" s="7" t="str">
        <f>HYPERLINK("https://www.youtube.com/watch?v=NIrmCH7YgQg","https://www.youtube.com/watch?v=NIrmCH7YgQg")</f>
        <v>https://www.youtube.com/watch?v=NIrmCH7YgQg</v>
      </c>
      <c r="D987" s="6" t="s">
        <v>2240</v>
      </c>
      <c r="E987" s="8">
        <v>44421</v>
      </c>
      <c r="F987" s="6" t="s">
        <v>2241</v>
      </c>
      <c r="G987" s="5">
        <v>0</v>
      </c>
      <c r="H987" s="5">
        <v>28</v>
      </c>
      <c r="I987" s="5">
        <v>887</v>
      </c>
      <c r="J987" s="6">
        <v>451.9</v>
      </c>
      <c r="K987" s="4" t="s">
        <v>2481</v>
      </c>
      <c r="L987" s="6" t="s">
        <v>2242</v>
      </c>
      <c r="M987" s="5">
        <v>18388</v>
      </c>
      <c r="N987" s="4" t="s">
        <v>2481</v>
      </c>
      <c r="O987" s="4" t="s">
        <v>4627</v>
      </c>
      <c r="P987" s="4" t="s">
        <v>4606</v>
      </c>
    </row>
    <row r="988" spans="1:16" ht="15" x14ac:dyDescent="0.2">
      <c r="A988" s="2">
        <v>987</v>
      </c>
      <c r="B988" s="6" t="s">
        <v>157</v>
      </c>
      <c r="C988" s="7" t="str">
        <f>HYPERLINK("https://www.youtube.com/watch?v=WoagVdg3Zz0","https://www.youtube.com/watch?v=WoagVdg3Zz0")</f>
        <v>https://www.youtube.com/watch?v=WoagVdg3Zz0</v>
      </c>
      <c r="D988" s="6" t="s">
        <v>1903</v>
      </c>
      <c r="E988" s="8">
        <v>44421</v>
      </c>
      <c r="F988" s="6" t="s">
        <v>2243</v>
      </c>
      <c r="G988" s="5">
        <v>51500</v>
      </c>
      <c r="H988" s="5">
        <v>1371</v>
      </c>
      <c r="I988" s="5">
        <v>22917</v>
      </c>
      <c r="J988" s="6">
        <v>22169.8</v>
      </c>
      <c r="K988" s="4" t="s">
        <v>2481</v>
      </c>
      <c r="L988" s="6" t="s">
        <v>2244</v>
      </c>
      <c r="M988" s="5">
        <v>18389</v>
      </c>
      <c r="N988" s="4" t="s">
        <v>2481</v>
      </c>
      <c r="O988" s="4" t="s">
        <v>4627</v>
      </c>
      <c r="P988" s="4" t="s">
        <v>4606</v>
      </c>
    </row>
    <row r="989" spans="1:16" ht="15" x14ac:dyDescent="0.2">
      <c r="A989" s="2">
        <v>988</v>
      </c>
      <c r="B989" s="6" t="s">
        <v>157</v>
      </c>
      <c r="C989" s="7" t="str">
        <f>HYPERLINK("https://www.youtube.com/watch?v=m8jzuFcVKTc","https://www.youtube.com/watch?v=m8jzuFcVKTc")</f>
        <v>https://www.youtube.com/watch?v=m8jzuFcVKTc</v>
      </c>
      <c r="D989" s="6" t="s">
        <v>2245</v>
      </c>
      <c r="E989" s="8">
        <v>44421</v>
      </c>
      <c r="F989" s="6" t="s">
        <v>2246</v>
      </c>
      <c r="G989" s="5">
        <v>14600</v>
      </c>
      <c r="H989" s="5">
        <v>28</v>
      </c>
      <c r="I989" s="5">
        <v>218</v>
      </c>
      <c r="J989" s="6">
        <v>3037.4</v>
      </c>
      <c r="K989" s="4" t="s">
        <v>2481</v>
      </c>
      <c r="L989" s="6" t="s">
        <v>2247</v>
      </c>
      <c r="M989" s="5">
        <v>18390</v>
      </c>
      <c r="N989" s="4" t="s">
        <v>2481</v>
      </c>
      <c r="O989" s="4" t="s">
        <v>4627</v>
      </c>
      <c r="P989" s="4" t="s">
        <v>4606</v>
      </c>
    </row>
    <row r="990" spans="1:16" ht="15" x14ac:dyDescent="0.2">
      <c r="A990" s="2">
        <v>989</v>
      </c>
      <c r="B990" s="6" t="s">
        <v>157</v>
      </c>
      <c r="C990" s="7" t="str">
        <f>HYPERLINK("https://www.youtube.com/watch?v=MzrnUUndQes","https://www.youtube.com/watch?v=MzrnUUndQes")</f>
        <v>https://www.youtube.com/watch?v=MzrnUUndQes</v>
      </c>
      <c r="D990" s="6" t="s">
        <v>1900</v>
      </c>
      <c r="E990" s="8">
        <v>44421</v>
      </c>
      <c r="F990" s="6" t="s">
        <v>2248</v>
      </c>
      <c r="G990" s="5">
        <v>48300</v>
      </c>
      <c r="H990" s="5">
        <v>455</v>
      </c>
      <c r="I990" s="5">
        <v>4218</v>
      </c>
      <c r="J990" s="6">
        <v>11905.5</v>
      </c>
      <c r="K990" s="4" t="s">
        <v>2481</v>
      </c>
      <c r="L990" s="6" t="s">
        <v>2249</v>
      </c>
      <c r="M990" s="5">
        <v>18391</v>
      </c>
      <c r="N990" s="4" t="s">
        <v>2481</v>
      </c>
      <c r="O990" s="4" t="s">
        <v>4627</v>
      </c>
      <c r="P990" s="4" t="s">
        <v>4606</v>
      </c>
    </row>
    <row r="991" spans="1:16" ht="15" x14ac:dyDescent="0.2">
      <c r="A991" s="2">
        <v>990</v>
      </c>
      <c r="B991" s="6" t="s">
        <v>157</v>
      </c>
      <c r="C991" s="7" t="str">
        <f>HYPERLINK("https://www.youtube.com/watch?v=S5GL4CLwgnc","https://www.youtube.com/watch?v=S5GL4CLwgnc")</f>
        <v>https://www.youtube.com/watch?v=S5GL4CLwgnc</v>
      </c>
      <c r="D991" s="6" t="s">
        <v>1609</v>
      </c>
      <c r="E991" s="8">
        <v>44421</v>
      </c>
      <c r="F991" s="6" t="s">
        <v>2250</v>
      </c>
      <c r="G991" s="5">
        <v>247000</v>
      </c>
      <c r="H991" s="5">
        <v>2617</v>
      </c>
      <c r="I991" s="5">
        <v>23700</v>
      </c>
      <c r="J991" s="6">
        <v>62035.1</v>
      </c>
      <c r="K991" s="4" t="s">
        <v>2481</v>
      </c>
      <c r="L991" s="6" t="s">
        <v>2251</v>
      </c>
      <c r="M991" s="5">
        <v>18392</v>
      </c>
      <c r="N991" s="4" t="s">
        <v>2481</v>
      </c>
      <c r="O991" s="4" t="s">
        <v>4627</v>
      </c>
      <c r="P991" s="4" t="s">
        <v>4606</v>
      </c>
    </row>
    <row r="992" spans="1:16" ht="15" x14ac:dyDescent="0.2">
      <c r="A992" s="2">
        <v>991</v>
      </c>
      <c r="B992" s="6" t="s">
        <v>157</v>
      </c>
      <c r="C992" s="7" t="str">
        <f>HYPERLINK("https://www.youtube.com/watch?v=9HIKdBCyAjw","https://www.youtube.com/watch?v=9HIKdBCyAjw")</f>
        <v>https://www.youtube.com/watch?v=9HIKdBCyAjw</v>
      </c>
      <c r="D992" s="6" t="s">
        <v>2252</v>
      </c>
      <c r="E992" s="8">
        <v>44421</v>
      </c>
      <c r="F992" s="6" t="s">
        <v>2253</v>
      </c>
      <c r="G992" s="5">
        <v>6600</v>
      </c>
      <c r="H992" s="5">
        <v>91</v>
      </c>
      <c r="I992" s="5">
        <v>1597</v>
      </c>
      <c r="J992" s="6">
        <v>2145.8000000000002</v>
      </c>
      <c r="K992" s="4" t="s">
        <v>2481</v>
      </c>
      <c r="L992" s="6" t="s">
        <v>2254</v>
      </c>
      <c r="M992" s="5">
        <v>18393</v>
      </c>
      <c r="N992" s="4" t="s">
        <v>2481</v>
      </c>
      <c r="O992" s="4" t="s">
        <v>4627</v>
      </c>
      <c r="P992" s="4" t="s">
        <v>4606</v>
      </c>
    </row>
    <row r="993" spans="1:16" ht="15" x14ac:dyDescent="0.2">
      <c r="A993" s="2">
        <v>992</v>
      </c>
      <c r="B993" s="6" t="s">
        <v>157</v>
      </c>
      <c r="C993" s="7" t="str">
        <f>HYPERLINK("https://www.youtube.com/watch?v=CQD2sDUrIuc","https://www.youtube.com/watch?v=CQD2sDUrIuc")</f>
        <v>https://www.youtube.com/watch?v=CQD2sDUrIuc</v>
      </c>
      <c r="D993" s="6" t="s">
        <v>2255</v>
      </c>
      <c r="E993" s="8">
        <v>44421</v>
      </c>
      <c r="F993" s="6" t="s">
        <v>2256</v>
      </c>
      <c r="G993" s="5">
        <v>26400</v>
      </c>
      <c r="H993" s="5">
        <v>23</v>
      </c>
      <c r="I993" s="5">
        <v>293</v>
      </c>
      <c r="J993" s="6">
        <v>5433.4</v>
      </c>
      <c r="K993" s="4" t="s">
        <v>2481</v>
      </c>
      <c r="L993" s="6" t="s">
        <v>2257</v>
      </c>
      <c r="M993" s="5">
        <v>18394</v>
      </c>
      <c r="N993" s="4" t="s">
        <v>2481</v>
      </c>
      <c r="O993" s="4" t="s">
        <v>4627</v>
      </c>
      <c r="P993" s="4" t="s">
        <v>4606</v>
      </c>
    </row>
    <row r="994" spans="1:16" ht="15" x14ac:dyDescent="0.2">
      <c r="A994" s="2">
        <v>993</v>
      </c>
      <c r="B994" s="6" t="s">
        <v>157</v>
      </c>
      <c r="C994" s="7" t="str">
        <f>HYPERLINK("https://www.youtube.com/watch?v=agmZXefDgJA","https://www.youtube.com/watch?v=agmZXefDgJA")</f>
        <v>https://www.youtube.com/watch?v=agmZXefDgJA</v>
      </c>
      <c r="D994" s="6" t="s">
        <v>1672</v>
      </c>
      <c r="E994" s="8">
        <v>44421</v>
      </c>
      <c r="F994" s="6" t="s">
        <v>2258</v>
      </c>
      <c r="G994" s="5">
        <v>113000</v>
      </c>
      <c r="H994" s="5">
        <v>425</v>
      </c>
      <c r="I994" s="5">
        <v>4800</v>
      </c>
      <c r="J994" s="6">
        <v>25127.5</v>
      </c>
      <c r="K994" s="4" t="s">
        <v>2481</v>
      </c>
      <c r="L994" s="6" t="s">
        <v>2259</v>
      </c>
      <c r="M994" s="5">
        <v>18395</v>
      </c>
      <c r="N994" s="4" t="s">
        <v>2481</v>
      </c>
      <c r="O994" s="4" t="s">
        <v>4627</v>
      </c>
      <c r="P994" s="4" t="s">
        <v>4606</v>
      </c>
    </row>
    <row r="995" spans="1:16" ht="15" x14ac:dyDescent="0.2">
      <c r="A995" s="2">
        <v>994</v>
      </c>
      <c r="B995" s="6" t="s">
        <v>157</v>
      </c>
      <c r="C995" s="7" t="str">
        <f>HYPERLINK("https://www.youtube.com/watch?v=iwqyaG7ST9A","https://www.youtube.com/watch?v=iwqyaG7ST9A")</f>
        <v>https://www.youtube.com/watch?v=iwqyaG7ST9A</v>
      </c>
      <c r="D995" s="6" t="s">
        <v>2260</v>
      </c>
      <c r="E995" s="8">
        <v>44420</v>
      </c>
      <c r="F995" s="6" t="s">
        <v>2261</v>
      </c>
      <c r="G995" s="5">
        <v>297000</v>
      </c>
      <c r="H995" s="5">
        <v>1483</v>
      </c>
      <c r="I995" s="5">
        <v>10546</v>
      </c>
      <c r="J995" s="6">
        <v>65117.9</v>
      </c>
      <c r="K995" s="4" t="s">
        <v>2481</v>
      </c>
      <c r="L995" s="6" t="s">
        <v>2262</v>
      </c>
      <c r="M995" s="5">
        <v>18396</v>
      </c>
      <c r="N995" s="4" t="s">
        <v>2481</v>
      </c>
      <c r="O995" s="4" t="s">
        <v>4627</v>
      </c>
      <c r="P995" s="4" t="s">
        <v>4606</v>
      </c>
    </row>
    <row r="996" spans="1:16" ht="15" x14ac:dyDescent="0.2">
      <c r="A996" s="2">
        <v>995</v>
      </c>
      <c r="B996" s="6" t="s">
        <v>157</v>
      </c>
      <c r="C996" s="7" t="str">
        <f>HYPERLINK("https://www.youtube.com/watch?v=wjFJ1wtTnfY","https://www.youtube.com/watch?v=wjFJ1wtTnfY")</f>
        <v>https://www.youtube.com/watch?v=wjFJ1wtTnfY</v>
      </c>
      <c r="D996" s="6" t="s">
        <v>1900</v>
      </c>
      <c r="E996" s="8">
        <v>44421</v>
      </c>
      <c r="F996" s="6" t="s">
        <v>2263</v>
      </c>
      <c r="G996" s="5">
        <v>48300</v>
      </c>
      <c r="H996" s="5">
        <v>683</v>
      </c>
      <c r="I996" s="5">
        <v>8204</v>
      </c>
      <c r="J996" s="6">
        <v>13966.9</v>
      </c>
      <c r="K996" s="4" t="s">
        <v>2481</v>
      </c>
      <c r="L996" s="6" t="s">
        <v>2264</v>
      </c>
      <c r="M996" s="5">
        <v>18397</v>
      </c>
      <c r="N996" s="4" t="s">
        <v>2481</v>
      </c>
      <c r="O996" s="4" t="s">
        <v>4627</v>
      </c>
      <c r="P996" s="4" t="s">
        <v>4606</v>
      </c>
    </row>
    <row r="997" spans="1:16" ht="15" x14ac:dyDescent="0.2">
      <c r="A997" s="2">
        <v>996</v>
      </c>
      <c r="B997" s="6" t="s">
        <v>157</v>
      </c>
      <c r="C997" s="7" t="str">
        <f>HYPERLINK("https://www.youtube.com/watch?v=tFmn2bmm2rk","https://www.youtube.com/watch?v=tFmn2bmm2rk")</f>
        <v>https://www.youtube.com/watch?v=tFmn2bmm2rk</v>
      </c>
      <c r="D997" s="6" t="s">
        <v>1748</v>
      </c>
      <c r="E997" s="8">
        <v>44420</v>
      </c>
      <c r="F997" s="6" t="s">
        <v>2265</v>
      </c>
      <c r="G997" s="5">
        <v>37200</v>
      </c>
      <c r="H997" s="5">
        <v>174</v>
      </c>
      <c r="I997" s="5">
        <v>1812</v>
      </c>
      <c r="J997" s="6">
        <v>8398.2000000000007</v>
      </c>
      <c r="K997" s="4" t="s">
        <v>2481</v>
      </c>
      <c r="L997" s="6" t="s">
        <v>2266</v>
      </c>
      <c r="M997" s="5">
        <v>18398</v>
      </c>
      <c r="N997" s="4" t="s">
        <v>2481</v>
      </c>
      <c r="O997" s="4" t="s">
        <v>4627</v>
      </c>
      <c r="P997" s="4" t="s">
        <v>4606</v>
      </c>
    </row>
    <row r="998" spans="1:16" ht="15" x14ac:dyDescent="0.2">
      <c r="A998" s="2">
        <v>997</v>
      </c>
      <c r="B998" s="6" t="s">
        <v>157</v>
      </c>
      <c r="C998" s="7" t="str">
        <f>HYPERLINK("https://www.youtube.com/watch?v=RFwSClPtQGc","https://www.youtube.com/watch?v=RFwSClPtQGc")</f>
        <v>https://www.youtube.com/watch?v=RFwSClPtQGc</v>
      </c>
      <c r="D998" s="6" t="s">
        <v>1542</v>
      </c>
      <c r="E998" s="8">
        <v>44421</v>
      </c>
      <c r="F998" s="6" t="s">
        <v>2267</v>
      </c>
      <c r="G998" s="5">
        <v>51700</v>
      </c>
      <c r="H998" s="5">
        <v>480</v>
      </c>
      <c r="I998" s="5">
        <v>4675</v>
      </c>
      <c r="J998" s="6">
        <v>12821.5</v>
      </c>
      <c r="K998" s="4" t="s">
        <v>2481</v>
      </c>
      <c r="L998" s="6" t="s">
        <v>2268</v>
      </c>
      <c r="M998" s="5">
        <v>18399</v>
      </c>
      <c r="N998" s="4" t="s">
        <v>2481</v>
      </c>
      <c r="O998" s="4" t="s">
        <v>4627</v>
      </c>
      <c r="P998" s="4" t="s">
        <v>4606</v>
      </c>
    </row>
    <row r="999" spans="1:16" ht="15" x14ac:dyDescent="0.2">
      <c r="A999" s="2">
        <v>998</v>
      </c>
      <c r="B999" s="6" t="s">
        <v>157</v>
      </c>
      <c r="C999" s="7" t="str">
        <f>HYPERLINK("https://www.youtube.com/watch?v=fh4NarN6OIs","https://www.youtube.com/watch?v=fh4NarN6OIs")</f>
        <v>https://www.youtube.com/watch?v=fh4NarN6OIs</v>
      </c>
      <c r="D999" s="6" t="s">
        <v>2269</v>
      </c>
      <c r="E999" s="8">
        <v>44420</v>
      </c>
      <c r="F999" s="6" t="s">
        <v>2270</v>
      </c>
      <c r="G999" s="5">
        <v>28700</v>
      </c>
      <c r="H999" s="5">
        <v>343</v>
      </c>
      <c r="I999" s="5">
        <v>3945</v>
      </c>
      <c r="J999" s="6">
        <v>7815.4</v>
      </c>
      <c r="K999" s="4" t="s">
        <v>2481</v>
      </c>
      <c r="L999" s="6" t="s">
        <v>2271</v>
      </c>
      <c r="M999" s="5">
        <v>18400</v>
      </c>
      <c r="N999" s="4" t="s">
        <v>2481</v>
      </c>
      <c r="O999" s="4" t="s">
        <v>4627</v>
      </c>
      <c r="P999" s="4" t="s">
        <v>4606</v>
      </c>
    </row>
    <row r="1000" spans="1:16" ht="15" x14ac:dyDescent="0.2">
      <c r="A1000" s="2">
        <v>999</v>
      </c>
      <c r="B1000" s="6" t="s">
        <v>157</v>
      </c>
      <c r="C1000" s="7" t="str">
        <f>HYPERLINK("https://www.youtube.com/watch?v=bfm--8iQvco","https://www.youtube.com/watch?v=bfm--8iQvco")</f>
        <v>https://www.youtube.com/watch?v=bfm--8iQvco</v>
      </c>
      <c r="D1000" s="6" t="s">
        <v>2272</v>
      </c>
      <c r="E1000" s="8">
        <v>44420</v>
      </c>
      <c r="F1000" s="6" t="s">
        <v>2273</v>
      </c>
      <c r="G1000" s="5">
        <v>134000</v>
      </c>
      <c r="H1000" s="5">
        <v>2213</v>
      </c>
      <c r="I1000" s="5">
        <v>26527</v>
      </c>
      <c r="J1000" s="6">
        <v>40727.4</v>
      </c>
      <c r="K1000" s="4" t="s">
        <v>2481</v>
      </c>
      <c r="L1000" s="6" t="s">
        <v>2274</v>
      </c>
      <c r="M1000" s="5">
        <v>18401</v>
      </c>
      <c r="N1000" s="4" t="s">
        <v>2481</v>
      </c>
      <c r="O1000" s="4" t="s">
        <v>4627</v>
      </c>
      <c r="P1000" s="4" t="s">
        <v>4606</v>
      </c>
    </row>
    <row r="1001" spans="1:16" ht="15" x14ac:dyDescent="0.2">
      <c r="A1001" s="2">
        <v>1000</v>
      </c>
      <c r="B1001" s="6" t="s">
        <v>157</v>
      </c>
      <c r="C1001" s="7" t="str">
        <f>HYPERLINK("https://www.youtube.com/watch?v=-REWGaQzCp8","https://www.youtube.com/watch?v=-REWGaQzCp8")</f>
        <v>https://www.youtube.com/watch?v=-REWGaQzCp8</v>
      </c>
      <c r="D1001" s="6" t="s">
        <v>2275</v>
      </c>
      <c r="E1001" s="8">
        <v>44421</v>
      </c>
      <c r="F1001" s="6" t="s">
        <v>2276</v>
      </c>
      <c r="G1001" s="5">
        <v>44200</v>
      </c>
      <c r="H1001" s="5">
        <v>209</v>
      </c>
      <c r="I1001" s="5">
        <v>1668</v>
      </c>
      <c r="J1001" s="6">
        <v>9736.7000000000007</v>
      </c>
      <c r="K1001" s="4" t="s">
        <v>2481</v>
      </c>
      <c r="L1001" s="6" t="s">
        <v>2277</v>
      </c>
      <c r="M1001" s="5">
        <v>18402</v>
      </c>
      <c r="N1001" s="4" t="s">
        <v>2481</v>
      </c>
      <c r="O1001" s="4" t="s">
        <v>4627</v>
      </c>
      <c r="P1001" s="4" t="s">
        <v>4606</v>
      </c>
    </row>
    <row r="1002" spans="1:16" ht="15" x14ac:dyDescent="0.2">
      <c r="A1002" s="2">
        <v>1001</v>
      </c>
      <c r="B1002" s="6" t="s">
        <v>157</v>
      </c>
      <c r="C1002" s="7" t="str">
        <f>HYPERLINK("https://www.youtube.com/watch?v=PltGwYzGEFY","https://www.youtube.com/watch?v=PltGwYzGEFY")</f>
        <v>https://www.youtube.com/watch?v=PltGwYzGEFY</v>
      </c>
      <c r="D1002" s="6" t="s">
        <v>1997</v>
      </c>
      <c r="E1002" s="8">
        <v>44421</v>
      </c>
      <c r="F1002" s="6" t="s">
        <v>2278</v>
      </c>
      <c r="G1002" s="5">
        <v>105000</v>
      </c>
      <c r="H1002" s="5">
        <v>114</v>
      </c>
      <c r="I1002" s="5">
        <v>1506</v>
      </c>
      <c r="J1002" s="6">
        <v>21787.200000000001</v>
      </c>
      <c r="K1002" s="4" t="s">
        <v>2481</v>
      </c>
      <c r="L1002" s="6" t="s">
        <v>1999</v>
      </c>
      <c r="M1002" s="5">
        <v>18403</v>
      </c>
      <c r="N1002" s="4" t="s">
        <v>2481</v>
      </c>
      <c r="O1002" s="4" t="s">
        <v>4627</v>
      </c>
      <c r="P1002" s="4" t="s">
        <v>4606</v>
      </c>
    </row>
    <row r="1003" spans="1:16" ht="15" x14ac:dyDescent="0.2">
      <c r="A1003" s="2">
        <v>1002</v>
      </c>
      <c r="B1003" s="6" t="s">
        <v>157</v>
      </c>
      <c r="C1003" s="7" t="str">
        <f>HYPERLINK("https://www.youtube.com/watch?v=2RDtLEn48fA","https://www.youtube.com/watch?v=2RDtLEn48fA")</f>
        <v>https://www.youtube.com/watch?v=2RDtLEn48fA</v>
      </c>
      <c r="D1003" s="6" t="s">
        <v>1930</v>
      </c>
      <c r="E1003" s="8">
        <v>44421</v>
      </c>
      <c r="F1003" s="6" t="s">
        <v>2279</v>
      </c>
      <c r="G1003" s="5">
        <v>87500</v>
      </c>
      <c r="H1003" s="5">
        <v>847</v>
      </c>
      <c r="I1003" s="5">
        <v>6415</v>
      </c>
      <c r="J1003" s="6">
        <v>20961.599999999999</v>
      </c>
      <c r="K1003" s="4" t="s">
        <v>2481</v>
      </c>
      <c r="L1003" s="6" t="s">
        <v>2280</v>
      </c>
      <c r="M1003" s="5">
        <v>18404</v>
      </c>
      <c r="N1003" s="4" t="s">
        <v>2481</v>
      </c>
      <c r="O1003" s="4" t="s">
        <v>4627</v>
      </c>
      <c r="P1003" s="4" t="s">
        <v>4606</v>
      </c>
    </row>
    <row r="1004" spans="1:16" ht="15" x14ac:dyDescent="0.2">
      <c r="A1004" s="2">
        <v>1003</v>
      </c>
      <c r="B1004" s="6" t="s">
        <v>157</v>
      </c>
      <c r="C1004" s="7" t="str">
        <f>HYPERLINK("https://www.youtube.com/watch?v=MQq6YrAVFXE","https://www.youtube.com/watch?v=MQq6YrAVFXE")</f>
        <v>https://www.youtube.com/watch?v=MQq6YrAVFXE</v>
      </c>
      <c r="D1004" s="6" t="s">
        <v>1971</v>
      </c>
      <c r="E1004" s="8">
        <v>44420</v>
      </c>
      <c r="F1004" s="6" t="s">
        <v>1916</v>
      </c>
      <c r="G1004" s="5">
        <v>168000</v>
      </c>
      <c r="H1004" s="5">
        <v>523</v>
      </c>
      <c r="I1004" s="5">
        <v>5025</v>
      </c>
      <c r="J1004" s="6">
        <v>36269.4</v>
      </c>
      <c r="K1004" s="4" t="s">
        <v>2481</v>
      </c>
      <c r="L1004" s="6" t="s">
        <v>2281</v>
      </c>
      <c r="M1004" s="5">
        <v>18405</v>
      </c>
      <c r="N1004" s="4" t="s">
        <v>2481</v>
      </c>
      <c r="O1004" s="4" t="s">
        <v>4627</v>
      </c>
      <c r="P1004" s="4" t="s">
        <v>4606</v>
      </c>
    </row>
    <row r="1005" spans="1:16" ht="15" x14ac:dyDescent="0.2">
      <c r="A1005" s="2">
        <v>1004</v>
      </c>
      <c r="B1005" s="6" t="s">
        <v>157</v>
      </c>
      <c r="C1005" s="7" t="str">
        <f>HYPERLINK("https://www.youtube.com/watch?v=0w51xoFfj3E","https://www.youtube.com/watch?v=0w51xoFfj3E")</f>
        <v>https://www.youtube.com/watch?v=0w51xoFfj3E</v>
      </c>
      <c r="D1005" s="6" t="s">
        <v>1839</v>
      </c>
      <c r="E1005" s="8">
        <v>44421</v>
      </c>
      <c r="F1005" s="6" t="s">
        <v>2282</v>
      </c>
      <c r="G1005" s="5">
        <v>21400</v>
      </c>
      <c r="H1005" s="5">
        <v>137</v>
      </c>
      <c r="I1005" s="5">
        <v>2130</v>
      </c>
      <c r="J1005" s="6">
        <v>5386.1</v>
      </c>
      <c r="K1005" s="4" t="s">
        <v>2481</v>
      </c>
      <c r="L1005" s="6" t="s">
        <v>2283</v>
      </c>
      <c r="M1005" s="5">
        <v>18406</v>
      </c>
      <c r="N1005" s="4" t="s">
        <v>2481</v>
      </c>
      <c r="O1005" s="4" t="s">
        <v>4627</v>
      </c>
      <c r="P1005" s="4" t="s">
        <v>4606</v>
      </c>
    </row>
    <row r="1006" spans="1:16" ht="15" x14ac:dyDescent="0.2">
      <c r="A1006" s="2">
        <v>1005</v>
      </c>
      <c r="B1006" s="6" t="s">
        <v>157</v>
      </c>
      <c r="C1006" s="7" t="str">
        <f>HYPERLINK("https://www.youtube.com/watch?v=FFZlkBBqHw0","https://www.youtube.com/watch?v=FFZlkBBqHw0")</f>
        <v>https://www.youtube.com/watch?v=FFZlkBBqHw0</v>
      </c>
      <c r="D1006" s="6" t="s">
        <v>2284</v>
      </c>
      <c r="E1006" s="8">
        <v>44420</v>
      </c>
      <c r="F1006" s="6" t="s">
        <v>2285</v>
      </c>
      <c r="G1006" s="5">
        <v>4420</v>
      </c>
      <c r="H1006" s="5">
        <v>0</v>
      </c>
      <c r="I1006" s="5">
        <v>42</v>
      </c>
      <c r="J1006" s="5">
        <v>905</v>
      </c>
      <c r="K1006" s="4" t="s">
        <v>2481</v>
      </c>
      <c r="L1006" s="6" t="s">
        <v>2286</v>
      </c>
      <c r="M1006" s="5">
        <v>18407</v>
      </c>
      <c r="N1006" s="4" t="s">
        <v>2481</v>
      </c>
      <c r="O1006" s="4" t="s">
        <v>4627</v>
      </c>
      <c r="P1006" s="4" t="s">
        <v>4606</v>
      </c>
    </row>
    <row r="1007" spans="1:16" ht="15" x14ac:dyDescent="0.2">
      <c r="A1007" s="2">
        <v>1006</v>
      </c>
      <c r="B1007" s="6" t="s">
        <v>157</v>
      </c>
      <c r="C1007" s="7" t="str">
        <f>HYPERLINK("https://www.youtube.com/watch?v=FvO2-egoXOc","https://www.youtube.com/watch?v=FvO2-egoXOc")</f>
        <v>https://www.youtube.com/watch?v=FvO2-egoXOc</v>
      </c>
      <c r="D1007" s="6" t="s">
        <v>1775</v>
      </c>
      <c r="E1007" s="8">
        <v>44420</v>
      </c>
      <c r="F1007" s="6" t="s">
        <v>2287</v>
      </c>
      <c r="G1007" s="5">
        <v>143000</v>
      </c>
      <c r="H1007" s="5">
        <v>598</v>
      </c>
      <c r="I1007" s="5">
        <v>11093</v>
      </c>
      <c r="J1007" s="6">
        <v>34325.9</v>
      </c>
      <c r="K1007" s="4" t="s">
        <v>2481</v>
      </c>
      <c r="L1007" s="6" t="s">
        <v>2288</v>
      </c>
      <c r="M1007" s="5">
        <v>18408</v>
      </c>
      <c r="N1007" s="4" t="s">
        <v>2481</v>
      </c>
      <c r="O1007" s="4" t="s">
        <v>4627</v>
      </c>
      <c r="P1007" s="4" t="s">
        <v>4606</v>
      </c>
    </row>
    <row r="1008" spans="1:16" ht="15" x14ac:dyDescent="0.2">
      <c r="A1008" s="2">
        <v>1007</v>
      </c>
      <c r="B1008" s="6" t="s">
        <v>157</v>
      </c>
      <c r="C1008" s="7" t="str">
        <f>HYPERLINK("https://www.youtube.com/watch?v=-jbK06o9l4s","https://www.youtube.com/watch?v=-jbK06o9l4s")</f>
        <v>https://www.youtube.com/watch?v=-jbK06o9l4s</v>
      </c>
      <c r="D1008" s="6" t="s">
        <v>2289</v>
      </c>
      <c r="E1008" s="8">
        <v>44421</v>
      </c>
      <c r="F1008" s="6" t="s">
        <v>2290</v>
      </c>
      <c r="G1008" s="5">
        <v>283000</v>
      </c>
      <c r="H1008" s="5">
        <v>1570</v>
      </c>
      <c r="I1008" s="5">
        <v>11070</v>
      </c>
      <c r="J1008" s="5">
        <v>62606</v>
      </c>
      <c r="K1008" s="4" t="s">
        <v>2481</v>
      </c>
      <c r="L1008" s="6" t="s">
        <v>2291</v>
      </c>
      <c r="M1008" s="5">
        <v>18409</v>
      </c>
      <c r="N1008" s="4" t="s">
        <v>2481</v>
      </c>
      <c r="O1008" s="4" t="s">
        <v>4627</v>
      </c>
      <c r="P1008" s="4" t="s">
        <v>4606</v>
      </c>
    </row>
    <row r="1009" spans="1:16" ht="15" x14ac:dyDescent="0.2">
      <c r="A1009" s="2">
        <v>1008</v>
      </c>
      <c r="B1009" s="6" t="s">
        <v>157</v>
      </c>
      <c r="C1009" s="7" t="str">
        <f>HYPERLINK("https://www.youtube.com/watch?v=VdzGh4fZnZE","https://www.youtube.com/watch?v=VdzGh4fZnZE")</f>
        <v>https://www.youtube.com/watch?v=VdzGh4fZnZE</v>
      </c>
      <c r="D1009" s="6" t="s">
        <v>1935</v>
      </c>
      <c r="E1009" s="8">
        <v>44421</v>
      </c>
      <c r="F1009" s="6" t="s">
        <v>2292</v>
      </c>
      <c r="G1009" s="5">
        <v>333000</v>
      </c>
      <c r="H1009" s="5">
        <v>5097</v>
      </c>
      <c r="I1009" s="5">
        <v>50992</v>
      </c>
      <c r="J1009" s="6">
        <v>93625.1</v>
      </c>
      <c r="K1009" s="4" t="s">
        <v>2481</v>
      </c>
      <c r="L1009" s="6" t="s">
        <v>2293</v>
      </c>
      <c r="M1009" s="5">
        <v>18410</v>
      </c>
      <c r="N1009" s="4" t="s">
        <v>2481</v>
      </c>
      <c r="O1009" s="4" t="s">
        <v>4627</v>
      </c>
      <c r="P1009" s="4" t="s">
        <v>4606</v>
      </c>
    </row>
    <row r="1010" spans="1:16" ht="15" x14ac:dyDescent="0.2">
      <c r="A1010" s="2">
        <v>1009</v>
      </c>
      <c r="B1010" s="6" t="s">
        <v>157</v>
      </c>
      <c r="C1010" s="7" t="str">
        <f>HYPERLINK("https://www.youtube.com/watch?v=7GVq15CgC_8","https://www.youtube.com/watch?v=7GVq15CgC_8")</f>
        <v>https://www.youtube.com/watch?v=7GVq15CgC_8</v>
      </c>
      <c r="D1010" s="6" t="s">
        <v>2294</v>
      </c>
      <c r="E1010" s="8">
        <v>44421</v>
      </c>
      <c r="F1010" s="6" t="s">
        <v>2295</v>
      </c>
      <c r="G1010" s="5">
        <v>12900</v>
      </c>
      <c r="H1010" s="5">
        <v>251</v>
      </c>
      <c r="I1010" s="5">
        <v>2248</v>
      </c>
      <c r="J1010" s="6">
        <v>3779.3</v>
      </c>
      <c r="K1010" s="4" t="s">
        <v>2481</v>
      </c>
      <c r="L1010" s="6" t="s">
        <v>2296</v>
      </c>
      <c r="M1010" s="5">
        <v>18411</v>
      </c>
      <c r="N1010" s="4" t="s">
        <v>2481</v>
      </c>
      <c r="O1010" s="4" t="s">
        <v>4627</v>
      </c>
      <c r="P1010" s="4" t="s">
        <v>4606</v>
      </c>
    </row>
    <row r="1011" spans="1:16" ht="15" x14ac:dyDescent="0.2">
      <c r="A1011" s="2">
        <v>1010</v>
      </c>
      <c r="B1011" s="6" t="s">
        <v>157</v>
      </c>
      <c r="C1011" s="7" t="str">
        <f>HYPERLINK("https://www.youtube.com/watch?v=08Dq0gGB7X8","https://www.youtube.com/watch?v=08Dq0gGB7X8")</f>
        <v>https://www.youtube.com/watch?v=08Dq0gGB7X8</v>
      </c>
      <c r="D1011" s="6" t="s">
        <v>2297</v>
      </c>
      <c r="E1011" s="8">
        <v>44421</v>
      </c>
      <c r="F1011" s="6" t="s">
        <v>2298</v>
      </c>
      <c r="G1011" s="5">
        <v>5450</v>
      </c>
      <c r="H1011" s="5">
        <v>116</v>
      </c>
      <c r="I1011" s="5">
        <v>1738</v>
      </c>
      <c r="J1011" s="6">
        <v>1993.8</v>
      </c>
      <c r="K1011" s="4" t="s">
        <v>2481</v>
      </c>
      <c r="L1011" s="6" t="s">
        <v>2299</v>
      </c>
      <c r="M1011" s="5">
        <v>18412</v>
      </c>
      <c r="N1011" s="4" t="s">
        <v>2481</v>
      </c>
      <c r="O1011" s="4" t="s">
        <v>4627</v>
      </c>
      <c r="P1011" s="4" t="s">
        <v>4606</v>
      </c>
    </row>
    <row r="1012" spans="1:16" ht="15" x14ac:dyDescent="0.2">
      <c r="A1012" s="2">
        <v>1011</v>
      </c>
      <c r="B1012" s="6" t="s">
        <v>157</v>
      </c>
      <c r="C1012" s="7" t="str">
        <f>HYPERLINK("https://www.youtube.com/watch?v=HHgd1MD3neM","https://www.youtube.com/watch?v=HHgd1MD3neM")</f>
        <v>https://www.youtube.com/watch?v=HHgd1MD3neM</v>
      </c>
      <c r="D1012" s="6" t="s">
        <v>2300</v>
      </c>
      <c r="E1012" s="8">
        <v>44421</v>
      </c>
      <c r="F1012" s="6" t="s">
        <v>2301</v>
      </c>
      <c r="G1012" s="5">
        <v>0</v>
      </c>
      <c r="H1012" s="5">
        <v>297</v>
      </c>
      <c r="I1012" s="5">
        <v>2773</v>
      </c>
      <c r="J1012" s="6">
        <v>1475.6</v>
      </c>
      <c r="K1012" s="4" t="s">
        <v>2481</v>
      </c>
      <c r="L1012" s="6" t="s">
        <v>2302</v>
      </c>
      <c r="M1012" s="5">
        <v>18413</v>
      </c>
      <c r="N1012" s="4" t="s">
        <v>2481</v>
      </c>
      <c r="O1012" s="4" t="s">
        <v>4627</v>
      </c>
      <c r="P1012" s="4" t="s">
        <v>4606</v>
      </c>
    </row>
    <row r="1013" spans="1:16" ht="15" x14ac:dyDescent="0.2">
      <c r="A1013" s="2">
        <v>1012</v>
      </c>
      <c r="B1013" s="6" t="s">
        <v>157</v>
      </c>
      <c r="C1013" s="7" t="str">
        <f>HYPERLINK("https://www.youtube.com/watch?v=k2JvznnRVDQ","https://www.youtube.com/watch?v=k2JvznnRVDQ")</f>
        <v>https://www.youtube.com/watch?v=k2JvznnRVDQ</v>
      </c>
      <c r="D1013" s="6" t="s">
        <v>1650</v>
      </c>
      <c r="E1013" s="8">
        <v>44421</v>
      </c>
      <c r="F1013" s="6" t="s">
        <v>2303</v>
      </c>
      <c r="G1013" s="5">
        <v>0</v>
      </c>
      <c r="H1013" s="5">
        <v>163</v>
      </c>
      <c r="I1013" s="5">
        <v>3096</v>
      </c>
      <c r="J1013" s="6">
        <v>1596.9</v>
      </c>
      <c r="K1013" s="4" t="s">
        <v>2481</v>
      </c>
      <c r="L1013" s="6" t="s">
        <v>2304</v>
      </c>
      <c r="M1013" s="5">
        <v>18414</v>
      </c>
      <c r="N1013" s="4" t="s">
        <v>2481</v>
      </c>
      <c r="O1013" s="4" t="s">
        <v>4627</v>
      </c>
      <c r="P1013" s="4" t="s">
        <v>4606</v>
      </c>
    </row>
    <row r="1014" spans="1:16" ht="15" x14ac:dyDescent="0.2">
      <c r="A1014" s="2">
        <v>1013</v>
      </c>
      <c r="B1014" s="6" t="s">
        <v>157</v>
      </c>
      <c r="C1014" s="7" t="str">
        <f>HYPERLINK("https://www.youtube.com/watch?v=_lHM3BiCJfk","https://www.youtube.com/watch?v=_lHM3BiCJfk")</f>
        <v>https://www.youtube.com/watch?v=_lHM3BiCJfk</v>
      </c>
      <c r="D1014" s="6" t="s">
        <v>2305</v>
      </c>
      <c r="E1014" s="8">
        <v>44421</v>
      </c>
      <c r="F1014" s="6" t="s">
        <v>2306</v>
      </c>
      <c r="G1014" s="5">
        <v>0</v>
      </c>
      <c r="H1014" s="5">
        <v>1</v>
      </c>
      <c r="I1014" s="5">
        <v>2</v>
      </c>
      <c r="J1014" s="6">
        <v>1.3</v>
      </c>
      <c r="K1014" s="4" t="s">
        <v>2481</v>
      </c>
      <c r="L1014" s="6" t="s">
        <v>2307</v>
      </c>
      <c r="M1014" s="5">
        <v>18415</v>
      </c>
      <c r="N1014" s="4" t="s">
        <v>2481</v>
      </c>
      <c r="O1014" s="4" t="s">
        <v>4627</v>
      </c>
      <c r="P1014" s="4" t="s">
        <v>4606</v>
      </c>
    </row>
    <row r="1015" spans="1:16" ht="15" x14ac:dyDescent="0.2">
      <c r="A1015" s="2">
        <v>1014</v>
      </c>
      <c r="B1015" s="6" t="s">
        <v>157</v>
      </c>
      <c r="C1015" s="7" t="str">
        <f>HYPERLINK("https://www.youtube.com/watch?v=-pUSEF6uY7Q","https://www.youtube.com/watch?v=-pUSEF6uY7Q")</f>
        <v>https://www.youtube.com/watch?v=-pUSEF6uY7Q</v>
      </c>
      <c r="D1015" s="6" t="s">
        <v>1778</v>
      </c>
      <c r="E1015" s="8">
        <v>44421</v>
      </c>
      <c r="F1015" s="6" t="s">
        <v>2308</v>
      </c>
      <c r="G1015" s="5">
        <v>83000</v>
      </c>
      <c r="H1015" s="5">
        <v>137</v>
      </c>
      <c r="I1015" s="5">
        <v>1363</v>
      </c>
      <c r="J1015" s="6">
        <v>17322.599999999999</v>
      </c>
      <c r="K1015" s="4" t="s">
        <v>2481</v>
      </c>
      <c r="L1015" s="6" t="s">
        <v>2309</v>
      </c>
      <c r="M1015" s="5">
        <v>18416</v>
      </c>
      <c r="N1015" s="4" t="s">
        <v>2481</v>
      </c>
      <c r="O1015" s="4" t="s">
        <v>4627</v>
      </c>
      <c r="P1015" s="4" t="s">
        <v>4606</v>
      </c>
    </row>
    <row r="1016" spans="1:16" ht="15" x14ac:dyDescent="0.2">
      <c r="A1016" s="2">
        <v>1015</v>
      </c>
      <c r="B1016" s="6" t="s">
        <v>157</v>
      </c>
      <c r="C1016" s="7" t="str">
        <f>HYPERLINK("https://www.youtube.com/watch?v=o0q7pQOTloc","https://www.youtube.com/watch?v=o0q7pQOTloc")</f>
        <v>https://www.youtube.com/watch?v=o0q7pQOTloc</v>
      </c>
      <c r="D1016" s="6" t="s">
        <v>2310</v>
      </c>
      <c r="E1016" s="8">
        <v>44421</v>
      </c>
      <c r="F1016" s="6" t="s">
        <v>2311</v>
      </c>
      <c r="G1016" s="5">
        <v>401</v>
      </c>
      <c r="H1016" s="5">
        <v>3</v>
      </c>
      <c r="I1016" s="5">
        <v>7</v>
      </c>
      <c r="J1016" s="6">
        <v>84.600000000000009</v>
      </c>
      <c r="K1016" s="4" t="s">
        <v>2481</v>
      </c>
      <c r="L1016" s="6" t="s">
        <v>2312</v>
      </c>
      <c r="M1016" s="5">
        <v>18417</v>
      </c>
      <c r="N1016" s="4" t="s">
        <v>2481</v>
      </c>
      <c r="O1016" s="4" t="s">
        <v>4627</v>
      </c>
      <c r="P1016" s="4" t="s">
        <v>4606</v>
      </c>
    </row>
    <row r="1017" spans="1:16" ht="15" x14ac:dyDescent="0.2">
      <c r="A1017" s="2">
        <v>1016</v>
      </c>
      <c r="B1017" s="6" t="s">
        <v>157</v>
      </c>
      <c r="C1017" s="7" t="str">
        <f>HYPERLINK("https://www.youtube.com/watch?v=F-FJYwMNxZU","https://www.youtube.com/watch?v=F-FJYwMNxZU")</f>
        <v>https://www.youtube.com/watch?v=F-FJYwMNxZU</v>
      </c>
      <c r="D1017" s="6" t="s">
        <v>2313</v>
      </c>
      <c r="E1017" s="8">
        <v>44420</v>
      </c>
      <c r="F1017" s="6" t="s">
        <v>2314</v>
      </c>
      <c r="G1017" s="5">
        <v>0</v>
      </c>
      <c r="H1017" s="5">
        <v>0</v>
      </c>
      <c r="I1017" s="5">
        <v>33</v>
      </c>
      <c r="J1017" s="6">
        <v>16.5</v>
      </c>
      <c r="K1017" s="4" t="s">
        <v>2481</v>
      </c>
      <c r="L1017" s="6" t="s">
        <v>2315</v>
      </c>
      <c r="M1017" s="5">
        <v>18418</v>
      </c>
      <c r="N1017" s="4" t="s">
        <v>2481</v>
      </c>
      <c r="O1017" s="4" t="s">
        <v>4627</v>
      </c>
      <c r="P1017" s="4" t="s">
        <v>4606</v>
      </c>
    </row>
    <row r="1018" spans="1:16" ht="15" x14ac:dyDescent="0.2">
      <c r="A1018" s="2">
        <v>1017</v>
      </c>
      <c r="B1018" s="6" t="s">
        <v>157</v>
      </c>
      <c r="C1018" s="7" t="str">
        <f>HYPERLINK("https://www.youtube.com/watch?v=cUXdkL1ta3M","https://www.youtube.com/watch?v=cUXdkL1ta3M")</f>
        <v>https://www.youtube.com/watch?v=cUXdkL1ta3M</v>
      </c>
      <c r="D1018" s="6" t="s">
        <v>2316</v>
      </c>
      <c r="E1018" s="8">
        <v>44421</v>
      </c>
      <c r="F1018" s="6" t="s">
        <v>2317</v>
      </c>
      <c r="G1018" s="5">
        <v>18</v>
      </c>
      <c r="H1018" s="5">
        <v>1</v>
      </c>
      <c r="I1018" s="5">
        <v>3</v>
      </c>
      <c r="J1018" s="6">
        <v>5.4</v>
      </c>
      <c r="K1018" s="4" t="s">
        <v>2481</v>
      </c>
      <c r="L1018" s="6" t="s">
        <v>2318</v>
      </c>
      <c r="M1018" s="5">
        <v>18419</v>
      </c>
      <c r="N1018" s="4" t="s">
        <v>2481</v>
      </c>
      <c r="O1018" s="4" t="s">
        <v>4627</v>
      </c>
      <c r="P1018" s="4" t="s">
        <v>4606</v>
      </c>
    </row>
    <row r="1019" spans="1:16" ht="15" x14ac:dyDescent="0.2">
      <c r="A1019" s="2">
        <v>1018</v>
      </c>
      <c r="B1019" s="6" t="s">
        <v>157</v>
      </c>
      <c r="C1019" s="7" t="str">
        <f>HYPERLINK("https://www.youtube.com/watch?v=xHptTr-RojM","https://www.youtube.com/watch?v=xHptTr-RojM")</f>
        <v>https://www.youtube.com/watch?v=xHptTr-RojM</v>
      </c>
      <c r="D1019" s="6" t="s">
        <v>2319</v>
      </c>
      <c r="E1019" s="8">
        <v>44421</v>
      </c>
      <c r="F1019" s="6" t="s">
        <v>2320</v>
      </c>
      <c r="G1019" s="5">
        <v>122000</v>
      </c>
      <c r="H1019" s="5">
        <v>140</v>
      </c>
      <c r="I1019" s="5">
        <v>1364</v>
      </c>
      <c r="J1019" s="5">
        <v>25124</v>
      </c>
      <c r="K1019" s="4" t="s">
        <v>2481</v>
      </c>
      <c r="L1019" s="6" t="s">
        <v>2321</v>
      </c>
      <c r="M1019" s="5">
        <v>18420</v>
      </c>
      <c r="N1019" s="4" t="s">
        <v>2481</v>
      </c>
      <c r="O1019" s="4" t="s">
        <v>4627</v>
      </c>
      <c r="P1019" s="4" t="s">
        <v>4606</v>
      </c>
    </row>
    <row r="1020" spans="1:16" ht="15" x14ac:dyDescent="0.2">
      <c r="A1020" s="2">
        <v>1019</v>
      </c>
      <c r="B1020" s="6" t="s">
        <v>157</v>
      </c>
      <c r="C1020" s="7" t="str">
        <f>HYPERLINK("https://www.youtube.com/watch?v=zx53_DidQEo","https://www.youtube.com/watch?v=zx53_DidQEo")</f>
        <v>https://www.youtube.com/watch?v=zx53_DidQEo</v>
      </c>
      <c r="D1020" s="6" t="s">
        <v>2322</v>
      </c>
      <c r="E1020" s="8">
        <v>44421</v>
      </c>
      <c r="F1020" s="6" t="s">
        <v>2323</v>
      </c>
      <c r="G1020" s="5">
        <v>727</v>
      </c>
      <c r="H1020" s="5">
        <v>7</v>
      </c>
      <c r="I1020" s="5">
        <v>24</v>
      </c>
      <c r="J1020" s="6">
        <v>159.5</v>
      </c>
      <c r="K1020" s="4" t="s">
        <v>2481</v>
      </c>
      <c r="L1020" s="6" t="s">
        <v>2324</v>
      </c>
      <c r="M1020" s="5">
        <v>18421</v>
      </c>
      <c r="N1020" s="4" t="s">
        <v>2481</v>
      </c>
      <c r="O1020" s="4" t="s">
        <v>4627</v>
      </c>
      <c r="P1020" s="4" t="s">
        <v>4606</v>
      </c>
    </row>
    <row r="1021" spans="1:16" ht="15" x14ac:dyDescent="0.2">
      <c r="A1021" s="2">
        <v>1020</v>
      </c>
      <c r="B1021" s="6" t="s">
        <v>157</v>
      </c>
      <c r="C1021" s="7" t="str">
        <f>HYPERLINK("https://www.youtube.com/watch?v=cuJQt9Fe6wc","https://www.youtube.com/watch?v=cuJQt9Fe6wc")</f>
        <v>https://www.youtube.com/watch?v=cuJQt9Fe6wc</v>
      </c>
      <c r="D1021" s="6" t="s">
        <v>2325</v>
      </c>
      <c r="E1021" s="8">
        <v>44420</v>
      </c>
      <c r="F1021" s="6" t="s">
        <v>2326</v>
      </c>
      <c r="G1021" s="5">
        <v>232000</v>
      </c>
      <c r="H1021" s="5">
        <v>18</v>
      </c>
      <c r="I1021" s="5">
        <v>484</v>
      </c>
      <c r="J1021" s="6">
        <v>46647.4</v>
      </c>
      <c r="K1021" s="4" t="s">
        <v>2481</v>
      </c>
      <c r="L1021" s="6" t="s">
        <v>2327</v>
      </c>
      <c r="M1021" s="5">
        <v>18422</v>
      </c>
      <c r="N1021" s="4" t="s">
        <v>2481</v>
      </c>
      <c r="O1021" s="4" t="s">
        <v>4627</v>
      </c>
      <c r="P1021" s="4" t="s">
        <v>4606</v>
      </c>
    </row>
    <row r="1022" spans="1:16" ht="15" x14ac:dyDescent="0.2">
      <c r="A1022" s="2">
        <v>1021</v>
      </c>
      <c r="B1022" s="6" t="s">
        <v>157</v>
      </c>
      <c r="C1022" s="7" t="str">
        <f>HYPERLINK("https://www.youtube.com/watch?v=RGk68_50-0s","https://www.youtube.com/watch?v=RGk68_50-0s")</f>
        <v>https://www.youtube.com/watch?v=RGk68_50-0s</v>
      </c>
      <c r="D1022" s="6" t="s">
        <v>2328</v>
      </c>
      <c r="E1022" s="8">
        <v>44421</v>
      </c>
      <c r="F1022" s="6" t="s">
        <v>2329</v>
      </c>
      <c r="G1022" s="5">
        <v>1390</v>
      </c>
      <c r="H1022" s="5">
        <v>2</v>
      </c>
      <c r="I1022" s="5">
        <v>4</v>
      </c>
      <c r="J1022" s="6">
        <v>280.60000000000002</v>
      </c>
      <c r="K1022" s="4" t="s">
        <v>2481</v>
      </c>
      <c r="L1022" s="6" t="s">
        <v>2330</v>
      </c>
      <c r="M1022" s="5">
        <v>18423</v>
      </c>
      <c r="N1022" s="4" t="s">
        <v>2481</v>
      </c>
      <c r="O1022" s="4" t="s">
        <v>4627</v>
      </c>
      <c r="P1022" s="4" t="s">
        <v>4606</v>
      </c>
    </row>
    <row r="1023" spans="1:16" ht="15" x14ac:dyDescent="0.2">
      <c r="A1023" s="2">
        <v>1022</v>
      </c>
      <c r="B1023" s="6" t="s">
        <v>157</v>
      </c>
      <c r="C1023" s="7" t="str">
        <f>HYPERLINK("https://www.youtube.com/watch?v=LtW6Ad4x7gE","https://www.youtube.com/watch?v=LtW6Ad4x7gE")</f>
        <v>https://www.youtube.com/watch?v=LtW6Ad4x7gE</v>
      </c>
      <c r="D1023" s="6" t="s">
        <v>2331</v>
      </c>
      <c r="E1023" s="8">
        <v>44421</v>
      </c>
      <c r="F1023" s="6" t="s">
        <v>2332</v>
      </c>
      <c r="G1023" s="5">
        <v>4170000</v>
      </c>
      <c r="H1023" s="5">
        <v>24</v>
      </c>
      <c r="I1023" s="5">
        <v>1378</v>
      </c>
      <c r="J1023" s="6">
        <v>834696.2</v>
      </c>
      <c r="K1023" s="4" t="s">
        <v>2481</v>
      </c>
      <c r="L1023" s="6" t="s">
        <v>2333</v>
      </c>
      <c r="M1023" s="5">
        <v>18424</v>
      </c>
      <c r="N1023" s="4" t="s">
        <v>2481</v>
      </c>
      <c r="O1023" s="4" t="s">
        <v>4627</v>
      </c>
      <c r="P1023" s="4" t="s">
        <v>4606</v>
      </c>
    </row>
    <row r="1024" spans="1:16" ht="15" x14ac:dyDescent="0.2">
      <c r="A1024" s="2">
        <v>1023</v>
      </c>
      <c r="B1024" s="6" t="s">
        <v>2334</v>
      </c>
      <c r="C1024" s="7" t="str">
        <f>HYPERLINK("https://www.facebook.com/cnn/posts/10162208975346509","https://www.facebook.com/cnn/posts/10162208975346509")</f>
        <v>https://www.facebook.com/cnn/posts/10162208975346509</v>
      </c>
      <c r="D1024" s="6" t="s">
        <v>2335</v>
      </c>
      <c r="E1024" s="8">
        <v>44419</v>
      </c>
      <c r="F1024" s="6" t="s">
        <v>2336</v>
      </c>
      <c r="G1024" s="5">
        <v>38432423</v>
      </c>
      <c r="H1024" s="5">
        <v>694</v>
      </c>
      <c r="I1024" s="5">
        <v>182</v>
      </c>
      <c r="J1024" s="6">
        <v>7686783.8000000007</v>
      </c>
      <c r="K1024" s="4" t="s">
        <v>2481</v>
      </c>
      <c r="L1024" s="6" t="s">
        <v>2337</v>
      </c>
      <c r="M1024" s="5">
        <v>1234</v>
      </c>
      <c r="N1024" s="4" t="s">
        <v>2481</v>
      </c>
      <c r="O1024" s="4" t="s">
        <v>4627</v>
      </c>
      <c r="P1024" s="4" t="s">
        <v>4606</v>
      </c>
    </row>
    <row r="1025" spans="1:16" ht="15" x14ac:dyDescent="0.2">
      <c r="A1025" s="2">
        <v>1024</v>
      </c>
      <c r="B1025" s="6" t="s">
        <v>2334</v>
      </c>
      <c r="C1025" s="7" t="str">
        <f>HYPERLINK("https://www.facebook.com/cnninternational/posts/10159496142969641","https://www.facebook.com/cnninternational/posts/10159496142969641")</f>
        <v>https://www.facebook.com/cnninternational/posts/10159496142969641</v>
      </c>
      <c r="D1025" s="6" t="s">
        <v>2338</v>
      </c>
      <c r="E1025" s="8">
        <v>44419</v>
      </c>
      <c r="F1025" s="6" t="s">
        <v>2336</v>
      </c>
      <c r="G1025" s="5">
        <v>19868211</v>
      </c>
      <c r="H1025" s="5">
        <v>671</v>
      </c>
      <c r="I1025" s="5">
        <v>175</v>
      </c>
      <c r="J1025" s="5">
        <v>3973931</v>
      </c>
      <c r="K1025" s="4" t="s">
        <v>2481</v>
      </c>
      <c r="L1025" s="6" t="s">
        <v>2339</v>
      </c>
      <c r="M1025" s="5">
        <v>1235</v>
      </c>
      <c r="N1025" s="4" t="s">
        <v>2481</v>
      </c>
      <c r="O1025" s="4" t="s">
        <v>4627</v>
      </c>
      <c r="P1025" s="4" t="s">
        <v>4606</v>
      </c>
    </row>
    <row r="1026" spans="1:16" ht="15" x14ac:dyDescent="0.2">
      <c r="A1026" s="2">
        <v>1025</v>
      </c>
      <c r="B1026" s="6" t="s">
        <v>2334</v>
      </c>
      <c r="C1026" s="7" t="str">
        <f>HYPERLINK("https://www.facebook.com/Benzinga/posts/10158291343468581","https://www.facebook.com/Benzinga/posts/10158291343468581")</f>
        <v>https://www.facebook.com/Benzinga/posts/10158291343468581</v>
      </c>
      <c r="D1026" s="6" t="s">
        <v>2340</v>
      </c>
      <c r="E1026" s="8">
        <v>44419</v>
      </c>
      <c r="F1026" s="6" t="s">
        <v>2341</v>
      </c>
      <c r="G1026" s="5">
        <v>29970</v>
      </c>
      <c r="H1026" s="5">
        <v>40</v>
      </c>
      <c r="I1026" s="5">
        <v>6</v>
      </c>
      <c r="J1026" s="5">
        <v>6009</v>
      </c>
      <c r="K1026" s="4" t="s">
        <v>2481</v>
      </c>
      <c r="L1026" s="6" t="s">
        <v>2342</v>
      </c>
      <c r="M1026" s="5">
        <v>1236</v>
      </c>
      <c r="N1026" s="4" t="s">
        <v>2481</v>
      </c>
      <c r="O1026" s="4" t="s">
        <v>4627</v>
      </c>
      <c r="P1026" s="4" t="s">
        <v>4606</v>
      </c>
    </row>
    <row r="1027" spans="1:16" ht="15" x14ac:dyDescent="0.2">
      <c r="A1027" s="2">
        <v>1026</v>
      </c>
      <c r="B1027" s="6" t="s">
        <v>2334</v>
      </c>
      <c r="C1027" s="7" t="str">
        <f>HYPERLINK("https://www.facebook.com/officialbenshapiro/posts/443948720419771","https://www.facebook.com/officialbenshapiro/posts/443948720419771")</f>
        <v>https://www.facebook.com/officialbenshapiro/posts/443948720419771</v>
      </c>
      <c r="D1027" s="6" t="s">
        <v>2343</v>
      </c>
      <c r="E1027" s="8">
        <v>44419</v>
      </c>
      <c r="F1027" s="6" t="s">
        <v>2344</v>
      </c>
      <c r="G1027" s="5">
        <v>0</v>
      </c>
      <c r="H1027" s="5">
        <v>555</v>
      </c>
      <c r="I1027" s="5">
        <v>117</v>
      </c>
      <c r="J1027" s="5">
        <v>225</v>
      </c>
      <c r="K1027" s="4" t="s">
        <v>2481</v>
      </c>
      <c r="L1027" s="6" t="s">
        <v>2345</v>
      </c>
      <c r="M1027" s="5">
        <v>1237</v>
      </c>
      <c r="N1027" s="4" t="s">
        <v>2481</v>
      </c>
      <c r="O1027" s="4" t="s">
        <v>4627</v>
      </c>
      <c r="P1027" s="4" t="s">
        <v>4606</v>
      </c>
    </row>
    <row r="1028" spans="1:16" ht="15" x14ac:dyDescent="0.2">
      <c r="A1028" s="2">
        <v>1027</v>
      </c>
      <c r="B1028" s="6" t="s">
        <v>2334</v>
      </c>
      <c r="C1028" s="7" t="str">
        <f>HYPERLINK("https://www.facebook.com/rapplerdotcom/posts/4807826992571379","https://www.facebook.com/rapplerdotcom/posts/4807826992571379")</f>
        <v>https://www.facebook.com/rapplerdotcom/posts/4807826992571379</v>
      </c>
      <c r="D1028" s="6" t="s">
        <v>2346</v>
      </c>
      <c r="E1028" s="8">
        <v>44419</v>
      </c>
      <c r="F1028" s="6" t="s">
        <v>2347</v>
      </c>
      <c r="G1028" s="5">
        <v>4762771</v>
      </c>
      <c r="H1028" s="5">
        <v>847</v>
      </c>
      <c r="I1028" s="5">
        <v>134</v>
      </c>
      <c r="J1028" s="6">
        <v>952875.3</v>
      </c>
      <c r="K1028" s="4" t="s">
        <v>2481</v>
      </c>
      <c r="L1028" s="6" t="s">
        <v>2348</v>
      </c>
      <c r="M1028" s="5">
        <v>1238</v>
      </c>
      <c r="N1028" s="4" t="s">
        <v>2481</v>
      </c>
      <c r="O1028" s="4" t="s">
        <v>4627</v>
      </c>
      <c r="P1028" s="4" t="s">
        <v>4606</v>
      </c>
    </row>
    <row r="1029" spans="1:16" ht="15" x14ac:dyDescent="0.2">
      <c r="A1029" s="2">
        <v>1028</v>
      </c>
      <c r="B1029" s="6" t="s">
        <v>2334</v>
      </c>
      <c r="C1029" s="7" t="str">
        <f>HYPERLINK("https://www.facebook.com/abc13Houston/posts/10159196133224342","https://www.facebook.com/abc13Houston/posts/10159196133224342")</f>
        <v>https://www.facebook.com/abc13Houston/posts/10159196133224342</v>
      </c>
      <c r="D1029" s="6" t="s">
        <v>2349</v>
      </c>
      <c r="E1029" s="8">
        <v>44419</v>
      </c>
      <c r="F1029" s="6" t="s">
        <v>2350</v>
      </c>
      <c r="G1029" s="5">
        <v>1778164</v>
      </c>
      <c r="H1029" s="5">
        <v>14</v>
      </c>
      <c r="I1029" s="5">
        <v>6</v>
      </c>
      <c r="J1029" s="6">
        <v>355640.00000000006</v>
      </c>
      <c r="K1029" s="4" t="s">
        <v>2481</v>
      </c>
      <c r="L1029" s="6" t="s">
        <v>2351</v>
      </c>
      <c r="M1029" s="5">
        <v>1239</v>
      </c>
      <c r="N1029" s="4" t="s">
        <v>2481</v>
      </c>
      <c r="O1029" s="4" t="s">
        <v>4627</v>
      </c>
      <c r="P1029" s="4" t="s">
        <v>4606</v>
      </c>
    </row>
    <row r="1030" spans="1:16" ht="15" x14ac:dyDescent="0.2">
      <c r="A1030" s="2">
        <v>1029</v>
      </c>
      <c r="B1030" s="6" t="s">
        <v>2334</v>
      </c>
      <c r="C1030" s="7" t="str">
        <f>HYPERLINK("https://www.facebook.com/Reuters/posts/4733267120026940","https://www.facebook.com/Reuters/posts/4733267120026940")</f>
        <v>https://www.facebook.com/Reuters/posts/4733267120026940</v>
      </c>
      <c r="D1030" s="6" t="s">
        <v>2352</v>
      </c>
      <c r="E1030" s="8">
        <v>44419</v>
      </c>
      <c r="F1030" s="6" t="s">
        <v>2353</v>
      </c>
      <c r="G1030" s="5">
        <v>5718343</v>
      </c>
      <c r="H1030" s="5">
        <v>448</v>
      </c>
      <c r="I1030" s="5">
        <v>59</v>
      </c>
      <c r="J1030" s="6">
        <v>1143832.5</v>
      </c>
      <c r="K1030" s="4" t="s">
        <v>2481</v>
      </c>
      <c r="L1030" s="6" t="s">
        <v>2354</v>
      </c>
      <c r="M1030" s="5">
        <v>1240</v>
      </c>
      <c r="N1030" s="4" t="s">
        <v>2481</v>
      </c>
      <c r="O1030" s="4" t="s">
        <v>4627</v>
      </c>
      <c r="P1030" s="4" t="s">
        <v>4606</v>
      </c>
    </row>
    <row r="1031" spans="1:16" ht="15" x14ac:dyDescent="0.2">
      <c r="A1031" s="2">
        <v>1030</v>
      </c>
      <c r="B1031" s="6" t="s">
        <v>2334</v>
      </c>
      <c r="C1031" s="7" t="str">
        <f>HYPERLINK("https://www.facebook.com/WSJ/posts/10161291758958128","https://www.facebook.com/WSJ/posts/10161291758958128")</f>
        <v>https://www.facebook.com/WSJ/posts/10161291758958128</v>
      </c>
      <c r="D1031" s="6" t="s">
        <v>2355</v>
      </c>
      <c r="E1031" s="8">
        <v>44419</v>
      </c>
      <c r="F1031" s="6" t="s">
        <v>2356</v>
      </c>
      <c r="G1031" s="5">
        <v>6823211</v>
      </c>
      <c r="H1031" s="5">
        <v>34</v>
      </c>
      <c r="I1031" s="5">
        <v>2</v>
      </c>
      <c r="J1031" s="6">
        <v>1364653.4000000001</v>
      </c>
      <c r="K1031" s="4" t="s">
        <v>2481</v>
      </c>
      <c r="L1031" s="6" t="s">
        <v>2357</v>
      </c>
      <c r="M1031" s="5">
        <v>1241</v>
      </c>
      <c r="N1031" s="4" t="s">
        <v>2481</v>
      </c>
      <c r="O1031" s="4" t="s">
        <v>4627</v>
      </c>
      <c r="P1031" s="4" t="s">
        <v>4606</v>
      </c>
    </row>
    <row r="1032" spans="1:16" ht="15" x14ac:dyDescent="0.2">
      <c r="A1032" s="2">
        <v>1031</v>
      </c>
      <c r="B1032" s="6" t="s">
        <v>2334</v>
      </c>
      <c r="C1032" s="7" t="str">
        <f>HYPERLINK("https://www.facebook.com/usatoday/posts/10159648514525667","https://www.facebook.com/usatoday/posts/10159648514525667")</f>
        <v>https://www.facebook.com/usatoday/posts/10159648514525667</v>
      </c>
      <c r="D1032" s="6" t="s">
        <v>2358</v>
      </c>
      <c r="E1032" s="8">
        <v>44419</v>
      </c>
      <c r="F1032" s="6" t="s">
        <v>2341</v>
      </c>
      <c r="G1032" s="5">
        <v>9121983</v>
      </c>
      <c r="H1032" s="5">
        <v>138</v>
      </c>
      <c r="I1032" s="5">
        <v>19</v>
      </c>
      <c r="J1032" s="6">
        <v>1824447.5</v>
      </c>
      <c r="K1032" s="4" t="s">
        <v>2481</v>
      </c>
      <c r="L1032" s="6" t="s">
        <v>2359</v>
      </c>
      <c r="M1032" s="5">
        <v>1242</v>
      </c>
      <c r="N1032" s="4" t="s">
        <v>2481</v>
      </c>
      <c r="O1032" s="4" t="s">
        <v>4627</v>
      </c>
      <c r="P1032" s="4" t="s">
        <v>4606</v>
      </c>
    </row>
    <row r="1033" spans="1:16" ht="15" x14ac:dyDescent="0.2">
      <c r="A1033" s="2">
        <v>1032</v>
      </c>
      <c r="B1033" s="6" t="s">
        <v>2334</v>
      </c>
      <c r="C1033" s="7" t="str">
        <f>HYPERLINK("https://www.facebook.com/13abc/posts/10159256811036897","https://www.facebook.com/13abc/posts/10159256811036897")</f>
        <v>https://www.facebook.com/13abc/posts/10159256811036897</v>
      </c>
      <c r="D1033" s="6" t="s">
        <v>2360</v>
      </c>
      <c r="E1033" s="8">
        <v>44419</v>
      </c>
      <c r="F1033" s="6" t="s">
        <v>2347</v>
      </c>
      <c r="G1033" s="5">
        <v>388748</v>
      </c>
      <c r="H1033" s="5">
        <v>12</v>
      </c>
      <c r="I1033" s="5">
        <v>3</v>
      </c>
      <c r="J1033" s="6">
        <v>77754.700000000012</v>
      </c>
      <c r="K1033" s="4" t="s">
        <v>2481</v>
      </c>
      <c r="L1033" s="6" t="s">
        <v>2361</v>
      </c>
      <c r="M1033" s="5">
        <v>1243</v>
      </c>
      <c r="N1033" s="4" t="s">
        <v>2481</v>
      </c>
      <c r="O1033" s="4" t="s">
        <v>4627</v>
      </c>
      <c r="P1033" s="4" t="s">
        <v>4606</v>
      </c>
    </row>
    <row r="1034" spans="1:16" ht="15" x14ac:dyDescent="0.2">
      <c r="A1034" s="2">
        <v>1033</v>
      </c>
      <c r="B1034" s="6" t="s">
        <v>2334</v>
      </c>
      <c r="C1034" s="7" t="str">
        <f>HYPERLINK("https://www.facebook.com/cnbccrypto/posts/4256098961139984","https://www.facebook.com/cnbccrypto/posts/4256098961139984")</f>
        <v>https://www.facebook.com/cnbccrypto/posts/4256098961139984</v>
      </c>
      <c r="D1034" s="6" t="s">
        <v>2362</v>
      </c>
      <c r="E1034" s="8">
        <v>44419</v>
      </c>
      <c r="F1034" s="6" t="s">
        <v>2350</v>
      </c>
      <c r="G1034" s="5">
        <v>302112</v>
      </c>
      <c r="H1034" s="5">
        <v>74</v>
      </c>
      <c r="I1034" s="5">
        <v>18</v>
      </c>
      <c r="J1034" s="6">
        <v>60453.599999999999</v>
      </c>
      <c r="K1034" s="4" t="s">
        <v>2481</v>
      </c>
      <c r="L1034" s="6" t="s">
        <v>2363</v>
      </c>
      <c r="M1034" s="5">
        <v>1244</v>
      </c>
      <c r="N1034" s="4" t="s">
        <v>2481</v>
      </c>
      <c r="O1034" s="4" t="s">
        <v>4627</v>
      </c>
      <c r="P1034" s="4" t="s">
        <v>4606</v>
      </c>
    </row>
    <row r="1035" spans="1:16" ht="15" x14ac:dyDescent="0.2">
      <c r="A1035" s="2">
        <v>1034</v>
      </c>
      <c r="B1035" s="6" t="s">
        <v>2334</v>
      </c>
      <c r="C1035" s="7" t="str">
        <f>HYPERLINK("https://www.facebook.com/cnbc/posts/10160393270209369","https://www.facebook.com/cnbc/posts/10160393270209369")</f>
        <v>https://www.facebook.com/cnbc/posts/10160393270209369</v>
      </c>
      <c r="D1035" s="6" t="s">
        <v>2364</v>
      </c>
      <c r="E1035" s="8">
        <v>44419</v>
      </c>
      <c r="F1035" s="6" t="s">
        <v>2365</v>
      </c>
      <c r="G1035" s="5">
        <v>3554123</v>
      </c>
      <c r="H1035" s="5">
        <v>534</v>
      </c>
      <c r="I1035" s="5">
        <v>29</v>
      </c>
      <c r="J1035" s="6">
        <v>710999.3</v>
      </c>
      <c r="K1035" s="4" t="s">
        <v>2481</v>
      </c>
      <c r="L1035" s="6" t="s">
        <v>2366</v>
      </c>
      <c r="M1035" s="5">
        <v>1245</v>
      </c>
      <c r="N1035" s="4" t="s">
        <v>2481</v>
      </c>
      <c r="O1035" s="4" t="s">
        <v>4627</v>
      </c>
      <c r="P1035" s="4" t="s">
        <v>4606</v>
      </c>
    </row>
    <row r="1036" spans="1:16" ht="15" x14ac:dyDescent="0.2">
      <c r="A1036" s="2">
        <v>1035</v>
      </c>
      <c r="B1036" s="6" t="s">
        <v>2334</v>
      </c>
      <c r="C1036" s="7" t="str">
        <f>HYPERLINK("https://www.facebook.com/cnbc/posts/10160393160644369","https://www.facebook.com/cnbc/posts/10160393160644369")</f>
        <v>https://www.facebook.com/cnbc/posts/10160393160644369</v>
      </c>
      <c r="D1036" s="6" t="s">
        <v>2364</v>
      </c>
      <c r="E1036" s="8">
        <v>44419</v>
      </c>
      <c r="F1036" s="6" t="s">
        <v>2367</v>
      </c>
      <c r="G1036" s="5">
        <v>3554122</v>
      </c>
      <c r="H1036" s="5">
        <v>28</v>
      </c>
      <c r="I1036" s="5">
        <v>4</v>
      </c>
      <c r="J1036" s="6">
        <v>710834.8</v>
      </c>
      <c r="K1036" s="4" t="s">
        <v>2481</v>
      </c>
      <c r="L1036" s="6" t="s">
        <v>2368</v>
      </c>
      <c r="M1036" s="5">
        <v>1246</v>
      </c>
      <c r="N1036" s="4" t="s">
        <v>2481</v>
      </c>
      <c r="O1036" s="4" t="s">
        <v>4627</v>
      </c>
      <c r="P1036" s="4" t="s">
        <v>4606</v>
      </c>
    </row>
    <row r="1037" spans="1:16" ht="15" x14ac:dyDescent="0.2">
      <c r="A1037" s="2">
        <v>1036</v>
      </c>
      <c r="B1037" s="6" t="s">
        <v>2334</v>
      </c>
      <c r="C1037" s="7" t="str">
        <f>HYPERLINK("https://www.facebook.com/chinadaily/posts/10159675605081291","https://www.facebook.com/chinadaily/posts/10159675605081291")</f>
        <v>https://www.facebook.com/chinadaily/posts/10159675605081291</v>
      </c>
      <c r="D1037" s="6" t="s">
        <v>2369</v>
      </c>
      <c r="E1037" s="8">
        <v>44419</v>
      </c>
      <c r="F1037" s="6" t="s">
        <v>2347</v>
      </c>
      <c r="G1037" s="5">
        <v>104568926</v>
      </c>
      <c r="H1037" s="5">
        <v>88</v>
      </c>
      <c r="I1037" s="5">
        <v>7</v>
      </c>
      <c r="J1037" s="6">
        <v>20913815.100000001</v>
      </c>
      <c r="K1037" s="4" t="s">
        <v>2481</v>
      </c>
      <c r="L1037" s="6" t="s">
        <v>2370</v>
      </c>
      <c r="M1037" s="5">
        <v>1247</v>
      </c>
      <c r="N1037" s="4" t="s">
        <v>2481</v>
      </c>
      <c r="O1037" s="4" t="s">
        <v>4627</v>
      </c>
      <c r="P1037" s="4" t="s">
        <v>4606</v>
      </c>
    </row>
    <row r="1038" spans="1:16" ht="15" x14ac:dyDescent="0.2">
      <c r="A1038" s="2">
        <v>1037</v>
      </c>
      <c r="B1038" s="6" t="s">
        <v>2334</v>
      </c>
      <c r="C1038" s="7" t="str">
        <f>HYPERLINK("https://www.facebook.com/CoinMarketCap/photos/a.1536780043034465/4287069908005451/","https://www.facebook.com/CoinMarketCap/photos/a.1536780043034465/4287069908005451/")</f>
        <v>https://www.facebook.com/CoinMarketCap/photos/a.1536780043034465/4287069908005451/</v>
      </c>
      <c r="D1038" s="6" t="s">
        <v>2371</v>
      </c>
      <c r="E1038" s="8">
        <v>44419</v>
      </c>
      <c r="F1038" s="6" t="s">
        <v>2347</v>
      </c>
      <c r="G1038" s="5">
        <v>104568926</v>
      </c>
      <c r="H1038" s="5">
        <v>12</v>
      </c>
      <c r="I1038" s="5">
        <v>2</v>
      </c>
      <c r="J1038" s="6">
        <v>20913789.800000004</v>
      </c>
      <c r="K1038" s="4" t="s">
        <v>2481</v>
      </c>
      <c r="L1038" s="6" t="s">
        <v>2372</v>
      </c>
      <c r="M1038" s="5">
        <v>1248</v>
      </c>
      <c r="N1038" s="4" t="s">
        <v>2481</v>
      </c>
      <c r="O1038" s="4" t="s">
        <v>4627</v>
      </c>
      <c r="P1038" s="4" t="s">
        <v>4606</v>
      </c>
    </row>
    <row r="1039" spans="1:16" ht="15" x14ac:dyDescent="0.2">
      <c r="A1039" s="2">
        <v>1038</v>
      </c>
      <c r="B1039" s="6" t="s">
        <v>2334</v>
      </c>
      <c r="C1039" s="7" t="str">
        <f>HYPERLINK("https://www.facebook.com/tomshardware/posts/10161345622559676","https://www.facebook.com/tomshardware/posts/10161345622559676")</f>
        <v>https://www.facebook.com/tomshardware/posts/10161345622559676</v>
      </c>
      <c r="D1039" s="6" t="s">
        <v>2373</v>
      </c>
      <c r="E1039" s="8">
        <v>44419</v>
      </c>
      <c r="F1039" s="6" t="s">
        <v>2350</v>
      </c>
      <c r="G1039" s="5">
        <v>310549</v>
      </c>
      <c r="H1039" s="5">
        <v>136</v>
      </c>
      <c r="I1039" s="5">
        <v>8</v>
      </c>
      <c r="J1039" s="6">
        <v>62154.600000000006</v>
      </c>
      <c r="K1039" s="4" t="s">
        <v>2481</v>
      </c>
      <c r="L1039" s="6" t="s">
        <v>2374</v>
      </c>
      <c r="M1039" s="5">
        <v>1249</v>
      </c>
      <c r="N1039" s="4" t="s">
        <v>2481</v>
      </c>
      <c r="O1039" s="4" t="s">
        <v>4627</v>
      </c>
      <c r="P1039" s="4" t="s">
        <v>4606</v>
      </c>
    </row>
    <row r="1040" spans="1:16" ht="15" x14ac:dyDescent="0.2">
      <c r="A1040" s="2">
        <v>1039</v>
      </c>
      <c r="B1040" s="6" t="s">
        <v>2334</v>
      </c>
      <c r="C1040" s="7" t="str">
        <f>HYPERLINK("https://www.facebook.com/WBTVNews3/posts/10158035240256455","https://www.facebook.com/WBTVNews3/posts/10158035240256455")</f>
        <v>https://www.facebook.com/WBTVNews3/posts/10158035240256455</v>
      </c>
      <c r="D1040" s="6" t="s">
        <v>2375</v>
      </c>
      <c r="E1040" s="8">
        <v>44419</v>
      </c>
      <c r="F1040" s="6" t="s">
        <v>2347</v>
      </c>
      <c r="G1040" s="5">
        <v>561121</v>
      </c>
      <c r="H1040" s="5">
        <v>10</v>
      </c>
      <c r="I1040" s="5">
        <v>5</v>
      </c>
      <c r="J1040" s="6">
        <v>112229.70000000001</v>
      </c>
      <c r="K1040" s="4" t="s">
        <v>2481</v>
      </c>
      <c r="L1040" s="6" t="s">
        <v>2376</v>
      </c>
      <c r="M1040" s="5">
        <v>1250</v>
      </c>
      <c r="N1040" s="4" t="s">
        <v>2481</v>
      </c>
      <c r="O1040" s="4" t="s">
        <v>4627</v>
      </c>
      <c r="P1040" s="4" t="s">
        <v>4606</v>
      </c>
    </row>
    <row r="1041" spans="1:16" ht="15" x14ac:dyDescent="0.2">
      <c r="A1041" s="2">
        <v>1040</v>
      </c>
      <c r="B1041" s="6" t="s">
        <v>2334</v>
      </c>
      <c r="C1041" s="7" t="str">
        <f>HYPERLINK("https://www.facebook.com/randizberg/posts/10158086620405778","https://www.facebook.com/randizberg/posts/10158086620405778")</f>
        <v>https://www.facebook.com/randizberg/posts/10158086620405778</v>
      </c>
      <c r="D1041" s="6" t="s">
        <v>2377</v>
      </c>
      <c r="E1041" s="8">
        <v>44419</v>
      </c>
      <c r="F1041" s="6" t="s">
        <v>2344</v>
      </c>
      <c r="G1041" s="5">
        <v>149201</v>
      </c>
      <c r="H1041" s="5">
        <v>17</v>
      </c>
      <c r="I1041" s="5">
        <v>3</v>
      </c>
      <c r="J1041" s="6">
        <v>29846.799999999999</v>
      </c>
      <c r="K1041" s="4" t="s">
        <v>2481</v>
      </c>
      <c r="L1041" s="6" t="s">
        <v>2378</v>
      </c>
      <c r="M1041" s="5">
        <v>1251</v>
      </c>
      <c r="N1041" s="4" t="s">
        <v>2481</v>
      </c>
      <c r="O1041" s="4" t="s">
        <v>4627</v>
      </c>
      <c r="P1041" s="4" t="s">
        <v>4606</v>
      </c>
    </row>
    <row r="1042" spans="1:16" ht="15" x14ac:dyDescent="0.2">
      <c r="A1042" s="2">
        <v>1041</v>
      </c>
      <c r="B1042" s="6" t="s">
        <v>2334</v>
      </c>
      <c r="C1042" s="7" t="str">
        <f>HYPERLINK("https://www.facebook.com/EastIdahoNews/posts/2011312419018488","https://www.facebook.com/EastIdahoNews/posts/2011312419018488")</f>
        <v>https://www.facebook.com/EastIdahoNews/posts/2011312419018488</v>
      </c>
      <c r="D1042" s="6" t="s">
        <v>2379</v>
      </c>
      <c r="E1042" s="8">
        <v>44419</v>
      </c>
      <c r="F1042" s="6" t="s">
        <v>2341</v>
      </c>
      <c r="G1042" s="5">
        <v>123724</v>
      </c>
      <c r="H1042" s="5">
        <v>16</v>
      </c>
      <c r="I1042" s="5">
        <v>3</v>
      </c>
      <c r="J1042" s="6">
        <v>24751.100000000002</v>
      </c>
      <c r="K1042" s="4" t="s">
        <v>2481</v>
      </c>
      <c r="L1042" s="6" t="s">
        <v>2380</v>
      </c>
      <c r="M1042" s="5">
        <v>1252</v>
      </c>
      <c r="N1042" s="4" t="s">
        <v>2481</v>
      </c>
      <c r="O1042" s="4" t="s">
        <v>4627</v>
      </c>
      <c r="P1042" s="4" t="s">
        <v>4606</v>
      </c>
    </row>
    <row r="1043" spans="1:16" ht="15" x14ac:dyDescent="0.2">
      <c r="A1043" s="2">
        <v>1042</v>
      </c>
      <c r="B1043" s="6" t="s">
        <v>2334</v>
      </c>
      <c r="C1043" s="7" t="str">
        <f>HYPERLINK("https://www.facebook.com/Benzinga/posts/10158290884598581","https://www.facebook.com/Benzinga/posts/10158290884598581")</f>
        <v>https://www.facebook.com/Benzinga/posts/10158290884598581</v>
      </c>
      <c r="D1043" s="6" t="s">
        <v>2340</v>
      </c>
      <c r="E1043" s="8">
        <v>44419</v>
      </c>
      <c r="F1043" s="6" t="s">
        <v>2367</v>
      </c>
      <c r="G1043" s="5">
        <v>29972</v>
      </c>
      <c r="H1043" s="5">
        <v>39</v>
      </c>
      <c r="I1043" s="5">
        <v>7</v>
      </c>
      <c r="J1043" s="6">
        <v>6009.6</v>
      </c>
      <c r="K1043" s="4" t="s">
        <v>2481</v>
      </c>
      <c r="L1043" s="6" t="s">
        <v>2381</v>
      </c>
      <c r="M1043" s="5">
        <v>1253</v>
      </c>
      <c r="N1043" s="4" t="s">
        <v>2481</v>
      </c>
      <c r="O1043" s="4" t="s">
        <v>4627</v>
      </c>
      <c r="P1043" s="4" t="s">
        <v>4606</v>
      </c>
    </row>
    <row r="1044" spans="1:16" ht="15" x14ac:dyDescent="0.2">
      <c r="A1044" s="2">
        <v>1043</v>
      </c>
      <c r="B1044" s="6" t="s">
        <v>2334</v>
      </c>
      <c r="C1044" s="7" t="str">
        <f>HYPERLINK("https://www.facebook.com/Benzinga/posts/10158290893228581","https://www.facebook.com/Benzinga/posts/10158290893228581")</f>
        <v>https://www.facebook.com/Benzinga/posts/10158290893228581</v>
      </c>
      <c r="D1044" s="6" t="s">
        <v>2340</v>
      </c>
      <c r="E1044" s="8">
        <v>44419</v>
      </c>
      <c r="F1044" s="6" t="s">
        <v>2365</v>
      </c>
      <c r="G1044" s="5">
        <v>29972</v>
      </c>
      <c r="H1044" s="5">
        <v>42</v>
      </c>
      <c r="I1044" s="5">
        <v>8</v>
      </c>
      <c r="J1044" s="6">
        <v>6011.0000000000009</v>
      </c>
      <c r="K1044" s="4" t="s">
        <v>2481</v>
      </c>
      <c r="L1044" s="6" t="s">
        <v>2382</v>
      </c>
      <c r="M1044" s="5">
        <v>1254</v>
      </c>
      <c r="N1044" s="4" t="s">
        <v>2481</v>
      </c>
      <c r="O1044" s="4" t="s">
        <v>4627</v>
      </c>
      <c r="P1044" s="4" t="s">
        <v>4606</v>
      </c>
    </row>
    <row r="1045" spans="1:16" ht="15" x14ac:dyDescent="0.2">
      <c r="A1045" s="2">
        <v>1044</v>
      </c>
      <c r="B1045" s="6" t="s">
        <v>2334</v>
      </c>
      <c r="C1045" s="7" t="str">
        <f>HYPERLINK("https://www.facebook.com/forbes/posts/10159775298042509","https://www.facebook.com/forbes/posts/10159775298042509")</f>
        <v>https://www.facebook.com/forbes/posts/10159775298042509</v>
      </c>
      <c r="D1045" s="6" t="s">
        <v>2383</v>
      </c>
      <c r="E1045" s="8">
        <v>44419</v>
      </c>
      <c r="F1045" s="6" t="s">
        <v>2365</v>
      </c>
      <c r="G1045" s="5">
        <v>7130425</v>
      </c>
      <c r="H1045" s="5">
        <v>215</v>
      </c>
      <c r="I1045" s="5">
        <v>25</v>
      </c>
      <c r="J1045" s="5">
        <v>1426162</v>
      </c>
      <c r="K1045" s="4" t="s">
        <v>2481</v>
      </c>
      <c r="L1045" s="6" t="s">
        <v>2384</v>
      </c>
      <c r="M1045" s="5">
        <v>1255</v>
      </c>
      <c r="N1045" s="4" t="s">
        <v>2481</v>
      </c>
      <c r="O1045" s="4" t="s">
        <v>4627</v>
      </c>
      <c r="P1045" s="4" t="s">
        <v>4606</v>
      </c>
    </row>
    <row r="1046" spans="1:16" ht="15" x14ac:dyDescent="0.2">
      <c r="A1046" s="2">
        <v>1045</v>
      </c>
      <c r="B1046" s="6" t="s">
        <v>2334</v>
      </c>
      <c r="C1046" s="7" t="str">
        <f>HYPERLINK("https://www.facebook.com/abc13Houston/posts/10159196214434342","https://www.facebook.com/abc13Houston/posts/10159196214434342")</f>
        <v>https://www.facebook.com/abc13Houston/posts/10159196214434342</v>
      </c>
      <c r="D1046" s="6" t="s">
        <v>2349</v>
      </c>
      <c r="E1046" s="8">
        <v>44419</v>
      </c>
      <c r="F1046" s="6" t="s">
        <v>2347</v>
      </c>
      <c r="G1046" s="5">
        <v>1778166</v>
      </c>
      <c r="H1046" s="5">
        <v>64</v>
      </c>
      <c r="I1046" s="5">
        <v>15</v>
      </c>
      <c r="J1046" s="6">
        <v>355659.9</v>
      </c>
      <c r="K1046" s="4" t="s">
        <v>2481</v>
      </c>
      <c r="L1046" s="6" t="s">
        <v>2385</v>
      </c>
      <c r="M1046" s="5">
        <v>1256</v>
      </c>
      <c r="N1046" s="4" t="s">
        <v>2481</v>
      </c>
      <c r="O1046" s="4" t="s">
        <v>4627</v>
      </c>
      <c r="P1046" s="4" t="s">
        <v>4606</v>
      </c>
    </row>
    <row r="1047" spans="1:16" ht="15" x14ac:dyDescent="0.2">
      <c r="A1047" s="2">
        <v>1046</v>
      </c>
      <c r="B1047" s="6" t="s">
        <v>2334</v>
      </c>
      <c r="C1047" s="7" t="str">
        <f>HYPERLINK("https://www.facebook.com/bloombergopinion/posts/4268866766522801","https://www.facebook.com/bloombergopinion/posts/4268866766522801")</f>
        <v>https://www.facebook.com/bloombergopinion/posts/4268866766522801</v>
      </c>
      <c r="D1047" s="6" t="s">
        <v>2386</v>
      </c>
      <c r="E1047" s="8">
        <v>44419</v>
      </c>
      <c r="F1047" s="6" t="s">
        <v>2347</v>
      </c>
      <c r="G1047" s="5">
        <v>282465</v>
      </c>
      <c r="H1047" s="5">
        <v>824</v>
      </c>
      <c r="I1047" s="5">
        <v>9</v>
      </c>
      <c r="J1047" s="6">
        <v>56744.7</v>
      </c>
      <c r="K1047" s="4" t="s">
        <v>2481</v>
      </c>
      <c r="L1047" s="6" t="s">
        <v>2387</v>
      </c>
      <c r="M1047" s="5">
        <v>1257</v>
      </c>
      <c r="N1047" s="4" t="s">
        <v>2481</v>
      </c>
      <c r="O1047" s="4" t="s">
        <v>4627</v>
      </c>
      <c r="P1047" s="4" t="s">
        <v>4606</v>
      </c>
    </row>
    <row r="1048" spans="1:16" ht="15" x14ac:dyDescent="0.2">
      <c r="A1048" s="2">
        <v>1047</v>
      </c>
      <c r="B1048" s="6" t="s">
        <v>2334</v>
      </c>
      <c r="C1048" s="7" t="str">
        <f>HYPERLINK("https://www.facebook.com/CoinMarketCap/posts/4286626388049803","https://www.facebook.com/CoinMarketCap/posts/4286626388049803")</f>
        <v>https://www.facebook.com/CoinMarketCap/posts/4286626388049803</v>
      </c>
      <c r="D1048" s="6" t="s">
        <v>2388</v>
      </c>
      <c r="E1048" s="8">
        <v>44419</v>
      </c>
      <c r="F1048" s="6" t="s">
        <v>2344</v>
      </c>
      <c r="G1048" s="5">
        <v>217764</v>
      </c>
      <c r="H1048" s="5">
        <v>48</v>
      </c>
      <c r="I1048" s="5">
        <v>3</v>
      </c>
      <c r="J1048" s="6">
        <v>43568.700000000004</v>
      </c>
      <c r="K1048" s="4" t="s">
        <v>2481</v>
      </c>
      <c r="L1048" s="6" t="s">
        <v>2389</v>
      </c>
      <c r="M1048" s="5">
        <v>1258</v>
      </c>
      <c r="N1048" s="4" t="s">
        <v>2481</v>
      </c>
      <c r="O1048" s="4" t="s">
        <v>4627</v>
      </c>
      <c r="P1048" s="4" t="s">
        <v>4606</v>
      </c>
    </row>
    <row r="1049" spans="1:16" ht="15" x14ac:dyDescent="0.2">
      <c r="A1049" s="2">
        <v>1048</v>
      </c>
      <c r="B1049" s="6" t="s">
        <v>2334</v>
      </c>
      <c r="C1049" s="7" t="str">
        <f>HYPERLINK("https://www.facebook.com/moneycontrol/posts/4594453080565378","https://www.facebook.com/moneycontrol/posts/4594453080565378")</f>
        <v>https://www.facebook.com/moneycontrol/posts/4594453080565378</v>
      </c>
      <c r="D1049" s="6" t="s">
        <v>2390</v>
      </c>
      <c r="E1049" s="8">
        <v>44419</v>
      </c>
      <c r="F1049" s="6" t="s">
        <v>2344</v>
      </c>
      <c r="G1049" s="5">
        <v>1016359</v>
      </c>
      <c r="H1049" s="5">
        <v>9</v>
      </c>
      <c r="I1049" s="5">
        <v>0</v>
      </c>
      <c r="J1049" s="6">
        <v>203274.50000000003</v>
      </c>
      <c r="K1049" s="4" t="s">
        <v>2481</v>
      </c>
      <c r="L1049" s="6" t="s">
        <v>2391</v>
      </c>
      <c r="M1049" s="5">
        <v>1259</v>
      </c>
      <c r="N1049" s="4" t="s">
        <v>2481</v>
      </c>
      <c r="O1049" s="4" t="s">
        <v>4627</v>
      </c>
      <c r="P1049" s="4" t="s">
        <v>4606</v>
      </c>
    </row>
    <row r="1050" spans="1:16" ht="15" x14ac:dyDescent="0.2">
      <c r="A1050" s="2">
        <v>1049</v>
      </c>
      <c r="B1050" s="6" t="s">
        <v>2334</v>
      </c>
      <c r="C1050" s="7" t="str">
        <f>HYPERLINK("https://www.facebook.com/Benzinga/posts/10158291246233581","https://www.facebook.com/Benzinga/posts/10158291246233581")</f>
        <v>https://www.facebook.com/Benzinga/posts/10158291246233581</v>
      </c>
      <c r="D1050" s="6" t="s">
        <v>2340</v>
      </c>
      <c r="E1050" s="8">
        <v>44419</v>
      </c>
      <c r="F1050" s="6" t="s">
        <v>2347</v>
      </c>
      <c r="G1050" s="5">
        <v>29972</v>
      </c>
      <c r="H1050" s="5">
        <v>12</v>
      </c>
      <c r="I1050" s="5">
        <v>0</v>
      </c>
      <c r="J1050" s="6">
        <v>5998.0000000000009</v>
      </c>
      <c r="K1050" s="4" t="s">
        <v>2481</v>
      </c>
      <c r="L1050" s="6" t="s">
        <v>2392</v>
      </c>
      <c r="M1050" s="5">
        <v>1260</v>
      </c>
      <c r="N1050" s="4" t="s">
        <v>2481</v>
      </c>
      <c r="O1050" s="4" t="s">
        <v>4627</v>
      </c>
      <c r="P1050" s="4" t="s">
        <v>4606</v>
      </c>
    </row>
    <row r="1051" spans="1:16" ht="15" x14ac:dyDescent="0.2">
      <c r="A1051" s="2">
        <v>1050</v>
      </c>
      <c r="B1051" s="6" t="s">
        <v>2334</v>
      </c>
      <c r="C1051" s="7" t="str">
        <f>HYPERLINK("https://www.facebook.com/OpenSecrets/posts/10158416893266938","https://www.facebook.com/OpenSecrets/posts/10158416893266938")</f>
        <v>https://www.facebook.com/OpenSecrets/posts/10158416893266938</v>
      </c>
      <c r="D1051" s="6" t="s">
        <v>2393</v>
      </c>
      <c r="E1051" s="8">
        <v>44419</v>
      </c>
      <c r="F1051" s="6" t="s">
        <v>2347</v>
      </c>
      <c r="G1051" s="5">
        <v>139036</v>
      </c>
      <c r="H1051" s="5">
        <v>12</v>
      </c>
      <c r="I1051" s="5">
        <v>35</v>
      </c>
      <c r="J1051" s="6">
        <v>27828.3</v>
      </c>
      <c r="K1051" s="4" t="s">
        <v>2481</v>
      </c>
      <c r="L1051" s="6" t="s">
        <v>2394</v>
      </c>
      <c r="M1051" s="5">
        <v>1261</v>
      </c>
      <c r="N1051" s="4" t="s">
        <v>2481</v>
      </c>
      <c r="O1051" s="4" t="s">
        <v>4627</v>
      </c>
      <c r="P1051" s="4" t="s">
        <v>4606</v>
      </c>
    </row>
    <row r="1052" spans="1:16" ht="15" x14ac:dyDescent="0.2">
      <c r="A1052" s="2">
        <v>1051</v>
      </c>
      <c r="B1052" s="6" t="s">
        <v>2334</v>
      </c>
      <c r="C1052" s="7" t="str">
        <f>HYPERLINK("https://www.facebook.com/CoinMarketCap/posts/4286568258055616","https://www.facebook.com/CoinMarketCap/posts/4286568258055616")</f>
        <v>https://www.facebook.com/CoinMarketCap/posts/4286568258055616</v>
      </c>
      <c r="D1052" s="6" t="s">
        <v>2388</v>
      </c>
      <c r="E1052" s="8">
        <v>44419</v>
      </c>
      <c r="F1052" s="6" t="s">
        <v>2347</v>
      </c>
      <c r="G1052" s="5">
        <v>217766</v>
      </c>
      <c r="H1052" s="5">
        <v>13</v>
      </c>
      <c r="I1052" s="5">
        <v>34</v>
      </c>
      <c r="J1052" s="6">
        <v>43574.100000000006</v>
      </c>
      <c r="K1052" s="4" t="s">
        <v>2481</v>
      </c>
      <c r="L1052" s="6" t="s">
        <v>2395</v>
      </c>
      <c r="M1052" s="5">
        <v>1262</v>
      </c>
      <c r="N1052" s="4" t="s">
        <v>2481</v>
      </c>
      <c r="O1052" s="4" t="s">
        <v>4627</v>
      </c>
      <c r="P1052" s="4" t="s">
        <v>4606</v>
      </c>
    </row>
    <row r="1053" spans="1:16" ht="15" x14ac:dyDescent="0.2">
      <c r="A1053" s="2">
        <v>1052</v>
      </c>
      <c r="B1053" s="6" t="s">
        <v>2334</v>
      </c>
      <c r="C1053" s="7" t="str">
        <f>HYPERLINK("https://www.facebook.com/abc7chicago/posts/10160108787316162","https://www.facebook.com/abc7chicago/posts/10160108787316162")</f>
        <v>https://www.facebook.com/abc7chicago/posts/10160108787316162</v>
      </c>
      <c r="D1053" s="6" t="s">
        <v>2396</v>
      </c>
      <c r="E1053" s="8">
        <v>44419</v>
      </c>
      <c r="F1053" s="6" t="s">
        <v>2347</v>
      </c>
      <c r="G1053" s="5">
        <v>2655147</v>
      </c>
      <c r="H1053" s="5">
        <v>75</v>
      </c>
      <c r="I1053" s="5">
        <v>28</v>
      </c>
      <c r="J1053" s="6">
        <v>531065.9</v>
      </c>
      <c r="K1053" s="4" t="s">
        <v>2481</v>
      </c>
      <c r="L1053" s="6" t="s">
        <v>2385</v>
      </c>
      <c r="M1053" s="5">
        <v>1263</v>
      </c>
      <c r="N1053" s="4" t="s">
        <v>2481</v>
      </c>
      <c r="O1053" s="4" t="s">
        <v>4627</v>
      </c>
      <c r="P1053" s="4" t="s">
        <v>4606</v>
      </c>
    </row>
    <row r="1054" spans="1:16" ht="15" x14ac:dyDescent="0.2">
      <c r="A1054" s="2">
        <v>1053</v>
      </c>
      <c r="B1054" s="6" t="s">
        <v>2334</v>
      </c>
      <c r="C1054" s="7" t="str">
        <f>HYPERLINK("https://www.facebook.com/readrestofworld/posts/378453820357759","https://www.facebook.com/readrestofworld/posts/378453820357759")</f>
        <v>https://www.facebook.com/readrestofworld/posts/378453820357759</v>
      </c>
      <c r="D1054" s="6" t="s">
        <v>2397</v>
      </c>
      <c r="E1054" s="8">
        <v>44419</v>
      </c>
      <c r="F1054" s="6" t="s">
        <v>2347</v>
      </c>
      <c r="G1054" s="5">
        <v>212416</v>
      </c>
      <c r="H1054" s="5">
        <v>135</v>
      </c>
      <c r="I1054" s="5">
        <v>5</v>
      </c>
      <c r="J1054" s="6">
        <v>42526.200000000004</v>
      </c>
      <c r="K1054" s="4" t="s">
        <v>2481</v>
      </c>
      <c r="L1054" s="6" t="s">
        <v>2398</v>
      </c>
      <c r="M1054" s="5">
        <v>1264</v>
      </c>
      <c r="N1054" s="4" t="s">
        <v>2481</v>
      </c>
      <c r="O1054" s="4" t="s">
        <v>4627</v>
      </c>
      <c r="P1054" s="4" t="s">
        <v>4606</v>
      </c>
    </row>
    <row r="1055" spans="1:16" ht="15" x14ac:dyDescent="0.2">
      <c r="A1055" s="2">
        <v>1054</v>
      </c>
      <c r="B1055" s="6" t="s">
        <v>2334</v>
      </c>
      <c r="C1055" s="7" t="str">
        <f>HYPERLINK("https://www.facebook.com/CoinMarketCap/posts/4286570704722038","https://www.facebook.com/CoinMarketCap/posts/4286570704722038")</f>
        <v>https://www.facebook.com/CoinMarketCap/posts/4286570704722038</v>
      </c>
      <c r="D1055" s="6" t="s">
        <v>2388</v>
      </c>
      <c r="E1055" s="8">
        <v>44419</v>
      </c>
      <c r="F1055" s="6" t="s">
        <v>2347</v>
      </c>
      <c r="G1055" s="5">
        <v>217771</v>
      </c>
      <c r="H1055" s="5">
        <v>40</v>
      </c>
      <c r="I1055" s="5">
        <v>34</v>
      </c>
      <c r="J1055" s="6">
        <v>43583.200000000004</v>
      </c>
      <c r="K1055" s="4" t="s">
        <v>2481</v>
      </c>
      <c r="L1055" s="6" t="s">
        <v>2399</v>
      </c>
      <c r="M1055" s="5">
        <v>1265</v>
      </c>
      <c r="N1055" s="4" t="s">
        <v>2481</v>
      </c>
      <c r="O1055" s="4" t="s">
        <v>4627</v>
      </c>
      <c r="P1055" s="4" t="s">
        <v>4606</v>
      </c>
    </row>
    <row r="1056" spans="1:16" ht="15" x14ac:dyDescent="0.2">
      <c r="A1056" s="2">
        <v>1055</v>
      </c>
      <c r="B1056" s="6" t="s">
        <v>2334</v>
      </c>
      <c r="C1056" s="7" t="str">
        <f>HYPERLINK("https://www.facebook.com/verge/posts/4396668500369459","https://www.facebook.com/verge/posts/4396668500369459")</f>
        <v>https://www.facebook.com/verge/posts/4396668500369459</v>
      </c>
      <c r="D1056" s="6" t="s">
        <v>2400</v>
      </c>
      <c r="E1056" s="8">
        <v>44419</v>
      </c>
      <c r="F1056" s="6" t="s">
        <v>2350</v>
      </c>
      <c r="G1056" s="5">
        <v>3560228</v>
      </c>
      <c r="H1056" s="5">
        <v>41</v>
      </c>
      <c r="I1056" s="5">
        <v>6</v>
      </c>
      <c r="J1056" s="6">
        <v>712060.90000000014</v>
      </c>
      <c r="K1056" s="4" t="s">
        <v>2481</v>
      </c>
      <c r="L1056" s="6" t="s">
        <v>2401</v>
      </c>
      <c r="M1056" s="5">
        <v>1266</v>
      </c>
      <c r="N1056" s="4" t="s">
        <v>2481</v>
      </c>
      <c r="O1056" s="4" t="s">
        <v>4627</v>
      </c>
      <c r="P1056" s="4" t="s">
        <v>4606</v>
      </c>
    </row>
    <row r="1057" spans="1:16" ht="15" x14ac:dyDescent="0.2">
      <c r="A1057" s="2">
        <v>1056</v>
      </c>
      <c r="B1057" s="6" t="s">
        <v>2334</v>
      </c>
      <c r="C1057" s="7" t="str">
        <f>HYPERLINK("https://www.facebook.com/NBCBayArea/posts/10158100201616990","https://www.facebook.com/NBCBayArea/posts/10158100201616990")</f>
        <v>https://www.facebook.com/NBCBayArea/posts/10158100201616990</v>
      </c>
      <c r="D1057" s="6" t="s">
        <v>2402</v>
      </c>
      <c r="E1057" s="8">
        <v>44419</v>
      </c>
      <c r="F1057" s="6" t="s">
        <v>2344</v>
      </c>
      <c r="G1057" s="5">
        <v>494517</v>
      </c>
      <c r="H1057" s="5">
        <v>4</v>
      </c>
      <c r="I1057" s="5">
        <v>2</v>
      </c>
      <c r="J1057" s="6">
        <v>98905.600000000006</v>
      </c>
      <c r="K1057" s="4" t="s">
        <v>2481</v>
      </c>
      <c r="L1057" s="6" t="s">
        <v>2403</v>
      </c>
      <c r="M1057" s="5">
        <v>1267</v>
      </c>
      <c r="N1057" s="4" t="s">
        <v>2481</v>
      </c>
      <c r="O1057" s="4" t="s">
        <v>4627</v>
      </c>
      <c r="P1057" s="4" t="s">
        <v>4606</v>
      </c>
    </row>
    <row r="1058" spans="1:16" ht="15" x14ac:dyDescent="0.2">
      <c r="A1058" s="2">
        <v>1057</v>
      </c>
      <c r="B1058" s="6" t="s">
        <v>2334</v>
      </c>
      <c r="C1058" s="7" t="str">
        <f>HYPERLINK("https://www.facebook.com/CTVNewsNorthernOntario/posts/6773674452658618","https://www.facebook.com/CTVNewsNorthernOntario/posts/6773674452658618")</f>
        <v>https://www.facebook.com/CTVNewsNorthernOntario/posts/6773674452658618</v>
      </c>
      <c r="D1058" s="6" t="s">
        <v>2404</v>
      </c>
      <c r="E1058" s="8">
        <v>44419</v>
      </c>
      <c r="F1058" s="6" t="s">
        <v>2336</v>
      </c>
      <c r="G1058" s="5">
        <v>68429</v>
      </c>
      <c r="H1058" s="5">
        <v>5</v>
      </c>
      <c r="I1058" s="5">
        <v>2</v>
      </c>
      <c r="J1058" s="6">
        <v>13688.300000000001</v>
      </c>
      <c r="K1058" s="4" t="s">
        <v>2481</v>
      </c>
      <c r="L1058" s="6" t="s">
        <v>2405</v>
      </c>
      <c r="M1058" s="5">
        <v>1268</v>
      </c>
      <c r="N1058" s="4" t="s">
        <v>2481</v>
      </c>
      <c r="O1058" s="4" t="s">
        <v>4627</v>
      </c>
      <c r="P1058" s="4" t="s">
        <v>4606</v>
      </c>
    </row>
    <row r="1059" spans="1:16" ht="15" x14ac:dyDescent="0.2">
      <c r="A1059" s="2">
        <v>1058</v>
      </c>
      <c r="B1059" s="6" t="s">
        <v>2334</v>
      </c>
      <c r="C1059" s="7" t="str">
        <f>HYPERLINK("https://www.facebook.com/ABC7NY/posts/10158928648169091","https://www.facebook.com/ABC7NY/posts/10158928648169091")</f>
        <v>https://www.facebook.com/ABC7NY/posts/10158928648169091</v>
      </c>
      <c r="D1059" s="6" t="s">
        <v>2406</v>
      </c>
      <c r="E1059" s="8">
        <v>44419</v>
      </c>
      <c r="F1059" s="6" t="s">
        <v>2350</v>
      </c>
      <c r="G1059" s="5">
        <v>2330758</v>
      </c>
      <c r="H1059" s="5">
        <v>81</v>
      </c>
      <c r="I1059" s="5">
        <v>27</v>
      </c>
      <c r="J1059" s="6">
        <v>466189.4</v>
      </c>
      <c r="K1059" s="4" t="s">
        <v>2481</v>
      </c>
      <c r="L1059" s="6" t="s">
        <v>2385</v>
      </c>
      <c r="M1059" s="5">
        <v>1269</v>
      </c>
      <c r="N1059" s="4" t="s">
        <v>2481</v>
      </c>
      <c r="O1059" s="4" t="s">
        <v>4627</v>
      </c>
      <c r="P1059" s="4" t="s">
        <v>4606</v>
      </c>
    </row>
    <row r="1060" spans="1:16" ht="15" x14ac:dyDescent="0.2">
      <c r="A1060" s="2">
        <v>1059</v>
      </c>
      <c r="B1060" s="6" t="s">
        <v>2334</v>
      </c>
      <c r="C1060" s="7" t="str">
        <f>HYPERLINK("https://www.facebook.com/buy.bitcoin.news/posts/4194119160685669","https://www.facebook.com/buy.bitcoin.news/posts/4194119160685669")</f>
        <v>https://www.facebook.com/buy.bitcoin.news/posts/4194119160685669</v>
      </c>
      <c r="D1060" s="6" t="s">
        <v>2407</v>
      </c>
      <c r="E1060" s="8">
        <v>44419</v>
      </c>
      <c r="F1060" s="6" t="s">
        <v>2344</v>
      </c>
      <c r="G1060" s="5">
        <v>238507</v>
      </c>
      <c r="H1060" s="5">
        <v>16</v>
      </c>
      <c r="I1060" s="5">
        <v>2</v>
      </c>
      <c r="J1060" s="6">
        <v>47707.200000000004</v>
      </c>
      <c r="K1060" s="4" t="s">
        <v>2481</v>
      </c>
      <c r="L1060" s="6" t="s">
        <v>2408</v>
      </c>
      <c r="M1060" s="5">
        <v>1270</v>
      </c>
      <c r="N1060" s="4" t="s">
        <v>2481</v>
      </c>
      <c r="O1060" s="4" t="s">
        <v>4627</v>
      </c>
      <c r="P1060" s="4" t="s">
        <v>4606</v>
      </c>
    </row>
    <row r="1061" spans="1:16" ht="15" x14ac:dyDescent="0.2">
      <c r="A1061" s="2">
        <v>1060</v>
      </c>
      <c r="B1061" s="6" t="s">
        <v>2334</v>
      </c>
      <c r="C1061" s="7" t="str">
        <f>HYPERLINK("https://www.facebook.com/CoinMarketCap/posts/4286569988055443","https://www.facebook.com/CoinMarketCap/posts/4286569988055443")</f>
        <v>https://www.facebook.com/CoinMarketCap/posts/4286569988055443</v>
      </c>
      <c r="D1061" s="6" t="s">
        <v>2388</v>
      </c>
      <c r="E1061" s="8">
        <v>44419</v>
      </c>
      <c r="F1061" s="6" t="s">
        <v>2347</v>
      </c>
      <c r="G1061" s="5">
        <v>217773</v>
      </c>
      <c r="H1061" s="5">
        <v>21</v>
      </c>
      <c r="I1061" s="5">
        <v>34</v>
      </c>
      <c r="J1061" s="6">
        <v>43577.900000000009</v>
      </c>
      <c r="K1061" s="4" t="s">
        <v>2481</v>
      </c>
      <c r="L1061" s="6" t="s">
        <v>2409</v>
      </c>
      <c r="M1061" s="5">
        <v>1271</v>
      </c>
      <c r="N1061" s="4" t="s">
        <v>2481</v>
      </c>
      <c r="O1061" s="4" t="s">
        <v>4627</v>
      </c>
      <c r="P1061" s="4" t="s">
        <v>4606</v>
      </c>
    </row>
    <row r="1062" spans="1:16" ht="15" x14ac:dyDescent="0.2">
      <c r="A1062" s="2">
        <v>1061</v>
      </c>
      <c r="B1062" s="6" t="s">
        <v>2334</v>
      </c>
      <c r="C1062" s="7" t="str">
        <f>HYPERLINK("https://www.facebook.com/CoinMarketCap/posts/4286566378055804","https://www.facebook.com/CoinMarketCap/posts/4286566378055804")</f>
        <v>https://www.facebook.com/CoinMarketCap/posts/4286566378055804</v>
      </c>
      <c r="D1062" s="6" t="s">
        <v>2388</v>
      </c>
      <c r="E1062" s="8">
        <v>44419</v>
      </c>
      <c r="F1062" s="6" t="s">
        <v>2347</v>
      </c>
      <c r="G1062" s="5">
        <v>217774</v>
      </c>
      <c r="H1062" s="5">
        <v>14</v>
      </c>
      <c r="I1062" s="5">
        <v>34</v>
      </c>
      <c r="J1062" s="5">
        <v>43576</v>
      </c>
      <c r="K1062" s="4" t="s">
        <v>2481</v>
      </c>
      <c r="L1062" s="6" t="s">
        <v>2410</v>
      </c>
      <c r="M1062" s="5">
        <v>1272</v>
      </c>
      <c r="N1062" s="4" t="s">
        <v>2481</v>
      </c>
      <c r="O1062" s="4" t="s">
        <v>4627</v>
      </c>
      <c r="P1062" s="4" t="s">
        <v>4606</v>
      </c>
    </row>
    <row r="1063" spans="1:16" ht="15" x14ac:dyDescent="0.2">
      <c r="A1063" s="2">
        <v>1062</v>
      </c>
      <c r="B1063" s="6" t="s">
        <v>2334</v>
      </c>
      <c r="C1063" s="7" t="str">
        <f>HYPERLINK("https://www.facebook.com/giantfreakinrobot/posts/10159160051554584","https://www.facebook.com/giantfreakinrobot/posts/10159160051554584")</f>
        <v>https://www.facebook.com/giantfreakinrobot/posts/10159160051554584</v>
      </c>
      <c r="D1063" s="6" t="s">
        <v>2411</v>
      </c>
      <c r="E1063" s="8">
        <v>44419</v>
      </c>
      <c r="F1063" s="6" t="s">
        <v>2344</v>
      </c>
      <c r="G1063" s="5">
        <v>438791</v>
      </c>
      <c r="H1063" s="5">
        <v>13</v>
      </c>
      <c r="I1063" s="5">
        <v>18</v>
      </c>
      <c r="J1063" s="6">
        <v>87771.1</v>
      </c>
      <c r="K1063" s="4" t="s">
        <v>2481</v>
      </c>
      <c r="L1063" s="6" t="s">
        <v>2412</v>
      </c>
      <c r="M1063" s="5">
        <v>1273</v>
      </c>
      <c r="N1063" s="4" t="s">
        <v>2481</v>
      </c>
      <c r="O1063" s="4" t="s">
        <v>4627</v>
      </c>
      <c r="P1063" s="4" t="s">
        <v>4606</v>
      </c>
    </row>
    <row r="1064" spans="1:16" ht="15" x14ac:dyDescent="0.2">
      <c r="A1064" s="2">
        <v>1063</v>
      </c>
      <c r="B1064" s="6" t="s">
        <v>2334</v>
      </c>
      <c r="C1064" s="7" t="str">
        <f>HYPERLINK("https://www.facebook.com/slashdot/posts/10158186858955857","https://www.facebook.com/slashdot/posts/10158186858955857")</f>
        <v>https://www.facebook.com/slashdot/posts/10158186858955857</v>
      </c>
      <c r="D1064" s="6" t="s">
        <v>2413</v>
      </c>
      <c r="E1064" s="8">
        <v>44419</v>
      </c>
      <c r="F1064" s="6" t="s">
        <v>2344</v>
      </c>
      <c r="G1064" s="5">
        <v>129169</v>
      </c>
      <c r="H1064" s="5">
        <v>2</v>
      </c>
      <c r="I1064" s="5">
        <v>6</v>
      </c>
      <c r="J1064" s="6">
        <v>25837.4</v>
      </c>
      <c r="K1064" s="4" t="s">
        <v>2481</v>
      </c>
      <c r="L1064" s="6" t="s">
        <v>2414</v>
      </c>
      <c r="M1064" s="5">
        <v>1274</v>
      </c>
      <c r="N1064" s="4" t="s">
        <v>2481</v>
      </c>
      <c r="O1064" s="4" t="s">
        <v>4627</v>
      </c>
      <c r="P1064" s="4" t="s">
        <v>4606</v>
      </c>
    </row>
    <row r="1065" spans="1:16" ht="15" x14ac:dyDescent="0.2">
      <c r="A1065" s="2">
        <v>1064</v>
      </c>
      <c r="B1065" s="6" t="s">
        <v>2334</v>
      </c>
      <c r="C1065" s="7" t="str">
        <f>HYPERLINK("https://www.facebook.com/CoinMarketCap/posts/4286461291399646","https://www.facebook.com/CoinMarketCap/posts/4286461291399646")</f>
        <v>https://www.facebook.com/CoinMarketCap/posts/4286461291399646</v>
      </c>
      <c r="D1065" s="6" t="s">
        <v>2388</v>
      </c>
      <c r="E1065" s="8">
        <v>44419</v>
      </c>
      <c r="F1065" s="6" t="s">
        <v>2350</v>
      </c>
      <c r="G1065" s="5">
        <v>217774</v>
      </c>
      <c r="H1065" s="5">
        <v>31</v>
      </c>
      <c r="I1065" s="5">
        <v>34</v>
      </c>
      <c r="J1065" s="6">
        <v>43581.100000000006</v>
      </c>
      <c r="K1065" s="4" t="s">
        <v>2481</v>
      </c>
      <c r="L1065" s="6" t="s">
        <v>2415</v>
      </c>
      <c r="M1065" s="5">
        <v>1275</v>
      </c>
      <c r="N1065" s="4" t="s">
        <v>2481</v>
      </c>
      <c r="O1065" s="4" t="s">
        <v>4627</v>
      </c>
      <c r="P1065" s="4" t="s">
        <v>4606</v>
      </c>
    </row>
    <row r="1066" spans="1:16" ht="15" x14ac:dyDescent="0.2">
      <c r="A1066" s="2">
        <v>1065</v>
      </c>
      <c r="B1066" s="6" t="s">
        <v>2334</v>
      </c>
      <c r="C1066" s="7" t="str">
        <f>HYPERLINK("https://www.facebook.com/cryptosrus/posts/4245402022205253","https://www.facebook.com/cryptosrus/posts/4245402022205253")</f>
        <v>https://www.facebook.com/cryptosrus/posts/4245402022205253</v>
      </c>
      <c r="D1066" s="6" t="s">
        <v>2416</v>
      </c>
      <c r="E1066" s="8">
        <v>44419</v>
      </c>
      <c r="F1066" s="6" t="s">
        <v>2365</v>
      </c>
      <c r="G1066" s="5">
        <v>14268</v>
      </c>
      <c r="H1066" s="5">
        <v>43</v>
      </c>
      <c r="I1066" s="5">
        <v>9</v>
      </c>
      <c r="J1066" s="6">
        <v>2871.0000000000005</v>
      </c>
      <c r="K1066" s="4" t="s">
        <v>2481</v>
      </c>
      <c r="L1066" s="6" t="s">
        <v>2417</v>
      </c>
      <c r="M1066" s="5">
        <v>1276</v>
      </c>
      <c r="N1066" s="4" t="s">
        <v>2481</v>
      </c>
      <c r="O1066" s="4" t="s">
        <v>4627</v>
      </c>
      <c r="P1066" s="4" t="s">
        <v>4606</v>
      </c>
    </row>
    <row r="1067" spans="1:16" ht="15" x14ac:dyDescent="0.2">
      <c r="A1067" s="2">
        <v>1066</v>
      </c>
      <c r="B1067" s="6" t="s">
        <v>2334</v>
      </c>
      <c r="C1067" s="7" t="str">
        <f>HYPERLINK("https://www.facebook.com/naijafm/posts/4182435678476451","https://www.facebook.com/naijafm/posts/4182435678476451")</f>
        <v>https://www.facebook.com/naijafm/posts/4182435678476451</v>
      </c>
      <c r="D1067" s="6" t="s">
        <v>2418</v>
      </c>
      <c r="E1067" s="8">
        <v>44419</v>
      </c>
      <c r="F1067" s="6" t="s">
        <v>2347</v>
      </c>
      <c r="G1067" s="5">
        <v>276219</v>
      </c>
      <c r="H1067" s="5">
        <v>5</v>
      </c>
      <c r="I1067" s="5">
        <v>2</v>
      </c>
      <c r="J1067" s="6">
        <v>55246.3</v>
      </c>
      <c r="K1067" s="4" t="s">
        <v>2481</v>
      </c>
      <c r="L1067" s="6" t="s">
        <v>2419</v>
      </c>
      <c r="M1067" s="5">
        <v>1277</v>
      </c>
      <c r="N1067" s="4" t="s">
        <v>2481</v>
      </c>
      <c r="O1067" s="4" t="s">
        <v>4627</v>
      </c>
      <c r="P1067" s="4" t="s">
        <v>4606</v>
      </c>
    </row>
    <row r="1068" spans="1:16" ht="15" x14ac:dyDescent="0.2">
      <c r="A1068" s="2">
        <v>1067</v>
      </c>
      <c r="B1068" s="6" t="s">
        <v>2334</v>
      </c>
      <c r="C1068" s="7" t="str">
        <f>HYPERLINK("https://www.facebook.com/CoinMarketCap/posts/4286783834700725","https://www.facebook.com/CoinMarketCap/posts/4286783834700725")</f>
        <v>https://www.facebook.com/CoinMarketCap/posts/4286783834700725</v>
      </c>
      <c r="D1068" s="6" t="s">
        <v>2388</v>
      </c>
      <c r="E1068" s="8">
        <v>44419</v>
      </c>
      <c r="F1068" s="6" t="s">
        <v>2341</v>
      </c>
      <c r="G1068" s="5">
        <v>217780</v>
      </c>
      <c r="H1068" s="5">
        <v>28</v>
      </c>
      <c r="I1068" s="5">
        <v>34</v>
      </c>
      <c r="J1068" s="6">
        <v>43581.4</v>
      </c>
      <c r="K1068" s="4" t="s">
        <v>2481</v>
      </c>
      <c r="L1068" s="6" t="s">
        <v>2420</v>
      </c>
      <c r="M1068" s="5">
        <v>1278</v>
      </c>
      <c r="N1068" s="4" t="s">
        <v>2481</v>
      </c>
      <c r="O1068" s="4" t="s">
        <v>4627</v>
      </c>
      <c r="P1068" s="4" t="s">
        <v>4606</v>
      </c>
    </row>
    <row r="1069" spans="1:16" ht="15" x14ac:dyDescent="0.2">
      <c r="A1069" s="2">
        <v>1068</v>
      </c>
      <c r="B1069" s="6" t="s">
        <v>2334</v>
      </c>
      <c r="C1069" s="7" t="str">
        <f>HYPERLINK("https://www.facebook.com/ABC11/posts/10159025848997550","https://www.facebook.com/ABC11/posts/10159025848997550")</f>
        <v>https://www.facebook.com/ABC11/posts/10159025848997550</v>
      </c>
      <c r="D1069" s="6" t="s">
        <v>2421</v>
      </c>
      <c r="E1069" s="8">
        <v>44419</v>
      </c>
      <c r="F1069" s="6" t="s">
        <v>2347</v>
      </c>
      <c r="G1069" s="5">
        <v>604944</v>
      </c>
      <c r="H1069" s="5">
        <v>1</v>
      </c>
      <c r="I1069" s="5">
        <v>2</v>
      </c>
      <c r="J1069" s="6">
        <v>120990.1</v>
      </c>
      <c r="K1069" s="4" t="s">
        <v>2481</v>
      </c>
      <c r="L1069" s="6" t="s">
        <v>2351</v>
      </c>
      <c r="M1069" s="5">
        <v>1279</v>
      </c>
      <c r="N1069" s="4" t="s">
        <v>2481</v>
      </c>
      <c r="O1069" s="4" t="s">
        <v>4627</v>
      </c>
      <c r="P1069" s="4" t="s">
        <v>4606</v>
      </c>
    </row>
    <row r="1070" spans="1:16" ht="15" x14ac:dyDescent="0.2">
      <c r="A1070" s="2">
        <v>1069</v>
      </c>
      <c r="B1070" s="6" t="s">
        <v>2334</v>
      </c>
      <c r="C1070" s="7" t="str">
        <f>HYPERLINK("https://www.facebook.com/gregmania/posts/129369759364565","https://www.facebook.com/gregmania/posts/129369759364565")</f>
        <v>https://www.facebook.com/gregmania/posts/129369759364565</v>
      </c>
      <c r="D1070" s="6" t="s">
        <v>2422</v>
      </c>
      <c r="E1070" s="8">
        <v>44419</v>
      </c>
      <c r="F1070" s="6" t="s">
        <v>2347</v>
      </c>
      <c r="G1070" s="5">
        <v>0</v>
      </c>
      <c r="H1070" s="5">
        <v>3</v>
      </c>
      <c r="I1070" s="5">
        <v>0</v>
      </c>
      <c r="J1070" s="6">
        <v>0.89999999999999991</v>
      </c>
      <c r="K1070" s="4" t="s">
        <v>2481</v>
      </c>
      <c r="L1070" s="6" t="s">
        <v>2423</v>
      </c>
      <c r="M1070" s="5">
        <v>1280</v>
      </c>
      <c r="N1070" s="4" t="s">
        <v>2481</v>
      </c>
      <c r="O1070" s="4" t="s">
        <v>4627</v>
      </c>
      <c r="P1070" s="4" t="s">
        <v>4606</v>
      </c>
    </row>
    <row r="1071" spans="1:16" ht="15" x14ac:dyDescent="0.2">
      <c r="A1071" s="2">
        <v>1070</v>
      </c>
      <c r="B1071" s="6" t="s">
        <v>2334</v>
      </c>
      <c r="C1071" s="7" t="str">
        <f>HYPERLINK("https://www.facebook.com/thehansindia/posts/4682960461724248","https://www.facebook.com/thehansindia/posts/4682960461724248")</f>
        <v>https://www.facebook.com/thehansindia/posts/4682960461724248</v>
      </c>
      <c r="D1071" s="6" t="s">
        <v>2424</v>
      </c>
      <c r="E1071" s="8">
        <v>44419</v>
      </c>
      <c r="F1071" s="6" t="s">
        <v>2336</v>
      </c>
      <c r="G1071" s="5">
        <v>100164</v>
      </c>
      <c r="H1071" s="5">
        <v>1</v>
      </c>
      <c r="I1071" s="5">
        <v>0</v>
      </c>
      <c r="J1071" s="6">
        <v>20033.100000000002</v>
      </c>
      <c r="K1071" s="4" t="s">
        <v>2481</v>
      </c>
      <c r="L1071" s="6" t="s">
        <v>2425</v>
      </c>
      <c r="M1071" s="5">
        <v>1281</v>
      </c>
      <c r="N1071" s="4" t="s">
        <v>2481</v>
      </c>
      <c r="O1071" s="4" t="s">
        <v>4627</v>
      </c>
      <c r="P1071" s="4" t="s">
        <v>4606</v>
      </c>
    </row>
    <row r="1072" spans="1:16" ht="15" x14ac:dyDescent="0.2">
      <c r="A1072" s="2">
        <v>1071</v>
      </c>
      <c r="B1072" s="6" t="s">
        <v>2334</v>
      </c>
      <c r="C1072" s="7" t="str">
        <f>HYPERLINK("https://www.facebook.com/NTDNews/posts/4441084095968103","https://www.facebook.com/NTDNews/posts/4441084095968103")</f>
        <v>https://www.facebook.com/NTDNews/posts/4441084095968103</v>
      </c>
      <c r="D1072" s="6" t="s">
        <v>2426</v>
      </c>
      <c r="E1072" s="8">
        <v>44419</v>
      </c>
      <c r="F1072" s="6" t="s">
        <v>2341</v>
      </c>
      <c r="G1072" s="5">
        <v>5306038</v>
      </c>
      <c r="H1072" s="5">
        <v>3</v>
      </c>
      <c r="I1072" s="5">
        <v>0</v>
      </c>
      <c r="J1072" s="6">
        <v>1061208.5</v>
      </c>
      <c r="K1072" s="4" t="s">
        <v>2481</v>
      </c>
      <c r="L1072" s="6" t="s">
        <v>2427</v>
      </c>
      <c r="M1072" s="5">
        <v>1282</v>
      </c>
      <c r="N1072" s="4" t="s">
        <v>2481</v>
      </c>
      <c r="O1072" s="4" t="s">
        <v>4627</v>
      </c>
      <c r="P1072" s="4" t="s">
        <v>4606</v>
      </c>
    </row>
    <row r="1073" spans="1:16" ht="15" x14ac:dyDescent="0.2">
      <c r="A1073" s="2">
        <v>1072</v>
      </c>
      <c r="B1073" s="6" t="s">
        <v>2334</v>
      </c>
      <c r="C1073" s="7" t="str">
        <f>HYPERLINK("https://www.facebook.com/ZeeNewsEnglish/posts/10159203624871936","https://www.facebook.com/ZeeNewsEnglish/posts/10159203624871936")</f>
        <v>https://www.facebook.com/ZeeNewsEnglish/posts/10159203624871936</v>
      </c>
      <c r="D1073" s="6" t="s">
        <v>2428</v>
      </c>
      <c r="E1073" s="8">
        <v>44419</v>
      </c>
      <c r="F1073" s="6" t="s">
        <v>2341</v>
      </c>
      <c r="G1073" s="5">
        <v>14554446</v>
      </c>
      <c r="H1073" s="5">
        <v>5</v>
      </c>
      <c r="I1073" s="5">
        <v>4</v>
      </c>
      <c r="J1073" s="6">
        <v>2910892.7</v>
      </c>
      <c r="K1073" s="4" t="s">
        <v>2481</v>
      </c>
      <c r="L1073" s="6" t="s">
        <v>2429</v>
      </c>
      <c r="M1073" s="5">
        <v>1283</v>
      </c>
      <c r="N1073" s="4" t="s">
        <v>2481</v>
      </c>
      <c r="O1073" s="4" t="s">
        <v>4627</v>
      </c>
      <c r="P1073" s="4" t="s">
        <v>4606</v>
      </c>
    </row>
    <row r="1074" spans="1:16" ht="15" x14ac:dyDescent="0.2">
      <c r="A1074" s="2">
        <v>1073</v>
      </c>
      <c r="B1074" s="6" t="s">
        <v>2334</v>
      </c>
      <c r="C1074" s="7" t="str">
        <f>HYPERLINK("https://www.facebook.com/KodaCryptocurrency/posts/144296801183470","https://www.facebook.com/KodaCryptocurrency/posts/144296801183470")</f>
        <v>https://www.facebook.com/KodaCryptocurrency/posts/144296801183470</v>
      </c>
      <c r="D1074" s="6" t="s">
        <v>2430</v>
      </c>
      <c r="E1074" s="8">
        <v>44419</v>
      </c>
      <c r="F1074" s="6" t="s">
        <v>2344</v>
      </c>
      <c r="G1074" s="5">
        <v>1258</v>
      </c>
      <c r="H1074" s="5">
        <v>11</v>
      </c>
      <c r="I1074" s="5">
        <v>2</v>
      </c>
      <c r="J1074" s="6">
        <v>255.90000000000003</v>
      </c>
      <c r="K1074" s="4" t="s">
        <v>2481</v>
      </c>
      <c r="L1074" s="6" t="s">
        <v>2431</v>
      </c>
      <c r="M1074" s="5">
        <v>1284</v>
      </c>
      <c r="N1074" s="4" t="s">
        <v>2481</v>
      </c>
      <c r="O1074" s="4" t="s">
        <v>4627</v>
      </c>
      <c r="P1074" s="4" t="s">
        <v>4606</v>
      </c>
    </row>
    <row r="1075" spans="1:16" ht="15" x14ac:dyDescent="0.2">
      <c r="A1075" s="2">
        <v>1074</v>
      </c>
      <c r="B1075" s="6" t="s">
        <v>2334</v>
      </c>
      <c r="C1075" s="7" t="str">
        <f>HYPERLINK("https://www.facebook.com/deccannews/posts/10159896147367160","https://www.facebook.com/deccannews/posts/10159896147367160")</f>
        <v>https://www.facebook.com/deccannews/posts/10159896147367160</v>
      </c>
      <c r="D1075" s="6" t="s">
        <v>2432</v>
      </c>
      <c r="E1075" s="8">
        <v>44419</v>
      </c>
      <c r="F1075" s="6" t="s">
        <v>2344</v>
      </c>
      <c r="G1075" s="5">
        <v>1487861</v>
      </c>
      <c r="H1075" s="5">
        <v>4</v>
      </c>
      <c r="I1075" s="5">
        <v>0</v>
      </c>
      <c r="J1075" s="6">
        <v>297573.40000000002</v>
      </c>
      <c r="K1075" s="4" t="s">
        <v>2481</v>
      </c>
      <c r="L1075" s="6" t="s">
        <v>2433</v>
      </c>
      <c r="M1075" s="5">
        <v>1285</v>
      </c>
      <c r="N1075" s="4" t="s">
        <v>2481</v>
      </c>
      <c r="O1075" s="4" t="s">
        <v>4627</v>
      </c>
      <c r="P1075" s="4" t="s">
        <v>4606</v>
      </c>
    </row>
    <row r="1076" spans="1:16" ht="15" x14ac:dyDescent="0.2">
      <c r="A1076" s="2">
        <v>1075</v>
      </c>
      <c r="B1076" s="6" t="s">
        <v>2334</v>
      </c>
      <c r="C1076" s="7" t="str">
        <f>HYPERLINK("https://www.facebook.com/Threatpost/posts/10157707131390583","https://www.facebook.com/Threatpost/posts/10157707131390583")</f>
        <v>https://www.facebook.com/Threatpost/posts/10157707131390583</v>
      </c>
      <c r="D1076" s="6" t="s">
        <v>2434</v>
      </c>
      <c r="E1076" s="8">
        <v>44419</v>
      </c>
      <c r="F1076" s="6" t="s">
        <v>2344</v>
      </c>
      <c r="G1076" s="5">
        <v>21686</v>
      </c>
      <c r="H1076" s="5">
        <v>5</v>
      </c>
      <c r="I1076" s="5">
        <v>8</v>
      </c>
      <c r="J1076" s="6">
        <v>4342.7</v>
      </c>
      <c r="K1076" s="4" t="s">
        <v>2481</v>
      </c>
      <c r="L1076" s="6" t="s">
        <v>2435</v>
      </c>
      <c r="M1076" s="5">
        <v>1286</v>
      </c>
      <c r="N1076" s="4" t="s">
        <v>2481</v>
      </c>
      <c r="O1076" s="4" t="s">
        <v>4627</v>
      </c>
      <c r="P1076" s="4" t="s">
        <v>4606</v>
      </c>
    </row>
    <row r="1077" spans="1:16" ht="15" x14ac:dyDescent="0.2">
      <c r="A1077" s="2">
        <v>1076</v>
      </c>
      <c r="B1077" s="6" t="s">
        <v>2334</v>
      </c>
      <c r="C1077" s="7" t="str">
        <f>HYPERLINK("https://www.facebook.com/luptak.pavol/posts/213917284075140","https://www.facebook.com/luptak.pavol/posts/213917284075140")</f>
        <v>https://www.facebook.com/luptak.pavol/posts/213917284075140</v>
      </c>
      <c r="D1077" s="6" t="s">
        <v>2436</v>
      </c>
      <c r="E1077" s="8">
        <v>44419</v>
      </c>
      <c r="F1077" s="6" t="s">
        <v>2347</v>
      </c>
      <c r="G1077" s="5">
        <v>0</v>
      </c>
      <c r="H1077" s="5">
        <v>2</v>
      </c>
      <c r="I1077" s="5">
        <v>0</v>
      </c>
      <c r="J1077" s="6">
        <v>0.6</v>
      </c>
      <c r="K1077" s="4" t="s">
        <v>2481</v>
      </c>
      <c r="L1077" s="6" t="s">
        <v>2437</v>
      </c>
      <c r="M1077" s="5">
        <v>1287</v>
      </c>
      <c r="N1077" s="4" t="s">
        <v>2481</v>
      </c>
      <c r="O1077" s="4" t="s">
        <v>4627</v>
      </c>
      <c r="P1077" s="4" t="s">
        <v>4606</v>
      </c>
    </row>
    <row r="1078" spans="1:16" ht="15" x14ac:dyDescent="0.2">
      <c r="A1078" s="2">
        <v>1077</v>
      </c>
      <c r="B1078" s="6" t="s">
        <v>2334</v>
      </c>
      <c r="C1078" s="7" t="str">
        <f>HYPERLINK("https://www.facebook.com/bloombergquint/posts/2836181270012957","https://www.facebook.com/bloombergquint/posts/2836181270012957")</f>
        <v>https://www.facebook.com/bloombergquint/posts/2836181270012957</v>
      </c>
      <c r="D1078" s="6" t="s">
        <v>2438</v>
      </c>
      <c r="E1078" s="8">
        <v>44419</v>
      </c>
      <c r="F1078" s="6" t="s">
        <v>2347</v>
      </c>
      <c r="G1078" s="5">
        <v>683209</v>
      </c>
      <c r="H1078" s="5">
        <v>2</v>
      </c>
      <c r="I1078" s="5">
        <v>0</v>
      </c>
      <c r="J1078" s="6">
        <v>136642.40000000002</v>
      </c>
      <c r="K1078" s="4" t="s">
        <v>2481</v>
      </c>
      <c r="L1078" s="6" t="s">
        <v>2439</v>
      </c>
      <c r="M1078" s="5">
        <v>1288</v>
      </c>
      <c r="N1078" s="4" t="s">
        <v>2481</v>
      </c>
      <c r="O1078" s="4" t="s">
        <v>4627</v>
      </c>
      <c r="P1078" s="4" t="s">
        <v>4606</v>
      </c>
    </row>
    <row r="1079" spans="1:16" ht="15" x14ac:dyDescent="0.2">
      <c r="A1079" s="2">
        <v>1078</v>
      </c>
      <c r="B1079" s="6" t="s">
        <v>2334</v>
      </c>
      <c r="C1079" s="7" t="str">
        <f>HYPERLINK("https://www.facebook.com/Ethernity.cloud/posts/1263784434051167","https://www.facebook.com/Ethernity.cloud/posts/1263784434051167")</f>
        <v>https://www.facebook.com/Ethernity.cloud/posts/1263784434051167</v>
      </c>
      <c r="D1079" s="6" t="s">
        <v>2440</v>
      </c>
      <c r="E1079" s="8">
        <v>44419</v>
      </c>
      <c r="F1079" s="6" t="s">
        <v>2344</v>
      </c>
      <c r="G1079" s="5">
        <v>1942</v>
      </c>
      <c r="H1079" s="5">
        <v>13</v>
      </c>
      <c r="I1079" s="5">
        <v>16</v>
      </c>
      <c r="J1079" s="6">
        <v>400.3</v>
      </c>
      <c r="K1079" s="4" t="s">
        <v>2481</v>
      </c>
      <c r="L1079" s="6" t="s">
        <v>2441</v>
      </c>
      <c r="M1079" s="5">
        <v>1289</v>
      </c>
      <c r="N1079" s="4" t="s">
        <v>2481</v>
      </c>
      <c r="O1079" s="4" t="s">
        <v>4627</v>
      </c>
      <c r="P1079" s="4" t="s">
        <v>4606</v>
      </c>
    </row>
    <row r="1080" spans="1:16" ht="15" x14ac:dyDescent="0.2">
      <c r="A1080" s="2">
        <v>1079</v>
      </c>
      <c r="B1080" s="6" t="s">
        <v>2334</v>
      </c>
      <c r="C1080" s="7" t="str">
        <f>HYPERLINK("https://www.facebook.com/complexnews/photos/a.338217199664971/1986038168216191/","https://www.facebook.com/complexnews/photos/a.338217199664971/1986038168216191/")</f>
        <v>https://www.facebook.com/complexnews/photos/a.338217199664971/1986038168216191/</v>
      </c>
      <c r="D1080" s="6" t="s">
        <v>2371</v>
      </c>
      <c r="E1080" s="8">
        <v>44419</v>
      </c>
      <c r="F1080" s="6" t="s">
        <v>2344</v>
      </c>
      <c r="G1080" s="5">
        <v>1942</v>
      </c>
      <c r="H1080" s="5">
        <v>13</v>
      </c>
      <c r="I1080" s="5">
        <v>0</v>
      </c>
      <c r="J1080" s="6">
        <v>392.3</v>
      </c>
      <c r="K1080" s="4" t="s">
        <v>2481</v>
      </c>
      <c r="L1080" s="6" t="s">
        <v>2372</v>
      </c>
      <c r="M1080" s="5">
        <v>1290</v>
      </c>
      <c r="N1080" s="4" t="s">
        <v>2481</v>
      </c>
      <c r="O1080" s="4" t="s">
        <v>4627</v>
      </c>
      <c r="P1080" s="4" t="s">
        <v>4606</v>
      </c>
    </row>
    <row r="1081" spans="1:16" ht="15" x14ac:dyDescent="0.2">
      <c r="A1081" s="2">
        <v>1080</v>
      </c>
      <c r="B1081" s="6" t="s">
        <v>2334</v>
      </c>
      <c r="C1081" s="7" t="str">
        <f>HYPERLINK("https://www.facebook.com/coindesk/posts/4263610433746560","https://www.facebook.com/coindesk/posts/4263610433746560")</f>
        <v>https://www.facebook.com/coindesk/posts/4263610433746560</v>
      </c>
      <c r="D1081" s="6" t="s">
        <v>2442</v>
      </c>
      <c r="E1081" s="8">
        <v>44419</v>
      </c>
      <c r="F1081" s="6" t="s">
        <v>2350</v>
      </c>
      <c r="G1081" s="5">
        <v>163496</v>
      </c>
      <c r="H1081" s="5">
        <v>22</v>
      </c>
      <c r="I1081" s="5">
        <v>0</v>
      </c>
      <c r="J1081" s="6">
        <v>32705.8</v>
      </c>
      <c r="K1081" s="4" t="s">
        <v>2481</v>
      </c>
      <c r="L1081" s="6" t="s">
        <v>2443</v>
      </c>
      <c r="M1081" s="5">
        <v>1291</v>
      </c>
      <c r="N1081" s="4" t="s">
        <v>2481</v>
      </c>
      <c r="O1081" s="4" t="s">
        <v>4627</v>
      </c>
      <c r="P1081" s="4" t="s">
        <v>4606</v>
      </c>
    </row>
    <row r="1082" spans="1:16" ht="15" x14ac:dyDescent="0.2">
      <c r="A1082" s="2">
        <v>1081</v>
      </c>
      <c r="B1082" s="6" t="s">
        <v>2334</v>
      </c>
      <c r="C1082" s="7" t="str">
        <f>HYPERLINK("https://www.facebook.com/poloniex/posts/2985671671672406","https://www.facebook.com/poloniex/posts/2985671671672406")</f>
        <v>https://www.facebook.com/poloniex/posts/2985671671672406</v>
      </c>
      <c r="D1082" s="6" t="s">
        <v>2444</v>
      </c>
      <c r="E1082" s="8">
        <v>44419</v>
      </c>
      <c r="F1082" s="6" t="s">
        <v>2341</v>
      </c>
      <c r="G1082" s="5">
        <v>31480</v>
      </c>
      <c r="H1082" s="5">
        <v>1</v>
      </c>
      <c r="I1082" s="5">
        <v>0</v>
      </c>
      <c r="J1082" s="6">
        <v>6296.3</v>
      </c>
      <c r="K1082" s="4" t="s">
        <v>2481</v>
      </c>
      <c r="L1082" s="6" t="s">
        <v>2372</v>
      </c>
      <c r="M1082" s="5">
        <v>1292</v>
      </c>
      <c r="N1082" s="4" t="s">
        <v>2481</v>
      </c>
      <c r="O1082" s="4" t="s">
        <v>4627</v>
      </c>
      <c r="P1082" s="4" t="s">
        <v>4606</v>
      </c>
    </row>
    <row r="1083" spans="1:16" ht="15" x14ac:dyDescent="0.2">
      <c r="A1083" s="2">
        <v>1082</v>
      </c>
      <c r="B1083" s="6" t="s">
        <v>2334</v>
      </c>
      <c r="C1083" s="7" t="str">
        <f>HYPERLINK("https://www.facebook.com/BlockchainengineerNavneet/posts/541797263906222","https://www.facebook.com/BlockchainengineerNavneet/posts/541797263906222")</f>
        <v>https://www.facebook.com/BlockchainengineerNavneet/posts/541797263906222</v>
      </c>
      <c r="D1083" s="6" t="s">
        <v>2445</v>
      </c>
      <c r="E1083" s="8">
        <v>44419</v>
      </c>
      <c r="F1083" s="6" t="s">
        <v>2350</v>
      </c>
      <c r="G1083" s="5">
        <v>0</v>
      </c>
      <c r="H1083" s="5">
        <v>1</v>
      </c>
      <c r="I1083" s="5">
        <v>0</v>
      </c>
      <c r="J1083" s="6">
        <v>0.3</v>
      </c>
      <c r="K1083" s="4" t="s">
        <v>2481</v>
      </c>
      <c r="L1083" s="6" t="s">
        <v>2446</v>
      </c>
      <c r="M1083" s="5">
        <v>1293</v>
      </c>
      <c r="N1083" s="4" t="s">
        <v>2481</v>
      </c>
      <c r="O1083" s="4" t="s">
        <v>4627</v>
      </c>
      <c r="P1083" s="4" t="s">
        <v>4606</v>
      </c>
    </row>
    <row r="1084" spans="1:16" ht="15" x14ac:dyDescent="0.2">
      <c r="A1084" s="2">
        <v>1083</v>
      </c>
      <c r="B1084" s="6" t="s">
        <v>2334</v>
      </c>
      <c r="C1084" s="7" t="str">
        <f>HYPERLINK("https://www.facebook.com/One2ninety/posts/2223892577764107","https://www.facebook.com/One2ninety/posts/2223892577764107")</f>
        <v>https://www.facebook.com/One2ninety/posts/2223892577764107</v>
      </c>
      <c r="D1084" s="6" t="s">
        <v>2447</v>
      </c>
      <c r="E1084" s="8">
        <v>44419</v>
      </c>
      <c r="F1084" s="6" t="s">
        <v>2344</v>
      </c>
      <c r="G1084" s="5">
        <v>23029</v>
      </c>
      <c r="H1084" s="5">
        <v>3</v>
      </c>
      <c r="I1084" s="5">
        <v>0</v>
      </c>
      <c r="J1084" s="6">
        <v>4606.7</v>
      </c>
      <c r="K1084" s="4" t="s">
        <v>2481</v>
      </c>
      <c r="L1084" s="6" t="s">
        <v>2448</v>
      </c>
      <c r="M1084" s="5">
        <v>1294</v>
      </c>
      <c r="N1084" s="4" t="s">
        <v>2481</v>
      </c>
      <c r="O1084" s="4" t="s">
        <v>4627</v>
      </c>
      <c r="P1084" s="4" t="s">
        <v>4606</v>
      </c>
    </row>
    <row r="1085" spans="1:16" ht="15" x14ac:dyDescent="0.2">
      <c r="A1085" s="2">
        <v>1084</v>
      </c>
      <c r="B1085" s="6" t="s">
        <v>2334</v>
      </c>
      <c r="C1085" s="7" t="str">
        <f>HYPERLINK("https://www.facebook.com/pymnts/posts/4392398460816647","https://www.facebook.com/pymnts/posts/4392398460816647")</f>
        <v>https://www.facebook.com/pymnts/posts/4392398460816647</v>
      </c>
      <c r="D1085" s="6" t="s">
        <v>2449</v>
      </c>
      <c r="E1085" s="8">
        <v>44419</v>
      </c>
      <c r="F1085" s="6" t="s">
        <v>2350</v>
      </c>
      <c r="G1085" s="5">
        <v>7526</v>
      </c>
      <c r="H1085" s="5">
        <v>1</v>
      </c>
      <c r="I1085" s="5">
        <v>0</v>
      </c>
      <c r="J1085" s="6">
        <v>1505.5</v>
      </c>
      <c r="K1085" s="4" t="s">
        <v>2481</v>
      </c>
      <c r="L1085" s="6" t="s">
        <v>2450</v>
      </c>
      <c r="M1085" s="5">
        <v>1295</v>
      </c>
      <c r="N1085" s="4" t="s">
        <v>2481</v>
      </c>
      <c r="O1085" s="4" t="s">
        <v>4627</v>
      </c>
      <c r="P1085" s="4" t="s">
        <v>4606</v>
      </c>
    </row>
    <row r="1086" spans="1:16" ht="15" x14ac:dyDescent="0.2">
      <c r="A1086" s="2">
        <v>1085</v>
      </c>
      <c r="B1086" s="6" t="s">
        <v>2334</v>
      </c>
      <c r="C1086" s="7" t="str">
        <f>HYPERLINK("https://www.facebook.com/businessinsider/posts/10158911491664071","https://www.facebook.com/businessinsider/posts/10158911491664071")</f>
        <v>https://www.facebook.com/businessinsider/posts/10158911491664071</v>
      </c>
      <c r="D1086" s="6" t="s">
        <v>2451</v>
      </c>
      <c r="E1086" s="8">
        <v>44419</v>
      </c>
      <c r="F1086" s="6" t="s">
        <v>2341</v>
      </c>
      <c r="G1086" s="5">
        <v>12881482</v>
      </c>
      <c r="H1086" s="5">
        <v>12</v>
      </c>
      <c r="I1086" s="5">
        <v>0</v>
      </c>
      <c r="J1086" s="6">
        <v>2576300.0000000005</v>
      </c>
      <c r="K1086" s="4" t="s">
        <v>2481</v>
      </c>
      <c r="L1086" s="6" t="s">
        <v>2452</v>
      </c>
      <c r="M1086" s="5">
        <v>1296</v>
      </c>
      <c r="N1086" s="4" t="s">
        <v>2481</v>
      </c>
      <c r="O1086" s="4" t="s">
        <v>4627</v>
      </c>
      <c r="P1086" s="4" t="s">
        <v>4606</v>
      </c>
    </row>
    <row r="1087" spans="1:16" ht="15" x14ac:dyDescent="0.2">
      <c r="A1087" s="2">
        <v>1086</v>
      </c>
      <c r="B1087" s="6" t="s">
        <v>2334</v>
      </c>
      <c r="C1087" s="7" t="str">
        <f>HYPERLINK("https://www.facebook.com/ChristianScienceMonitor/posts/10159769854284658","https://www.facebook.com/ChristianScienceMonitor/posts/10159769854284658")</f>
        <v>https://www.facebook.com/ChristianScienceMonitor/posts/10159769854284658</v>
      </c>
      <c r="D1087" s="6" t="s">
        <v>2453</v>
      </c>
      <c r="E1087" s="8">
        <v>44419</v>
      </c>
      <c r="F1087" s="6" t="s">
        <v>2341</v>
      </c>
      <c r="G1087" s="5">
        <v>215205</v>
      </c>
      <c r="H1087" s="5">
        <v>8</v>
      </c>
      <c r="I1087" s="5">
        <v>0</v>
      </c>
      <c r="J1087" s="6">
        <v>43043.4</v>
      </c>
      <c r="K1087" s="4" t="s">
        <v>2481</v>
      </c>
      <c r="L1087" s="6" t="s">
        <v>2454</v>
      </c>
      <c r="M1087" s="5">
        <v>1297</v>
      </c>
      <c r="N1087" s="4" t="s">
        <v>2481</v>
      </c>
      <c r="O1087" s="4" t="s">
        <v>4627</v>
      </c>
      <c r="P1087" s="4" t="s">
        <v>4606</v>
      </c>
    </row>
    <row r="1088" spans="1:16" ht="15" x14ac:dyDescent="0.2">
      <c r="A1088" s="2">
        <v>1087</v>
      </c>
      <c r="B1088" s="6" t="s">
        <v>2334</v>
      </c>
      <c r="C1088" s="7" t="str">
        <f>HYPERLINK("https://www.facebook.com/ZeeNewsEnglish/posts/10159203553801936","https://www.facebook.com/ZeeNewsEnglish/posts/10159203553801936")</f>
        <v>https://www.facebook.com/ZeeNewsEnglish/posts/10159203553801936</v>
      </c>
      <c r="D1088" s="6" t="s">
        <v>2428</v>
      </c>
      <c r="E1088" s="8">
        <v>44419</v>
      </c>
      <c r="F1088" s="6" t="s">
        <v>2344</v>
      </c>
      <c r="G1088" s="5">
        <v>0</v>
      </c>
      <c r="H1088" s="5">
        <v>7</v>
      </c>
      <c r="I1088" s="5">
        <v>5</v>
      </c>
      <c r="J1088" s="6">
        <v>4.5999999999999996</v>
      </c>
      <c r="K1088" s="4" t="s">
        <v>2481</v>
      </c>
      <c r="L1088" s="6" t="s">
        <v>2455</v>
      </c>
      <c r="M1088" s="5">
        <v>1298</v>
      </c>
      <c r="N1088" s="4" t="s">
        <v>2481</v>
      </c>
      <c r="O1088" s="4" t="s">
        <v>4627</v>
      </c>
      <c r="P1088" s="4" t="s">
        <v>4606</v>
      </c>
    </row>
    <row r="1089" spans="1:16" ht="15" x14ac:dyDescent="0.2">
      <c r="A1089" s="2">
        <v>1088</v>
      </c>
      <c r="B1089" s="6" t="s">
        <v>2334</v>
      </c>
      <c r="C1089" s="7" t="str">
        <f>HYPERLINK("https://www.facebook.com/coindesk/posts/4264011390373131","https://www.facebook.com/coindesk/posts/4264011390373131")</f>
        <v>https://www.facebook.com/coindesk/posts/4264011390373131</v>
      </c>
      <c r="D1089" s="6" t="s">
        <v>2442</v>
      </c>
      <c r="E1089" s="8">
        <v>44419</v>
      </c>
      <c r="F1089" s="6" t="s">
        <v>2341</v>
      </c>
      <c r="G1089" s="5">
        <v>163496</v>
      </c>
      <c r="H1089" s="5">
        <v>18</v>
      </c>
      <c r="I1089" s="5">
        <v>0</v>
      </c>
      <c r="J1089" s="6">
        <v>32704.600000000002</v>
      </c>
      <c r="K1089" s="4" t="s">
        <v>2481</v>
      </c>
      <c r="L1089" s="6" t="s">
        <v>2372</v>
      </c>
      <c r="M1089" s="5">
        <v>1299</v>
      </c>
      <c r="N1089" s="4" t="s">
        <v>2481</v>
      </c>
      <c r="O1089" s="4" t="s">
        <v>4627</v>
      </c>
      <c r="P1089" s="4" t="s">
        <v>4606</v>
      </c>
    </row>
    <row r="1090" spans="1:16" ht="15" x14ac:dyDescent="0.2">
      <c r="A1090" s="2">
        <v>1089</v>
      </c>
      <c r="B1090" s="6" t="s">
        <v>2334</v>
      </c>
      <c r="C1090" s="7" t="str">
        <f>HYPERLINK("https://www.facebook.com/realbuffessor/posts/364457098608836","https://www.facebook.com/realbuffessor/posts/364457098608836")</f>
        <v>https://www.facebook.com/realbuffessor/posts/364457098608836</v>
      </c>
      <c r="D1090" s="6" t="s">
        <v>2456</v>
      </c>
      <c r="E1090" s="8">
        <v>44419</v>
      </c>
      <c r="F1090" s="6" t="s">
        <v>2457</v>
      </c>
      <c r="G1090" s="5">
        <v>0</v>
      </c>
      <c r="H1090" s="5">
        <v>112</v>
      </c>
      <c r="I1090" s="5">
        <v>0</v>
      </c>
      <c r="J1090" s="6">
        <v>33.6</v>
      </c>
      <c r="K1090" s="4" t="s">
        <v>2481</v>
      </c>
      <c r="L1090" s="6" t="s">
        <v>2372</v>
      </c>
      <c r="M1090" s="5">
        <v>1315</v>
      </c>
      <c r="N1090" s="4" t="s">
        <v>2481</v>
      </c>
      <c r="O1090" s="4" t="s">
        <v>4627</v>
      </c>
      <c r="P1090" s="4" t="s">
        <v>4606</v>
      </c>
    </row>
    <row r="1091" spans="1:16" ht="15" x14ac:dyDescent="0.2">
      <c r="A1091" s="2">
        <v>1090</v>
      </c>
      <c r="B1091" s="6" t="s">
        <v>2334</v>
      </c>
      <c r="C1091" s="7" t="str">
        <f>HYPERLINK("https://www.facebook.com/sign1news/posts/1280238762446438","https://www.facebook.com/sign1news/posts/1280238762446438")</f>
        <v>https://www.facebook.com/sign1news/posts/1280238762446438</v>
      </c>
      <c r="D1091" s="6" t="s">
        <v>2458</v>
      </c>
      <c r="E1091" s="8">
        <v>44419</v>
      </c>
      <c r="F1091" s="6" t="s">
        <v>2459</v>
      </c>
      <c r="G1091" s="5">
        <v>50058</v>
      </c>
      <c r="H1091" s="5">
        <v>11</v>
      </c>
      <c r="I1091" s="5">
        <v>21</v>
      </c>
      <c r="J1091" s="6">
        <v>10025.4</v>
      </c>
      <c r="K1091" s="4" t="s">
        <v>2481</v>
      </c>
      <c r="L1091" s="6" t="s">
        <v>2460</v>
      </c>
      <c r="M1091" s="5">
        <v>1316</v>
      </c>
      <c r="N1091" s="4" t="s">
        <v>2481</v>
      </c>
      <c r="O1091" s="4" t="s">
        <v>4627</v>
      </c>
      <c r="P1091" s="4" t="s">
        <v>4606</v>
      </c>
    </row>
    <row r="1092" spans="1:16" ht="15" x14ac:dyDescent="0.2">
      <c r="A1092" s="2">
        <v>1091</v>
      </c>
      <c r="B1092" s="6" t="s">
        <v>2334</v>
      </c>
      <c r="C1092" s="7" t="str">
        <f>HYPERLINK("https://www.facebook.com/Bycauro/posts/379214317116439","https://www.facebook.com/Bycauro/posts/379214317116439")</f>
        <v>https://www.facebook.com/Bycauro/posts/379214317116439</v>
      </c>
      <c r="D1092" s="6" t="s">
        <v>2461</v>
      </c>
      <c r="E1092" s="8">
        <v>44419</v>
      </c>
      <c r="F1092" s="6" t="s">
        <v>2457</v>
      </c>
      <c r="G1092" s="5">
        <v>76</v>
      </c>
      <c r="H1092" s="5">
        <v>1</v>
      </c>
      <c r="I1092" s="5">
        <v>0</v>
      </c>
      <c r="J1092" s="6">
        <v>15.500000000000002</v>
      </c>
      <c r="K1092" s="4" t="s">
        <v>2481</v>
      </c>
      <c r="L1092" s="6" t="s">
        <v>2462</v>
      </c>
      <c r="M1092" s="5">
        <v>1317</v>
      </c>
      <c r="N1092" s="4" t="s">
        <v>2481</v>
      </c>
      <c r="O1092" s="4" t="s">
        <v>4627</v>
      </c>
      <c r="P1092" s="4" t="s">
        <v>4606</v>
      </c>
    </row>
    <row r="1093" spans="1:16" ht="15" x14ac:dyDescent="0.2">
      <c r="A1093" s="2">
        <v>1092</v>
      </c>
      <c r="B1093" s="6" t="s">
        <v>2334</v>
      </c>
      <c r="C1093" s="7" t="str">
        <f>HYPERLINK("https://www.facebook.com/groups/binaryoe/posts/2994099864168879/","https://www.facebook.com/groups/binaryoe/posts/2994099864168879/")</f>
        <v>https://www.facebook.com/groups/binaryoe/posts/2994099864168879/</v>
      </c>
      <c r="D1093" s="6" t="s">
        <v>2463</v>
      </c>
      <c r="E1093" s="8">
        <v>44419</v>
      </c>
      <c r="F1093" s="6" t="s">
        <v>2457</v>
      </c>
      <c r="G1093" s="5">
        <v>0</v>
      </c>
      <c r="H1093" s="5">
        <v>1</v>
      </c>
      <c r="I1093" s="5">
        <v>0</v>
      </c>
      <c r="J1093" s="6">
        <v>0.3</v>
      </c>
      <c r="K1093" s="4" t="s">
        <v>2481</v>
      </c>
      <c r="L1093" s="7" t="str">
        <f>HYPERLINK("https://www.altredo.com/crypto-trading-strategy.aspx #cryptotrading #cryptotradingstrategy #ethereum #bitcoin #ethusd #btcusd #trading #cryptocurrencyhttps://rumble.com/vkgxif-crypto-currencies-trading-robot...","https://www.altredo.com/crypto-trading-strategy.aspx #cryptotrading #cryptotradingstrategy #ethereum #bitcoin #ethusd #btcusd #trading #cryptocurrencyhttps://rumble.com/vkgxif-crypto-currencies-trading-robot...")</f>
        <v>https://www.altredo.com/crypto-trading-strategy.aspx #cryptotrading #cryptotradingstrategy #ethereum #bitcoin #ethusd #btcusd #trading #cryptocurrencyhttps://rumble.com/vkgxif-crypto-currencies-trading-robot...</v>
      </c>
      <c r="M1093" s="5">
        <v>1318</v>
      </c>
      <c r="N1093" s="4" t="s">
        <v>2481</v>
      </c>
      <c r="O1093" s="4" t="s">
        <v>4627</v>
      </c>
      <c r="P1093" s="4" t="s">
        <v>4606</v>
      </c>
    </row>
    <row r="1094" spans="1:16" ht="15" x14ac:dyDescent="0.2">
      <c r="A1094" s="2">
        <v>1093</v>
      </c>
      <c r="B1094" s="6" t="s">
        <v>2334</v>
      </c>
      <c r="C1094" s="7" t="str">
        <f>HYPERLINK("https://www.facebook.com/cryptocoinboomcom/photos/a.100133322100307/193304849449820/","https://www.facebook.com/cryptocoinboomcom/photos/a.100133322100307/193304849449820/")</f>
        <v>https://www.facebook.com/cryptocoinboomcom/photos/a.100133322100307/193304849449820/</v>
      </c>
      <c r="D1094" s="6" t="s">
        <v>2371</v>
      </c>
      <c r="E1094" s="8">
        <v>44419</v>
      </c>
      <c r="F1094" s="6" t="s">
        <v>2457</v>
      </c>
      <c r="G1094" s="5">
        <v>0</v>
      </c>
      <c r="H1094" s="5">
        <v>1</v>
      </c>
      <c r="I1094" s="5">
        <v>0</v>
      </c>
      <c r="J1094" s="6">
        <v>0.3</v>
      </c>
      <c r="K1094" s="4" t="s">
        <v>2481</v>
      </c>
      <c r="L1094" s="6" t="s">
        <v>2372</v>
      </c>
      <c r="M1094" s="5">
        <v>1319</v>
      </c>
      <c r="N1094" s="4" t="s">
        <v>2481</v>
      </c>
      <c r="O1094" s="4" t="s">
        <v>4627</v>
      </c>
      <c r="P1094" s="4" t="s">
        <v>4606</v>
      </c>
    </row>
    <row r="1095" spans="1:16" ht="15" x14ac:dyDescent="0.2">
      <c r="A1095" s="2">
        <v>1094</v>
      </c>
      <c r="B1095" s="6" t="s">
        <v>2334</v>
      </c>
      <c r="C1095" s="7" t="str">
        <f>HYPERLINK("https://www.facebook.com/scmp/posts/10159572538949820","https://www.facebook.com/scmp/posts/10159572538949820")</f>
        <v>https://www.facebook.com/scmp/posts/10159572538949820</v>
      </c>
      <c r="D1095" s="6" t="s">
        <v>2464</v>
      </c>
      <c r="E1095" s="8">
        <v>44419</v>
      </c>
      <c r="F1095" s="6" t="s">
        <v>2465</v>
      </c>
      <c r="G1095" s="5">
        <v>4505459</v>
      </c>
      <c r="H1095" s="5">
        <v>43</v>
      </c>
      <c r="I1095" s="5">
        <v>16</v>
      </c>
      <c r="J1095" s="6">
        <v>901112.70000000007</v>
      </c>
      <c r="K1095" s="4" t="s">
        <v>2481</v>
      </c>
      <c r="L1095" s="6" t="s">
        <v>2466</v>
      </c>
      <c r="M1095" s="5">
        <v>1320</v>
      </c>
      <c r="N1095" s="4" t="s">
        <v>2481</v>
      </c>
      <c r="O1095" s="4" t="s">
        <v>4627</v>
      </c>
      <c r="P1095" s="4" t="s">
        <v>4606</v>
      </c>
    </row>
    <row r="1096" spans="1:16" ht="15" x14ac:dyDescent="0.2">
      <c r="A1096" s="2">
        <v>1095</v>
      </c>
      <c r="B1096" s="6" t="s">
        <v>2334</v>
      </c>
      <c r="C1096" s="7" t="str">
        <f>HYPERLINK("https://www.facebook.com/iaefargentina/photos/a.185447854974137/1698517137000527/","https://www.facebook.com/iaefargentina/photos/a.185447854974137/1698517137000527/")</f>
        <v>https://www.facebook.com/iaefargentina/photos/a.185447854974137/1698517137000527/</v>
      </c>
      <c r="D1096" s="6" t="s">
        <v>2371</v>
      </c>
      <c r="E1096" s="8">
        <v>44419</v>
      </c>
      <c r="F1096" s="6" t="s">
        <v>2465</v>
      </c>
      <c r="G1096" s="5">
        <v>4505459</v>
      </c>
      <c r="H1096" s="5">
        <v>1</v>
      </c>
      <c r="I1096" s="5">
        <v>0</v>
      </c>
      <c r="J1096" s="6">
        <v>901092.10000000009</v>
      </c>
      <c r="K1096" s="4" t="s">
        <v>2481</v>
      </c>
      <c r="L1096" s="6" t="s">
        <v>2372</v>
      </c>
      <c r="M1096" s="5">
        <v>1321</v>
      </c>
      <c r="N1096" s="4" t="s">
        <v>2481</v>
      </c>
      <c r="O1096" s="4" t="s">
        <v>4627</v>
      </c>
      <c r="P1096" s="4" t="s">
        <v>4606</v>
      </c>
    </row>
    <row r="1097" spans="1:16" ht="15" x14ac:dyDescent="0.2">
      <c r="A1097" s="2">
        <v>1096</v>
      </c>
      <c r="B1097" s="6" t="s">
        <v>2334</v>
      </c>
      <c r="C1097" s="7" t="str">
        <f>HYPERLINK("https://www.facebook.com/abscbnNEWS/posts/10159700511090168","https://www.facebook.com/abscbnNEWS/posts/10159700511090168")</f>
        <v>https://www.facebook.com/abscbnNEWS/posts/10159700511090168</v>
      </c>
      <c r="D1097" s="6" t="s">
        <v>2467</v>
      </c>
      <c r="E1097" s="8">
        <v>44419</v>
      </c>
      <c r="F1097" s="6" t="s">
        <v>2468</v>
      </c>
      <c r="G1097" s="5">
        <v>22503696</v>
      </c>
      <c r="H1097" s="5">
        <v>36</v>
      </c>
      <c r="I1097" s="5">
        <v>5</v>
      </c>
      <c r="J1097" s="6">
        <v>4500752.5</v>
      </c>
      <c r="K1097" s="4" t="s">
        <v>2481</v>
      </c>
      <c r="L1097" s="6" t="s">
        <v>2469</v>
      </c>
      <c r="M1097" s="5">
        <v>1322</v>
      </c>
      <c r="N1097" s="4" t="s">
        <v>2481</v>
      </c>
      <c r="O1097" s="4" t="s">
        <v>4627</v>
      </c>
      <c r="P1097" s="4" t="s">
        <v>4606</v>
      </c>
    </row>
    <row r="1098" spans="1:16" ht="15" x14ac:dyDescent="0.2">
      <c r="A1098" s="2">
        <v>1097</v>
      </c>
      <c r="B1098" s="6" t="s">
        <v>2334</v>
      </c>
      <c r="C1098" s="7" t="str">
        <f>HYPERLINK("https://www.facebook.com/nstonline/posts/10159523180733466","https://www.facebook.com/nstonline/posts/10159523180733466")</f>
        <v>https://www.facebook.com/nstonline/posts/10159523180733466</v>
      </c>
      <c r="D1098" s="6" t="s">
        <v>2470</v>
      </c>
      <c r="E1098" s="8">
        <v>44419</v>
      </c>
      <c r="F1098" s="6" t="s">
        <v>2468</v>
      </c>
      <c r="G1098" s="5">
        <v>918362</v>
      </c>
      <c r="H1098" s="5">
        <v>1</v>
      </c>
      <c r="I1098" s="5">
        <v>4</v>
      </c>
      <c r="J1098" s="6">
        <v>183674.7</v>
      </c>
      <c r="K1098" s="4" t="s">
        <v>2481</v>
      </c>
      <c r="L1098" s="6" t="s">
        <v>2471</v>
      </c>
      <c r="M1098" s="5">
        <v>1323</v>
      </c>
      <c r="N1098" s="4" t="s">
        <v>2481</v>
      </c>
      <c r="O1098" s="4" t="s">
        <v>4627</v>
      </c>
      <c r="P1098" s="4" t="s">
        <v>4606</v>
      </c>
    </row>
    <row r="1099" spans="1:16" ht="15" x14ac:dyDescent="0.2">
      <c r="A1099" s="2">
        <v>1098</v>
      </c>
      <c r="B1099" s="6" t="s">
        <v>2334</v>
      </c>
      <c r="C1099" s="7" t="str">
        <f>HYPERLINK("https://www.facebook.com/ZeeNewsEnglish/posts/10159204409556936","https://www.facebook.com/ZeeNewsEnglish/posts/10159204409556936")</f>
        <v>https://www.facebook.com/ZeeNewsEnglish/posts/10159204409556936</v>
      </c>
      <c r="D1099" s="6" t="s">
        <v>2428</v>
      </c>
      <c r="E1099" s="8">
        <v>44419</v>
      </c>
      <c r="F1099" s="6" t="s">
        <v>2468</v>
      </c>
      <c r="G1099" s="5">
        <v>14554406</v>
      </c>
      <c r="H1099" s="5">
        <v>3</v>
      </c>
      <c r="I1099" s="5">
        <v>0</v>
      </c>
      <c r="J1099" s="6">
        <v>2910882.1</v>
      </c>
      <c r="K1099" s="4" t="s">
        <v>2481</v>
      </c>
      <c r="L1099" s="6" t="s">
        <v>2472</v>
      </c>
      <c r="M1099" s="5">
        <v>1324</v>
      </c>
      <c r="N1099" s="4" t="s">
        <v>2481</v>
      </c>
      <c r="O1099" s="4" t="s">
        <v>4627</v>
      </c>
      <c r="P1099" s="4" t="s">
        <v>4606</v>
      </c>
    </row>
    <row r="1100" spans="1:16" ht="15" x14ac:dyDescent="0.2">
      <c r="A1100" s="2">
        <v>1099</v>
      </c>
      <c r="B1100" s="6" t="s">
        <v>2334</v>
      </c>
      <c r="C1100" s="7" t="str">
        <f>HYPERLINK("https://www.facebook.com/theaustralian/posts/10151698103719978","https://www.facebook.com/theaustralian/posts/10151698103719978")</f>
        <v>https://www.facebook.com/theaustralian/posts/10151698103719978</v>
      </c>
      <c r="D1100" s="6" t="s">
        <v>2473</v>
      </c>
      <c r="E1100" s="8">
        <v>44419</v>
      </c>
      <c r="F1100" s="6" t="s">
        <v>2468</v>
      </c>
      <c r="G1100" s="5">
        <v>998723</v>
      </c>
      <c r="H1100" s="5">
        <v>7</v>
      </c>
      <c r="I1100" s="5">
        <v>3</v>
      </c>
      <c r="J1100" s="6">
        <v>199748.2</v>
      </c>
      <c r="K1100" s="4" t="s">
        <v>2481</v>
      </c>
      <c r="L1100" s="6" t="s">
        <v>2474</v>
      </c>
      <c r="M1100" s="5">
        <v>1325</v>
      </c>
      <c r="N1100" s="4" t="s">
        <v>2481</v>
      </c>
      <c r="O1100" s="4" t="s">
        <v>4627</v>
      </c>
      <c r="P1100" s="4" t="s">
        <v>4606</v>
      </c>
    </row>
    <row r="1101" spans="1:16" ht="15" x14ac:dyDescent="0.2">
      <c r="A1101" s="2">
        <v>1100</v>
      </c>
      <c r="B1101" s="6" t="s">
        <v>2334</v>
      </c>
      <c r="C1101" s="7" t="str">
        <f>HYPERLINK("https://www.facebook.com/VnExpressInternational/posts/5865878690107801","https://www.facebook.com/VnExpressInternational/posts/5865878690107801")</f>
        <v>https://www.facebook.com/VnExpressInternational/posts/5865878690107801</v>
      </c>
      <c r="D1101" s="6" t="s">
        <v>2475</v>
      </c>
      <c r="E1101" s="8">
        <v>44419</v>
      </c>
      <c r="F1101" s="6" t="s">
        <v>2476</v>
      </c>
      <c r="G1101" s="5">
        <v>104037</v>
      </c>
      <c r="H1101" s="5">
        <v>8</v>
      </c>
      <c r="I1101" s="5">
        <v>0</v>
      </c>
      <c r="J1101" s="6">
        <v>20809.800000000003</v>
      </c>
      <c r="K1101" s="4" t="s">
        <v>2481</v>
      </c>
      <c r="L1101" s="6" t="s">
        <v>2477</v>
      </c>
      <c r="M1101" s="5">
        <v>1326</v>
      </c>
      <c r="N1101" s="4" t="s">
        <v>2481</v>
      </c>
      <c r="O1101" s="4" t="s">
        <v>4627</v>
      </c>
      <c r="P1101" s="4" t="s">
        <v>4606</v>
      </c>
    </row>
    <row r="1102" spans="1:16" ht="15" x14ac:dyDescent="0.2">
      <c r="A1102" s="2">
        <v>1101</v>
      </c>
      <c r="B1102" s="6" t="s">
        <v>2334</v>
      </c>
      <c r="C1102" s="7" t="str">
        <f>HYPERLINK("https://www.facebook.com/Reuters/posts/4735865156433803","https://www.facebook.com/Reuters/posts/4735865156433803")</f>
        <v>https://www.facebook.com/Reuters/posts/4735865156433803</v>
      </c>
      <c r="D1102" s="6" t="s">
        <v>2352</v>
      </c>
      <c r="E1102" s="8">
        <v>44420</v>
      </c>
      <c r="F1102" s="6" t="s">
        <v>2478</v>
      </c>
      <c r="G1102" s="5">
        <v>0</v>
      </c>
      <c r="H1102" s="5">
        <v>144</v>
      </c>
      <c r="I1102" s="5">
        <v>0</v>
      </c>
      <c r="J1102" s="6">
        <v>43.199999999999996</v>
      </c>
      <c r="K1102" s="4" t="s">
        <v>2481</v>
      </c>
      <c r="L1102" s="6" t="s">
        <v>2372</v>
      </c>
      <c r="M1102" s="5">
        <v>1329</v>
      </c>
      <c r="N1102" s="4" t="s">
        <v>2481</v>
      </c>
      <c r="O1102" s="4" t="s">
        <v>4627</v>
      </c>
      <c r="P1102" s="4" t="s">
        <v>4606</v>
      </c>
    </row>
    <row r="1103" spans="1:16" ht="15" x14ac:dyDescent="0.2">
      <c r="A1103" s="2">
        <v>1102</v>
      </c>
      <c r="B1103" s="6" t="s">
        <v>2334</v>
      </c>
      <c r="C1103" s="7" t="str">
        <f>HYPERLINK("https://www.facebook.com/RTnews/posts/10160324709809411","https://www.facebook.com/RTnews/posts/10160324709809411")</f>
        <v>https://www.facebook.com/RTnews/posts/10160324709809411</v>
      </c>
      <c r="D1103" s="6" t="s">
        <v>2479</v>
      </c>
      <c r="E1103" s="8">
        <v>44419</v>
      </c>
      <c r="F1103" s="6" t="s">
        <v>2480</v>
      </c>
      <c r="G1103" s="5">
        <v>0</v>
      </c>
      <c r="H1103" s="5">
        <v>273</v>
      </c>
      <c r="I1103" s="5">
        <v>0</v>
      </c>
      <c r="J1103" s="6">
        <v>81.899999999999991</v>
      </c>
      <c r="K1103" s="4" t="s">
        <v>2481</v>
      </c>
      <c r="L1103" s="6" t="s">
        <v>2372</v>
      </c>
      <c r="M1103" s="5">
        <v>1332</v>
      </c>
      <c r="N1103" s="4" t="s">
        <v>2481</v>
      </c>
      <c r="O1103" s="4" t="s">
        <v>4627</v>
      </c>
      <c r="P1103" s="4" t="s">
        <v>4606</v>
      </c>
    </row>
    <row r="1104" spans="1:16" ht="15" x14ac:dyDescent="0.2">
      <c r="A1104" s="2">
        <v>1103</v>
      </c>
      <c r="B1104" s="6" t="s">
        <v>1</v>
      </c>
      <c r="C1104" s="7" t="str">
        <f>HYPERLINK("https://www.twitter.com/Redogustiwarda2/status/1425546538252607490","https://www.twitter.com/Redogustiwarda2/status/1425546538252607490")</f>
        <v>https://www.twitter.com/Redogustiwarda2/status/1425546538252607490</v>
      </c>
      <c r="D1104" s="6" t="s">
        <v>2482</v>
      </c>
      <c r="E1104" s="8">
        <v>44419</v>
      </c>
      <c r="F1104" s="6" t="s">
        <v>2483</v>
      </c>
      <c r="G1104" s="5">
        <v>2</v>
      </c>
      <c r="H1104" s="5">
        <v>909</v>
      </c>
      <c r="I1104" s="5">
        <v>647</v>
      </c>
      <c r="J1104" s="6">
        <v>596.59999999999991</v>
      </c>
      <c r="K1104" s="4" t="s">
        <v>4606</v>
      </c>
      <c r="L1104" s="6" t="s">
        <v>2484</v>
      </c>
      <c r="M1104" s="5">
        <v>23650</v>
      </c>
      <c r="N1104" s="4" t="s">
        <v>4606</v>
      </c>
      <c r="O1104" s="4" t="s">
        <v>4606</v>
      </c>
      <c r="P1104" s="4" t="s">
        <v>4606</v>
      </c>
    </row>
    <row r="1105" spans="1:16" ht="15" x14ac:dyDescent="0.2">
      <c r="A1105" s="2">
        <v>1104</v>
      </c>
      <c r="B1105" s="6" t="s">
        <v>1</v>
      </c>
      <c r="C1105" s="7" t="str">
        <f>HYPERLINK("https://www.twitter.com/Cliver64082679/status/1425546537891999748","https://www.twitter.com/Cliver64082679/status/1425546537891999748")</f>
        <v>https://www.twitter.com/Cliver64082679/status/1425546537891999748</v>
      </c>
      <c r="D1105" s="6" t="s">
        <v>2485</v>
      </c>
      <c r="E1105" s="8">
        <v>44419</v>
      </c>
      <c r="F1105" s="6" t="s">
        <v>2483</v>
      </c>
      <c r="G1105" s="5">
        <v>28</v>
      </c>
      <c r="H1105" s="5">
        <v>6472</v>
      </c>
      <c r="I1105" s="5">
        <v>5921</v>
      </c>
      <c r="J1105" s="6">
        <v>4907.7</v>
      </c>
      <c r="K1105" s="4" t="s">
        <v>4606</v>
      </c>
      <c r="L1105" s="6" t="s">
        <v>2486</v>
      </c>
      <c r="M1105" s="5">
        <v>23651</v>
      </c>
      <c r="N1105" s="4" t="s">
        <v>4606</v>
      </c>
      <c r="O1105" s="4" t="s">
        <v>4606</v>
      </c>
      <c r="P1105" s="4" t="s">
        <v>4606</v>
      </c>
    </row>
    <row r="1106" spans="1:16" ht="15" x14ac:dyDescent="0.2">
      <c r="A1106" s="2">
        <v>1105</v>
      </c>
      <c r="B1106" s="6" t="s">
        <v>1</v>
      </c>
      <c r="C1106" s="7" t="str">
        <f>HYPERLINK("https://www.twitter.com/FFegtoken/status/1425546537707442186","https://www.twitter.com/FFegtoken/status/1425546537707442186")</f>
        <v>https://www.twitter.com/FFegtoken/status/1425546537707442186</v>
      </c>
      <c r="D1106" s="6" t="s">
        <v>2487</v>
      </c>
      <c r="E1106" s="8">
        <v>44419</v>
      </c>
      <c r="F1106" s="6" t="s">
        <v>2483</v>
      </c>
      <c r="G1106" s="5">
        <v>33</v>
      </c>
      <c r="H1106" s="5">
        <v>0</v>
      </c>
      <c r="I1106" s="5">
        <v>0</v>
      </c>
      <c r="J1106" s="6">
        <v>6.6000000000000005</v>
      </c>
      <c r="K1106" s="4" t="s">
        <v>4606</v>
      </c>
      <c r="L1106" s="6" t="s">
        <v>2488</v>
      </c>
      <c r="M1106" s="5">
        <v>23652</v>
      </c>
      <c r="N1106" s="4" t="s">
        <v>4606</v>
      </c>
      <c r="O1106" s="4" t="s">
        <v>4606</v>
      </c>
      <c r="P1106" s="4" t="s">
        <v>4606</v>
      </c>
    </row>
    <row r="1107" spans="1:16" ht="15" x14ac:dyDescent="0.2">
      <c r="A1107" s="2">
        <v>1106</v>
      </c>
      <c r="B1107" s="6" t="s">
        <v>1</v>
      </c>
      <c r="C1107" s="7" t="str">
        <f>HYPERLINK("https://www.twitter.com/DanishK58169487/status/1425546532942532608","https://www.twitter.com/DanishK58169487/status/1425546532942532608")</f>
        <v>https://www.twitter.com/DanishK58169487/status/1425546532942532608</v>
      </c>
      <c r="D1107" s="6" t="s">
        <v>2489</v>
      </c>
      <c r="E1107" s="8">
        <v>44419</v>
      </c>
      <c r="F1107" s="6" t="s">
        <v>2490</v>
      </c>
      <c r="G1107" s="5">
        <v>21</v>
      </c>
      <c r="H1107" s="5">
        <v>11</v>
      </c>
      <c r="I1107" s="5">
        <v>20</v>
      </c>
      <c r="J1107" s="6">
        <v>17.5</v>
      </c>
      <c r="K1107" s="4" t="s">
        <v>4606</v>
      </c>
      <c r="L1107" s="6" t="s">
        <v>2491</v>
      </c>
      <c r="M1107" s="5">
        <v>23653</v>
      </c>
      <c r="N1107" s="4" t="s">
        <v>4606</v>
      </c>
      <c r="O1107" s="4" t="s">
        <v>4606</v>
      </c>
      <c r="P1107" s="4" t="s">
        <v>4606</v>
      </c>
    </row>
    <row r="1108" spans="1:16" ht="15" x14ac:dyDescent="0.2">
      <c r="A1108" s="2">
        <v>1107</v>
      </c>
      <c r="B1108" s="6" t="s">
        <v>1</v>
      </c>
      <c r="C1108" s="7" t="str">
        <f>HYPERLINK("https://www.twitter.com/peymanmonart/status/1425546532762406922","https://www.twitter.com/peymanmonart/status/1425546532762406922")</f>
        <v>https://www.twitter.com/peymanmonart/status/1425546532762406922</v>
      </c>
      <c r="D1108" s="6" t="s">
        <v>2492</v>
      </c>
      <c r="E1108" s="8">
        <v>44419</v>
      </c>
      <c r="F1108" s="6" t="s">
        <v>2490</v>
      </c>
      <c r="G1108" s="5">
        <v>8</v>
      </c>
      <c r="H1108" s="5">
        <v>0</v>
      </c>
      <c r="I1108" s="5">
        <v>0</v>
      </c>
      <c r="J1108" s="6">
        <v>1.6</v>
      </c>
      <c r="K1108" s="4" t="s">
        <v>4606</v>
      </c>
      <c r="L1108" s="6" t="s">
        <v>2493</v>
      </c>
      <c r="M1108" s="5">
        <v>23654</v>
      </c>
      <c r="N1108" s="4" t="s">
        <v>4606</v>
      </c>
      <c r="O1108" s="4" t="s">
        <v>4606</v>
      </c>
      <c r="P1108" s="4" t="s">
        <v>4606</v>
      </c>
    </row>
    <row r="1109" spans="1:16" ht="15" x14ac:dyDescent="0.2">
      <c r="A1109" s="2">
        <v>1108</v>
      </c>
      <c r="B1109" s="6" t="s">
        <v>1</v>
      </c>
      <c r="C1109" s="7" t="str">
        <f>HYPERLINK("https://www.twitter.com/Ogunlekeifeolu3/status/1425546531134914566","https://www.twitter.com/Ogunlekeifeolu3/status/1425546531134914566")</f>
        <v>https://www.twitter.com/Ogunlekeifeolu3/status/1425546531134914566</v>
      </c>
      <c r="D1109" s="6" t="s">
        <v>2494</v>
      </c>
      <c r="E1109" s="8">
        <v>44419</v>
      </c>
      <c r="F1109" s="6" t="s">
        <v>2490</v>
      </c>
      <c r="G1109" s="5">
        <v>45</v>
      </c>
      <c r="H1109" s="5">
        <v>0</v>
      </c>
      <c r="I1109" s="5">
        <v>0</v>
      </c>
      <c r="J1109" s="5">
        <v>9</v>
      </c>
      <c r="K1109" s="4" t="s">
        <v>4606</v>
      </c>
      <c r="L1109" s="6" t="s">
        <v>2495</v>
      </c>
      <c r="M1109" s="5">
        <v>23655</v>
      </c>
      <c r="N1109" s="4" t="s">
        <v>4606</v>
      </c>
      <c r="O1109" s="4" t="s">
        <v>4606</v>
      </c>
      <c r="P1109" s="4" t="s">
        <v>4606</v>
      </c>
    </row>
    <row r="1110" spans="1:16" ht="15" x14ac:dyDescent="0.2">
      <c r="A1110" s="2">
        <v>1109</v>
      </c>
      <c r="B1110" s="6" t="s">
        <v>1</v>
      </c>
      <c r="C1110" s="7" t="str">
        <f>HYPERLINK("https://www.twitter.com/ZVIIwNG0y1ZR1ge/status/1425546529436229633","https://www.twitter.com/ZVIIwNG0y1ZR1ge/status/1425546529436229633")</f>
        <v>https://www.twitter.com/ZVIIwNG0y1ZR1ge/status/1425546529436229633</v>
      </c>
      <c r="D1110" s="6" t="s">
        <v>2496</v>
      </c>
      <c r="E1110" s="8">
        <v>44419</v>
      </c>
      <c r="F1110" s="6" t="s">
        <v>2497</v>
      </c>
      <c r="G1110" s="5">
        <v>5</v>
      </c>
      <c r="H1110" s="5">
        <v>289</v>
      </c>
      <c r="I1110" s="5">
        <v>247</v>
      </c>
      <c r="J1110" s="6">
        <v>211.2</v>
      </c>
      <c r="K1110" s="4" t="s">
        <v>4606</v>
      </c>
      <c r="L1110" s="6" t="s">
        <v>2498</v>
      </c>
      <c r="M1110" s="5">
        <v>23656</v>
      </c>
      <c r="N1110" s="4" t="s">
        <v>4606</v>
      </c>
      <c r="O1110" s="4" t="s">
        <v>4606</v>
      </c>
      <c r="P1110" s="4" t="s">
        <v>4606</v>
      </c>
    </row>
    <row r="1111" spans="1:16" ht="15" x14ac:dyDescent="0.2">
      <c r="A1111" s="2">
        <v>1110</v>
      </c>
      <c r="B1111" s="6" t="s">
        <v>1</v>
      </c>
      <c r="C1111" s="7" t="str">
        <f>HYPERLINK("https://www.twitter.com/j_jahandideh/status/1425546526047318016","https://www.twitter.com/j_jahandideh/status/1425546526047318016")</f>
        <v>https://www.twitter.com/j_jahandideh/status/1425546526047318016</v>
      </c>
      <c r="D1111" s="6" t="s">
        <v>2499</v>
      </c>
      <c r="E1111" s="8">
        <v>44419</v>
      </c>
      <c r="F1111" s="6" t="s">
        <v>2500</v>
      </c>
      <c r="G1111" s="5">
        <v>20</v>
      </c>
      <c r="H1111" s="5">
        <v>0</v>
      </c>
      <c r="I1111" s="5">
        <v>0</v>
      </c>
      <c r="J1111" s="5">
        <v>4</v>
      </c>
      <c r="K1111" s="4" t="s">
        <v>4606</v>
      </c>
      <c r="L1111" s="6" t="s">
        <v>2501</v>
      </c>
      <c r="M1111" s="5">
        <v>23657</v>
      </c>
      <c r="N1111" s="4" t="s">
        <v>4606</v>
      </c>
      <c r="O1111" s="4" t="s">
        <v>4606</v>
      </c>
      <c r="P1111" s="4" t="s">
        <v>4606</v>
      </c>
    </row>
    <row r="1112" spans="1:16" ht="15" x14ac:dyDescent="0.2">
      <c r="A1112" s="2">
        <v>1111</v>
      </c>
      <c r="B1112" s="6" t="s">
        <v>1</v>
      </c>
      <c r="C1112" s="7" t="str">
        <f>HYPERLINK("https://www.twitter.com/novelderos/status/1425546525468413952","https://www.twitter.com/novelderos/status/1425546525468413952")</f>
        <v>https://www.twitter.com/novelderos/status/1425546525468413952</v>
      </c>
      <c r="D1112" s="6" t="s">
        <v>2502</v>
      </c>
      <c r="E1112" s="8">
        <v>44419</v>
      </c>
      <c r="F1112" s="6" t="s">
        <v>2500</v>
      </c>
      <c r="G1112" s="5">
        <v>124</v>
      </c>
      <c r="H1112" s="5">
        <v>1</v>
      </c>
      <c r="I1112" s="5">
        <v>1</v>
      </c>
      <c r="J1112" s="6">
        <v>25.6</v>
      </c>
      <c r="K1112" s="4" t="s">
        <v>4606</v>
      </c>
      <c r="L1112" s="6" t="s">
        <v>2503</v>
      </c>
      <c r="M1112" s="5">
        <v>23658</v>
      </c>
      <c r="N1112" s="4" t="s">
        <v>4606</v>
      </c>
      <c r="O1112" s="4" t="s">
        <v>4606</v>
      </c>
      <c r="P1112" s="4" t="s">
        <v>4606</v>
      </c>
    </row>
    <row r="1113" spans="1:16" ht="15" x14ac:dyDescent="0.2">
      <c r="A1113" s="2">
        <v>1112</v>
      </c>
      <c r="B1113" s="6" t="s">
        <v>1</v>
      </c>
      <c r="C1113" s="7" t="str">
        <f>HYPERLINK("https://www.twitter.com/babyadabsc/status/1425546525363654661","https://www.twitter.com/babyadabsc/status/1425546525363654661")</f>
        <v>https://www.twitter.com/babyadabsc/status/1425546525363654661</v>
      </c>
      <c r="D1113" s="6" t="s">
        <v>2504</v>
      </c>
      <c r="E1113" s="8">
        <v>44419</v>
      </c>
      <c r="F1113" s="6" t="s">
        <v>2500</v>
      </c>
      <c r="G1113" s="5">
        <v>3307</v>
      </c>
      <c r="H1113" s="5">
        <v>1</v>
      </c>
      <c r="I1113" s="5">
        <v>0</v>
      </c>
      <c r="J1113" s="6">
        <v>661.7</v>
      </c>
      <c r="K1113" s="4" t="s">
        <v>4606</v>
      </c>
      <c r="L1113" s="6" t="s">
        <v>2505</v>
      </c>
      <c r="M1113" s="5">
        <v>23659</v>
      </c>
      <c r="N1113" s="4" t="s">
        <v>4606</v>
      </c>
      <c r="O1113" s="4" t="s">
        <v>4606</v>
      </c>
      <c r="P1113" s="4" t="s">
        <v>4606</v>
      </c>
    </row>
    <row r="1114" spans="1:16" ht="15" x14ac:dyDescent="0.2">
      <c r="A1114" s="2">
        <v>1113</v>
      </c>
      <c r="B1114" s="6" t="s">
        <v>1</v>
      </c>
      <c r="C1114" s="7" t="str">
        <f>HYPERLINK("https://www.twitter.com/RifkiRi065/status/1425546522825879553","https://www.twitter.com/RifkiRi065/status/1425546522825879553")</f>
        <v>https://www.twitter.com/RifkiRi065/status/1425546522825879553</v>
      </c>
      <c r="D1114" s="6" t="s">
        <v>2506</v>
      </c>
      <c r="E1114" s="8">
        <v>44419</v>
      </c>
      <c r="F1114" s="6" t="s">
        <v>2500</v>
      </c>
      <c r="G1114" s="5">
        <v>7</v>
      </c>
      <c r="H1114" s="5">
        <v>5923</v>
      </c>
      <c r="I1114" s="5">
        <v>5219</v>
      </c>
      <c r="J1114" s="6">
        <v>4387.8</v>
      </c>
      <c r="K1114" s="4" t="s">
        <v>4606</v>
      </c>
      <c r="L1114" s="6" t="s">
        <v>2507</v>
      </c>
      <c r="M1114" s="5">
        <v>23660</v>
      </c>
      <c r="N1114" s="4" t="s">
        <v>4606</v>
      </c>
      <c r="O1114" s="4" t="s">
        <v>4606</v>
      </c>
      <c r="P1114" s="4" t="s">
        <v>4606</v>
      </c>
    </row>
    <row r="1115" spans="1:16" ht="15" x14ac:dyDescent="0.2">
      <c r="A1115" s="2">
        <v>1114</v>
      </c>
      <c r="B1115" s="6" t="s">
        <v>1</v>
      </c>
      <c r="C1115" s="7" t="str">
        <f>HYPERLINK("https://www.twitter.com/BaghbanKian/status/1425546522784055304","https://www.twitter.com/BaghbanKian/status/1425546522784055304")</f>
        <v>https://www.twitter.com/BaghbanKian/status/1425546522784055304</v>
      </c>
      <c r="D1115" s="6" t="s">
        <v>2508</v>
      </c>
      <c r="E1115" s="8">
        <v>44419</v>
      </c>
      <c r="F1115" s="6" t="s">
        <v>2500</v>
      </c>
      <c r="G1115" s="5">
        <v>16</v>
      </c>
      <c r="H1115" s="5">
        <v>0</v>
      </c>
      <c r="I1115" s="5">
        <v>0</v>
      </c>
      <c r="J1115" s="6">
        <v>3.2</v>
      </c>
      <c r="K1115" s="4" t="s">
        <v>4606</v>
      </c>
      <c r="L1115" s="6" t="s">
        <v>2509</v>
      </c>
      <c r="M1115" s="5">
        <v>23661</v>
      </c>
      <c r="N1115" s="4" t="s">
        <v>4606</v>
      </c>
      <c r="O1115" s="4" t="s">
        <v>4606</v>
      </c>
      <c r="P1115" s="4" t="s">
        <v>4606</v>
      </c>
    </row>
    <row r="1116" spans="1:16" ht="15" x14ac:dyDescent="0.2">
      <c r="A1116" s="2">
        <v>1115</v>
      </c>
      <c r="B1116" s="6" t="s">
        <v>1</v>
      </c>
      <c r="C1116" s="7" t="str">
        <f>HYPERLINK("https://www.twitter.com/coin4us/status/1425546521785868298","https://www.twitter.com/coin4us/status/1425546521785868298")</f>
        <v>https://www.twitter.com/coin4us/status/1425546521785868298</v>
      </c>
      <c r="D1116" s="6" t="s">
        <v>2510</v>
      </c>
      <c r="E1116" s="8">
        <v>44419</v>
      </c>
      <c r="F1116" s="6" t="s">
        <v>2511</v>
      </c>
      <c r="G1116" s="5">
        <v>108</v>
      </c>
      <c r="H1116" s="5">
        <v>0</v>
      </c>
      <c r="I1116" s="5">
        <v>0</v>
      </c>
      <c r="J1116" s="6">
        <v>21.6</v>
      </c>
      <c r="K1116" s="4" t="s">
        <v>4606</v>
      </c>
      <c r="L1116" s="6" t="s">
        <v>2512</v>
      </c>
      <c r="M1116" s="5">
        <v>23662</v>
      </c>
      <c r="N1116" s="4" t="s">
        <v>4606</v>
      </c>
      <c r="O1116" s="4" t="s">
        <v>4606</v>
      </c>
      <c r="P1116" s="4" t="s">
        <v>4606</v>
      </c>
    </row>
    <row r="1117" spans="1:16" ht="15" x14ac:dyDescent="0.2">
      <c r="A1117" s="2">
        <v>1116</v>
      </c>
      <c r="B1117" s="6" t="s">
        <v>1</v>
      </c>
      <c r="C1117" s="7" t="str">
        <f>HYPERLINK("https://www.twitter.com/kral_farid/status/1425546521395666944","https://www.twitter.com/kral_farid/status/1425546521395666944")</f>
        <v>https://www.twitter.com/kral_farid/status/1425546521395666944</v>
      </c>
      <c r="D1117" s="6" t="s">
        <v>356</v>
      </c>
      <c r="E1117" s="8">
        <v>44419</v>
      </c>
      <c r="F1117" s="6" t="s">
        <v>2511</v>
      </c>
      <c r="G1117" s="5">
        <v>129</v>
      </c>
      <c r="H1117" s="5">
        <v>0</v>
      </c>
      <c r="I1117" s="5">
        <v>0</v>
      </c>
      <c r="J1117" s="6">
        <v>25.8</v>
      </c>
      <c r="K1117" s="4" t="s">
        <v>4606</v>
      </c>
      <c r="L1117" s="6" t="s">
        <v>2513</v>
      </c>
      <c r="M1117" s="5">
        <v>23663</v>
      </c>
      <c r="N1117" s="4" t="s">
        <v>4606</v>
      </c>
      <c r="O1117" s="4" t="s">
        <v>4606</v>
      </c>
      <c r="P1117" s="4" t="s">
        <v>4606</v>
      </c>
    </row>
    <row r="1118" spans="1:16" ht="15" x14ac:dyDescent="0.2">
      <c r="A1118" s="2">
        <v>1117</v>
      </c>
      <c r="B1118" s="6" t="s">
        <v>1</v>
      </c>
      <c r="C1118" s="7" t="str">
        <f>HYPERLINK("https://www.twitter.com/FFegtoken/status/1425546517381844992","https://www.twitter.com/FFegtoken/status/1425546517381844992")</f>
        <v>https://www.twitter.com/FFegtoken/status/1425546517381844992</v>
      </c>
      <c r="D1118" s="6" t="s">
        <v>2487</v>
      </c>
      <c r="E1118" s="8">
        <v>44419</v>
      </c>
      <c r="F1118" s="6" t="s">
        <v>2514</v>
      </c>
      <c r="G1118" s="5">
        <v>33</v>
      </c>
      <c r="H1118" s="5">
        <v>0</v>
      </c>
      <c r="I1118" s="5">
        <v>0</v>
      </c>
      <c r="J1118" s="6">
        <v>6.6000000000000005</v>
      </c>
      <c r="K1118" s="4" t="s">
        <v>4606</v>
      </c>
      <c r="L1118" s="6" t="s">
        <v>2515</v>
      </c>
      <c r="M1118" s="5">
        <v>23664</v>
      </c>
      <c r="N1118" s="4" t="s">
        <v>4606</v>
      </c>
      <c r="O1118" s="4" t="s">
        <v>4606</v>
      </c>
      <c r="P1118" s="4" t="s">
        <v>4606</v>
      </c>
    </row>
    <row r="1119" spans="1:16" ht="15" x14ac:dyDescent="0.2">
      <c r="A1119" s="2">
        <v>1118</v>
      </c>
      <c r="B1119" s="6" t="s">
        <v>1</v>
      </c>
      <c r="C1119" s="7" t="str">
        <f>HYPERLINK("https://www.twitter.com/hoodlum1349/status/1425546516240941061","https://www.twitter.com/hoodlum1349/status/1425546516240941061")</f>
        <v>https://www.twitter.com/hoodlum1349/status/1425546516240941061</v>
      </c>
      <c r="D1119" s="6" t="s">
        <v>2516</v>
      </c>
      <c r="E1119" s="8">
        <v>44419</v>
      </c>
      <c r="F1119" s="6" t="s">
        <v>2514</v>
      </c>
      <c r="G1119" s="5">
        <v>44</v>
      </c>
      <c r="H1119" s="5">
        <v>11</v>
      </c>
      <c r="I1119" s="5">
        <v>12</v>
      </c>
      <c r="J1119" s="6">
        <v>18.100000000000001</v>
      </c>
      <c r="K1119" s="4" t="s">
        <v>4606</v>
      </c>
      <c r="L1119" s="6" t="s">
        <v>2517</v>
      </c>
      <c r="M1119" s="5">
        <v>23665</v>
      </c>
      <c r="N1119" s="4" t="s">
        <v>4606</v>
      </c>
      <c r="O1119" s="4" t="s">
        <v>4606</v>
      </c>
      <c r="P1119" s="4" t="s">
        <v>4606</v>
      </c>
    </row>
    <row r="1120" spans="1:16" ht="15" x14ac:dyDescent="0.2">
      <c r="A1120" s="2">
        <v>1119</v>
      </c>
      <c r="B1120" s="6" t="s">
        <v>1</v>
      </c>
      <c r="C1120" s="7" t="str">
        <f>HYPERLINK("https://www.twitter.com/KryptoKing87/status/1425546515498651665","https://www.twitter.com/KryptoKing87/status/1425546515498651665")</f>
        <v>https://www.twitter.com/KryptoKing87/status/1425546515498651665</v>
      </c>
      <c r="D1120" s="6" t="s">
        <v>2518</v>
      </c>
      <c r="E1120" s="8">
        <v>44419</v>
      </c>
      <c r="F1120" s="6" t="s">
        <v>2514</v>
      </c>
      <c r="G1120" s="5">
        <v>24</v>
      </c>
      <c r="H1120" s="5">
        <v>4</v>
      </c>
      <c r="I1120" s="5">
        <v>2</v>
      </c>
      <c r="J1120" s="6">
        <v>7.0000000000000009</v>
      </c>
      <c r="K1120" s="4" t="s">
        <v>4606</v>
      </c>
      <c r="L1120" s="6" t="s">
        <v>2519</v>
      </c>
      <c r="M1120" s="5">
        <v>23666</v>
      </c>
      <c r="N1120" s="4" t="s">
        <v>4606</v>
      </c>
      <c r="O1120" s="4" t="s">
        <v>4606</v>
      </c>
      <c r="P1120" s="4" t="s">
        <v>4606</v>
      </c>
    </row>
    <row r="1121" spans="1:16" ht="15" x14ac:dyDescent="0.2">
      <c r="A1121" s="2">
        <v>1120</v>
      </c>
      <c r="B1121" s="6" t="s">
        <v>1</v>
      </c>
      <c r="C1121" s="7" t="str">
        <f>HYPERLINK("https://www.twitter.com/Narsifaa/status/1425546514387120128","https://www.twitter.com/Narsifaa/status/1425546514387120128")</f>
        <v>https://www.twitter.com/Narsifaa/status/1425546514387120128</v>
      </c>
      <c r="D1121" s="6" t="s">
        <v>377</v>
      </c>
      <c r="E1121" s="8">
        <v>44419</v>
      </c>
      <c r="F1121" s="6" t="s">
        <v>2514</v>
      </c>
      <c r="G1121" s="5">
        <v>21</v>
      </c>
      <c r="H1121" s="5">
        <v>0</v>
      </c>
      <c r="I1121" s="5">
        <v>0</v>
      </c>
      <c r="J1121" s="6">
        <v>4.2</v>
      </c>
      <c r="K1121" s="4" t="s">
        <v>4606</v>
      </c>
      <c r="L1121" s="6" t="s">
        <v>2520</v>
      </c>
      <c r="M1121" s="5">
        <v>23667</v>
      </c>
      <c r="N1121" s="4" t="s">
        <v>4606</v>
      </c>
      <c r="O1121" s="4" t="s">
        <v>4606</v>
      </c>
      <c r="P1121" s="4" t="s">
        <v>4606</v>
      </c>
    </row>
    <row r="1122" spans="1:16" ht="15" x14ac:dyDescent="0.2">
      <c r="A1122" s="2">
        <v>1121</v>
      </c>
      <c r="B1122" s="6" t="s">
        <v>1</v>
      </c>
      <c r="C1122" s="7" t="str">
        <f>HYPERLINK("https://www.twitter.com/nedensizceyusuf/status/1425546513598537735","https://www.twitter.com/nedensizceyusuf/status/1425546513598537735")</f>
        <v>https://www.twitter.com/nedensizceyusuf/status/1425546513598537735</v>
      </c>
      <c r="D1122" s="6" t="s">
        <v>2521</v>
      </c>
      <c r="E1122" s="8">
        <v>44419</v>
      </c>
      <c r="F1122" s="6" t="s">
        <v>2522</v>
      </c>
      <c r="G1122" s="5">
        <v>8</v>
      </c>
      <c r="H1122" s="5">
        <v>592</v>
      </c>
      <c r="I1122" s="5">
        <v>391</v>
      </c>
      <c r="J1122" s="6">
        <v>374.7</v>
      </c>
      <c r="K1122" s="4" t="s">
        <v>4606</v>
      </c>
      <c r="L1122" s="6" t="s">
        <v>2523</v>
      </c>
      <c r="M1122" s="5">
        <v>23668</v>
      </c>
      <c r="N1122" s="4" t="s">
        <v>4606</v>
      </c>
      <c r="O1122" s="4" t="s">
        <v>4606</v>
      </c>
      <c r="P1122" s="4" t="s">
        <v>4606</v>
      </c>
    </row>
    <row r="1123" spans="1:16" ht="15" x14ac:dyDescent="0.2">
      <c r="A1123" s="2">
        <v>1122</v>
      </c>
      <c r="B1123" s="6" t="s">
        <v>1</v>
      </c>
      <c r="C1123" s="7" t="str">
        <f>HYPERLINK("https://www.twitter.com/peymanmonart/status/1425546512973680647","https://www.twitter.com/peymanmonart/status/1425546512973680647")</f>
        <v>https://www.twitter.com/peymanmonart/status/1425546512973680647</v>
      </c>
      <c r="D1123" s="6" t="s">
        <v>2492</v>
      </c>
      <c r="E1123" s="8">
        <v>44419</v>
      </c>
      <c r="F1123" s="6" t="s">
        <v>2522</v>
      </c>
      <c r="G1123" s="5">
        <v>8</v>
      </c>
      <c r="H1123" s="5">
        <v>0</v>
      </c>
      <c r="I1123" s="5">
        <v>0</v>
      </c>
      <c r="J1123" s="6">
        <v>1.6</v>
      </c>
      <c r="K1123" s="4" t="s">
        <v>4606</v>
      </c>
      <c r="L1123" s="6" t="s">
        <v>2524</v>
      </c>
      <c r="M1123" s="5">
        <v>23669</v>
      </c>
      <c r="N1123" s="4" t="s">
        <v>4606</v>
      </c>
      <c r="O1123" s="4" t="s">
        <v>4606</v>
      </c>
      <c r="P1123" s="4" t="s">
        <v>4606</v>
      </c>
    </row>
    <row r="1124" spans="1:16" ht="15" x14ac:dyDescent="0.2">
      <c r="A1124" s="2">
        <v>1123</v>
      </c>
      <c r="B1124" s="6" t="s">
        <v>1</v>
      </c>
      <c r="C1124" s="7" t="str">
        <f>HYPERLINK("https://www.twitter.com/ZghBI6ssAX4Dg1Q/status/1425546510901694470","https://www.twitter.com/ZghBI6ssAX4Dg1Q/status/1425546510901694470")</f>
        <v>https://www.twitter.com/ZghBI6ssAX4Dg1Q/status/1425546510901694470</v>
      </c>
      <c r="D1124" s="6" t="s">
        <v>2525</v>
      </c>
      <c r="E1124" s="8">
        <v>44419</v>
      </c>
      <c r="F1124" s="6" t="s">
        <v>2522</v>
      </c>
      <c r="G1124" s="5">
        <v>5</v>
      </c>
      <c r="H1124" s="5">
        <v>0</v>
      </c>
      <c r="I1124" s="5">
        <v>0</v>
      </c>
      <c r="J1124" s="5">
        <v>1</v>
      </c>
      <c r="K1124" s="4" t="s">
        <v>4606</v>
      </c>
      <c r="L1124" s="6" t="s">
        <v>2526</v>
      </c>
      <c r="M1124" s="5">
        <v>23670</v>
      </c>
      <c r="N1124" s="4" t="s">
        <v>4606</v>
      </c>
      <c r="O1124" s="4" t="s">
        <v>4606</v>
      </c>
      <c r="P1124" s="4" t="s">
        <v>4606</v>
      </c>
    </row>
    <row r="1125" spans="1:16" ht="15" x14ac:dyDescent="0.2">
      <c r="A1125" s="2">
        <v>1124</v>
      </c>
      <c r="B1125" s="6" t="s">
        <v>1</v>
      </c>
      <c r="C1125" s="7" t="str">
        <f>HYPERLINK("https://www.twitter.com/king_chakal/status/1425546510138216454","https://www.twitter.com/king_chakal/status/1425546510138216454")</f>
        <v>https://www.twitter.com/king_chakal/status/1425546510138216454</v>
      </c>
      <c r="D1125" s="6" t="s">
        <v>2527</v>
      </c>
      <c r="E1125" s="8">
        <v>44419</v>
      </c>
      <c r="F1125" s="6" t="s">
        <v>2522</v>
      </c>
      <c r="G1125" s="5">
        <v>1</v>
      </c>
      <c r="H1125" s="5">
        <v>155</v>
      </c>
      <c r="I1125" s="5">
        <v>115</v>
      </c>
      <c r="J1125" s="6">
        <v>104.2</v>
      </c>
      <c r="K1125" s="4" t="s">
        <v>4606</v>
      </c>
      <c r="L1125" s="6" t="s">
        <v>2528</v>
      </c>
      <c r="M1125" s="5">
        <v>23671</v>
      </c>
      <c r="N1125" s="4" t="s">
        <v>4606</v>
      </c>
      <c r="O1125" s="4" t="s">
        <v>4606</v>
      </c>
      <c r="P1125" s="4" t="s">
        <v>4606</v>
      </c>
    </row>
    <row r="1126" spans="1:16" ht="15" x14ac:dyDescent="0.2">
      <c r="A1126" s="2">
        <v>1125</v>
      </c>
      <c r="B1126" s="6" t="s">
        <v>1</v>
      </c>
      <c r="C1126" s="7" t="str">
        <f>HYPERLINK("https://www.twitter.com/anne19932524/status/1425546509060349958","https://www.twitter.com/anne19932524/status/1425546509060349958")</f>
        <v>https://www.twitter.com/anne19932524/status/1425546509060349958</v>
      </c>
      <c r="D1126" s="6" t="s">
        <v>2529</v>
      </c>
      <c r="E1126" s="8">
        <v>44419</v>
      </c>
      <c r="F1126" s="6" t="s">
        <v>2530</v>
      </c>
      <c r="G1126" s="5">
        <v>44</v>
      </c>
      <c r="H1126" s="5">
        <v>289</v>
      </c>
      <c r="I1126" s="5">
        <v>247</v>
      </c>
      <c r="J1126" s="5">
        <v>219</v>
      </c>
      <c r="K1126" s="4" t="s">
        <v>4606</v>
      </c>
      <c r="L1126" s="6" t="s">
        <v>2498</v>
      </c>
      <c r="M1126" s="5">
        <v>23672</v>
      </c>
      <c r="N1126" s="4" t="s">
        <v>4606</v>
      </c>
      <c r="O1126" s="4" t="s">
        <v>4606</v>
      </c>
      <c r="P1126" s="4" t="s">
        <v>4606</v>
      </c>
    </row>
    <row r="1127" spans="1:16" ht="15" x14ac:dyDescent="0.2">
      <c r="A1127" s="2">
        <v>1126</v>
      </c>
      <c r="B1127" s="6" t="s">
        <v>1</v>
      </c>
      <c r="C1127" s="7" t="str">
        <f>HYPERLINK("https://www.twitter.com/Farid02364169/status/1425546506862579712","https://www.twitter.com/Farid02364169/status/1425546506862579712")</f>
        <v>https://www.twitter.com/Farid02364169/status/1425546506862579712</v>
      </c>
      <c r="D1127" s="6" t="s">
        <v>2531</v>
      </c>
      <c r="E1127" s="8">
        <v>44419</v>
      </c>
      <c r="F1127" s="6" t="s">
        <v>2530</v>
      </c>
      <c r="G1127" s="5">
        <v>20</v>
      </c>
      <c r="H1127" s="5">
        <v>0</v>
      </c>
      <c r="I1127" s="5">
        <v>0</v>
      </c>
      <c r="J1127" s="5">
        <v>4</v>
      </c>
      <c r="K1127" s="4" t="s">
        <v>4606</v>
      </c>
      <c r="L1127" s="6" t="s">
        <v>2532</v>
      </c>
      <c r="M1127" s="5">
        <v>23673</v>
      </c>
      <c r="N1127" s="4" t="s">
        <v>4606</v>
      </c>
      <c r="O1127" s="4" t="s">
        <v>4606</v>
      </c>
      <c r="P1127" s="4" t="s">
        <v>4606</v>
      </c>
    </row>
    <row r="1128" spans="1:16" ht="15" x14ac:dyDescent="0.2">
      <c r="A1128" s="2">
        <v>1127</v>
      </c>
      <c r="B1128" s="6" t="s">
        <v>1</v>
      </c>
      <c r="C1128" s="7" t="str">
        <f>HYPERLINK("https://www.twitter.com/Pegy98460783/status/1425546505600081932","https://www.twitter.com/Pegy98460783/status/1425546505600081932")</f>
        <v>https://www.twitter.com/Pegy98460783/status/1425546505600081932</v>
      </c>
      <c r="D1128" s="6" t="s">
        <v>2533</v>
      </c>
      <c r="E1128" s="8">
        <v>44419</v>
      </c>
      <c r="F1128" s="6" t="s">
        <v>2534</v>
      </c>
      <c r="G1128" s="5">
        <v>16</v>
      </c>
      <c r="H1128" s="5">
        <v>0</v>
      </c>
      <c r="I1128" s="5">
        <v>0</v>
      </c>
      <c r="J1128" s="6">
        <v>3.2</v>
      </c>
      <c r="K1128" s="4" t="s">
        <v>4606</v>
      </c>
      <c r="L1128" s="6" t="s">
        <v>2535</v>
      </c>
      <c r="M1128" s="5">
        <v>23674</v>
      </c>
      <c r="N1128" s="4" t="s">
        <v>4606</v>
      </c>
      <c r="O1128" s="4" t="s">
        <v>4606</v>
      </c>
      <c r="P1128" s="4" t="s">
        <v>4606</v>
      </c>
    </row>
    <row r="1129" spans="1:16" ht="15" x14ac:dyDescent="0.2">
      <c r="A1129" s="2">
        <v>1128</v>
      </c>
      <c r="B1129" s="6" t="s">
        <v>1</v>
      </c>
      <c r="C1129" s="7" t="str">
        <f>HYPERLINK("https://www.twitter.com/kral_farid/status/1425546503922192390","https://www.twitter.com/kral_farid/status/1425546503922192390")</f>
        <v>https://www.twitter.com/kral_farid/status/1425546503922192390</v>
      </c>
      <c r="D1129" s="6" t="s">
        <v>356</v>
      </c>
      <c r="E1129" s="8">
        <v>44419</v>
      </c>
      <c r="F1129" s="6" t="s">
        <v>2534</v>
      </c>
      <c r="G1129" s="5">
        <v>129</v>
      </c>
      <c r="H1129" s="5">
        <v>0</v>
      </c>
      <c r="I1129" s="5">
        <v>0</v>
      </c>
      <c r="J1129" s="6">
        <v>25.8</v>
      </c>
      <c r="K1129" s="4" t="s">
        <v>4606</v>
      </c>
      <c r="L1129" s="6" t="s">
        <v>2536</v>
      </c>
      <c r="M1129" s="5">
        <v>23675</v>
      </c>
      <c r="N1129" s="4" t="s">
        <v>4606</v>
      </c>
      <c r="O1129" s="4" t="s">
        <v>4606</v>
      </c>
      <c r="P1129" s="4" t="s">
        <v>4606</v>
      </c>
    </row>
    <row r="1130" spans="1:16" ht="15" x14ac:dyDescent="0.2">
      <c r="A1130" s="2">
        <v>1129</v>
      </c>
      <c r="B1130" s="6" t="s">
        <v>1</v>
      </c>
      <c r="C1130" s="7" t="str">
        <f>HYPERLINK("https://www.twitter.com/RohitSh210/status/1425546503339216897","https://www.twitter.com/RohitSh210/status/1425546503339216897")</f>
        <v>https://www.twitter.com/RohitSh210/status/1425546503339216897</v>
      </c>
      <c r="D1130" s="6" t="s">
        <v>2537</v>
      </c>
      <c r="E1130" s="8">
        <v>44419</v>
      </c>
      <c r="F1130" s="6" t="s">
        <v>2534</v>
      </c>
      <c r="G1130" s="5">
        <v>21</v>
      </c>
      <c r="H1130" s="5">
        <v>0</v>
      </c>
      <c r="I1130" s="5">
        <v>0</v>
      </c>
      <c r="J1130" s="6">
        <v>4.2</v>
      </c>
      <c r="K1130" s="4" t="s">
        <v>4606</v>
      </c>
      <c r="L1130" s="6" t="s">
        <v>2538</v>
      </c>
      <c r="M1130" s="5">
        <v>23676</v>
      </c>
      <c r="N1130" s="4" t="s">
        <v>4606</v>
      </c>
      <c r="O1130" s="4" t="s">
        <v>4606</v>
      </c>
      <c r="P1130" s="4" t="s">
        <v>4606</v>
      </c>
    </row>
    <row r="1131" spans="1:16" ht="15" x14ac:dyDescent="0.2">
      <c r="A1131" s="2">
        <v>1130</v>
      </c>
      <c r="B1131" s="6" t="s">
        <v>1</v>
      </c>
      <c r="C1131" s="7" t="str">
        <f>HYPERLINK("https://www.twitter.com/choy_muoz/status/1425546503062532104","https://www.twitter.com/choy_muoz/status/1425546503062532104")</f>
        <v>https://www.twitter.com/choy_muoz/status/1425546503062532104</v>
      </c>
      <c r="D1131" s="6" t="s">
        <v>2539</v>
      </c>
      <c r="E1131" s="8">
        <v>44419</v>
      </c>
      <c r="F1131" s="6" t="s">
        <v>2534</v>
      </c>
      <c r="G1131" s="5">
        <v>28</v>
      </c>
      <c r="H1131" s="5">
        <v>289</v>
      </c>
      <c r="I1131" s="5">
        <v>247</v>
      </c>
      <c r="J1131" s="6">
        <v>215.8</v>
      </c>
      <c r="K1131" s="4" t="s">
        <v>4606</v>
      </c>
      <c r="L1131" s="6" t="s">
        <v>2498</v>
      </c>
      <c r="M1131" s="5">
        <v>23677</v>
      </c>
      <c r="N1131" s="4" t="s">
        <v>4606</v>
      </c>
      <c r="O1131" s="4" t="s">
        <v>4606</v>
      </c>
      <c r="P1131" s="4" t="s">
        <v>4606</v>
      </c>
    </row>
    <row r="1132" spans="1:16" ht="15" x14ac:dyDescent="0.2">
      <c r="A1132" s="2">
        <v>1131</v>
      </c>
      <c r="B1132" s="6" t="s">
        <v>1</v>
      </c>
      <c r="C1132" s="7" t="str">
        <f>HYPERLINK("https://www.twitter.com/RifkiRi065/status/1425546500214464516","https://www.twitter.com/RifkiRi065/status/1425546500214464516")</f>
        <v>https://www.twitter.com/RifkiRi065/status/1425546500214464516</v>
      </c>
      <c r="D1132" s="6" t="s">
        <v>2506</v>
      </c>
      <c r="E1132" s="8">
        <v>44419</v>
      </c>
      <c r="F1132" s="6" t="s">
        <v>2540</v>
      </c>
      <c r="G1132" s="5">
        <v>7</v>
      </c>
      <c r="H1132" s="5">
        <v>1</v>
      </c>
      <c r="I1132" s="5">
        <v>1</v>
      </c>
      <c r="J1132" s="6">
        <v>2.2000000000000002</v>
      </c>
      <c r="K1132" s="4" t="s">
        <v>4606</v>
      </c>
      <c r="L1132" s="6" t="s">
        <v>2541</v>
      </c>
      <c r="M1132" s="5">
        <v>23678</v>
      </c>
      <c r="N1132" s="4" t="s">
        <v>4606</v>
      </c>
      <c r="O1132" s="4" t="s">
        <v>4606</v>
      </c>
      <c r="P1132" s="4" t="s">
        <v>4606</v>
      </c>
    </row>
    <row r="1133" spans="1:16" ht="15" x14ac:dyDescent="0.2">
      <c r="A1133" s="2">
        <v>1132</v>
      </c>
      <c r="B1133" s="6" t="s">
        <v>1</v>
      </c>
      <c r="C1133" s="7" t="str">
        <f>HYPERLINK("https://www.twitter.com/Amiri123321/status/1425546498457092104","https://www.twitter.com/Amiri123321/status/1425546498457092104")</f>
        <v>https://www.twitter.com/Amiri123321/status/1425546498457092104</v>
      </c>
      <c r="D1133" s="6" t="s">
        <v>2542</v>
      </c>
      <c r="E1133" s="8">
        <v>44419</v>
      </c>
      <c r="F1133" s="6" t="s">
        <v>2540</v>
      </c>
      <c r="G1133" s="5">
        <v>0</v>
      </c>
      <c r="H1133" s="5">
        <v>0</v>
      </c>
      <c r="I1133" s="5">
        <v>0</v>
      </c>
      <c r="J1133" s="5">
        <v>0</v>
      </c>
      <c r="K1133" s="4" t="s">
        <v>4606</v>
      </c>
      <c r="L1133" s="6" t="s">
        <v>2543</v>
      </c>
      <c r="M1133" s="5">
        <v>23679</v>
      </c>
      <c r="N1133" s="4" t="s">
        <v>4606</v>
      </c>
      <c r="O1133" s="4" t="s">
        <v>4606</v>
      </c>
      <c r="P1133" s="4" t="s">
        <v>4606</v>
      </c>
    </row>
    <row r="1134" spans="1:16" ht="15" x14ac:dyDescent="0.2">
      <c r="A1134" s="2">
        <v>1133</v>
      </c>
      <c r="B1134" s="6" t="s">
        <v>1</v>
      </c>
      <c r="C1134" s="7" t="str">
        <f>HYPERLINK("https://www.twitter.com/FFegtoken/status/1425546498213916682","https://www.twitter.com/FFegtoken/status/1425546498213916682")</f>
        <v>https://www.twitter.com/FFegtoken/status/1425546498213916682</v>
      </c>
      <c r="D1134" s="6" t="s">
        <v>2487</v>
      </c>
      <c r="E1134" s="8">
        <v>44419</v>
      </c>
      <c r="F1134" s="6" t="s">
        <v>2540</v>
      </c>
      <c r="G1134" s="5">
        <v>33</v>
      </c>
      <c r="H1134" s="5">
        <v>0</v>
      </c>
      <c r="I1134" s="5">
        <v>0</v>
      </c>
      <c r="J1134" s="6">
        <v>6.6000000000000005</v>
      </c>
      <c r="K1134" s="4" t="s">
        <v>4606</v>
      </c>
      <c r="L1134" s="6" t="s">
        <v>2544</v>
      </c>
      <c r="M1134" s="5">
        <v>23680</v>
      </c>
      <c r="N1134" s="4" t="s">
        <v>4606</v>
      </c>
      <c r="O1134" s="4" t="s">
        <v>4606</v>
      </c>
      <c r="P1134" s="4" t="s">
        <v>4606</v>
      </c>
    </row>
    <row r="1135" spans="1:16" ht="15" x14ac:dyDescent="0.2">
      <c r="A1135" s="2">
        <v>1134</v>
      </c>
      <c r="B1135" s="6" t="s">
        <v>1</v>
      </c>
      <c r="C1135" s="7" t="str">
        <f>HYPERLINK("https://www.twitter.com/Mbuijames/status/1425546497056288771","https://www.twitter.com/Mbuijames/status/1425546497056288771")</f>
        <v>https://www.twitter.com/Mbuijames/status/1425546497056288771</v>
      </c>
      <c r="D1135" s="6" t="s">
        <v>2545</v>
      </c>
      <c r="E1135" s="8">
        <v>44419</v>
      </c>
      <c r="F1135" s="6" t="s">
        <v>2546</v>
      </c>
      <c r="G1135" s="5">
        <v>268</v>
      </c>
      <c r="H1135" s="5">
        <v>75</v>
      </c>
      <c r="I1135" s="5">
        <v>20</v>
      </c>
      <c r="J1135" s="6">
        <v>86.1</v>
      </c>
      <c r="K1135" s="4" t="s">
        <v>4606</v>
      </c>
      <c r="L1135" s="6" t="s">
        <v>2547</v>
      </c>
      <c r="M1135" s="5">
        <v>23681</v>
      </c>
      <c r="N1135" s="4" t="s">
        <v>4606</v>
      </c>
      <c r="O1135" s="4" t="s">
        <v>4606</v>
      </c>
      <c r="P1135" s="4" t="s">
        <v>4606</v>
      </c>
    </row>
    <row r="1136" spans="1:16" ht="15" x14ac:dyDescent="0.2">
      <c r="A1136" s="2">
        <v>1135</v>
      </c>
      <c r="B1136" s="6" t="s">
        <v>1</v>
      </c>
      <c r="C1136" s="7" t="str">
        <f>HYPERLINK("https://www.twitter.com/tdashyeah/status/1425546496943005707","https://www.twitter.com/tdashyeah/status/1425546496943005707")</f>
        <v>https://www.twitter.com/tdashyeah/status/1425546496943005707</v>
      </c>
      <c r="D1136" s="6" t="s">
        <v>2548</v>
      </c>
      <c r="E1136" s="8">
        <v>44419</v>
      </c>
      <c r="F1136" s="6" t="s">
        <v>2546</v>
      </c>
      <c r="G1136" s="5">
        <v>32</v>
      </c>
      <c r="H1136" s="5">
        <v>3014</v>
      </c>
      <c r="I1136" s="5">
        <v>243</v>
      </c>
      <c r="J1136" s="6">
        <v>1032.0999999999999</v>
      </c>
      <c r="K1136" s="4" t="s">
        <v>4606</v>
      </c>
      <c r="L1136" s="6" t="s">
        <v>2549</v>
      </c>
      <c r="M1136" s="5">
        <v>23682</v>
      </c>
      <c r="N1136" s="4" t="s">
        <v>4606</v>
      </c>
      <c r="O1136" s="4" t="s">
        <v>4606</v>
      </c>
      <c r="P1136" s="4" t="s">
        <v>4606</v>
      </c>
    </row>
    <row r="1137" spans="1:16" ht="15" x14ac:dyDescent="0.2">
      <c r="A1137" s="2">
        <v>1136</v>
      </c>
      <c r="B1137" s="6" t="s">
        <v>1</v>
      </c>
      <c r="C1137" s="7" t="str">
        <f>HYPERLINK("https://www.twitter.com/Ilia00124971/status/1425546492958412807","https://www.twitter.com/Ilia00124971/status/1425546492958412807")</f>
        <v>https://www.twitter.com/Ilia00124971/status/1425546492958412807</v>
      </c>
      <c r="D1137" s="6" t="s">
        <v>2550</v>
      </c>
      <c r="E1137" s="8">
        <v>44419</v>
      </c>
      <c r="F1137" s="6" t="s">
        <v>2551</v>
      </c>
      <c r="G1137" s="5">
        <v>0</v>
      </c>
      <c r="H1137" s="5">
        <v>0</v>
      </c>
      <c r="I1137" s="5">
        <v>0</v>
      </c>
      <c r="J1137" s="5">
        <v>0</v>
      </c>
      <c r="K1137" s="4" t="s">
        <v>4606</v>
      </c>
      <c r="L1137" s="6" t="s">
        <v>2552</v>
      </c>
      <c r="M1137" s="5">
        <v>23683</v>
      </c>
      <c r="N1137" s="4" t="s">
        <v>4606</v>
      </c>
      <c r="O1137" s="4" t="s">
        <v>4606</v>
      </c>
      <c r="P1137" s="4" t="s">
        <v>4606</v>
      </c>
    </row>
    <row r="1138" spans="1:16" ht="15" x14ac:dyDescent="0.2">
      <c r="A1138" s="2">
        <v>1137</v>
      </c>
      <c r="B1138" s="6" t="s">
        <v>1</v>
      </c>
      <c r="C1138" s="7" t="str">
        <f>HYPERLINK("https://www.twitter.com/Mehran13652/status/1425546492597710854","https://www.twitter.com/Mehran13652/status/1425546492597710854")</f>
        <v>https://www.twitter.com/Mehran13652/status/1425546492597710854</v>
      </c>
      <c r="D1138" s="6" t="s">
        <v>479</v>
      </c>
      <c r="E1138" s="8">
        <v>44419</v>
      </c>
      <c r="F1138" s="6" t="s">
        <v>2551</v>
      </c>
      <c r="G1138" s="5">
        <v>7</v>
      </c>
      <c r="H1138" s="5">
        <v>0</v>
      </c>
      <c r="I1138" s="5">
        <v>0</v>
      </c>
      <c r="J1138" s="6">
        <v>1.4000000000000001</v>
      </c>
      <c r="K1138" s="4" t="s">
        <v>4606</v>
      </c>
      <c r="L1138" s="6" t="s">
        <v>2553</v>
      </c>
      <c r="M1138" s="5">
        <v>23684</v>
      </c>
      <c r="N1138" s="4" t="s">
        <v>4606</v>
      </c>
      <c r="O1138" s="4" t="s">
        <v>4606</v>
      </c>
      <c r="P1138" s="4" t="s">
        <v>4606</v>
      </c>
    </row>
    <row r="1139" spans="1:16" ht="15" x14ac:dyDescent="0.2">
      <c r="A1139" s="2">
        <v>1138</v>
      </c>
      <c r="B1139" s="6" t="s">
        <v>1</v>
      </c>
      <c r="C1139" s="7" t="str">
        <f>HYPERLINK("https://www.twitter.com/peymanmonart/status/1425546491171594240","https://www.twitter.com/peymanmonart/status/1425546491171594240")</f>
        <v>https://www.twitter.com/peymanmonart/status/1425546491171594240</v>
      </c>
      <c r="D1139" s="6" t="s">
        <v>2492</v>
      </c>
      <c r="E1139" s="8">
        <v>44419</v>
      </c>
      <c r="F1139" s="6" t="s">
        <v>2551</v>
      </c>
      <c r="G1139" s="5">
        <v>8</v>
      </c>
      <c r="H1139" s="5">
        <v>0</v>
      </c>
      <c r="I1139" s="5">
        <v>0</v>
      </c>
      <c r="J1139" s="6">
        <v>1.6</v>
      </c>
      <c r="K1139" s="4" t="s">
        <v>4606</v>
      </c>
      <c r="L1139" s="6" t="s">
        <v>2554</v>
      </c>
      <c r="M1139" s="5">
        <v>23685</v>
      </c>
      <c r="N1139" s="4" t="s">
        <v>4606</v>
      </c>
      <c r="O1139" s="4" t="s">
        <v>4606</v>
      </c>
      <c r="P1139" s="4" t="s">
        <v>4606</v>
      </c>
    </row>
    <row r="1140" spans="1:16" ht="15" x14ac:dyDescent="0.2">
      <c r="A1140" s="2">
        <v>1139</v>
      </c>
      <c r="B1140" s="6" t="s">
        <v>1</v>
      </c>
      <c r="C1140" s="7" t="str">
        <f>HYPERLINK("https://www.twitter.com/aladinght/status/1425546488864772097","https://www.twitter.com/aladinght/status/1425546488864772097")</f>
        <v>https://www.twitter.com/aladinght/status/1425546488864772097</v>
      </c>
      <c r="D1140" s="6" t="s">
        <v>2555</v>
      </c>
      <c r="E1140" s="8">
        <v>44419</v>
      </c>
      <c r="F1140" s="6" t="s">
        <v>2556</v>
      </c>
      <c r="G1140" s="5">
        <v>1</v>
      </c>
      <c r="H1140" s="5">
        <v>167</v>
      </c>
      <c r="I1140" s="5">
        <v>156</v>
      </c>
      <c r="J1140" s="6">
        <v>128.30000000000001</v>
      </c>
      <c r="K1140" s="4" t="s">
        <v>4606</v>
      </c>
      <c r="L1140" s="6" t="s">
        <v>2557</v>
      </c>
      <c r="M1140" s="5">
        <v>23686</v>
      </c>
      <c r="N1140" s="4" t="s">
        <v>4606</v>
      </c>
      <c r="O1140" s="4" t="s">
        <v>4606</v>
      </c>
      <c r="P1140" s="4" t="s">
        <v>4606</v>
      </c>
    </row>
    <row r="1141" spans="1:16" ht="15" x14ac:dyDescent="0.2">
      <c r="A1141" s="2">
        <v>1140</v>
      </c>
      <c r="B1141" s="6" t="s">
        <v>1</v>
      </c>
      <c r="C1141" s="7" t="str">
        <f>HYPERLINK("https://www.twitter.com/kral_farid/status/1425546486687801347","https://www.twitter.com/kral_farid/status/1425546486687801347")</f>
        <v>https://www.twitter.com/kral_farid/status/1425546486687801347</v>
      </c>
      <c r="D1141" s="6" t="s">
        <v>356</v>
      </c>
      <c r="E1141" s="8">
        <v>44419</v>
      </c>
      <c r="F1141" s="6" t="s">
        <v>2556</v>
      </c>
      <c r="G1141" s="5">
        <v>129</v>
      </c>
      <c r="H1141" s="5">
        <v>0</v>
      </c>
      <c r="I1141" s="5">
        <v>0</v>
      </c>
      <c r="J1141" s="6">
        <v>25.8</v>
      </c>
      <c r="K1141" s="4" t="s">
        <v>4606</v>
      </c>
      <c r="L1141" s="6" t="s">
        <v>2558</v>
      </c>
      <c r="M1141" s="5">
        <v>23687</v>
      </c>
      <c r="N1141" s="4" t="s">
        <v>4606</v>
      </c>
      <c r="O1141" s="4" t="s">
        <v>4606</v>
      </c>
      <c r="P1141" s="4" t="s">
        <v>4606</v>
      </c>
    </row>
    <row r="1142" spans="1:16" ht="15" x14ac:dyDescent="0.2">
      <c r="A1142" s="2">
        <v>1141</v>
      </c>
      <c r="B1142" s="6" t="s">
        <v>1</v>
      </c>
      <c r="C1142" s="7" t="str">
        <f>HYPERLINK("https://www.twitter.com/Farid02364169/status/1425546485400317958","https://www.twitter.com/Farid02364169/status/1425546485400317958")</f>
        <v>https://www.twitter.com/Farid02364169/status/1425546485400317958</v>
      </c>
      <c r="D1142" s="6" t="s">
        <v>2531</v>
      </c>
      <c r="E1142" s="8">
        <v>44419</v>
      </c>
      <c r="F1142" s="6" t="s">
        <v>2556</v>
      </c>
      <c r="G1142" s="5">
        <v>20</v>
      </c>
      <c r="H1142" s="5">
        <v>0</v>
      </c>
      <c r="I1142" s="5">
        <v>0</v>
      </c>
      <c r="J1142" s="5">
        <v>4</v>
      </c>
      <c r="K1142" s="4" t="s">
        <v>4606</v>
      </c>
      <c r="L1142" s="6" t="s">
        <v>2559</v>
      </c>
      <c r="M1142" s="5">
        <v>23688</v>
      </c>
      <c r="N1142" s="4" t="s">
        <v>4606</v>
      </c>
      <c r="O1142" s="4" t="s">
        <v>4606</v>
      </c>
      <c r="P1142" s="4" t="s">
        <v>4606</v>
      </c>
    </row>
    <row r="1143" spans="1:16" ht="15" x14ac:dyDescent="0.2">
      <c r="A1143" s="2">
        <v>1142</v>
      </c>
      <c r="B1143" s="6" t="s">
        <v>1</v>
      </c>
      <c r="C1143" s="7" t="str">
        <f>HYPERLINK("https://www.twitter.com/Narsifaa/status/1425546484313907204","https://www.twitter.com/Narsifaa/status/1425546484313907204")</f>
        <v>https://www.twitter.com/Narsifaa/status/1425546484313907204</v>
      </c>
      <c r="D1143" s="6" t="s">
        <v>377</v>
      </c>
      <c r="E1143" s="8">
        <v>44419</v>
      </c>
      <c r="F1143" s="6" t="s">
        <v>2560</v>
      </c>
      <c r="G1143" s="5">
        <v>21</v>
      </c>
      <c r="H1143" s="5">
        <v>0</v>
      </c>
      <c r="I1143" s="5">
        <v>0</v>
      </c>
      <c r="J1143" s="6">
        <v>4.2</v>
      </c>
      <c r="K1143" s="4" t="s">
        <v>4606</v>
      </c>
      <c r="L1143" s="6" t="s">
        <v>2561</v>
      </c>
      <c r="M1143" s="5">
        <v>23689</v>
      </c>
      <c r="N1143" s="4" t="s">
        <v>4606</v>
      </c>
      <c r="O1143" s="4" t="s">
        <v>4606</v>
      </c>
      <c r="P1143" s="4" t="s">
        <v>4606</v>
      </c>
    </row>
    <row r="1144" spans="1:16" ht="15" x14ac:dyDescent="0.2">
      <c r="A1144" s="2">
        <v>1143</v>
      </c>
      <c r="B1144" s="6" t="s">
        <v>1</v>
      </c>
      <c r="C1144" s="7" t="str">
        <f>HYPERLINK("https://www.twitter.com/coin4us/status/1425546483256995849","https://www.twitter.com/coin4us/status/1425546483256995849")</f>
        <v>https://www.twitter.com/coin4us/status/1425546483256995849</v>
      </c>
      <c r="D1144" s="6" t="s">
        <v>2510</v>
      </c>
      <c r="E1144" s="8">
        <v>44419</v>
      </c>
      <c r="F1144" s="6" t="s">
        <v>2560</v>
      </c>
      <c r="G1144" s="5">
        <v>108</v>
      </c>
      <c r="H1144" s="5">
        <v>0</v>
      </c>
      <c r="I1144" s="5">
        <v>0</v>
      </c>
      <c r="J1144" s="6">
        <v>21.6</v>
      </c>
      <c r="K1144" s="4" t="s">
        <v>4606</v>
      </c>
      <c r="L1144" s="6" t="s">
        <v>2562</v>
      </c>
      <c r="M1144" s="5">
        <v>23690</v>
      </c>
      <c r="N1144" s="4" t="s">
        <v>4606</v>
      </c>
      <c r="O1144" s="4" t="s">
        <v>4606</v>
      </c>
      <c r="P1144" s="4" t="s">
        <v>4606</v>
      </c>
    </row>
    <row r="1145" spans="1:16" ht="15" x14ac:dyDescent="0.2">
      <c r="A1145" s="2">
        <v>1144</v>
      </c>
      <c r="B1145" s="6" t="s">
        <v>1</v>
      </c>
      <c r="C1145" s="7" t="str">
        <f>HYPERLINK("https://www.twitter.com/RifkiRi065/status/1425546483202285573","https://www.twitter.com/RifkiRi065/status/1425546483202285573")</f>
        <v>https://www.twitter.com/RifkiRi065/status/1425546483202285573</v>
      </c>
      <c r="D1145" s="6" t="s">
        <v>2506</v>
      </c>
      <c r="E1145" s="8">
        <v>44419</v>
      </c>
      <c r="F1145" s="6" t="s">
        <v>2560</v>
      </c>
      <c r="G1145" s="5">
        <v>7</v>
      </c>
      <c r="H1145" s="5">
        <v>1</v>
      </c>
      <c r="I1145" s="5">
        <v>1</v>
      </c>
      <c r="J1145" s="6">
        <v>2.2000000000000002</v>
      </c>
      <c r="K1145" s="4" t="s">
        <v>4606</v>
      </c>
      <c r="L1145" s="6" t="s">
        <v>2563</v>
      </c>
      <c r="M1145" s="5">
        <v>23691</v>
      </c>
      <c r="N1145" s="4" t="s">
        <v>4606</v>
      </c>
      <c r="O1145" s="4" t="s">
        <v>4606</v>
      </c>
      <c r="P1145" s="4" t="s">
        <v>4606</v>
      </c>
    </row>
    <row r="1146" spans="1:16" ht="15" x14ac:dyDescent="0.2">
      <c r="A1146" s="2">
        <v>1145</v>
      </c>
      <c r="B1146" s="6" t="s">
        <v>1</v>
      </c>
      <c r="C1146" s="7" t="str">
        <f>HYPERLINK("https://www.twitter.com/Klaus68195964/status/1425546481860218885","https://www.twitter.com/Klaus68195964/status/1425546481860218885")</f>
        <v>https://www.twitter.com/Klaus68195964/status/1425546481860218885</v>
      </c>
      <c r="D1146" s="6" t="s">
        <v>2564</v>
      </c>
      <c r="E1146" s="8">
        <v>44419</v>
      </c>
      <c r="F1146" s="6" t="s">
        <v>2560</v>
      </c>
      <c r="G1146" s="5">
        <v>89</v>
      </c>
      <c r="H1146" s="5">
        <v>13</v>
      </c>
      <c r="I1146" s="5">
        <v>5</v>
      </c>
      <c r="J1146" s="6">
        <v>24.2</v>
      </c>
      <c r="K1146" s="4" t="s">
        <v>4606</v>
      </c>
      <c r="L1146" s="6" t="s">
        <v>2565</v>
      </c>
      <c r="M1146" s="5">
        <v>23692</v>
      </c>
      <c r="N1146" s="4" t="s">
        <v>4606</v>
      </c>
      <c r="O1146" s="4" t="s">
        <v>4606</v>
      </c>
      <c r="P1146" s="4" t="s">
        <v>4606</v>
      </c>
    </row>
    <row r="1147" spans="1:16" ht="15" x14ac:dyDescent="0.2">
      <c r="A1147" s="2">
        <v>1146</v>
      </c>
      <c r="B1147" s="6" t="s">
        <v>1</v>
      </c>
      <c r="C1147" s="7" t="str">
        <f>HYPERLINK("https://www.twitter.com/kegan61438051/status/1425546479423348736","https://www.twitter.com/kegan61438051/status/1425546479423348736")</f>
        <v>https://www.twitter.com/kegan61438051/status/1425546479423348736</v>
      </c>
      <c r="D1147" s="6" t="s">
        <v>2566</v>
      </c>
      <c r="E1147" s="8">
        <v>44419</v>
      </c>
      <c r="F1147" s="6" t="s">
        <v>2567</v>
      </c>
      <c r="G1147" s="5">
        <v>13645</v>
      </c>
      <c r="H1147" s="5">
        <v>0</v>
      </c>
      <c r="I1147" s="5">
        <v>0</v>
      </c>
      <c r="J1147" s="5">
        <v>2729</v>
      </c>
      <c r="K1147" s="4" t="s">
        <v>4606</v>
      </c>
      <c r="L1147" s="6" t="s">
        <v>2568</v>
      </c>
      <c r="M1147" s="5">
        <v>23693</v>
      </c>
      <c r="N1147" s="4" t="s">
        <v>4606</v>
      </c>
      <c r="O1147" s="4" t="s">
        <v>4606</v>
      </c>
      <c r="P1147" s="4" t="s">
        <v>4606</v>
      </c>
    </row>
    <row r="1148" spans="1:16" ht="15" x14ac:dyDescent="0.2">
      <c r="A1148" s="2">
        <v>1147</v>
      </c>
      <c r="B1148" s="6" t="s">
        <v>1</v>
      </c>
      <c r="C1148" s="7" t="str">
        <f>HYPERLINK("https://www.twitter.com/MaDBaDMaD0/status/1425546477762383874","https://www.twitter.com/MaDBaDMaD0/status/1425546477762383874")</f>
        <v>https://www.twitter.com/MaDBaDMaD0/status/1425546477762383874</v>
      </c>
      <c r="D1148" s="6" t="s">
        <v>2569</v>
      </c>
      <c r="E1148" s="8">
        <v>44419</v>
      </c>
      <c r="F1148" s="6" t="s">
        <v>2567</v>
      </c>
      <c r="G1148" s="5">
        <v>1</v>
      </c>
      <c r="H1148" s="5">
        <v>0</v>
      </c>
      <c r="I1148" s="5">
        <v>0</v>
      </c>
      <c r="J1148" s="6">
        <v>0.2</v>
      </c>
      <c r="K1148" s="4" t="s">
        <v>4606</v>
      </c>
      <c r="L1148" s="6" t="s">
        <v>2570</v>
      </c>
      <c r="M1148" s="5">
        <v>23694</v>
      </c>
      <c r="N1148" s="4" t="s">
        <v>4606</v>
      </c>
      <c r="O1148" s="4" t="s">
        <v>4606</v>
      </c>
      <c r="P1148" s="4" t="s">
        <v>4606</v>
      </c>
    </row>
    <row r="1149" spans="1:16" ht="15" x14ac:dyDescent="0.2">
      <c r="A1149" s="2">
        <v>1148</v>
      </c>
      <c r="B1149" s="6" t="s">
        <v>1</v>
      </c>
      <c r="C1149" s="7" t="str">
        <f>HYPERLINK("https://www.twitter.com/j_jahandideh/status/1425546476785180675","https://www.twitter.com/j_jahandideh/status/1425546476785180675")</f>
        <v>https://www.twitter.com/j_jahandideh/status/1425546476785180675</v>
      </c>
      <c r="D1149" s="6" t="s">
        <v>2499</v>
      </c>
      <c r="E1149" s="8">
        <v>44419</v>
      </c>
      <c r="F1149" s="6" t="s">
        <v>2567</v>
      </c>
      <c r="G1149" s="5">
        <v>20</v>
      </c>
      <c r="H1149" s="5">
        <v>0</v>
      </c>
      <c r="I1149" s="5">
        <v>0</v>
      </c>
      <c r="J1149" s="5">
        <v>4</v>
      </c>
      <c r="K1149" s="4" t="s">
        <v>4606</v>
      </c>
      <c r="L1149" s="6" t="s">
        <v>2571</v>
      </c>
      <c r="M1149" s="5">
        <v>23695</v>
      </c>
      <c r="N1149" s="4" t="s">
        <v>4606</v>
      </c>
      <c r="O1149" s="4" t="s">
        <v>4606</v>
      </c>
      <c r="P1149" s="4" t="s">
        <v>4606</v>
      </c>
    </row>
    <row r="1150" spans="1:16" ht="15" x14ac:dyDescent="0.2">
      <c r="A1150" s="2">
        <v>1149</v>
      </c>
      <c r="B1150" s="6" t="s">
        <v>1</v>
      </c>
      <c r="C1150" s="7" t="str">
        <f>HYPERLINK("https://www.twitter.com/BitcoinShaykh/status/1425546476428615682","https://www.twitter.com/BitcoinShaykh/status/1425546476428615682")</f>
        <v>https://www.twitter.com/BitcoinShaykh/status/1425546476428615682</v>
      </c>
      <c r="D1150" s="6" t="s">
        <v>2572</v>
      </c>
      <c r="E1150" s="8">
        <v>44419</v>
      </c>
      <c r="F1150" s="6" t="s">
        <v>2567</v>
      </c>
      <c r="G1150" s="5">
        <v>521</v>
      </c>
      <c r="H1150" s="5">
        <v>0</v>
      </c>
      <c r="I1150" s="5">
        <v>0</v>
      </c>
      <c r="J1150" s="6">
        <v>104.2</v>
      </c>
      <c r="K1150" s="4" t="s">
        <v>4606</v>
      </c>
      <c r="L1150" s="6" t="s">
        <v>2573</v>
      </c>
      <c r="M1150" s="5">
        <v>23696</v>
      </c>
      <c r="N1150" s="4" t="s">
        <v>4606</v>
      </c>
      <c r="O1150" s="4" t="s">
        <v>4606</v>
      </c>
      <c r="P1150" s="4" t="s">
        <v>4606</v>
      </c>
    </row>
    <row r="1151" spans="1:16" ht="15" x14ac:dyDescent="0.2">
      <c r="A1151" s="2">
        <v>1150</v>
      </c>
      <c r="B1151" s="6" t="s">
        <v>1</v>
      </c>
      <c r="C1151" s="7" t="str">
        <f>HYPERLINK("https://www.twitter.com/nasiudukbanggar/status/1425546476403396608","https://www.twitter.com/nasiudukbanggar/status/1425546476403396608")</f>
        <v>https://www.twitter.com/nasiudukbanggar/status/1425546476403396608</v>
      </c>
      <c r="D1151" s="6" t="s">
        <v>2574</v>
      </c>
      <c r="E1151" s="8">
        <v>44419</v>
      </c>
      <c r="F1151" s="6" t="s">
        <v>2567</v>
      </c>
      <c r="G1151" s="5">
        <v>32</v>
      </c>
      <c r="H1151" s="5">
        <v>1080</v>
      </c>
      <c r="I1151" s="5">
        <v>3622</v>
      </c>
      <c r="J1151" s="6">
        <v>2141.4</v>
      </c>
      <c r="K1151" s="4" t="s">
        <v>4606</v>
      </c>
      <c r="L1151" s="6" t="s">
        <v>2575</v>
      </c>
      <c r="M1151" s="5">
        <v>23697</v>
      </c>
      <c r="N1151" s="4" t="s">
        <v>4606</v>
      </c>
      <c r="O1151" s="4" t="s">
        <v>4606</v>
      </c>
      <c r="P1151" s="4" t="s">
        <v>4606</v>
      </c>
    </row>
    <row r="1152" spans="1:16" ht="15" x14ac:dyDescent="0.2">
      <c r="A1152" s="2">
        <v>1151</v>
      </c>
      <c r="B1152" s="6" t="s">
        <v>1</v>
      </c>
      <c r="C1152" s="7" t="str">
        <f>HYPERLINK("https://www.twitter.com/KenobiJen/status/1425546476353204224","https://www.twitter.com/KenobiJen/status/1425546476353204224")</f>
        <v>https://www.twitter.com/KenobiJen/status/1425546476353204224</v>
      </c>
      <c r="D1152" s="6" t="s">
        <v>2576</v>
      </c>
      <c r="E1152" s="8">
        <v>44419</v>
      </c>
      <c r="F1152" s="6" t="s">
        <v>2577</v>
      </c>
      <c r="G1152" s="5">
        <v>11</v>
      </c>
      <c r="H1152" s="5">
        <v>5</v>
      </c>
      <c r="I1152" s="5">
        <v>3</v>
      </c>
      <c r="J1152" s="6">
        <v>5.2</v>
      </c>
      <c r="K1152" s="4" t="s">
        <v>4606</v>
      </c>
      <c r="L1152" s="6" t="s">
        <v>2578</v>
      </c>
      <c r="M1152" s="5">
        <v>23698</v>
      </c>
      <c r="N1152" s="4" t="s">
        <v>4606</v>
      </c>
      <c r="O1152" s="4" t="s">
        <v>4606</v>
      </c>
      <c r="P1152" s="4" t="s">
        <v>4606</v>
      </c>
    </row>
    <row r="1153" spans="1:16" ht="15" x14ac:dyDescent="0.2">
      <c r="A1153" s="2">
        <v>1152</v>
      </c>
      <c r="B1153" s="6" t="s">
        <v>1</v>
      </c>
      <c r="C1153" s="7" t="str">
        <f>HYPERLINK("https://www.twitter.com/FFegtoken/status/1425546473664655365","https://www.twitter.com/FFegtoken/status/1425546473664655365")</f>
        <v>https://www.twitter.com/FFegtoken/status/1425546473664655365</v>
      </c>
      <c r="D1153" s="6" t="s">
        <v>2487</v>
      </c>
      <c r="E1153" s="8">
        <v>44419</v>
      </c>
      <c r="F1153" s="6" t="s">
        <v>2577</v>
      </c>
      <c r="G1153" s="5">
        <v>33</v>
      </c>
      <c r="H1153" s="5">
        <v>0</v>
      </c>
      <c r="I1153" s="5">
        <v>0</v>
      </c>
      <c r="J1153" s="6">
        <v>6.6000000000000005</v>
      </c>
      <c r="K1153" s="4" t="s">
        <v>4606</v>
      </c>
      <c r="L1153" s="6" t="s">
        <v>2579</v>
      </c>
      <c r="M1153" s="5">
        <v>23699</v>
      </c>
      <c r="N1153" s="4" t="s">
        <v>4606</v>
      </c>
      <c r="O1153" s="4" t="s">
        <v>4606</v>
      </c>
      <c r="P1153" s="4" t="s">
        <v>4606</v>
      </c>
    </row>
    <row r="1154" spans="1:16" ht="15" x14ac:dyDescent="0.2">
      <c r="A1154" s="2">
        <v>1153</v>
      </c>
      <c r="B1154" s="6" t="s">
        <v>1</v>
      </c>
      <c r="C1154" s="7" t="str">
        <f>HYPERLINK("https://www.twitter.com/Ilia00124971/status/1425546472561549316","https://www.twitter.com/Ilia00124971/status/1425546472561549316")</f>
        <v>https://www.twitter.com/Ilia00124971/status/1425546472561549316</v>
      </c>
      <c r="D1154" s="6" t="s">
        <v>2550</v>
      </c>
      <c r="E1154" s="8">
        <v>44419</v>
      </c>
      <c r="F1154" s="6" t="s">
        <v>2577</v>
      </c>
      <c r="G1154" s="5">
        <v>0</v>
      </c>
      <c r="H1154" s="5">
        <v>0</v>
      </c>
      <c r="I1154" s="5">
        <v>0</v>
      </c>
      <c r="J1154" s="5">
        <v>0</v>
      </c>
      <c r="K1154" s="4" t="s">
        <v>4606</v>
      </c>
      <c r="L1154" s="6" t="s">
        <v>2580</v>
      </c>
      <c r="M1154" s="5">
        <v>23700</v>
      </c>
      <c r="N1154" s="4" t="s">
        <v>4606</v>
      </c>
      <c r="O1154" s="4" t="s">
        <v>4606</v>
      </c>
      <c r="P1154" s="4" t="s">
        <v>4606</v>
      </c>
    </row>
    <row r="1155" spans="1:16" ht="15" x14ac:dyDescent="0.2">
      <c r="A1155" s="2">
        <v>1154</v>
      </c>
      <c r="B1155" s="6" t="s">
        <v>1</v>
      </c>
      <c r="C1155" s="7" t="str">
        <f>HYPERLINK("https://www.twitter.com/mina67051334/status/1425546472200749057","https://www.twitter.com/mina67051334/status/1425546472200749057")</f>
        <v>https://www.twitter.com/mina67051334/status/1425546472200749057</v>
      </c>
      <c r="D1155" s="6" t="s">
        <v>379</v>
      </c>
      <c r="E1155" s="8">
        <v>44419</v>
      </c>
      <c r="F1155" s="6" t="s">
        <v>2577</v>
      </c>
      <c r="G1155" s="5">
        <v>186</v>
      </c>
      <c r="H1155" s="5">
        <v>1</v>
      </c>
      <c r="I1155" s="5">
        <v>0</v>
      </c>
      <c r="J1155" s="6">
        <v>37.5</v>
      </c>
      <c r="K1155" s="4" t="s">
        <v>4606</v>
      </c>
      <c r="L1155" s="6" t="s">
        <v>2581</v>
      </c>
      <c r="M1155" s="5">
        <v>23701</v>
      </c>
      <c r="N1155" s="4" t="s">
        <v>4606</v>
      </c>
      <c r="O1155" s="4" t="s">
        <v>4606</v>
      </c>
      <c r="P1155" s="4" t="s">
        <v>4606</v>
      </c>
    </row>
    <row r="1156" spans="1:16" ht="15" x14ac:dyDescent="0.2">
      <c r="A1156" s="2">
        <v>1155</v>
      </c>
      <c r="B1156" s="6" t="s">
        <v>1</v>
      </c>
      <c r="C1156" s="7" t="str">
        <f>HYPERLINK("https://www.twitter.com/luisanavalent14/status/1425546471294869513","https://www.twitter.com/luisanavalent14/status/1425546471294869513")</f>
        <v>https://www.twitter.com/luisanavalent14/status/1425546471294869513</v>
      </c>
      <c r="D1156" s="6" t="s">
        <v>2582</v>
      </c>
      <c r="E1156" s="8">
        <v>44419</v>
      </c>
      <c r="F1156" s="6" t="s">
        <v>2583</v>
      </c>
      <c r="G1156" s="5">
        <v>3</v>
      </c>
      <c r="H1156" s="5">
        <v>289</v>
      </c>
      <c r="I1156" s="5">
        <v>239</v>
      </c>
      <c r="J1156" s="6">
        <v>206.8</v>
      </c>
      <c r="K1156" s="4" t="s">
        <v>4606</v>
      </c>
      <c r="L1156" s="6" t="s">
        <v>2584</v>
      </c>
      <c r="M1156" s="5">
        <v>23702</v>
      </c>
      <c r="N1156" s="4" t="s">
        <v>4606</v>
      </c>
      <c r="O1156" s="4" t="s">
        <v>4606</v>
      </c>
      <c r="P1156" s="4" t="s">
        <v>4606</v>
      </c>
    </row>
    <row r="1157" spans="1:16" ht="15" x14ac:dyDescent="0.2">
      <c r="A1157" s="2">
        <v>1156</v>
      </c>
      <c r="B1157" s="6" t="s">
        <v>1</v>
      </c>
      <c r="C1157" s="7" t="str">
        <f>HYPERLINK("https://www.twitter.com/TheLuckiesty/status/1425546471114305536","https://www.twitter.com/TheLuckiesty/status/1425546471114305536")</f>
        <v>https://www.twitter.com/TheLuckiesty/status/1425546471114305536</v>
      </c>
      <c r="D1157" s="6" t="s">
        <v>2585</v>
      </c>
      <c r="E1157" s="8">
        <v>44419</v>
      </c>
      <c r="F1157" s="6" t="s">
        <v>2583</v>
      </c>
      <c r="G1157" s="5">
        <v>52</v>
      </c>
      <c r="H1157" s="5">
        <v>13837</v>
      </c>
      <c r="I1157" s="5">
        <v>17203</v>
      </c>
      <c r="J1157" s="5">
        <v>12763</v>
      </c>
      <c r="K1157" s="4" t="s">
        <v>4606</v>
      </c>
      <c r="L1157" s="6" t="s">
        <v>2586</v>
      </c>
      <c r="M1157" s="5">
        <v>23703</v>
      </c>
      <c r="N1157" s="4" t="s">
        <v>4606</v>
      </c>
      <c r="O1157" s="4" t="s">
        <v>4606</v>
      </c>
      <c r="P1157" s="4" t="s">
        <v>4606</v>
      </c>
    </row>
    <row r="1158" spans="1:16" ht="15" x14ac:dyDescent="0.2">
      <c r="A1158" s="2">
        <v>1157</v>
      </c>
      <c r="B1158" s="6" t="s">
        <v>1</v>
      </c>
      <c r="C1158" s="7" t="str">
        <f>HYPERLINK("https://www.twitter.com/kral_farid/status/1425546470892048388","https://www.twitter.com/kral_farid/status/1425546470892048388")</f>
        <v>https://www.twitter.com/kral_farid/status/1425546470892048388</v>
      </c>
      <c r="D1158" s="6" t="s">
        <v>356</v>
      </c>
      <c r="E1158" s="8">
        <v>44419</v>
      </c>
      <c r="F1158" s="6" t="s">
        <v>2583</v>
      </c>
      <c r="G1158" s="5">
        <v>129</v>
      </c>
      <c r="H1158" s="5">
        <v>1</v>
      </c>
      <c r="I1158" s="5">
        <v>0</v>
      </c>
      <c r="J1158" s="6">
        <v>26.1</v>
      </c>
      <c r="K1158" s="4" t="s">
        <v>4606</v>
      </c>
      <c r="L1158" s="6" t="s">
        <v>2587</v>
      </c>
      <c r="M1158" s="5">
        <v>23704</v>
      </c>
      <c r="N1158" s="4" t="s">
        <v>4606</v>
      </c>
      <c r="O1158" s="4" t="s">
        <v>4606</v>
      </c>
      <c r="P1158" s="4" t="s">
        <v>4606</v>
      </c>
    </row>
    <row r="1159" spans="1:16" ht="15" x14ac:dyDescent="0.2">
      <c r="A1159" s="2">
        <v>1158</v>
      </c>
      <c r="B1159" s="6" t="s">
        <v>1</v>
      </c>
      <c r="C1159" s="7" t="str">
        <f>HYPERLINK("https://www.twitter.com/Pegy98460783/status/1425546470002941955","https://www.twitter.com/Pegy98460783/status/1425546470002941955")</f>
        <v>https://www.twitter.com/Pegy98460783/status/1425546470002941955</v>
      </c>
      <c r="D1159" s="6" t="s">
        <v>2533</v>
      </c>
      <c r="E1159" s="8">
        <v>44419</v>
      </c>
      <c r="F1159" s="6" t="s">
        <v>2583</v>
      </c>
      <c r="G1159" s="5">
        <v>16</v>
      </c>
      <c r="H1159" s="5">
        <v>0</v>
      </c>
      <c r="I1159" s="5">
        <v>0</v>
      </c>
      <c r="J1159" s="6">
        <v>3.2</v>
      </c>
      <c r="K1159" s="4" t="s">
        <v>4606</v>
      </c>
      <c r="L1159" s="6" t="s">
        <v>2588</v>
      </c>
      <c r="M1159" s="5">
        <v>23705</v>
      </c>
      <c r="N1159" s="4" t="s">
        <v>4606</v>
      </c>
      <c r="O1159" s="4" t="s">
        <v>4606</v>
      </c>
      <c r="P1159" s="4" t="s">
        <v>4606</v>
      </c>
    </row>
    <row r="1160" spans="1:16" ht="15" x14ac:dyDescent="0.2">
      <c r="A1160" s="2">
        <v>1159</v>
      </c>
      <c r="B1160" s="6" t="s">
        <v>1</v>
      </c>
      <c r="C1160" s="7" t="str">
        <f>HYPERLINK("https://www.twitter.com/TradeFlags/status/1425546465942904838","https://www.twitter.com/TradeFlags/status/1425546465942904838")</f>
        <v>https://www.twitter.com/TradeFlags/status/1425546465942904838</v>
      </c>
      <c r="D1160" s="6" t="s">
        <v>2589</v>
      </c>
      <c r="E1160" s="8">
        <v>44419</v>
      </c>
      <c r="F1160" s="6" t="s">
        <v>2590</v>
      </c>
      <c r="G1160" s="5">
        <v>573</v>
      </c>
      <c r="H1160" s="5">
        <v>0</v>
      </c>
      <c r="I1160" s="5">
        <v>0</v>
      </c>
      <c r="J1160" s="6">
        <v>114.60000000000001</v>
      </c>
      <c r="K1160" s="4" t="s">
        <v>4606</v>
      </c>
      <c r="L1160" s="6" t="s">
        <v>2591</v>
      </c>
      <c r="M1160" s="5">
        <v>23706</v>
      </c>
      <c r="N1160" s="4" t="s">
        <v>4606</v>
      </c>
      <c r="O1160" s="4" t="s">
        <v>4606</v>
      </c>
      <c r="P1160" s="4" t="s">
        <v>4606</v>
      </c>
    </row>
    <row r="1161" spans="1:16" ht="15" x14ac:dyDescent="0.2">
      <c r="A1161" s="2">
        <v>1160</v>
      </c>
      <c r="B1161" s="6" t="s">
        <v>1</v>
      </c>
      <c r="C1161" s="7" t="str">
        <f>HYPERLINK("https://www.twitter.com/MalekzadehSh/status/1425546464927825920","https://www.twitter.com/MalekzadehSh/status/1425546464927825920")</f>
        <v>https://www.twitter.com/MalekzadehSh/status/1425546464927825920</v>
      </c>
      <c r="D1161" s="6" t="s">
        <v>2592</v>
      </c>
      <c r="E1161" s="8">
        <v>44419</v>
      </c>
      <c r="F1161" s="6" t="s">
        <v>2590</v>
      </c>
      <c r="G1161" s="5">
        <v>5</v>
      </c>
      <c r="H1161" s="5">
        <v>0</v>
      </c>
      <c r="I1161" s="5">
        <v>0</v>
      </c>
      <c r="J1161" s="5">
        <v>1</v>
      </c>
      <c r="K1161" s="4" t="s">
        <v>4606</v>
      </c>
      <c r="L1161" s="6" t="s">
        <v>2593</v>
      </c>
      <c r="M1161" s="5">
        <v>23707</v>
      </c>
      <c r="N1161" s="4" t="s">
        <v>4606</v>
      </c>
      <c r="O1161" s="4" t="s">
        <v>4606</v>
      </c>
      <c r="P1161" s="4" t="s">
        <v>4606</v>
      </c>
    </row>
    <row r="1162" spans="1:16" ht="15" x14ac:dyDescent="0.2">
      <c r="A1162" s="2">
        <v>1161</v>
      </c>
      <c r="B1162" s="6" t="s">
        <v>1</v>
      </c>
      <c r="C1162" s="7" t="str">
        <f>HYPERLINK("https://www.twitter.com/kegan61438051/status/1425546464260984852","https://www.twitter.com/kegan61438051/status/1425546464260984852")</f>
        <v>https://www.twitter.com/kegan61438051/status/1425546464260984852</v>
      </c>
      <c r="D1162" s="6" t="s">
        <v>2566</v>
      </c>
      <c r="E1162" s="8">
        <v>44419</v>
      </c>
      <c r="F1162" s="6" t="s">
        <v>2590</v>
      </c>
      <c r="G1162" s="5">
        <v>13645</v>
      </c>
      <c r="H1162" s="5">
        <v>0</v>
      </c>
      <c r="I1162" s="5">
        <v>0</v>
      </c>
      <c r="J1162" s="5">
        <v>2729</v>
      </c>
      <c r="K1162" s="4" t="s">
        <v>4606</v>
      </c>
      <c r="L1162" s="6" t="s">
        <v>2594</v>
      </c>
      <c r="M1162" s="5">
        <v>23708</v>
      </c>
      <c r="N1162" s="4" t="s">
        <v>4606</v>
      </c>
      <c r="O1162" s="4" t="s">
        <v>4606</v>
      </c>
      <c r="P1162" s="4" t="s">
        <v>4606</v>
      </c>
    </row>
    <row r="1163" spans="1:16" ht="15" x14ac:dyDescent="0.2">
      <c r="A1163" s="2">
        <v>1162</v>
      </c>
      <c r="B1163" s="6" t="s">
        <v>1</v>
      </c>
      <c r="C1163" s="7" t="str">
        <f>HYPERLINK("https://www.twitter.com/tulangtogu5/status/1425546462893514752","https://www.twitter.com/tulangtogu5/status/1425546462893514752")</f>
        <v>https://www.twitter.com/tulangtogu5/status/1425546462893514752</v>
      </c>
      <c r="D1163" s="6" t="s">
        <v>2595</v>
      </c>
      <c r="E1163" s="8">
        <v>44419</v>
      </c>
      <c r="F1163" s="6" t="s">
        <v>2596</v>
      </c>
      <c r="G1163" s="5">
        <v>36</v>
      </c>
      <c r="H1163" s="5">
        <v>0</v>
      </c>
      <c r="I1163" s="5">
        <v>0</v>
      </c>
      <c r="J1163" s="6">
        <v>7.2</v>
      </c>
      <c r="K1163" s="4" t="s">
        <v>4606</v>
      </c>
      <c r="L1163" s="6" t="s">
        <v>2597</v>
      </c>
      <c r="M1163" s="5">
        <v>23709</v>
      </c>
      <c r="N1163" s="4" t="s">
        <v>4606</v>
      </c>
      <c r="O1163" s="4" t="s">
        <v>4606</v>
      </c>
      <c r="P1163" s="4" t="s">
        <v>4606</v>
      </c>
    </row>
    <row r="1164" spans="1:16" ht="15" x14ac:dyDescent="0.2">
      <c r="A1164" s="2">
        <v>1163</v>
      </c>
      <c r="B1164" s="6" t="s">
        <v>1</v>
      </c>
      <c r="C1164" s="7" t="str">
        <f>HYPERLINK("https://www.twitter.com/chillshiller/status/1425546460062420992","https://www.twitter.com/chillshiller/status/1425546460062420992")</f>
        <v>https://www.twitter.com/chillshiller/status/1425546460062420992</v>
      </c>
      <c r="D1164" s="6" t="s">
        <v>2598</v>
      </c>
      <c r="E1164" s="8">
        <v>44419</v>
      </c>
      <c r="F1164" s="6" t="s">
        <v>2596</v>
      </c>
      <c r="G1164" s="5">
        <v>312</v>
      </c>
      <c r="H1164" s="5">
        <v>2</v>
      </c>
      <c r="I1164" s="5">
        <v>1</v>
      </c>
      <c r="J1164" s="6">
        <v>63.500000000000007</v>
      </c>
      <c r="K1164" s="4" t="s">
        <v>4606</v>
      </c>
      <c r="L1164" s="6" t="s">
        <v>2599</v>
      </c>
      <c r="M1164" s="5">
        <v>23710</v>
      </c>
      <c r="N1164" s="4" t="s">
        <v>4606</v>
      </c>
      <c r="O1164" s="4" t="s">
        <v>4606</v>
      </c>
      <c r="P1164" s="4" t="s">
        <v>4606</v>
      </c>
    </row>
    <row r="1165" spans="1:16" ht="15" x14ac:dyDescent="0.2">
      <c r="A1165" s="2">
        <v>1164</v>
      </c>
      <c r="B1165" s="6" t="s">
        <v>1</v>
      </c>
      <c r="C1165" s="7" t="str">
        <f>HYPERLINK("https://www.twitter.com/MarkTra82867428/status/1425546459299164165","https://www.twitter.com/MarkTra82867428/status/1425546459299164165")</f>
        <v>https://www.twitter.com/MarkTra82867428/status/1425546459299164165</v>
      </c>
      <c r="D1165" s="6" t="s">
        <v>2600</v>
      </c>
      <c r="E1165" s="8">
        <v>44419</v>
      </c>
      <c r="F1165" s="6" t="s">
        <v>2601</v>
      </c>
      <c r="G1165" s="5">
        <v>11</v>
      </c>
      <c r="H1165" s="5">
        <v>0</v>
      </c>
      <c r="I1165" s="5">
        <v>0</v>
      </c>
      <c r="J1165" s="6">
        <v>2.2000000000000002</v>
      </c>
      <c r="K1165" s="4" t="s">
        <v>4606</v>
      </c>
      <c r="L1165" s="6" t="s">
        <v>2602</v>
      </c>
      <c r="M1165" s="5">
        <v>23711</v>
      </c>
      <c r="N1165" s="4" t="s">
        <v>4606</v>
      </c>
      <c r="O1165" s="4" t="s">
        <v>4606</v>
      </c>
      <c r="P1165" s="4" t="s">
        <v>4606</v>
      </c>
    </row>
    <row r="1166" spans="1:16" ht="15" x14ac:dyDescent="0.2">
      <c r="A1166" s="2">
        <v>1165</v>
      </c>
      <c r="B1166" s="6" t="s">
        <v>1</v>
      </c>
      <c r="C1166" s="7" t="str">
        <f>HYPERLINK("https://www.twitter.com/LilAlienz_NFT/status/1425546458548162560","https://www.twitter.com/LilAlienz_NFT/status/1425546458548162560")</f>
        <v>https://www.twitter.com/LilAlienz_NFT/status/1425546458548162560</v>
      </c>
      <c r="D1166" s="6" t="s">
        <v>2603</v>
      </c>
      <c r="E1166" s="8">
        <v>44419</v>
      </c>
      <c r="F1166" s="6" t="s">
        <v>2601</v>
      </c>
      <c r="G1166" s="5">
        <v>118</v>
      </c>
      <c r="H1166" s="5">
        <v>192</v>
      </c>
      <c r="I1166" s="5">
        <v>8</v>
      </c>
      <c r="J1166" s="6">
        <v>85.199999999999989</v>
      </c>
      <c r="K1166" s="4" t="s">
        <v>4606</v>
      </c>
      <c r="L1166" s="6" t="s">
        <v>2604</v>
      </c>
      <c r="M1166" s="5">
        <v>23712</v>
      </c>
      <c r="N1166" s="4" t="s">
        <v>4606</v>
      </c>
      <c r="O1166" s="4" t="s">
        <v>4606</v>
      </c>
      <c r="P1166" s="4" t="s">
        <v>4606</v>
      </c>
    </row>
    <row r="1167" spans="1:16" ht="15" x14ac:dyDescent="0.2">
      <c r="A1167" s="2">
        <v>1166</v>
      </c>
      <c r="B1167" s="6" t="s">
        <v>1</v>
      </c>
      <c r="C1167" s="7" t="str">
        <f>HYPERLINK("https://www.twitter.com/peymanmonart/status/1425546458502246401","https://www.twitter.com/peymanmonart/status/1425546458502246401")</f>
        <v>https://www.twitter.com/peymanmonart/status/1425546458502246401</v>
      </c>
      <c r="D1167" s="6" t="s">
        <v>2492</v>
      </c>
      <c r="E1167" s="8">
        <v>44419</v>
      </c>
      <c r="F1167" s="6" t="s">
        <v>2601</v>
      </c>
      <c r="G1167" s="5">
        <v>8</v>
      </c>
      <c r="H1167" s="5">
        <v>0</v>
      </c>
      <c r="I1167" s="5">
        <v>0</v>
      </c>
      <c r="J1167" s="6">
        <v>1.6</v>
      </c>
      <c r="K1167" s="4" t="s">
        <v>4606</v>
      </c>
      <c r="L1167" s="6" t="s">
        <v>2605</v>
      </c>
      <c r="M1167" s="5">
        <v>23713</v>
      </c>
      <c r="N1167" s="4" t="s">
        <v>4606</v>
      </c>
      <c r="O1167" s="4" t="s">
        <v>4606</v>
      </c>
      <c r="P1167" s="4" t="s">
        <v>4606</v>
      </c>
    </row>
    <row r="1168" spans="1:16" ht="15" x14ac:dyDescent="0.2">
      <c r="A1168" s="2">
        <v>1167</v>
      </c>
      <c r="B1168" s="6" t="s">
        <v>1</v>
      </c>
      <c r="C1168" s="7" t="str">
        <f>HYPERLINK("https://www.twitter.com/Farid02364169/status/1425546458393202697","https://www.twitter.com/Farid02364169/status/1425546458393202697")</f>
        <v>https://www.twitter.com/Farid02364169/status/1425546458393202697</v>
      </c>
      <c r="D1168" s="6" t="s">
        <v>2531</v>
      </c>
      <c r="E1168" s="8">
        <v>44419</v>
      </c>
      <c r="F1168" s="6" t="s">
        <v>2601</v>
      </c>
      <c r="G1168" s="5">
        <v>20</v>
      </c>
      <c r="H1168" s="5">
        <v>0</v>
      </c>
      <c r="I1168" s="5">
        <v>0</v>
      </c>
      <c r="J1168" s="5">
        <v>4</v>
      </c>
      <c r="K1168" s="4" t="s">
        <v>4606</v>
      </c>
      <c r="L1168" s="6" t="s">
        <v>2606</v>
      </c>
      <c r="M1168" s="5">
        <v>23714</v>
      </c>
      <c r="N1168" s="4" t="s">
        <v>4606</v>
      </c>
      <c r="O1168" s="4" t="s">
        <v>4606</v>
      </c>
      <c r="P1168" s="4" t="s">
        <v>4606</v>
      </c>
    </row>
    <row r="1169" spans="1:16" ht="15" x14ac:dyDescent="0.2">
      <c r="A1169" s="2">
        <v>1168</v>
      </c>
      <c r="B1169" s="6" t="s">
        <v>1</v>
      </c>
      <c r="C1169" s="7" t="str">
        <f>HYPERLINK("https://www.twitter.com/CrazyAustin0_o/status/1425546457550147593","https://www.twitter.com/CrazyAustin0_o/status/1425546457550147593")</f>
        <v>https://www.twitter.com/CrazyAustin0_o/status/1425546457550147593</v>
      </c>
      <c r="D1169" s="6" t="s">
        <v>2607</v>
      </c>
      <c r="E1169" s="8">
        <v>44419</v>
      </c>
      <c r="F1169" s="6" t="s">
        <v>2601</v>
      </c>
      <c r="G1169" s="5">
        <v>67</v>
      </c>
      <c r="H1169" s="5">
        <v>119</v>
      </c>
      <c r="I1169" s="5">
        <v>31</v>
      </c>
      <c r="J1169" s="6">
        <v>64.599999999999994</v>
      </c>
      <c r="K1169" s="4" t="s">
        <v>4606</v>
      </c>
      <c r="L1169" s="6" t="s">
        <v>2608</v>
      </c>
      <c r="M1169" s="5">
        <v>23715</v>
      </c>
      <c r="N1169" s="4" t="s">
        <v>4606</v>
      </c>
      <c r="O1169" s="4" t="s">
        <v>4606</v>
      </c>
      <c r="P1169" s="4" t="s">
        <v>4606</v>
      </c>
    </row>
    <row r="1170" spans="1:16" ht="15" x14ac:dyDescent="0.2">
      <c r="A1170" s="2">
        <v>1169</v>
      </c>
      <c r="B1170" s="6" t="s">
        <v>1</v>
      </c>
      <c r="C1170" s="7" t="str">
        <f>HYPERLINK("https://www.twitter.com/Narsifaa/status/1425546455603875844","https://www.twitter.com/Narsifaa/status/1425546455603875844")</f>
        <v>https://www.twitter.com/Narsifaa/status/1425546455603875844</v>
      </c>
      <c r="D1170" s="6" t="s">
        <v>377</v>
      </c>
      <c r="E1170" s="8">
        <v>44419</v>
      </c>
      <c r="F1170" s="6" t="s">
        <v>2601</v>
      </c>
      <c r="G1170" s="5">
        <v>21</v>
      </c>
      <c r="H1170" s="5">
        <v>0</v>
      </c>
      <c r="I1170" s="5">
        <v>0</v>
      </c>
      <c r="J1170" s="6">
        <v>4.2</v>
      </c>
      <c r="K1170" s="4" t="s">
        <v>4606</v>
      </c>
      <c r="L1170" s="6" t="s">
        <v>2609</v>
      </c>
      <c r="M1170" s="5">
        <v>23716</v>
      </c>
      <c r="N1170" s="4" t="s">
        <v>4606</v>
      </c>
      <c r="O1170" s="4" t="s">
        <v>4606</v>
      </c>
      <c r="P1170" s="4" t="s">
        <v>4606</v>
      </c>
    </row>
    <row r="1171" spans="1:16" ht="15" x14ac:dyDescent="0.2">
      <c r="A1171" s="2">
        <v>1170</v>
      </c>
      <c r="B1171" s="6" t="s">
        <v>1</v>
      </c>
      <c r="C1171" s="7" t="str">
        <f>HYPERLINK("https://www.twitter.com/BaghbanKian/status/1425546454999896065","https://www.twitter.com/BaghbanKian/status/1425546454999896065")</f>
        <v>https://www.twitter.com/BaghbanKian/status/1425546454999896065</v>
      </c>
      <c r="D1171" s="6" t="s">
        <v>2508</v>
      </c>
      <c r="E1171" s="8">
        <v>44419</v>
      </c>
      <c r="F1171" s="6" t="s">
        <v>2610</v>
      </c>
      <c r="G1171" s="5">
        <v>16</v>
      </c>
      <c r="H1171" s="5">
        <v>0</v>
      </c>
      <c r="I1171" s="5">
        <v>0</v>
      </c>
      <c r="J1171" s="6">
        <v>3.2</v>
      </c>
      <c r="K1171" s="4" t="s">
        <v>4606</v>
      </c>
      <c r="L1171" s="6" t="s">
        <v>2611</v>
      </c>
      <c r="M1171" s="5">
        <v>23717</v>
      </c>
      <c r="N1171" s="4" t="s">
        <v>4606</v>
      </c>
      <c r="O1171" s="4" t="s">
        <v>4606</v>
      </c>
      <c r="P1171" s="4" t="s">
        <v>4606</v>
      </c>
    </row>
    <row r="1172" spans="1:16" ht="15" x14ac:dyDescent="0.2">
      <c r="A1172" s="2">
        <v>1171</v>
      </c>
      <c r="B1172" s="6" t="s">
        <v>1</v>
      </c>
      <c r="C1172" s="7" t="str">
        <f>HYPERLINK("https://www.twitter.com/FFegtoken/status/1425546454685396995","https://www.twitter.com/FFegtoken/status/1425546454685396995")</f>
        <v>https://www.twitter.com/FFegtoken/status/1425546454685396995</v>
      </c>
      <c r="D1172" s="6" t="s">
        <v>2487</v>
      </c>
      <c r="E1172" s="8">
        <v>44419</v>
      </c>
      <c r="F1172" s="6" t="s">
        <v>2610</v>
      </c>
      <c r="G1172" s="5">
        <v>33</v>
      </c>
      <c r="H1172" s="5">
        <v>0</v>
      </c>
      <c r="I1172" s="5">
        <v>0</v>
      </c>
      <c r="J1172" s="6">
        <v>6.6000000000000005</v>
      </c>
      <c r="K1172" s="4" t="s">
        <v>4606</v>
      </c>
      <c r="L1172" s="6" t="s">
        <v>2612</v>
      </c>
      <c r="M1172" s="5">
        <v>23718</v>
      </c>
      <c r="N1172" s="4" t="s">
        <v>4606</v>
      </c>
      <c r="O1172" s="4" t="s">
        <v>4606</v>
      </c>
      <c r="P1172" s="4" t="s">
        <v>4606</v>
      </c>
    </row>
    <row r="1173" spans="1:16" ht="15" x14ac:dyDescent="0.2">
      <c r="A1173" s="2">
        <v>1172</v>
      </c>
      <c r="B1173" s="6" t="s">
        <v>1</v>
      </c>
      <c r="C1173" s="7" t="str">
        <f>HYPERLINK("https://www.twitter.com/coin4us/status/1425546452638568452","https://www.twitter.com/coin4us/status/1425546452638568452")</f>
        <v>https://www.twitter.com/coin4us/status/1425546452638568452</v>
      </c>
      <c r="D1173" s="6" t="s">
        <v>2510</v>
      </c>
      <c r="E1173" s="8">
        <v>44419</v>
      </c>
      <c r="F1173" s="6" t="s">
        <v>2610</v>
      </c>
      <c r="G1173" s="5">
        <v>108</v>
      </c>
      <c r="H1173" s="5">
        <v>0</v>
      </c>
      <c r="I1173" s="5">
        <v>0</v>
      </c>
      <c r="J1173" s="6">
        <v>21.6</v>
      </c>
      <c r="K1173" s="4" t="s">
        <v>4606</v>
      </c>
      <c r="L1173" s="6" t="s">
        <v>2613</v>
      </c>
      <c r="M1173" s="5">
        <v>23719</v>
      </c>
      <c r="N1173" s="4" t="s">
        <v>4606</v>
      </c>
      <c r="O1173" s="4" t="s">
        <v>4606</v>
      </c>
      <c r="P1173" s="4" t="s">
        <v>4606</v>
      </c>
    </row>
    <row r="1174" spans="1:16" ht="15" x14ac:dyDescent="0.2">
      <c r="A1174" s="2">
        <v>1173</v>
      </c>
      <c r="B1174" s="6" t="s">
        <v>1</v>
      </c>
      <c r="C1174" s="7" t="str">
        <f>HYPERLINK("https://www.twitter.com/kral_farid/status/1425546451384356873","https://www.twitter.com/kral_farid/status/1425546451384356873")</f>
        <v>https://www.twitter.com/kral_farid/status/1425546451384356873</v>
      </c>
      <c r="D1174" s="6" t="s">
        <v>356</v>
      </c>
      <c r="E1174" s="8">
        <v>44419</v>
      </c>
      <c r="F1174" s="6" t="s">
        <v>2610</v>
      </c>
      <c r="G1174" s="5">
        <v>129</v>
      </c>
      <c r="H1174" s="5">
        <v>1</v>
      </c>
      <c r="I1174" s="5">
        <v>0</v>
      </c>
      <c r="J1174" s="6">
        <v>26.1</v>
      </c>
      <c r="K1174" s="4" t="s">
        <v>4606</v>
      </c>
      <c r="L1174" s="6" t="s">
        <v>2614</v>
      </c>
      <c r="M1174" s="5">
        <v>23720</v>
      </c>
      <c r="N1174" s="4" t="s">
        <v>4606</v>
      </c>
      <c r="O1174" s="4" t="s">
        <v>4606</v>
      </c>
      <c r="P1174" s="4" t="s">
        <v>4606</v>
      </c>
    </row>
    <row r="1175" spans="1:16" ht="15" x14ac:dyDescent="0.2">
      <c r="A1175" s="2">
        <v>1174</v>
      </c>
      <c r="B1175" s="6" t="s">
        <v>1</v>
      </c>
      <c r="C1175" s="7" t="str">
        <f>HYPERLINK("https://www.twitter.com/Ilia00124971/status/1425546450986016769","https://www.twitter.com/Ilia00124971/status/1425546450986016769")</f>
        <v>https://www.twitter.com/Ilia00124971/status/1425546450986016769</v>
      </c>
      <c r="D1175" s="6" t="s">
        <v>2550</v>
      </c>
      <c r="E1175" s="8">
        <v>44419</v>
      </c>
      <c r="F1175" s="6" t="s">
        <v>2615</v>
      </c>
      <c r="G1175" s="5">
        <v>0</v>
      </c>
      <c r="H1175" s="5">
        <v>0</v>
      </c>
      <c r="I1175" s="5">
        <v>0</v>
      </c>
      <c r="J1175" s="5">
        <v>0</v>
      </c>
      <c r="K1175" s="4" t="s">
        <v>4606</v>
      </c>
      <c r="L1175" s="6" t="s">
        <v>2616</v>
      </c>
      <c r="M1175" s="5">
        <v>23721</v>
      </c>
      <c r="N1175" s="4" t="s">
        <v>4606</v>
      </c>
      <c r="O1175" s="4" t="s">
        <v>4606</v>
      </c>
      <c r="P1175" s="4" t="s">
        <v>4606</v>
      </c>
    </row>
    <row r="1176" spans="1:16" ht="15" x14ac:dyDescent="0.2">
      <c r="A1176" s="2">
        <v>1175</v>
      </c>
      <c r="B1176" s="6" t="s">
        <v>1</v>
      </c>
      <c r="C1176" s="7" t="str">
        <f>HYPERLINK("https://www.twitter.com/reemarpart6/status/1425546449022980103","https://www.twitter.com/reemarpart6/status/1425546449022980103")</f>
        <v>https://www.twitter.com/reemarpart6/status/1425546449022980103</v>
      </c>
      <c r="D1176" s="6" t="s">
        <v>2617</v>
      </c>
      <c r="E1176" s="8">
        <v>44419</v>
      </c>
      <c r="F1176" s="6" t="s">
        <v>2615</v>
      </c>
      <c r="G1176" s="5">
        <v>8</v>
      </c>
      <c r="H1176" s="5">
        <v>426</v>
      </c>
      <c r="I1176" s="5">
        <v>236</v>
      </c>
      <c r="J1176" s="6">
        <v>247.4</v>
      </c>
      <c r="K1176" s="4" t="s">
        <v>4606</v>
      </c>
      <c r="L1176" s="6" t="s">
        <v>2618</v>
      </c>
      <c r="M1176" s="5">
        <v>23722</v>
      </c>
      <c r="N1176" s="4" t="s">
        <v>4606</v>
      </c>
      <c r="O1176" s="4" t="s">
        <v>4606</v>
      </c>
      <c r="P1176" s="4" t="s">
        <v>4606</v>
      </c>
    </row>
    <row r="1177" spans="1:16" ht="15" x14ac:dyDescent="0.2">
      <c r="A1177" s="2">
        <v>1176</v>
      </c>
      <c r="B1177" s="6" t="s">
        <v>1</v>
      </c>
      <c r="C1177" s="7" t="str">
        <f>HYPERLINK("https://www.twitter.com/ZghBI6ssAX4Dg1Q/status/1425546447852814340","https://www.twitter.com/ZghBI6ssAX4Dg1Q/status/1425546447852814340")</f>
        <v>https://www.twitter.com/ZghBI6ssAX4Dg1Q/status/1425546447852814340</v>
      </c>
      <c r="D1177" s="6" t="s">
        <v>2525</v>
      </c>
      <c r="E1177" s="8">
        <v>44419</v>
      </c>
      <c r="F1177" s="6" t="s">
        <v>2615</v>
      </c>
      <c r="G1177" s="5">
        <v>5</v>
      </c>
      <c r="H1177" s="5">
        <v>0</v>
      </c>
      <c r="I1177" s="5">
        <v>0</v>
      </c>
      <c r="J1177" s="5">
        <v>1</v>
      </c>
      <c r="K1177" s="4" t="s">
        <v>4606</v>
      </c>
      <c r="L1177" s="6" t="s">
        <v>2619</v>
      </c>
      <c r="M1177" s="5">
        <v>23723</v>
      </c>
      <c r="N1177" s="4" t="s">
        <v>4606</v>
      </c>
      <c r="O1177" s="4" t="s">
        <v>4606</v>
      </c>
      <c r="P1177" s="4" t="s">
        <v>4606</v>
      </c>
    </row>
    <row r="1178" spans="1:16" ht="15" x14ac:dyDescent="0.2">
      <c r="A1178" s="2">
        <v>1177</v>
      </c>
      <c r="B1178" s="6" t="s">
        <v>1</v>
      </c>
      <c r="C1178" s="7" t="str">
        <f>HYPERLINK("https://www.twitter.com/TokenJay/status/1425546445977919494","https://www.twitter.com/TokenJay/status/1425546445977919494")</f>
        <v>https://www.twitter.com/TokenJay/status/1425546445977919494</v>
      </c>
      <c r="D1178" s="6" t="s">
        <v>2620</v>
      </c>
      <c r="E1178" s="8">
        <v>44419</v>
      </c>
      <c r="F1178" s="6" t="s">
        <v>2621</v>
      </c>
      <c r="G1178" s="5">
        <v>2341</v>
      </c>
      <c r="H1178" s="5">
        <v>0</v>
      </c>
      <c r="I1178" s="5">
        <v>1</v>
      </c>
      <c r="J1178" s="6">
        <v>468.70000000000005</v>
      </c>
      <c r="K1178" s="4" t="s">
        <v>4606</v>
      </c>
      <c r="L1178" s="6" t="s">
        <v>2622</v>
      </c>
      <c r="M1178" s="5">
        <v>23724</v>
      </c>
      <c r="N1178" s="4" t="s">
        <v>4606</v>
      </c>
      <c r="O1178" s="4" t="s">
        <v>4606</v>
      </c>
      <c r="P1178" s="4" t="s">
        <v>4606</v>
      </c>
    </row>
    <row r="1179" spans="1:16" ht="15" x14ac:dyDescent="0.2">
      <c r="A1179" s="2">
        <v>1178</v>
      </c>
      <c r="B1179" s="6" t="s">
        <v>1</v>
      </c>
      <c r="C1179" s="7" t="str">
        <f>HYPERLINK("https://www.twitter.com/wahbbyinthewhip/status/1425546444987977729","https://www.twitter.com/wahbbyinthewhip/status/1425546444987977729")</f>
        <v>https://www.twitter.com/wahbbyinthewhip/status/1425546444987977729</v>
      </c>
      <c r="D1179" s="6" t="s">
        <v>2623</v>
      </c>
      <c r="E1179" s="8">
        <v>44419</v>
      </c>
      <c r="F1179" s="6" t="s">
        <v>2621</v>
      </c>
      <c r="G1179" s="5">
        <v>297</v>
      </c>
      <c r="H1179" s="5">
        <v>0</v>
      </c>
      <c r="I1179" s="5">
        <v>0</v>
      </c>
      <c r="J1179" s="6">
        <v>59.400000000000006</v>
      </c>
      <c r="K1179" s="4" t="s">
        <v>4606</v>
      </c>
      <c r="L1179" s="6" t="s">
        <v>2624</v>
      </c>
      <c r="M1179" s="5">
        <v>23725</v>
      </c>
      <c r="N1179" s="4" t="s">
        <v>4606</v>
      </c>
      <c r="O1179" s="4" t="s">
        <v>4606</v>
      </c>
      <c r="P1179" s="4" t="s">
        <v>4606</v>
      </c>
    </row>
    <row r="1180" spans="1:16" ht="15" x14ac:dyDescent="0.2">
      <c r="A1180" s="2">
        <v>1179</v>
      </c>
      <c r="B1180" s="6" t="s">
        <v>1</v>
      </c>
      <c r="C1180" s="7" t="str">
        <f>HYPERLINK("https://www.twitter.com/drtrillionaire/status/1425546443675275264","https://www.twitter.com/drtrillionaire/status/1425546443675275264")</f>
        <v>https://www.twitter.com/drtrillionaire/status/1425546443675275264</v>
      </c>
      <c r="D1180" s="6" t="s">
        <v>2625</v>
      </c>
      <c r="E1180" s="8">
        <v>44419</v>
      </c>
      <c r="F1180" s="6" t="s">
        <v>2621</v>
      </c>
      <c r="G1180" s="5">
        <v>239</v>
      </c>
      <c r="H1180" s="5">
        <v>81</v>
      </c>
      <c r="I1180" s="5">
        <v>22</v>
      </c>
      <c r="J1180" s="6">
        <v>83.100000000000009</v>
      </c>
      <c r="K1180" s="4" t="s">
        <v>4606</v>
      </c>
      <c r="L1180" s="6" t="s">
        <v>2626</v>
      </c>
      <c r="M1180" s="5">
        <v>23726</v>
      </c>
      <c r="N1180" s="4" t="s">
        <v>4606</v>
      </c>
      <c r="O1180" s="4" t="s">
        <v>4606</v>
      </c>
      <c r="P1180" s="4" t="s">
        <v>4606</v>
      </c>
    </row>
    <row r="1181" spans="1:16" ht="15" x14ac:dyDescent="0.2">
      <c r="A1181" s="2">
        <v>1180</v>
      </c>
      <c r="B1181" s="6" t="s">
        <v>1</v>
      </c>
      <c r="C1181" s="7" t="str">
        <f>HYPERLINK("https://www.twitter.com/Amiri123321/status/1425546442924609561","https://www.twitter.com/Amiri123321/status/1425546442924609561")</f>
        <v>https://www.twitter.com/Amiri123321/status/1425546442924609561</v>
      </c>
      <c r="D1181" s="6" t="s">
        <v>2542</v>
      </c>
      <c r="E1181" s="8">
        <v>44419</v>
      </c>
      <c r="F1181" s="6" t="s">
        <v>2621</v>
      </c>
      <c r="G1181" s="5">
        <v>0</v>
      </c>
      <c r="H1181" s="5">
        <v>0</v>
      </c>
      <c r="I1181" s="5">
        <v>0</v>
      </c>
      <c r="J1181" s="5">
        <v>0</v>
      </c>
      <c r="K1181" s="4" t="s">
        <v>4606</v>
      </c>
      <c r="L1181" s="6" t="s">
        <v>2627</v>
      </c>
      <c r="M1181" s="5">
        <v>23727</v>
      </c>
      <c r="N1181" s="4" t="s">
        <v>4606</v>
      </c>
      <c r="O1181" s="4" t="s">
        <v>4606</v>
      </c>
      <c r="P1181" s="4" t="s">
        <v>4606</v>
      </c>
    </row>
    <row r="1182" spans="1:16" ht="15" x14ac:dyDescent="0.2">
      <c r="A1182" s="2">
        <v>1181</v>
      </c>
      <c r="B1182" s="6" t="s">
        <v>1</v>
      </c>
      <c r="C1182" s="7" t="str">
        <f>HYPERLINK("https://www.twitter.com/Pegy98460783/status/1425546439644569604","https://www.twitter.com/Pegy98460783/status/1425546439644569604")</f>
        <v>https://www.twitter.com/Pegy98460783/status/1425546439644569604</v>
      </c>
      <c r="D1182" s="6" t="s">
        <v>2533</v>
      </c>
      <c r="E1182" s="8">
        <v>44419</v>
      </c>
      <c r="F1182" s="6" t="s">
        <v>2628</v>
      </c>
      <c r="G1182" s="5">
        <v>16</v>
      </c>
      <c r="H1182" s="5">
        <v>0</v>
      </c>
      <c r="I1182" s="5">
        <v>0</v>
      </c>
      <c r="J1182" s="6">
        <v>3.2</v>
      </c>
      <c r="K1182" s="4" t="s">
        <v>4606</v>
      </c>
      <c r="L1182" s="6" t="s">
        <v>2629</v>
      </c>
      <c r="M1182" s="5">
        <v>23728</v>
      </c>
      <c r="N1182" s="4" t="s">
        <v>4606</v>
      </c>
      <c r="O1182" s="4" t="s">
        <v>4606</v>
      </c>
      <c r="P1182" s="4" t="s">
        <v>4606</v>
      </c>
    </row>
    <row r="1183" spans="1:16" ht="15" x14ac:dyDescent="0.2">
      <c r="A1183" s="2">
        <v>1182</v>
      </c>
      <c r="B1183" s="6" t="s">
        <v>1</v>
      </c>
      <c r="C1183" s="7" t="str">
        <f>HYPERLINK("https://www.twitter.com/j_jahandideh/status/1425546436427620354","https://www.twitter.com/j_jahandideh/status/1425546436427620354")</f>
        <v>https://www.twitter.com/j_jahandideh/status/1425546436427620354</v>
      </c>
      <c r="D1183" s="6" t="s">
        <v>2499</v>
      </c>
      <c r="E1183" s="8">
        <v>44419</v>
      </c>
      <c r="F1183" s="6" t="s">
        <v>2630</v>
      </c>
      <c r="G1183" s="5">
        <v>20</v>
      </c>
      <c r="H1183" s="5">
        <v>0</v>
      </c>
      <c r="I1183" s="5">
        <v>0</v>
      </c>
      <c r="J1183" s="5">
        <v>4</v>
      </c>
      <c r="K1183" s="4" t="s">
        <v>4606</v>
      </c>
      <c r="L1183" s="6" t="s">
        <v>2631</v>
      </c>
      <c r="M1183" s="5">
        <v>23729</v>
      </c>
      <c r="N1183" s="4" t="s">
        <v>4606</v>
      </c>
      <c r="O1183" s="4" t="s">
        <v>4606</v>
      </c>
      <c r="P1183" s="4" t="s">
        <v>4606</v>
      </c>
    </row>
    <row r="1184" spans="1:16" ht="15" x14ac:dyDescent="0.2">
      <c r="A1184" s="2">
        <v>1183</v>
      </c>
      <c r="B1184" s="6" t="s">
        <v>1</v>
      </c>
      <c r="C1184" s="7" t="str">
        <f>HYPERLINK("https://www.twitter.com/kral_farid/status/1425546436347777032","https://www.twitter.com/kral_farid/status/1425546436347777032")</f>
        <v>https://www.twitter.com/kral_farid/status/1425546436347777032</v>
      </c>
      <c r="D1184" s="6" t="s">
        <v>356</v>
      </c>
      <c r="E1184" s="8">
        <v>44419</v>
      </c>
      <c r="F1184" s="6" t="s">
        <v>2630</v>
      </c>
      <c r="G1184" s="5">
        <v>129</v>
      </c>
      <c r="H1184" s="5">
        <v>0</v>
      </c>
      <c r="I1184" s="5">
        <v>0</v>
      </c>
      <c r="J1184" s="6">
        <v>25.8</v>
      </c>
      <c r="K1184" s="4" t="s">
        <v>4606</v>
      </c>
      <c r="L1184" s="6" t="s">
        <v>2632</v>
      </c>
      <c r="M1184" s="5">
        <v>23730</v>
      </c>
      <c r="N1184" s="4" t="s">
        <v>4606</v>
      </c>
      <c r="O1184" s="4" t="s">
        <v>4606</v>
      </c>
      <c r="P1184" s="4" t="s">
        <v>4606</v>
      </c>
    </row>
    <row r="1185" spans="1:16" ht="15" x14ac:dyDescent="0.2">
      <c r="A1185" s="2">
        <v>1184</v>
      </c>
      <c r="B1185" s="6" t="s">
        <v>1</v>
      </c>
      <c r="C1185" s="7" t="str">
        <f>HYPERLINK("https://www.twitter.com/kegan61438051/status/1425546435798441989","https://www.twitter.com/kegan61438051/status/1425546435798441989")</f>
        <v>https://www.twitter.com/kegan61438051/status/1425546435798441989</v>
      </c>
      <c r="D1185" s="6" t="s">
        <v>2566</v>
      </c>
      <c r="E1185" s="8">
        <v>44419</v>
      </c>
      <c r="F1185" s="6" t="s">
        <v>2630</v>
      </c>
      <c r="G1185" s="5">
        <v>13645</v>
      </c>
      <c r="H1185" s="5">
        <v>0</v>
      </c>
      <c r="I1185" s="5">
        <v>0</v>
      </c>
      <c r="J1185" s="5">
        <v>2729</v>
      </c>
      <c r="K1185" s="4" t="s">
        <v>4606</v>
      </c>
      <c r="L1185" s="6" t="s">
        <v>2633</v>
      </c>
      <c r="M1185" s="5">
        <v>23731</v>
      </c>
      <c r="N1185" s="4" t="s">
        <v>4606</v>
      </c>
      <c r="O1185" s="4" t="s">
        <v>4606</v>
      </c>
      <c r="P1185" s="4" t="s">
        <v>4606</v>
      </c>
    </row>
    <row r="1186" spans="1:16" ht="15" x14ac:dyDescent="0.2">
      <c r="A1186" s="2">
        <v>1185</v>
      </c>
      <c r="B1186" s="6" t="s">
        <v>1</v>
      </c>
      <c r="C1186" s="7" t="str">
        <f>HYPERLINK("https://www.twitter.com/peymanmonart/status/1425546435622326279","https://www.twitter.com/peymanmonart/status/1425546435622326279")</f>
        <v>https://www.twitter.com/peymanmonart/status/1425546435622326279</v>
      </c>
      <c r="D1186" s="6" t="s">
        <v>2492</v>
      </c>
      <c r="E1186" s="8">
        <v>44419</v>
      </c>
      <c r="F1186" s="6" t="s">
        <v>2630</v>
      </c>
      <c r="G1186" s="5">
        <v>8</v>
      </c>
      <c r="H1186" s="5">
        <v>0</v>
      </c>
      <c r="I1186" s="5">
        <v>0</v>
      </c>
      <c r="J1186" s="6">
        <v>1.6</v>
      </c>
      <c r="K1186" s="4" t="s">
        <v>4606</v>
      </c>
      <c r="L1186" s="6" t="s">
        <v>2634</v>
      </c>
      <c r="M1186" s="5">
        <v>23732</v>
      </c>
      <c r="N1186" s="4" t="s">
        <v>4606</v>
      </c>
      <c r="O1186" s="4" t="s">
        <v>4606</v>
      </c>
      <c r="P1186" s="4" t="s">
        <v>4606</v>
      </c>
    </row>
    <row r="1187" spans="1:16" ht="15" x14ac:dyDescent="0.2">
      <c r="A1187" s="2">
        <v>1186</v>
      </c>
      <c r="B1187" s="6" t="s">
        <v>1</v>
      </c>
      <c r="C1187" s="7" t="str">
        <f>HYPERLINK("https://www.twitter.com/pau1ie_tom/status/1425546433353207814","https://www.twitter.com/pau1ie_tom/status/1425546433353207814")</f>
        <v>https://www.twitter.com/pau1ie_tom/status/1425546433353207814</v>
      </c>
      <c r="D1187" s="6" t="s">
        <v>2635</v>
      </c>
      <c r="E1187" s="8">
        <v>44419</v>
      </c>
      <c r="F1187" s="6" t="s">
        <v>2636</v>
      </c>
      <c r="G1187" s="5">
        <v>1</v>
      </c>
      <c r="H1187" s="5">
        <v>1235</v>
      </c>
      <c r="I1187" s="5">
        <v>484</v>
      </c>
      <c r="J1187" s="6">
        <v>612.70000000000005</v>
      </c>
      <c r="K1187" s="4" t="s">
        <v>4606</v>
      </c>
      <c r="L1187" s="6" t="s">
        <v>2637</v>
      </c>
      <c r="M1187" s="5">
        <v>23733</v>
      </c>
      <c r="N1187" s="4" t="s">
        <v>4606</v>
      </c>
      <c r="O1187" s="4" t="s">
        <v>4606</v>
      </c>
      <c r="P1187" s="4" t="s">
        <v>4606</v>
      </c>
    </row>
    <row r="1188" spans="1:16" ht="15" x14ac:dyDescent="0.2">
      <c r="A1188" s="2">
        <v>1187</v>
      </c>
      <c r="B1188" s="6" t="s">
        <v>1</v>
      </c>
      <c r="C1188" s="7" t="str">
        <f>HYPERLINK("https://www.twitter.com/FFegtoken/status/1425546432283557891","https://www.twitter.com/FFegtoken/status/1425546432283557891")</f>
        <v>https://www.twitter.com/FFegtoken/status/1425546432283557891</v>
      </c>
      <c r="D1188" s="6" t="s">
        <v>2487</v>
      </c>
      <c r="E1188" s="8">
        <v>44419</v>
      </c>
      <c r="F1188" s="6" t="s">
        <v>2636</v>
      </c>
      <c r="G1188" s="5">
        <v>33</v>
      </c>
      <c r="H1188" s="5">
        <v>0</v>
      </c>
      <c r="I1188" s="5">
        <v>0</v>
      </c>
      <c r="J1188" s="6">
        <v>6.6000000000000005</v>
      </c>
      <c r="K1188" s="4" t="s">
        <v>4606</v>
      </c>
      <c r="L1188" s="6" t="s">
        <v>2638</v>
      </c>
      <c r="M1188" s="5">
        <v>23734</v>
      </c>
      <c r="N1188" s="4" t="s">
        <v>4606</v>
      </c>
      <c r="O1188" s="4" t="s">
        <v>4606</v>
      </c>
      <c r="P1188" s="4" t="s">
        <v>4606</v>
      </c>
    </row>
    <row r="1189" spans="1:16" ht="15" x14ac:dyDescent="0.2">
      <c r="A1189" s="2">
        <v>1188</v>
      </c>
      <c r="B1189" s="6" t="s">
        <v>1</v>
      </c>
      <c r="C1189" s="7" t="str">
        <f>HYPERLINK("https://www.twitter.com/Farid02364169/status/1425546432275226625","https://www.twitter.com/Farid02364169/status/1425546432275226625")</f>
        <v>https://www.twitter.com/Farid02364169/status/1425546432275226625</v>
      </c>
      <c r="D1189" s="6" t="s">
        <v>2531</v>
      </c>
      <c r="E1189" s="8">
        <v>44419</v>
      </c>
      <c r="F1189" s="6" t="s">
        <v>2636</v>
      </c>
      <c r="G1189" s="5">
        <v>20</v>
      </c>
      <c r="H1189" s="5">
        <v>0</v>
      </c>
      <c r="I1189" s="5">
        <v>0</v>
      </c>
      <c r="J1189" s="5">
        <v>4</v>
      </c>
      <c r="K1189" s="4" t="s">
        <v>4606</v>
      </c>
      <c r="L1189" s="6" t="s">
        <v>2639</v>
      </c>
      <c r="M1189" s="5">
        <v>23735</v>
      </c>
      <c r="N1189" s="4" t="s">
        <v>4606</v>
      </c>
      <c r="O1189" s="4" t="s">
        <v>4606</v>
      </c>
      <c r="P1189" s="4" t="s">
        <v>4606</v>
      </c>
    </row>
    <row r="1190" spans="1:16" ht="15" x14ac:dyDescent="0.2">
      <c r="A1190" s="2">
        <v>1189</v>
      </c>
      <c r="B1190" s="6" t="s">
        <v>1</v>
      </c>
      <c r="C1190" s="7" t="str">
        <f>HYPERLINK("https://www.twitter.com/ASdvizhkov/status/1425546432128421894","https://www.twitter.com/ASdvizhkov/status/1425546432128421894")</f>
        <v>https://www.twitter.com/ASdvizhkov/status/1425546432128421894</v>
      </c>
      <c r="D1190" s="6" t="s">
        <v>2640</v>
      </c>
      <c r="E1190" s="8">
        <v>44419</v>
      </c>
      <c r="F1190" s="6" t="s">
        <v>2636</v>
      </c>
      <c r="G1190" s="5">
        <v>1</v>
      </c>
      <c r="H1190" s="5">
        <v>300</v>
      </c>
      <c r="I1190" s="5">
        <v>176</v>
      </c>
      <c r="J1190" s="6">
        <v>178.2</v>
      </c>
      <c r="K1190" s="4" t="s">
        <v>4606</v>
      </c>
      <c r="L1190" s="6" t="s">
        <v>2641</v>
      </c>
      <c r="M1190" s="5">
        <v>23736</v>
      </c>
      <c r="N1190" s="4" t="s">
        <v>4606</v>
      </c>
      <c r="O1190" s="4" t="s">
        <v>4606</v>
      </c>
      <c r="P1190" s="4" t="s">
        <v>4606</v>
      </c>
    </row>
    <row r="1191" spans="1:16" ht="15" x14ac:dyDescent="0.2">
      <c r="A1191" s="2">
        <v>1190</v>
      </c>
      <c r="B1191" s="6" t="s">
        <v>1</v>
      </c>
      <c r="C1191" s="7" t="str">
        <f>HYPERLINK("https://www.twitter.com/xviatrix/status/1425546431318970375","https://www.twitter.com/xviatrix/status/1425546431318970375")</f>
        <v>https://www.twitter.com/xviatrix/status/1425546431318970375</v>
      </c>
      <c r="D1191" s="6" t="s">
        <v>2642</v>
      </c>
      <c r="E1191" s="8">
        <v>44419</v>
      </c>
      <c r="F1191" s="6" t="s">
        <v>2636</v>
      </c>
      <c r="G1191" s="5">
        <v>69</v>
      </c>
      <c r="H1191" s="5">
        <v>0</v>
      </c>
      <c r="I1191" s="5">
        <v>0</v>
      </c>
      <c r="J1191" s="6">
        <v>13.8</v>
      </c>
      <c r="K1191" s="4" t="s">
        <v>4606</v>
      </c>
      <c r="L1191" s="6" t="s">
        <v>2643</v>
      </c>
      <c r="M1191" s="5">
        <v>23737</v>
      </c>
      <c r="N1191" s="4" t="s">
        <v>4606</v>
      </c>
      <c r="O1191" s="4" t="s">
        <v>4606</v>
      </c>
      <c r="P1191" s="4" t="s">
        <v>4606</v>
      </c>
    </row>
    <row r="1192" spans="1:16" ht="15" x14ac:dyDescent="0.2">
      <c r="A1192" s="2">
        <v>1191</v>
      </c>
      <c r="B1192" s="6" t="s">
        <v>1</v>
      </c>
      <c r="C1192" s="7" t="str">
        <f>HYPERLINK("https://www.twitter.com/Narsifaa/status/1425546426747064325","https://www.twitter.com/Narsifaa/status/1425546426747064325")</f>
        <v>https://www.twitter.com/Narsifaa/status/1425546426747064325</v>
      </c>
      <c r="D1192" s="6" t="s">
        <v>377</v>
      </c>
      <c r="E1192" s="8">
        <v>44419</v>
      </c>
      <c r="F1192" s="6" t="s">
        <v>2644</v>
      </c>
      <c r="G1192" s="5">
        <v>21</v>
      </c>
      <c r="H1192" s="5">
        <v>0</v>
      </c>
      <c r="I1192" s="5">
        <v>0</v>
      </c>
      <c r="J1192" s="6">
        <v>4.2</v>
      </c>
      <c r="K1192" s="4" t="s">
        <v>4606</v>
      </c>
      <c r="L1192" s="6" t="s">
        <v>2645</v>
      </c>
      <c r="M1192" s="5">
        <v>23738</v>
      </c>
      <c r="N1192" s="4" t="s">
        <v>4606</v>
      </c>
      <c r="O1192" s="4" t="s">
        <v>4606</v>
      </c>
      <c r="P1192" s="4" t="s">
        <v>4606</v>
      </c>
    </row>
    <row r="1193" spans="1:16" ht="15" x14ac:dyDescent="0.2">
      <c r="A1193" s="2">
        <v>1192</v>
      </c>
      <c r="B1193" s="6" t="s">
        <v>1</v>
      </c>
      <c r="C1193" s="7" t="str">
        <f>HYPERLINK("https://www.twitter.com/kyamogi/status/1425546425946058754","https://www.twitter.com/kyamogi/status/1425546425946058754")</f>
        <v>https://www.twitter.com/kyamogi/status/1425546425946058754</v>
      </c>
      <c r="D1193" s="6" t="s">
        <v>2646</v>
      </c>
      <c r="E1193" s="8">
        <v>44419</v>
      </c>
      <c r="F1193" s="6" t="s">
        <v>2647</v>
      </c>
      <c r="G1193" s="5">
        <v>122</v>
      </c>
      <c r="H1193" s="5">
        <v>133</v>
      </c>
      <c r="I1193" s="5">
        <v>81</v>
      </c>
      <c r="J1193" s="6">
        <v>104.8</v>
      </c>
      <c r="K1193" s="4" t="s">
        <v>4606</v>
      </c>
      <c r="L1193" s="6" t="s">
        <v>2648</v>
      </c>
      <c r="M1193" s="5">
        <v>23739</v>
      </c>
      <c r="N1193" s="4" t="s">
        <v>4606</v>
      </c>
      <c r="O1193" s="4" t="s">
        <v>4606</v>
      </c>
      <c r="P1193" s="4" t="s">
        <v>4606</v>
      </c>
    </row>
    <row r="1194" spans="1:16" ht="15" x14ac:dyDescent="0.2">
      <c r="A1194" s="2">
        <v>1193</v>
      </c>
      <c r="B1194" s="6" t="s">
        <v>1</v>
      </c>
      <c r="C1194" s="7" t="str">
        <f>HYPERLINK("https://www.twitter.com/KryptoKing87/status/1425546425128177667","https://www.twitter.com/KryptoKing87/status/1425546425128177667")</f>
        <v>https://www.twitter.com/KryptoKing87/status/1425546425128177667</v>
      </c>
      <c r="D1194" s="6" t="s">
        <v>2518</v>
      </c>
      <c r="E1194" s="8">
        <v>44419</v>
      </c>
      <c r="F1194" s="6" t="s">
        <v>2647</v>
      </c>
      <c r="G1194" s="5">
        <v>24</v>
      </c>
      <c r="H1194" s="5">
        <v>3</v>
      </c>
      <c r="I1194" s="5">
        <v>2</v>
      </c>
      <c r="J1194" s="6">
        <v>6.7000000000000011</v>
      </c>
      <c r="K1194" s="4" t="s">
        <v>4606</v>
      </c>
      <c r="L1194" s="6" t="s">
        <v>2649</v>
      </c>
      <c r="M1194" s="5">
        <v>23740</v>
      </c>
      <c r="N1194" s="4" t="s">
        <v>4606</v>
      </c>
      <c r="O1194" s="4" t="s">
        <v>4606</v>
      </c>
      <c r="P1194" s="4" t="s">
        <v>4606</v>
      </c>
    </row>
    <row r="1195" spans="1:16" ht="15" x14ac:dyDescent="0.2">
      <c r="A1195" s="2">
        <v>1194</v>
      </c>
      <c r="B1195" s="6" t="s">
        <v>1</v>
      </c>
      <c r="C1195" s="7" t="str">
        <f>HYPERLINK("https://www.twitter.com/Ali90972884/status/1425546423534329865","https://www.twitter.com/Ali90972884/status/1425546423534329865")</f>
        <v>https://www.twitter.com/Ali90972884/status/1425546423534329865</v>
      </c>
      <c r="D1195" s="6" t="s">
        <v>2650</v>
      </c>
      <c r="E1195" s="8">
        <v>44419</v>
      </c>
      <c r="F1195" s="6" t="s">
        <v>2647</v>
      </c>
      <c r="G1195" s="5">
        <v>2</v>
      </c>
      <c r="H1195" s="5">
        <v>0</v>
      </c>
      <c r="I1195" s="5">
        <v>0</v>
      </c>
      <c r="J1195" s="6">
        <v>0.4</v>
      </c>
      <c r="K1195" s="4" t="s">
        <v>4606</v>
      </c>
      <c r="L1195" s="6" t="s">
        <v>2651</v>
      </c>
      <c r="M1195" s="5">
        <v>23741</v>
      </c>
      <c r="N1195" s="4" t="s">
        <v>4606</v>
      </c>
      <c r="O1195" s="4" t="s">
        <v>4606</v>
      </c>
      <c r="P1195" s="4" t="s">
        <v>4606</v>
      </c>
    </row>
    <row r="1196" spans="1:16" ht="15" x14ac:dyDescent="0.2">
      <c r="A1196" s="2">
        <v>1195</v>
      </c>
      <c r="B1196" s="6" t="s">
        <v>1</v>
      </c>
      <c r="C1196" s="7" t="str">
        <f>HYPERLINK("https://www.twitter.com/MalekzadehSh/status/1425546422531903494","https://www.twitter.com/MalekzadehSh/status/1425546422531903494")</f>
        <v>https://www.twitter.com/MalekzadehSh/status/1425546422531903494</v>
      </c>
      <c r="D1196" s="6" t="s">
        <v>2592</v>
      </c>
      <c r="E1196" s="8">
        <v>44419</v>
      </c>
      <c r="F1196" s="6" t="s">
        <v>2647</v>
      </c>
      <c r="G1196" s="5">
        <v>5</v>
      </c>
      <c r="H1196" s="5">
        <v>0</v>
      </c>
      <c r="I1196" s="5">
        <v>0</v>
      </c>
      <c r="J1196" s="5">
        <v>1</v>
      </c>
      <c r="K1196" s="4" t="s">
        <v>4606</v>
      </c>
      <c r="L1196" s="6" t="s">
        <v>2652</v>
      </c>
      <c r="M1196" s="5">
        <v>23742</v>
      </c>
      <c r="N1196" s="4" t="s">
        <v>4606</v>
      </c>
      <c r="O1196" s="4" t="s">
        <v>4606</v>
      </c>
      <c r="P1196" s="4" t="s">
        <v>4606</v>
      </c>
    </row>
    <row r="1197" spans="1:16" ht="15" x14ac:dyDescent="0.2">
      <c r="A1197" s="2">
        <v>1196</v>
      </c>
      <c r="B1197" s="6" t="s">
        <v>1</v>
      </c>
      <c r="C1197" s="7" t="str">
        <f>HYPERLINK("https://www.twitter.com/kral_farid/status/1425546418165477378","https://www.twitter.com/kral_farid/status/1425546418165477378")</f>
        <v>https://www.twitter.com/kral_farid/status/1425546418165477378</v>
      </c>
      <c r="D1197" s="6" t="s">
        <v>356</v>
      </c>
      <c r="E1197" s="8">
        <v>44419</v>
      </c>
      <c r="F1197" s="6" t="s">
        <v>2653</v>
      </c>
      <c r="G1197" s="5">
        <v>129</v>
      </c>
      <c r="H1197" s="5">
        <v>0</v>
      </c>
      <c r="I1197" s="5">
        <v>0</v>
      </c>
      <c r="J1197" s="6">
        <v>25.8</v>
      </c>
      <c r="K1197" s="4" t="s">
        <v>4606</v>
      </c>
      <c r="L1197" s="6" t="s">
        <v>2654</v>
      </c>
      <c r="M1197" s="5">
        <v>23743</v>
      </c>
      <c r="N1197" s="4" t="s">
        <v>4606</v>
      </c>
      <c r="O1197" s="4" t="s">
        <v>4606</v>
      </c>
      <c r="P1197" s="4" t="s">
        <v>4606</v>
      </c>
    </row>
    <row r="1198" spans="1:16" ht="15" x14ac:dyDescent="0.2">
      <c r="A1198" s="2">
        <v>1197</v>
      </c>
      <c r="B1198" s="6" t="s">
        <v>1</v>
      </c>
      <c r="C1198" s="7" t="str">
        <f>HYPERLINK("https://www.twitter.com/TCryptographer/status/1425546416898854916","https://www.twitter.com/TCryptographer/status/1425546416898854916")</f>
        <v>https://www.twitter.com/TCryptographer/status/1425546416898854916</v>
      </c>
      <c r="D1198" s="6" t="s">
        <v>2655</v>
      </c>
      <c r="E1198" s="8">
        <v>44419</v>
      </c>
      <c r="F1198" s="6" t="s">
        <v>2656</v>
      </c>
      <c r="G1198" s="5">
        <v>4381</v>
      </c>
      <c r="H1198" s="5">
        <v>0</v>
      </c>
      <c r="I1198" s="5">
        <v>0</v>
      </c>
      <c r="J1198" s="6">
        <v>876.2</v>
      </c>
      <c r="K1198" s="4" t="s">
        <v>4606</v>
      </c>
      <c r="L1198" s="6" t="s">
        <v>2657</v>
      </c>
      <c r="M1198" s="5">
        <v>23744</v>
      </c>
      <c r="N1198" s="4" t="s">
        <v>4606</v>
      </c>
      <c r="O1198" s="4" t="s">
        <v>4606</v>
      </c>
      <c r="P1198" s="4" t="s">
        <v>4606</v>
      </c>
    </row>
    <row r="1199" spans="1:16" ht="15" x14ac:dyDescent="0.2">
      <c r="A1199" s="2">
        <v>1198</v>
      </c>
      <c r="B1199" s="6" t="s">
        <v>1</v>
      </c>
      <c r="C1199" s="7" t="str">
        <f>HYPERLINK("https://www.twitter.com/Planet4Crypto/status/1425546416764637186","https://www.twitter.com/Planet4Crypto/status/1425546416764637186")</f>
        <v>https://www.twitter.com/Planet4Crypto/status/1425546416764637186</v>
      </c>
      <c r="D1199" s="6" t="s">
        <v>2658</v>
      </c>
      <c r="E1199" s="8">
        <v>44419</v>
      </c>
      <c r="F1199" s="6" t="s">
        <v>2656</v>
      </c>
      <c r="G1199" s="5">
        <v>206</v>
      </c>
      <c r="H1199" s="5">
        <v>11</v>
      </c>
      <c r="I1199" s="5">
        <v>12</v>
      </c>
      <c r="J1199" s="6">
        <v>50.5</v>
      </c>
      <c r="K1199" s="4" t="s">
        <v>4606</v>
      </c>
      <c r="L1199" s="6" t="s">
        <v>2659</v>
      </c>
      <c r="M1199" s="5">
        <v>23745</v>
      </c>
      <c r="N1199" s="4" t="s">
        <v>4606</v>
      </c>
      <c r="O1199" s="4" t="s">
        <v>4606</v>
      </c>
      <c r="P1199" s="4" t="s">
        <v>4606</v>
      </c>
    </row>
    <row r="1200" spans="1:16" ht="15" x14ac:dyDescent="0.2">
      <c r="A1200" s="2">
        <v>1199</v>
      </c>
      <c r="B1200" s="6" t="s">
        <v>1</v>
      </c>
      <c r="C1200" s="7" t="str">
        <f>HYPERLINK("https://www.twitter.com/coin4us/status/1425546416433373184","https://www.twitter.com/coin4us/status/1425546416433373184")</f>
        <v>https://www.twitter.com/coin4us/status/1425546416433373184</v>
      </c>
      <c r="D1200" s="6" t="s">
        <v>2510</v>
      </c>
      <c r="E1200" s="8">
        <v>44419</v>
      </c>
      <c r="F1200" s="6" t="s">
        <v>2656</v>
      </c>
      <c r="G1200" s="5">
        <v>108</v>
      </c>
      <c r="H1200" s="5">
        <v>0</v>
      </c>
      <c r="I1200" s="5">
        <v>0</v>
      </c>
      <c r="J1200" s="6">
        <v>21.6</v>
      </c>
      <c r="K1200" s="4" t="s">
        <v>4606</v>
      </c>
      <c r="L1200" s="6" t="s">
        <v>2660</v>
      </c>
      <c r="M1200" s="5">
        <v>23746</v>
      </c>
      <c r="N1200" s="4" t="s">
        <v>4606</v>
      </c>
      <c r="O1200" s="4" t="s">
        <v>4606</v>
      </c>
      <c r="P1200" s="4" t="s">
        <v>4606</v>
      </c>
    </row>
    <row r="1201" spans="1:16" ht="15" x14ac:dyDescent="0.2">
      <c r="A1201" s="2">
        <v>1200</v>
      </c>
      <c r="B1201" s="6" t="s">
        <v>1</v>
      </c>
      <c r="C1201" s="7" t="str">
        <f>HYPERLINK("https://www.twitter.com/VeryGreenPanda/status/1425546416248721408","https://www.twitter.com/VeryGreenPanda/status/1425546416248721408")</f>
        <v>https://www.twitter.com/VeryGreenPanda/status/1425546416248721408</v>
      </c>
      <c r="D1201" s="6" t="s">
        <v>2661</v>
      </c>
      <c r="E1201" s="8">
        <v>44419</v>
      </c>
      <c r="F1201" s="6" t="s">
        <v>2656</v>
      </c>
      <c r="G1201" s="5">
        <v>35</v>
      </c>
      <c r="H1201" s="5">
        <v>13</v>
      </c>
      <c r="I1201" s="5">
        <v>2</v>
      </c>
      <c r="J1201" s="6">
        <v>11.9</v>
      </c>
      <c r="K1201" s="4" t="s">
        <v>4606</v>
      </c>
      <c r="L1201" s="6" t="s">
        <v>2662</v>
      </c>
      <c r="M1201" s="5">
        <v>23747</v>
      </c>
      <c r="N1201" s="4" t="s">
        <v>4606</v>
      </c>
      <c r="O1201" s="4" t="s">
        <v>4606</v>
      </c>
      <c r="P1201" s="4" t="s">
        <v>4606</v>
      </c>
    </row>
    <row r="1202" spans="1:16" ht="15" x14ac:dyDescent="0.2">
      <c r="A1202" s="2">
        <v>1201</v>
      </c>
      <c r="B1202" s="6" t="s">
        <v>1</v>
      </c>
      <c r="C1202" s="7" t="str">
        <f>HYPERLINK("https://www.twitter.com/FabienBrodie/status/1425546415946670080","https://www.twitter.com/FabienBrodie/status/1425546415946670080")</f>
        <v>https://www.twitter.com/FabienBrodie/status/1425546415946670080</v>
      </c>
      <c r="D1202" s="6" t="s">
        <v>2663</v>
      </c>
      <c r="E1202" s="8">
        <v>44419</v>
      </c>
      <c r="F1202" s="6" t="s">
        <v>2656</v>
      </c>
      <c r="G1202" s="5">
        <v>640</v>
      </c>
      <c r="H1202" s="5">
        <v>23</v>
      </c>
      <c r="I1202" s="5">
        <v>56</v>
      </c>
      <c r="J1202" s="6">
        <v>162.9</v>
      </c>
      <c r="K1202" s="4" t="s">
        <v>4606</v>
      </c>
      <c r="L1202" s="6" t="s">
        <v>2664</v>
      </c>
      <c r="M1202" s="5">
        <v>23748</v>
      </c>
      <c r="N1202" s="4" t="s">
        <v>4606</v>
      </c>
      <c r="O1202" s="4" t="s">
        <v>4606</v>
      </c>
      <c r="P1202" s="4" t="s">
        <v>4606</v>
      </c>
    </row>
    <row r="1203" spans="1:16" ht="15" x14ac:dyDescent="0.2">
      <c r="A1203" s="2">
        <v>1202</v>
      </c>
      <c r="B1203" s="6" t="s">
        <v>1</v>
      </c>
      <c r="C1203" s="7" t="str">
        <f>HYPERLINK("https://www.twitter.com/peymanmonart/status/1425546415544143877","https://www.twitter.com/peymanmonart/status/1425546415544143877")</f>
        <v>https://www.twitter.com/peymanmonart/status/1425546415544143877</v>
      </c>
      <c r="D1203" s="6" t="s">
        <v>2492</v>
      </c>
      <c r="E1203" s="8">
        <v>44419</v>
      </c>
      <c r="F1203" s="6" t="s">
        <v>2656</v>
      </c>
      <c r="G1203" s="5">
        <v>8</v>
      </c>
      <c r="H1203" s="5">
        <v>0</v>
      </c>
      <c r="I1203" s="5">
        <v>0</v>
      </c>
      <c r="J1203" s="6">
        <v>1.6</v>
      </c>
      <c r="K1203" s="4" t="s">
        <v>4606</v>
      </c>
      <c r="L1203" s="6" t="s">
        <v>2665</v>
      </c>
      <c r="M1203" s="5">
        <v>23749</v>
      </c>
      <c r="N1203" s="4" t="s">
        <v>4606</v>
      </c>
      <c r="O1203" s="4" t="s">
        <v>4606</v>
      </c>
      <c r="P1203" s="4" t="s">
        <v>4606</v>
      </c>
    </row>
    <row r="1204" spans="1:16" ht="15" x14ac:dyDescent="0.2">
      <c r="A1204" s="2">
        <v>1203</v>
      </c>
      <c r="B1204" s="6" t="s">
        <v>1</v>
      </c>
      <c r="C1204" s="7" t="str">
        <f>HYPERLINK("https://www.twitter.com/CryptoLemons/status/1425637494909984771","https://www.twitter.com/CryptoLemons/status/1425637494909984771")</f>
        <v>https://www.twitter.com/CryptoLemons/status/1425637494909984771</v>
      </c>
      <c r="D1204" s="6" t="s">
        <v>2666</v>
      </c>
      <c r="E1204" s="8">
        <v>44419</v>
      </c>
      <c r="F1204" s="6" t="s">
        <v>2667</v>
      </c>
      <c r="G1204" s="5">
        <v>41</v>
      </c>
      <c r="H1204" s="5">
        <v>91</v>
      </c>
      <c r="I1204" s="5">
        <v>36</v>
      </c>
      <c r="J1204" s="6">
        <v>53.5</v>
      </c>
      <c r="K1204" s="4" t="s">
        <v>4606</v>
      </c>
      <c r="L1204" s="6" t="s">
        <v>2668</v>
      </c>
      <c r="M1204" s="5">
        <v>24576</v>
      </c>
      <c r="N1204" s="4" t="s">
        <v>4606</v>
      </c>
      <c r="O1204" s="4" t="s">
        <v>4606</v>
      </c>
      <c r="P1204" s="4" t="s">
        <v>4606</v>
      </c>
    </row>
    <row r="1205" spans="1:16" ht="15" x14ac:dyDescent="0.2">
      <c r="A1205" s="2">
        <v>1204</v>
      </c>
      <c r="B1205" s="6" t="s">
        <v>1</v>
      </c>
      <c r="C1205" s="7" t="str">
        <f>HYPERLINK("https://www.twitter.com/BaleHusnain/status/1425637482578780160","https://www.twitter.com/BaleHusnain/status/1425637482578780160")</f>
        <v>https://www.twitter.com/BaleHusnain/status/1425637482578780160</v>
      </c>
      <c r="D1205" s="6" t="s">
        <v>2669</v>
      </c>
      <c r="E1205" s="8">
        <v>44419</v>
      </c>
      <c r="F1205" s="6" t="s">
        <v>2670</v>
      </c>
      <c r="G1205" s="5">
        <v>13</v>
      </c>
      <c r="H1205" s="5">
        <v>629</v>
      </c>
      <c r="I1205" s="5">
        <v>549</v>
      </c>
      <c r="J1205" s="6">
        <v>465.79999999999995</v>
      </c>
      <c r="K1205" s="4" t="s">
        <v>4606</v>
      </c>
      <c r="L1205" s="6" t="s">
        <v>2498</v>
      </c>
      <c r="M1205" s="5">
        <v>24577</v>
      </c>
      <c r="N1205" s="4" t="s">
        <v>4606</v>
      </c>
      <c r="O1205" s="4" t="s">
        <v>4606</v>
      </c>
      <c r="P1205" s="4" t="s">
        <v>4606</v>
      </c>
    </row>
    <row r="1206" spans="1:16" ht="15" x14ac:dyDescent="0.2">
      <c r="A1206" s="2">
        <v>1205</v>
      </c>
      <c r="B1206" s="6" t="s">
        <v>1</v>
      </c>
      <c r="C1206" s="7" t="str">
        <f>HYPERLINK("https://www.twitter.com/Furqa45/status/1425637476966797314","https://www.twitter.com/Furqa45/status/1425637476966797314")</f>
        <v>https://www.twitter.com/Furqa45/status/1425637476966797314</v>
      </c>
      <c r="D1206" s="6" t="s">
        <v>2671</v>
      </c>
      <c r="E1206" s="8">
        <v>44419</v>
      </c>
      <c r="F1206" s="6" t="s">
        <v>2672</v>
      </c>
      <c r="G1206" s="5">
        <v>7851</v>
      </c>
      <c r="H1206" s="5">
        <v>0</v>
      </c>
      <c r="I1206" s="5">
        <v>0</v>
      </c>
      <c r="J1206" s="6">
        <v>1570.2</v>
      </c>
      <c r="K1206" s="4" t="s">
        <v>4606</v>
      </c>
      <c r="L1206" s="6" t="s">
        <v>2673</v>
      </c>
      <c r="M1206" s="5">
        <v>24578</v>
      </c>
      <c r="N1206" s="4" t="s">
        <v>4606</v>
      </c>
      <c r="O1206" s="4" t="s">
        <v>4606</v>
      </c>
      <c r="P1206" s="4" t="s">
        <v>4606</v>
      </c>
    </row>
    <row r="1207" spans="1:16" ht="15" x14ac:dyDescent="0.2">
      <c r="A1207" s="2">
        <v>1206</v>
      </c>
      <c r="B1207" s="6" t="s">
        <v>1</v>
      </c>
      <c r="C1207" s="7" t="str">
        <f>HYPERLINK("https://www.twitter.com/bnb_max/status/1425637475951681537","https://www.twitter.com/bnb_max/status/1425637475951681537")</f>
        <v>https://www.twitter.com/bnb_max/status/1425637475951681537</v>
      </c>
      <c r="D1207" s="6" t="s">
        <v>2674</v>
      </c>
      <c r="E1207" s="8">
        <v>44419</v>
      </c>
      <c r="F1207" s="6" t="s">
        <v>2675</v>
      </c>
      <c r="G1207" s="5">
        <v>30</v>
      </c>
      <c r="H1207" s="5">
        <v>0</v>
      </c>
      <c r="I1207" s="5">
        <v>0</v>
      </c>
      <c r="J1207" s="5">
        <v>6</v>
      </c>
      <c r="K1207" s="4" t="s">
        <v>4606</v>
      </c>
      <c r="L1207" s="6" t="s">
        <v>2676</v>
      </c>
      <c r="M1207" s="5">
        <v>24579</v>
      </c>
      <c r="N1207" s="4" t="s">
        <v>4606</v>
      </c>
      <c r="O1207" s="4" t="s">
        <v>4606</v>
      </c>
      <c r="P1207" s="4" t="s">
        <v>4606</v>
      </c>
    </row>
    <row r="1208" spans="1:16" ht="15" x14ac:dyDescent="0.2">
      <c r="A1208" s="2">
        <v>1207</v>
      </c>
      <c r="B1208" s="6" t="s">
        <v>1</v>
      </c>
      <c r="C1208" s="7" t="str">
        <f>HYPERLINK("https://www.twitter.com/edwincesarmand1/status/1425637471535210503","https://www.twitter.com/edwincesarmand1/status/1425637471535210503")</f>
        <v>https://www.twitter.com/edwincesarmand1/status/1425637471535210503</v>
      </c>
      <c r="D1208" s="6" t="s">
        <v>2677</v>
      </c>
      <c r="E1208" s="8">
        <v>44419</v>
      </c>
      <c r="F1208" s="6" t="s">
        <v>2678</v>
      </c>
      <c r="G1208" s="5">
        <v>0</v>
      </c>
      <c r="H1208" s="5">
        <v>115</v>
      </c>
      <c r="I1208" s="5">
        <v>77</v>
      </c>
      <c r="J1208" s="5">
        <v>73</v>
      </c>
      <c r="K1208" s="4" t="s">
        <v>4606</v>
      </c>
      <c r="L1208" s="6" t="s">
        <v>2679</v>
      </c>
      <c r="M1208" s="5">
        <v>24580</v>
      </c>
      <c r="N1208" s="4" t="s">
        <v>4606</v>
      </c>
      <c r="O1208" s="4" t="s">
        <v>4606</v>
      </c>
      <c r="P1208" s="4" t="s">
        <v>4606</v>
      </c>
    </row>
    <row r="1209" spans="1:16" ht="15" x14ac:dyDescent="0.2">
      <c r="A1209" s="2">
        <v>1208</v>
      </c>
      <c r="B1209" s="6" t="s">
        <v>1</v>
      </c>
      <c r="C1209" s="7" t="str">
        <f>HYPERLINK("https://www.twitter.com/CRYPTOFARMING3/status/1425637469924454401","https://www.twitter.com/CRYPTOFARMING3/status/1425637469924454401")</f>
        <v>https://www.twitter.com/CRYPTOFARMING3/status/1425637469924454401</v>
      </c>
      <c r="D1209" s="6" t="s">
        <v>2680</v>
      </c>
      <c r="E1209" s="8">
        <v>44419</v>
      </c>
      <c r="F1209" s="6" t="s">
        <v>2678</v>
      </c>
      <c r="G1209" s="5">
        <v>340</v>
      </c>
      <c r="H1209" s="5">
        <v>0</v>
      </c>
      <c r="I1209" s="5">
        <v>0</v>
      </c>
      <c r="J1209" s="5">
        <v>68</v>
      </c>
      <c r="K1209" s="4" t="s">
        <v>4606</v>
      </c>
      <c r="L1209" s="6" t="s">
        <v>2681</v>
      </c>
      <c r="M1209" s="5">
        <v>24581</v>
      </c>
      <c r="N1209" s="4" t="s">
        <v>4606</v>
      </c>
      <c r="O1209" s="4" t="s">
        <v>4606</v>
      </c>
      <c r="P1209" s="4" t="s">
        <v>4606</v>
      </c>
    </row>
    <row r="1210" spans="1:16" ht="15" x14ac:dyDescent="0.2">
      <c r="A1210" s="2">
        <v>1209</v>
      </c>
      <c r="B1210" s="6" t="s">
        <v>1</v>
      </c>
      <c r="C1210" s="7" t="str">
        <f>HYPERLINK("https://www.twitter.com/MaximeRose16/status/1425637469287030789","https://www.twitter.com/MaximeRose16/status/1425637469287030789")</f>
        <v>https://www.twitter.com/MaximeRose16/status/1425637469287030789</v>
      </c>
      <c r="D1210" s="6" t="s">
        <v>2682</v>
      </c>
      <c r="E1210" s="8">
        <v>44419</v>
      </c>
      <c r="F1210" s="6" t="s">
        <v>2678</v>
      </c>
      <c r="G1210" s="5">
        <v>0</v>
      </c>
      <c r="H1210" s="5">
        <v>0</v>
      </c>
      <c r="I1210" s="5">
        <v>0</v>
      </c>
      <c r="J1210" s="5">
        <v>0</v>
      </c>
      <c r="K1210" s="4" t="s">
        <v>4606</v>
      </c>
      <c r="L1210" s="6" t="s">
        <v>2683</v>
      </c>
      <c r="M1210" s="5">
        <v>24582</v>
      </c>
      <c r="N1210" s="4" t="s">
        <v>4606</v>
      </c>
      <c r="O1210" s="4" t="s">
        <v>4606</v>
      </c>
      <c r="P1210" s="4" t="s">
        <v>4606</v>
      </c>
    </row>
    <row r="1211" spans="1:16" ht="15" x14ac:dyDescent="0.2">
      <c r="A1211" s="2">
        <v>1210</v>
      </c>
      <c r="B1211" s="6" t="s">
        <v>1</v>
      </c>
      <c r="C1211" s="7" t="str">
        <f>HYPERLINK("https://www.twitter.com/Antek58976678/status/1425637465457582082","https://www.twitter.com/Antek58976678/status/1425637465457582082")</f>
        <v>https://www.twitter.com/Antek58976678/status/1425637465457582082</v>
      </c>
      <c r="D1211" s="6" t="s">
        <v>2684</v>
      </c>
      <c r="E1211" s="8">
        <v>44419</v>
      </c>
      <c r="F1211" s="6" t="s">
        <v>2685</v>
      </c>
      <c r="G1211" s="5">
        <v>62</v>
      </c>
      <c r="H1211" s="5">
        <v>7</v>
      </c>
      <c r="I1211" s="5">
        <v>4</v>
      </c>
      <c r="J1211" s="6">
        <v>16.5</v>
      </c>
      <c r="K1211" s="4" t="s">
        <v>4606</v>
      </c>
      <c r="L1211" s="6" t="s">
        <v>2686</v>
      </c>
      <c r="M1211" s="5">
        <v>24583</v>
      </c>
      <c r="N1211" s="4" t="s">
        <v>4606</v>
      </c>
      <c r="O1211" s="4" t="s">
        <v>4606</v>
      </c>
      <c r="P1211" s="4" t="s">
        <v>4606</v>
      </c>
    </row>
    <row r="1212" spans="1:16" ht="15" x14ac:dyDescent="0.2">
      <c r="A1212" s="2">
        <v>1211</v>
      </c>
      <c r="B1212" s="6" t="s">
        <v>1</v>
      </c>
      <c r="C1212" s="7" t="str">
        <f>HYPERLINK("https://www.twitter.com/LeannyBrbs/status/1425637464165781516","https://www.twitter.com/LeannyBrbs/status/1425637464165781516")</f>
        <v>https://www.twitter.com/LeannyBrbs/status/1425637464165781516</v>
      </c>
      <c r="D1212" s="6" t="s">
        <v>2687</v>
      </c>
      <c r="E1212" s="8">
        <v>44419</v>
      </c>
      <c r="F1212" s="6" t="s">
        <v>2685</v>
      </c>
      <c r="G1212" s="5">
        <v>31</v>
      </c>
      <c r="H1212" s="5">
        <v>639</v>
      </c>
      <c r="I1212" s="5">
        <v>564</v>
      </c>
      <c r="J1212" s="6">
        <v>479.9</v>
      </c>
      <c r="K1212" s="4" t="s">
        <v>4606</v>
      </c>
      <c r="L1212" s="6" t="s">
        <v>2688</v>
      </c>
      <c r="M1212" s="5">
        <v>24584</v>
      </c>
      <c r="N1212" s="4" t="s">
        <v>4606</v>
      </c>
      <c r="O1212" s="4" t="s">
        <v>4606</v>
      </c>
      <c r="P1212" s="4" t="s">
        <v>4606</v>
      </c>
    </row>
    <row r="1213" spans="1:16" ht="15" x14ac:dyDescent="0.2">
      <c r="A1213" s="2">
        <v>1212</v>
      </c>
      <c r="B1213" s="6" t="s">
        <v>1</v>
      </c>
      <c r="C1213" s="7" t="str">
        <f>HYPERLINK("https://www.twitter.com/momin123452/status/1425637462383108099","https://www.twitter.com/momin123452/status/1425637462383108099")</f>
        <v>https://www.twitter.com/momin123452/status/1425637462383108099</v>
      </c>
      <c r="D1213" s="6" t="s">
        <v>2689</v>
      </c>
      <c r="E1213" s="8">
        <v>44419</v>
      </c>
      <c r="F1213" s="6" t="s">
        <v>2690</v>
      </c>
      <c r="G1213" s="5">
        <v>0</v>
      </c>
      <c r="H1213" s="5">
        <v>0</v>
      </c>
      <c r="I1213" s="5">
        <v>0</v>
      </c>
      <c r="J1213" s="5">
        <v>0</v>
      </c>
      <c r="K1213" s="4" t="s">
        <v>4606</v>
      </c>
      <c r="L1213" s="6" t="s">
        <v>2691</v>
      </c>
      <c r="M1213" s="5">
        <v>24585</v>
      </c>
      <c r="N1213" s="4" t="s">
        <v>4606</v>
      </c>
      <c r="O1213" s="4" t="s">
        <v>4606</v>
      </c>
      <c r="P1213" s="4" t="s">
        <v>4606</v>
      </c>
    </row>
    <row r="1214" spans="1:16" ht="15" x14ac:dyDescent="0.2">
      <c r="A1214" s="2">
        <v>1213</v>
      </c>
      <c r="B1214" s="6" t="s">
        <v>1</v>
      </c>
      <c r="C1214" s="7" t="str">
        <f>HYPERLINK("https://www.twitter.com/searoz/status/1425637462366322689","https://www.twitter.com/searoz/status/1425637462366322689")</f>
        <v>https://www.twitter.com/searoz/status/1425637462366322689</v>
      </c>
      <c r="D1214" s="6" t="s">
        <v>2692</v>
      </c>
      <c r="E1214" s="8">
        <v>44419</v>
      </c>
      <c r="F1214" s="6" t="s">
        <v>2690</v>
      </c>
      <c r="G1214" s="5">
        <v>1</v>
      </c>
      <c r="H1214" s="5">
        <v>560</v>
      </c>
      <c r="I1214" s="5">
        <v>1626</v>
      </c>
      <c r="J1214" s="6">
        <v>981.2</v>
      </c>
      <c r="K1214" s="4" t="s">
        <v>4606</v>
      </c>
      <c r="L1214" s="6" t="s">
        <v>2693</v>
      </c>
      <c r="M1214" s="5">
        <v>24586</v>
      </c>
      <c r="N1214" s="4" t="s">
        <v>4606</v>
      </c>
      <c r="O1214" s="4" t="s">
        <v>4606</v>
      </c>
      <c r="P1214" s="4" t="s">
        <v>4606</v>
      </c>
    </row>
    <row r="1215" spans="1:16" ht="15" x14ac:dyDescent="0.2">
      <c r="A1215" s="2">
        <v>1214</v>
      </c>
      <c r="B1215" s="6" t="s">
        <v>1</v>
      </c>
      <c r="C1215" s="7" t="str">
        <f>HYPERLINK("https://www.twitter.com/Ninenin44255612/status/1425637459291820032","https://www.twitter.com/Ninenin44255612/status/1425637459291820032")</f>
        <v>https://www.twitter.com/Ninenin44255612/status/1425637459291820032</v>
      </c>
      <c r="D1215" s="6" t="s">
        <v>2694</v>
      </c>
      <c r="E1215" s="8">
        <v>44419</v>
      </c>
      <c r="F1215" s="6" t="s">
        <v>2690</v>
      </c>
      <c r="G1215" s="5">
        <v>446</v>
      </c>
      <c r="H1215" s="5">
        <v>499</v>
      </c>
      <c r="I1215" s="5">
        <v>415</v>
      </c>
      <c r="J1215" s="6">
        <v>446.4</v>
      </c>
      <c r="K1215" s="4" t="s">
        <v>4606</v>
      </c>
      <c r="L1215" s="6" t="s">
        <v>2695</v>
      </c>
      <c r="M1215" s="5">
        <v>24587</v>
      </c>
      <c r="N1215" s="4" t="s">
        <v>4606</v>
      </c>
      <c r="O1215" s="4" t="s">
        <v>4606</v>
      </c>
      <c r="P1215" s="4" t="s">
        <v>4606</v>
      </c>
    </row>
    <row r="1216" spans="1:16" ht="15" x14ac:dyDescent="0.2">
      <c r="A1216" s="2">
        <v>1215</v>
      </c>
      <c r="B1216" s="6" t="s">
        <v>1</v>
      </c>
      <c r="C1216" s="7" t="str">
        <f>HYPERLINK("https://www.twitter.com/t_BSCX_Heroes/status/1425637459145027584","https://www.twitter.com/t_BSCX_Heroes/status/1425637459145027584")</f>
        <v>https://www.twitter.com/t_BSCX_Heroes/status/1425637459145027584</v>
      </c>
      <c r="D1216" s="6" t="s">
        <v>2696</v>
      </c>
      <c r="E1216" s="8">
        <v>44419</v>
      </c>
      <c r="F1216" s="6" t="s">
        <v>2697</v>
      </c>
      <c r="G1216" s="5">
        <v>383</v>
      </c>
      <c r="H1216" s="5">
        <v>329</v>
      </c>
      <c r="I1216" s="5">
        <v>322</v>
      </c>
      <c r="J1216" s="6">
        <v>336.3</v>
      </c>
      <c r="K1216" s="4" t="s">
        <v>4606</v>
      </c>
      <c r="L1216" s="6" t="s">
        <v>2698</v>
      </c>
      <c r="M1216" s="5">
        <v>24588</v>
      </c>
      <c r="N1216" s="4" t="s">
        <v>4606</v>
      </c>
      <c r="O1216" s="4" t="s">
        <v>4606</v>
      </c>
      <c r="P1216" s="4" t="s">
        <v>4606</v>
      </c>
    </row>
    <row r="1217" spans="1:16" ht="15" x14ac:dyDescent="0.2">
      <c r="A1217" s="2">
        <v>1216</v>
      </c>
      <c r="B1217" s="6" t="s">
        <v>1</v>
      </c>
      <c r="C1217" s="7" t="str">
        <f>HYPERLINK("https://www.twitter.com/Jaheman1/status/1425637454745268228","https://www.twitter.com/Jaheman1/status/1425637454745268228")</f>
        <v>https://www.twitter.com/Jaheman1/status/1425637454745268228</v>
      </c>
      <c r="D1217" s="6" t="s">
        <v>2699</v>
      </c>
      <c r="E1217" s="8">
        <v>44419</v>
      </c>
      <c r="F1217" s="6" t="s">
        <v>2700</v>
      </c>
      <c r="G1217" s="5">
        <v>4</v>
      </c>
      <c r="H1217" s="5">
        <v>157</v>
      </c>
      <c r="I1217" s="5">
        <v>65</v>
      </c>
      <c r="J1217" s="6">
        <v>80.400000000000006</v>
      </c>
      <c r="K1217" s="4" t="s">
        <v>4606</v>
      </c>
      <c r="L1217" s="6" t="s">
        <v>2701</v>
      </c>
      <c r="M1217" s="5">
        <v>24589</v>
      </c>
      <c r="N1217" s="4" t="s">
        <v>4606</v>
      </c>
      <c r="O1217" s="4" t="s">
        <v>4606</v>
      </c>
      <c r="P1217" s="4" t="s">
        <v>4606</v>
      </c>
    </row>
    <row r="1218" spans="1:16" ht="15" x14ac:dyDescent="0.2">
      <c r="A1218" s="2">
        <v>1217</v>
      </c>
      <c r="B1218" s="6" t="s">
        <v>1</v>
      </c>
      <c r="C1218" s="7" t="str">
        <f>HYPERLINK("https://www.twitter.com/NoamHadass/status/1425637448936087556","https://www.twitter.com/NoamHadass/status/1425637448936087556")</f>
        <v>https://www.twitter.com/NoamHadass/status/1425637448936087556</v>
      </c>
      <c r="D1218" s="6" t="s">
        <v>2702</v>
      </c>
      <c r="E1218" s="8">
        <v>44419</v>
      </c>
      <c r="F1218" s="6" t="s">
        <v>2703</v>
      </c>
      <c r="G1218" s="5">
        <v>23</v>
      </c>
      <c r="H1218" s="5">
        <v>0</v>
      </c>
      <c r="I1218" s="5">
        <v>0</v>
      </c>
      <c r="J1218" s="6">
        <v>4.6000000000000005</v>
      </c>
      <c r="K1218" s="4" t="s">
        <v>4606</v>
      </c>
      <c r="L1218" s="6" t="s">
        <v>2704</v>
      </c>
      <c r="M1218" s="5">
        <v>24590</v>
      </c>
      <c r="N1218" s="4" t="s">
        <v>4606</v>
      </c>
      <c r="O1218" s="4" t="s">
        <v>4606</v>
      </c>
      <c r="P1218" s="4" t="s">
        <v>4606</v>
      </c>
    </row>
    <row r="1219" spans="1:16" ht="15" x14ac:dyDescent="0.2">
      <c r="A1219" s="2">
        <v>1218</v>
      </c>
      <c r="B1219" s="6" t="s">
        <v>1</v>
      </c>
      <c r="C1219" s="7" t="str">
        <f>HYPERLINK("https://www.twitter.com/Sahida06362594/status/1425637447644319744","https://www.twitter.com/Sahida06362594/status/1425637447644319744")</f>
        <v>https://www.twitter.com/Sahida06362594/status/1425637447644319744</v>
      </c>
      <c r="D1219" s="6" t="s">
        <v>2705</v>
      </c>
      <c r="E1219" s="8">
        <v>44419</v>
      </c>
      <c r="F1219" s="6" t="s">
        <v>2703</v>
      </c>
      <c r="G1219" s="5">
        <v>479</v>
      </c>
      <c r="H1219" s="5">
        <v>0</v>
      </c>
      <c r="I1219" s="5">
        <v>1</v>
      </c>
      <c r="J1219" s="6">
        <v>96.300000000000011</v>
      </c>
      <c r="K1219" s="4" t="s">
        <v>4606</v>
      </c>
      <c r="L1219" s="6" t="s">
        <v>2706</v>
      </c>
      <c r="M1219" s="5">
        <v>24591</v>
      </c>
      <c r="N1219" s="4" t="s">
        <v>4606</v>
      </c>
      <c r="O1219" s="4" t="s">
        <v>4606</v>
      </c>
      <c r="P1219" s="4" t="s">
        <v>4606</v>
      </c>
    </row>
    <row r="1220" spans="1:16" ht="15" x14ac:dyDescent="0.2">
      <c r="A1220" s="2">
        <v>1219</v>
      </c>
      <c r="B1220" s="6" t="s">
        <v>1</v>
      </c>
      <c r="C1220" s="7" t="str">
        <f>HYPERLINK("https://www.twitter.com/um_myka/status/1425637447593914368","https://www.twitter.com/um_myka/status/1425637447593914368")</f>
        <v>https://www.twitter.com/um_myka/status/1425637447593914368</v>
      </c>
      <c r="D1220" s="6" t="s">
        <v>2707</v>
      </c>
      <c r="E1220" s="8">
        <v>44419</v>
      </c>
      <c r="F1220" s="6" t="s">
        <v>2703</v>
      </c>
      <c r="G1220" s="5">
        <v>189</v>
      </c>
      <c r="H1220" s="5">
        <v>560</v>
      </c>
      <c r="I1220" s="5">
        <v>1626</v>
      </c>
      <c r="J1220" s="6">
        <v>1018.8</v>
      </c>
      <c r="K1220" s="4" t="s">
        <v>4606</v>
      </c>
      <c r="L1220" s="6" t="s">
        <v>2693</v>
      </c>
      <c r="M1220" s="5">
        <v>24592</v>
      </c>
      <c r="N1220" s="4" t="s">
        <v>4606</v>
      </c>
      <c r="O1220" s="4" t="s">
        <v>4606</v>
      </c>
      <c r="P1220" s="4" t="s">
        <v>4606</v>
      </c>
    </row>
    <row r="1221" spans="1:16" ht="15" x14ac:dyDescent="0.2">
      <c r="A1221" s="2">
        <v>1220</v>
      </c>
      <c r="B1221" s="6" t="s">
        <v>1</v>
      </c>
      <c r="C1221" s="7" t="str">
        <f>HYPERLINK("https://www.twitter.com/CryptoLemons/status/1425637447153725440","https://www.twitter.com/CryptoLemons/status/1425637447153725440")</f>
        <v>https://www.twitter.com/CryptoLemons/status/1425637447153725440</v>
      </c>
      <c r="D1221" s="6" t="s">
        <v>2666</v>
      </c>
      <c r="E1221" s="8">
        <v>44419</v>
      </c>
      <c r="F1221" s="6" t="s">
        <v>2703</v>
      </c>
      <c r="G1221" s="5">
        <v>41</v>
      </c>
      <c r="H1221" s="5">
        <v>89</v>
      </c>
      <c r="I1221" s="5">
        <v>36</v>
      </c>
      <c r="J1221" s="6">
        <v>52.9</v>
      </c>
      <c r="K1221" s="4" t="s">
        <v>4606</v>
      </c>
      <c r="L1221" s="6" t="s">
        <v>2708</v>
      </c>
      <c r="M1221" s="5">
        <v>24593</v>
      </c>
      <c r="N1221" s="4" t="s">
        <v>4606</v>
      </c>
      <c r="O1221" s="4" t="s">
        <v>4606</v>
      </c>
      <c r="P1221" s="4" t="s">
        <v>4606</v>
      </c>
    </row>
    <row r="1222" spans="1:16" ht="15" x14ac:dyDescent="0.2">
      <c r="A1222" s="2">
        <v>1221</v>
      </c>
      <c r="B1222" s="6" t="s">
        <v>1</v>
      </c>
      <c r="C1222" s="7" t="str">
        <f>HYPERLINK("https://www.twitter.com/MaryAprilAlfor1/status/1425637446578884609","https://www.twitter.com/MaryAprilAlfor1/status/1425637446578884609")</f>
        <v>https://www.twitter.com/MaryAprilAlfor1/status/1425637446578884609</v>
      </c>
      <c r="D1222" s="6" t="s">
        <v>2709</v>
      </c>
      <c r="E1222" s="8">
        <v>44419</v>
      </c>
      <c r="F1222" s="6" t="s">
        <v>2710</v>
      </c>
      <c r="G1222" s="5">
        <v>280</v>
      </c>
      <c r="H1222" s="5">
        <v>54</v>
      </c>
      <c r="I1222" s="5">
        <v>51</v>
      </c>
      <c r="J1222" s="6">
        <v>97.7</v>
      </c>
      <c r="K1222" s="4" t="s">
        <v>4606</v>
      </c>
      <c r="L1222" s="6" t="s">
        <v>2711</v>
      </c>
      <c r="M1222" s="5">
        <v>24594</v>
      </c>
      <c r="N1222" s="4" t="s">
        <v>4606</v>
      </c>
      <c r="O1222" s="4" t="s">
        <v>4606</v>
      </c>
      <c r="P1222" s="4" t="s">
        <v>4606</v>
      </c>
    </row>
    <row r="1223" spans="1:16" ht="15" x14ac:dyDescent="0.2">
      <c r="A1223" s="2">
        <v>1222</v>
      </c>
      <c r="B1223" s="6" t="s">
        <v>1</v>
      </c>
      <c r="C1223" s="7" t="str">
        <f>HYPERLINK("https://www.twitter.com/Fang1302/status/1425637445966733312","https://www.twitter.com/Fang1302/status/1425637445966733312")</f>
        <v>https://www.twitter.com/Fang1302/status/1425637445966733312</v>
      </c>
      <c r="D1223" s="6" t="s">
        <v>2712</v>
      </c>
      <c r="E1223" s="8">
        <v>44419</v>
      </c>
      <c r="F1223" s="6" t="s">
        <v>2710</v>
      </c>
      <c r="G1223" s="5">
        <v>4</v>
      </c>
      <c r="H1223" s="5">
        <v>629</v>
      </c>
      <c r="I1223" s="5">
        <v>549</v>
      </c>
      <c r="J1223" s="5">
        <v>464</v>
      </c>
      <c r="K1223" s="4" t="s">
        <v>4606</v>
      </c>
      <c r="L1223" s="6" t="s">
        <v>2498</v>
      </c>
      <c r="M1223" s="5">
        <v>24595</v>
      </c>
      <c r="N1223" s="4" t="s">
        <v>4606</v>
      </c>
      <c r="O1223" s="4" t="s">
        <v>4606</v>
      </c>
      <c r="P1223" s="4" t="s">
        <v>4606</v>
      </c>
    </row>
    <row r="1224" spans="1:16" ht="15" x14ac:dyDescent="0.2">
      <c r="A1224" s="2">
        <v>1223</v>
      </c>
      <c r="B1224" s="6" t="s">
        <v>1</v>
      </c>
      <c r="C1224" s="7" t="str">
        <f>HYPERLINK("https://www.twitter.com/ArthurMedevich/status/1425637444788002823","https://www.twitter.com/ArthurMedevich/status/1425637444788002823")</f>
        <v>https://www.twitter.com/ArthurMedevich/status/1425637444788002823</v>
      </c>
      <c r="D1224" s="6" t="s">
        <v>2713</v>
      </c>
      <c r="E1224" s="8">
        <v>44419</v>
      </c>
      <c r="F1224" s="6" t="s">
        <v>2710</v>
      </c>
      <c r="G1224" s="5">
        <v>3</v>
      </c>
      <c r="H1224" s="5">
        <v>4</v>
      </c>
      <c r="I1224" s="5">
        <v>4</v>
      </c>
      <c r="J1224" s="6">
        <v>3.8</v>
      </c>
      <c r="K1224" s="4" t="s">
        <v>4606</v>
      </c>
      <c r="L1224" s="6" t="s">
        <v>2714</v>
      </c>
      <c r="M1224" s="5">
        <v>24596</v>
      </c>
      <c r="N1224" s="4" t="s">
        <v>4606</v>
      </c>
      <c r="O1224" s="4" t="s">
        <v>4606</v>
      </c>
      <c r="P1224" s="4" t="s">
        <v>4606</v>
      </c>
    </row>
    <row r="1225" spans="1:16" ht="15" x14ac:dyDescent="0.2">
      <c r="A1225" s="2">
        <v>1224</v>
      </c>
      <c r="B1225" s="6" t="s">
        <v>1</v>
      </c>
      <c r="C1225" s="7" t="str">
        <f>HYPERLINK("https://www.twitter.com/Furqa45/status/1425637444398075908","https://www.twitter.com/Furqa45/status/1425637444398075908")</f>
        <v>https://www.twitter.com/Furqa45/status/1425637444398075908</v>
      </c>
      <c r="D1225" s="6" t="s">
        <v>2671</v>
      </c>
      <c r="E1225" s="8">
        <v>44419</v>
      </c>
      <c r="F1225" s="6" t="s">
        <v>2710</v>
      </c>
      <c r="G1225" s="5">
        <v>7851</v>
      </c>
      <c r="H1225" s="5">
        <v>0</v>
      </c>
      <c r="I1225" s="5">
        <v>0</v>
      </c>
      <c r="J1225" s="6">
        <v>1570.2</v>
      </c>
      <c r="K1225" s="4" t="s">
        <v>4606</v>
      </c>
      <c r="L1225" s="6" t="s">
        <v>2715</v>
      </c>
      <c r="M1225" s="5">
        <v>24597</v>
      </c>
      <c r="N1225" s="4" t="s">
        <v>4606</v>
      </c>
      <c r="O1225" s="4" t="s">
        <v>4606</v>
      </c>
      <c r="P1225" s="4" t="s">
        <v>4606</v>
      </c>
    </row>
    <row r="1226" spans="1:16" ht="15" x14ac:dyDescent="0.2">
      <c r="A1226" s="2">
        <v>1225</v>
      </c>
      <c r="B1226" s="6" t="s">
        <v>1</v>
      </c>
      <c r="C1226" s="7" t="str">
        <f>HYPERLINK("https://www.twitter.com/sagar_parhi/status/1425637444167237634","https://www.twitter.com/sagar_parhi/status/1425637444167237634")</f>
        <v>https://www.twitter.com/sagar_parhi/status/1425637444167237634</v>
      </c>
      <c r="D1226" s="6" t="s">
        <v>2716</v>
      </c>
      <c r="E1226" s="8">
        <v>44419</v>
      </c>
      <c r="F1226" s="6" t="s">
        <v>2710</v>
      </c>
      <c r="G1226" s="5">
        <v>7</v>
      </c>
      <c r="H1226" s="5">
        <v>0</v>
      </c>
      <c r="I1226" s="5">
        <v>0</v>
      </c>
      <c r="J1226" s="6">
        <v>1.4000000000000001</v>
      </c>
      <c r="K1226" s="4" t="s">
        <v>4606</v>
      </c>
      <c r="L1226" s="6" t="s">
        <v>2717</v>
      </c>
      <c r="M1226" s="5">
        <v>24598</v>
      </c>
      <c r="N1226" s="4" t="s">
        <v>4606</v>
      </c>
      <c r="O1226" s="4" t="s">
        <v>4606</v>
      </c>
      <c r="P1226" s="4" t="s">
        <v>4606</v>
      </c>
    </row>
    <row r="1227" spans="1:16" ht="15" x14ac:dyDescent="0.2">
      <c r="A1227" s="2">
        <v>1226</v>
      </c>
      <c r="B1227" s="6" t="s">
        <v>1</v>
      </c>
      <c r="C1227" s="7" t="str">
        <f>HYPERLINK("https://www.twitter.com/NGUYNTHNHLOAN6/status/1425637443533869058","https://www.twitter.com/NGUYNTHNHLOAN6/status/1425637443533869058")</f>
        <v>https://www.twitter.com/NGUYNTHNHLOAN6/status/1425637443533869058</v>
      </c>
      <c r="D1227" s="6" t="s">
        <v>2718</v>
      </c>
      <c r="E1227" s="8">
        <v>44419</v>
      </c>
      <c r="F1227" s="6" t="s">
        <v>2710</v>
      </c>
      <c r="G1227" s="5">
        <v>19</v>
      </c>
      <c r="H1227" s="5">
        <v>0</v>
      </c>
      <c r="I1227" s="5">
        <v>0</v>
      </c>
      <c r="J1227" s="6">
        <v>3.8000000000000003</v>
      </c>
      <c r="K1227" s="4" t="s">
        <v>4606</v>
      </c>
      <c r="L1227" s="6" t="s">
        <v>2719</v>
      </c>
      <c r="M1227" s="5">
        <v>24599</v>
      </c>
      <c r="N1227" s="4" t="s">
        <v>4606</v>
      </c>
      <c r="O1227" s="4" t="s">
        <v>4606</v>
      </c>
      <c r="P1227" s="4" t="s">
        <v>4606</v>
      </c>
    </row>
    <row r="1228" spans="1:16" ht="15" x14ac:dyDescent="0.2">
      <c r="A1228" s="2">
        <v>1227</v>
      </c>
      <c r="B1228" s="6" t="s">
        <v>1</v>
      </c>
      <c r="C1228" s="7" t="str">
        <f>HYPERLINK("https://www.twitter.com/firsuf26/status/1425637443487735810","https://www.twitter.com/firsuf26/status/1425637443487735810")</f>
        <v>https://www.twitter.com/firsuf26/status/1425637443487735810</v>
      </c>
      <c r="D1228" s="6" t="s">
        <v>2720</v>
      </c>
      <c r="E1228" s="8">
        <v>44419</v>
      </c>
      <c r="F1228" s="6" t="s">
        <v>2710</v>
      </c>
      <c r="G1228" s="5">
        <v>18</v>
      </c>
      <c r="H1228" s="5">
        <v>84</v>
      </c>
      <c r="I1228" s="5">
        <v>55</v>
      </c>
      <c r="J1228" s="6">
        <v>56.3</v>
      </c>
      <c r="K1228" s="4" t="s">
        <v>4606</v>
      </c>
      <c r="L1228" s="6" t="s">
        <v>2721</v>
      </c>
      <c r="M1228" s="5">
        <v>24600</v>
      </c>
      <c r="N1228" s="4" t="s">
        <v>4606</v>
      </c>
      <c r="O1228" s="4" t="s">
        <v>4606</v>
      </c>
      <c r="P1228" s="4" t="s">
        <v>4606</v>
      </c>
    </row>
    <row r="1229" spans="1:16" ht="15" x14ac:dyDescent="0.2">
      <c r="A1229" s="2">
        <v>1228</v>
      </c>
      <c r="B1229" s="6" t="s">
        <v>1</v>
      </c>
      <c r="C1229" s="7" t="str">
        <f>HYPERLINK("https://www.twitter.com/sheymafioso3/status/1425637443097661440","https://www.twitter.com/sheymafioso3/status/1425637443097661440")</f>
        <v>https://www.twitter.com/sheymafioso3/status/1425637443097661440</v>
      </c>
      <c r="D1229" s="6" t="s">
        <v>2722</v>
      </c>
      <c r="E1229" s="8">
        <v>44419</v>
      </c>
      <c r="F1229" s="6" t="s">
        <v>2710</v>
      </c>
      <c r="G1229" s="5">
        <v>3611</v>
      </c>
      <c r="H1229" s="5">
        <v>557</v>
      </c>
      <c r="I1229" s="5">
        <v>1322</v>
      </c>
      <c r="J1229" s="6">
        <v>1550.3000000000002</v>
      </c>
      <c r="K1229" s="4" t="s">
        <v>4606</v>
      </c>
      <c r="L1229" s="6" t="s">
        <v>691</v>
      </c>
      <c r="M1229" s="5">
        <v>24601</v>
      </c>
      <c r="N1229" s="4" t="s">
        <v>4606</v>
      </c>
      <c r="O1229" s="4" t="s">
        <v>4606</v>
      </c>
      <c r="P1229" s="4" t="s">
        <v>4606</v>
      </c>
    </row>
    <row r="1230" spans="1:16" ht="15" x14ac:dyDescent="0.2">
      <c r="A1230" s="2">
        <v>1229</v>
      </c>
      <c r="B1230" s="6" t="s">
        <v>1</v>
      </c>
      <c r="C1230" s="7" t="str">
        <f>HYPERLINK("https://www.twitter.com/kakashijaeger/status/1425637437993197572","https://www.twitter.com/kakashijaeger/status/1425637437993197572")</f>
        <v>https://www.twitter.com/kakashijaeger/status/1425637437993197572</v>
      </c>
      <c r="D1230" s="6" t="s">
        <v>2723</v>
      </c>
      <c r="E1230" s="8">
        <v>44419</v>
      </c>
      <c r="F1230" s="6" t="s">
        <v>2724</v>
      </c>
      <c r="G1230" s="5">
        <v>224</v>
      </c>
      <c r="H1230" s="5">
        <v>560</v>
      </c>
      <c r="I1230" s="5">
        <v>1626</v>
      </c>
      <c r="J1230" s="6">
        <v>1025.8</v>
      </c>
      <c r="K1230" s="4" t="s">
        <v>4606</v>
      </c>
      <c r="L1230" s="6" t="s">
        <v>2693</v>
      </c>
      <c r="M1230" s="5">
        <v>24602</v>
      </c>
      <c r="N1230" s="4" t="s">
        <v>4606</v>
      </c>
      <c r="O1230" s="4" t="s">
        <v>4606</v>
      </c>
      <c r="P1230" s="4" t="s">
        <v>4606</v>
      </c>
    </row>
    <row r="1231" spans="1:16" ht="15" x14ac:dyDescent="0.2">
      <c r="A1231" s="2">
        <v>1230</v>
      </c>
      <c r="B1231" s="6" t="s">
        <v>1</v>
      </c>
      <c r="C1231" s="7" t="str">
        <f>HYPERLINK("https://www.twitter.com/dynastyxdog/status/1425637436437172225","https://www.twitter.com/dynastyxdog/status/1425637436437172225")</f>
        <v>https://www.twitter.com/dynastyxdog/status/1425637436437172225</v>
      </c>
      <c r="D1231" s="6" t="s">
        <v>2725</v>
      </c>
      <c r="E1231" s="8">
        <v>44419</v>
      </c>
      <c r="F1231" s="6" t="s">
        <v>2724</v>
      </c>
      <c r="G1231" s="5">
        <v>58</v>
      </c>
      <c r="H1231" s="5">
        <v>3</v>
      </c>
      <c r="I1231" s="5">
        <v>1</v>
      </c>
      <c r="J1231" s="6">
        <v>13.000000000000002</v>
      </c>
      <c r="K1231" s="4" t="s">
        <v>4606</v>
      </c>
      <c r="L1231" s="6" t="s">
        <v>2726</v>
      </c>
      <c r="M1231" s="5">
        <v>24603</v>
      </c>
      <c r="N1231" s="4" t="s">
        <v>4606</v>
      </c>
      <c r="O1231" s="4" t="s">
        <v>4606</v>
      </c>
      <c r="P1231" s="4" t="s">
        <v>4606</v>
      </c>
    </row>
    <row r="1232" spans="1:16" ht="15" x14ac:dyDescent="0.2">
      <c r="A1232" s="2">
        <v>1231</v>
      </c>
      <c r="B1232" s="6" t="s">
        <v>1</v>
      </c>
      <c r="C1232" s="7" t="str">
        <f>HYPERLINK("https://www.twitter.com/cauli_bro/status/1425637435925430272","https://www.twitter.com/cauli_bro/status/1425637435925430272")</f>
        <v>https://www.twitter.com/cauli_bro/status/1425637435925430272</v>
      </c>
      <c r="D1232" s="6" t="s">
        <v>2727</v>
      </c>
      <c r="E1232" s="8">
        <v>44419</v>
      </c>
      <c r="F1232" s="6" t="s">
        <v>2724</v>
      </c>
      <c r="G1232" s="5">
        <v>224</v>
      </c>
      <c r="H1232" s="5">
        <v>0</v>
      </c>
      <c r="I1232" s="5">
        <v>0</v>
      </c>
      <c r="J1232" s="6">
        <v>44.800000000000004</v>
      </c>
      <c r="K1232" s="4" t="s">
        <v>4606</v>
      </c>
      <c r="L1232" s="6" t="s">
        <v>2728</v>
      </c>
      <c r="M1232" s="5">
        <v>24604</v>
      </c>
      <c r="N1232" s="4" t="s">
        <v>4606</v>
      </c>
      <c r="O1232" s="4" t="s">
        <v>4606</v>
      </c>
      <c r="P1232" s="4" t="s">
        <v>4606</v>
      </c>
    </row>
    <row r="1233" spans="1:16" ht="15" x14ac:dyDescent="0.2">
      <c r="A1233" s="2">
        <v>1232</v>
      </c>
      <c r="B1233" s="6" t="s">
        <v>1</v>
      </c>
      <c r="C1233" s="7" t="str">
        <f>HYPERLINK("https://www.twitter.com/evangelide/status/1425637434927194112","https://www.twitter.com/evangelide/status/1425637434927194112")</f>
        <v>https://www.twitter.com/evangelide/status/1425637434927194112</v>
      </c>
      <c r="D1233" s="6" t="s">
        <v>2729</v>
      </c>
      <c r="E1233" s="8">
        <v>44419</v>
      </c>
      <c r="F1233" s="6" t="s">
        <v>2724</v>
      </c>
      <c r="G1233" s="5">
        <v>180</v>
      </c>
      <c r="H1233" s="5">
        <v>878</v>
      </c>
      <c r="I1233" s="5">
        <v>807</v>
      </c>
      <c r="J1233" s="6">
        <v>702.9</v>
      </c>
      <c r="K1233" s="4" t="s">
        <v>4606</v>
      </c>
      <c r="L1233" s="6" t="s">
        <v>2730</v>
      </c>
      <c r="M1233" s="5">
        <v>24605</v>
      </c>
      <c r="N1233" s="4" t="s">
        <v>4606</v>
      </c>
      <c r="O1233" s="4" t="s">
        <v>4606</v>
      </c>
      <c r="P1233" s="4" t="s">
        <v>4606</v>
      </c>
    </row>
    <row r="1234" spans="1:16" ht="15" x14ac:dyDescent="0.2">
      <c r="A1234" s="2">
        <v>1233</v>
      </c>
      <c r="B1234" s="6" t="s">
        <v>1</v>
      </c>
      <c r="C1234" s="7" t="str">
        <f>HYPERLINK("https://www.twitter.com/hazellynee/status/1425637434683912195","https://www.twitter.com/hazellynee/status/1425637434683912195")</f>
        <v>https://www.twitter.com/hazellynee/status/1425637434683912195</v>
      </c>
      <c r="D1234" s="6" t="s">
        <v>2731</v>
      </c>
      <c r="E1234" s="8">
        <v>44419</v>
      </c>
      <c r="F1234" s="6" t="s">
        <v>2724</v>
      </c>
      <c r="G1234" s="5">
        <v>374</v>
      </c>
      <c r="H1234" s="5">
        <v>13862</v>
      </c>
      <c r="I1234" s="5">
        <v>17281</v>
      </c>
      <c r="J1234" s="6">
        <v>12873.9</v>
      </c>
      <c r="K1234" s="4" t="s">
        <v>4606</v>
      </c>
      <c r="L1234" s="6" t="s">
        <v>2586</v>
      </c>
      <c r="M1234" s="5">
        <v>24606</v>
      </c>
      <c r="N1234" s="4" t="s">
        <v>4606</v>
      </c>
      <c r="O1234" s="4" t="s">
        <v>4606</v>
      </c>
      <c r="P1234" s="4" t="s">
        <v>4606</v>
      </c>
    </row>
    <row r="1235" spans="1:16" ht="15" x14ac:dyDescent="0.2">
      <c r="A1235" s="2">
        <v>1234</v>
      </c>
      <c r="B1235" s="6" t="s">
        <v>1</v>
      </c>
      <c r="C1235" s="7" t="str">
        <f>HYPERLINK("https://www.twitter.com/Lagbro8/status/1425637434008686595","https://www.twitter.com/Lagbro8/status/1425637434008686595")</f>
        <v>https://www.twitter.com/Lagbro8/status/1425637434008686595</v>
      </c>
      <c r="D1235" s="6" t="s">
        <v>2732</v>
      </c>
      <c r="E1235" s="8">
        <v>44419</v>
      </c>
      <c r="F1235" s="6" t="s">
        <v>2733</v>
      </c>
      <c r="G1235" s="5">
        <v>35</v>
      </c>
      <c r="H1235" s="5">
        <v>17</v>
      </c>
      <c r="I1235" s="5">
        <v>7</v>
      </c>
      <c r="J1235" s="6">
        <v>15.6</v>
      </c>
      <c r="K1235" s="4" t="s">
        <v>4606</v>
      </c>
      <c r="L1235" s="6" t="s">
        <v>2734</v>
      </c>
      <c r="M1235" s="5">
        <v>24607</v>
      </c>
      <c r="N1235" s="4" t="s">
        <v>4606</v>
      </c>
      <c r="O1235" s="4" t="s">
        <v>4606</v>
      </c>
      <c r="P1235" s="4" t="s">
        <v>4606</v>
      </c>
    </row>
    <row r="1236" spans="1:16" ht="15" x14ac:dyDescent="0.2">
      <c r="A1236" s="2">
        <v>1235</v>
      </c>
      <c r="B1236" s="6" t="s">
        <v>1</v>
      </c>
      <c r="C1236" s="7" t="str">
        <f>HYPERLINK("https://www.twitter.com/Rifaltarget1btc/status/1425637433287208962","https://www.twitter.com/Rifaltarget1btc/status/1425637433287208962")</f>
        <v>https://www.twitter.com/Rifaltarget1btc/status/1425637433287208962</v>
      </c>
      <c r="D1236" s="6" t="s">
        <v>2735</v>
      </c>
      <c r="E1236" s="8">
        <v>44419</v>
      </c>
      <c r="F1236" s="6" t="s">
        <v>2733</v>
      </c>
      <c r="G1236" s="5">
        <v>519</v>
      </c>
      <c r="H1236" s="5">
        <v>13862</v>
      </c>
      <c r="I1236" s="5">
        <v>17281</v>
      </c>
      <c r="J1236" s="6">
        <v>12902.9</v>
      </c>
      <c r="K1236" s="4" t="s">
        <v>4606</v>
      </c>
      <c r="L1236" s="6" t="s">
        <v>2586</v>
      </c>
      <c r="M1236" s="5">
        <v>24608</v>
      </c>
      <c r="N1236" s="4" t="s">
        <v>4606</v>
      </c>
      <c r="O1236" s="4" t="s">
        <v>4606</v>
      </c>
      <c r="P1236" s="4" t="s">
        <v>4606</v>
      </c>
    </row>
    <row r="1237" spans="1:16" ht="15" x14ac:dyDescent="0.2">
      <c r="A1237" s="2">
        <v>1236</v>
      </c>
      <c r="B1237" s="6" t="s">
        <v>1</v>
      </c>
      <c r="C1237" s="7" t="str">
        <f>HYPERLINK("https://www.twitter.com/hiroumi2004/status/1425637431525601286","https://www.twitter.com/hiroumi2004/status/1425637431525601286")</f>
        <v>https://www.twitter.com/hiroumi2004/status/1425637431525601286</v>
      </c>
      <c r="D1237" s="6" t="s">
        <v>2736</v>
      </c>
      <c r="E1237" s="8">
        <v>44419</v>
      </c>
      <c r="F1237" s="6" t="s">
        <v>2733</v>
      </c>
      <c r="G1237" s="5">
        <v>2128</v>
      </c>
      <c r="H1237" s="5">
        <v>0</v>
      </c>
      <c r="I1237" s="5">
        <v>0</v>
      </c>
      <c r="J1237" s="6">
        <v>425.6</v>
      </c>
      <c r="K1237" s="4" t="s">
        <v>4606</v>
      </c>
      <c r="L1237" s="6" t="s">
        <v>2737</v>
      </c>
      <c r="M1237" s="5">
        <v>24609</v>
      </c>
      <c r="N1237" s="4" t="s">
        <v>4606</v>
      </c>
      <c r="O1237" s="4" t="s">
        <v>4606</v>
      </c>
      <c r="P1237" s="4" t="s">
        <v>4606</v>
      </c>
    </row>
    <row r="1238" spans="1:16" ht="15" x14ac:dyDescent="0.2">
      <c r="A1238" s="2">
        <v>1237</v>
      </c>
      <c r="B1238" s="6" t="s">
        <v>1</v>
      </c>
      <c r="C1238" s="7" t="str">
        <f>HYPERLINK("https://www.twitter.com/luckytenaj_/status/1425637425464807425","https://www.twitter.com/luckytenaj_/status/1425637425464807425")</f>
        <v>https://www.twitter.com/luckytenaj_/status/1425637425464807425</v>
      </c>
      <c r="D1238" s="6" t="s">
        <v>2738</v>
      </c>
      <c r="E1238" s="8">
        <v>44419</v>
      </c>
      <c r="F1238" s="6" t="s">
        <v>2739</v>
      </c>
      <c r="G1238" s="5">
        <v>46</v>
      </c>
      <c r="H1238" s="5">
        <v>303</v>
      </c>
      <c r="I1238" s="5">
        <v>629</v>
      </c>
      <c r="J1238" s="6">
        <v>414.6</v>
      </c>
      <c r="K1238" s="4" t="s">
        <v>4606</v>
      </c>
      <c r="L1238" s="6" t="s">
        <v>2740</v>
      </c>
      <c r="M1238" s="5">
        <v>24610</v>
      </c>
      <c r="N1238" s="4" t="s">
        <v>4606</v>
      </c>
      <c r="O1238" s="4" t="s">
        <v>4606</v>
      </c>
      <c r="P1238" s="4" t="s">
        <v>4606</v>
      </c>
    </row>
    <row r="1239" spans="1:16" ht="15" x14ac:dyDescent="0.2">
      <c r="A1239" s="2">
        <v>1238</v>
      </c>
      <c r="B1239" s="6" t="s">
        <v>1</v>
      </c>
      <c r="C1239" s="7" t="str">
        <f>HYPERLINK("https://www.twitter.com/hyundeulll/status/1425637425322151937","https://www.twitter.com/hyundeulll/status/1425637425322151937")</f>
        <v>https://www.twitter.com/hyundeulll/status/1425637425322151937</v>
      </c>
      <c r="D1239" s="6" t="s">
        <v>2741</v>
      </c>
      <c r="E1239" s="8">
        <v>44419</v>
      </c>
      <c r="F1239" s="6" t="s">
        <v>2739</v>
      </c>
      <c r="G1239" s="5">
        <v>0</v>
      </c>
      <c r="H1239" s="5">
        <v>6091</v>
      </c>
      <c r="I1239" s="5">
        <v>7104</v>
      </c>
      <c r="J1239" s="6">
        <v>5379.3</v>
      </c>
      <c r="K1239" s="4" t="s">
        <v>4606</v>
      </c>
      <c r="L1239" s="6" t="s">
        <v>2742</v>
      </c>
      <c r="M1239" s="5">
        <v>24611</v>
      </c>
      <c r="N1239" s="4" t="s">
        <v>4606</v>
      </c>
      <c r="O1239" s="4" t="s">
        <v>4606</v>
      </c>
      <c r="P1239" s="4" t="s">
        <v>4606</v>
      </c>
    </row>
    <row r="1240" spans="1:16" ht="15" x14ac:dyDescent="0.2">
      <c r="A1240" s="2">
        <v>1239</v>
      </c>
      <c r="B1240" s="6" t="s">
        <v>1</v>
      </c>
      <c r="C1240" s="7" t="str">
        <f>HYPERLINK("https://www.twitter.com/mackieeedo/status/1425637423464083458","https://www.twitter.com/mackieeedo/status/1425637423464083458")</f>
        <v>https://www.twitter.com/mackieeedo/status/1425637423464083458</v>
      </c>
      <c r="D1240" s="6" t="s">
        <v>2743</v>
      </c>
      <c r="E1240" s="8">
        <v>44419</v>
      </c>
      <c r="F1240" s="6" t="s">
        <v>2739</v>
      </c>
      <c r="G1240" s="5">
        <v>31</v>
      </c>
      <c r="H1240" s="5">
        <v>557</v>
      </c>
      <c r="I1240" s="5">
        <v>1322</v>
      </c>
      <c r="J1240" s="6">
        <v>834.3</v>
      </c>
      <c r="K1240" s="4" t="s">
        <v>4606</v>
      </c>
      <c r="L1240" s="6" t="s">
        <v>691</v>
      </c>
      <c r="M1240" s="5">
        <v>24612</v>
      </c>
      <c r="N1240" s="4" t="s">
        <v>4606</v>
      </c>
      <c r="O1240" s="4" t="s">
        <v>4606</v>
      </c>
      <c r="P1240" s="4" t="s">
        <v>4606</v>
      </c>
    </row>
    <row r="1241" spans="1:16" ht="15" x14ac:dyDescent="0.2">
      <c r="A1241" s="2">
        <v>1240</v>
      </c>
      <c r="B1241" s="6" t="s">
        <v>1</v>
      </c>
      <c r="C1241" s="7" t="str">
        <f>HYPERLINK("https://www.twitter.com/cauli_bro/status/1425637422969151488","https://www.twitter.com/cauli_bro/status/1425637422969151488")</f>
        <v>https://www.twitter.com/cauli_bro/status/1425637422969151488</v>
      </c>
      <c r="D1241" s="6" t="s">
        <v>2727</v>
      </c>
      <c r="E1241" s="8">
        <v>44419</v>
      </c>
      <c r="F1241" s="6" t="s">
        <v>2739</v>
      </c>
      <c r="G1241" s="5">
        <v>224</v>
      </c>
      <c r="H1241" s="5">
        <v>103</v>
      </c>
      <c r="I1241" s="5">
        <v>340</v>
      </c>
      <c r="J1241" s="6">
        <v>245.7</v>
      </c>
      <c r="K1241" s="4" t="s">
        <v>4606</v>
      </c>
      <c r="L1241" s="6" t="s">
        <v>2744</v>
      </c>
      <c r="M1241" s="5">
        <v>24613</v>
      </c>
      <c r="N1241" s="4" t="s">
        <v>4606</v>
      </c>
      <c r="O1241" s="4" t="s">
        <v>4606</v>
      </c>
      <c r="P1241" s="4" t="s">
        <v>4606</v>
      </c>
    </row>
    <row r="1242" spans="1:16" ht="15" x14ac:dyDescent="0.2">
      <c r="A1242" s="2">
        <v>1241</v>
      </c>
      <c r="B1242" s="6" t="s">
        <v>1</v>
      </c>
      <c r="C1242" s="7" t="str">
        <f>HYPERLINK("https://www.twitter.com/bashizzlecrypto/status/1425637416279367684","https://www.twitter.com/bashizzlecrypto/status/1425637416279367684")</f>
        <v>https://www.twitter.com/bashizzlecrypto/status/1425637416279367684</v>
      </c>
      <c r="D1242" s="6" t="s">
        <v>2745</v>
      </c>
      <c r="E1242" s="8">
        <v>44419</v>
      </c>
      <c r="F1242" s="6" t="s">
        <v>2746</v>
      </c>
      <c r="G1242" s="5">
        <v>82</v>
      </c>
      <c r="H1242" s="5">
        <v>17</v>
      </c>
      <c r="I1242" s="5">
        <v>2</v>
      </c>
      <c r="J1242" s="6">
        <v>22.5</v>
      </c>
      <c r="K1242" s="4" t="s">
        <v>4606</v>
      </c>
      <c r="L1242" s="6" t="s">
        <v>2747</v>
      </c>
      <c r="M1242" s="5">
        <v>24614</v>
      </c>
      <c r="N1242" s="4" t="s">
        <v>4606</v>
      </c>
      <c r="O1242" s="4" t="s">
        <v>4606</v>
      </c>
      <c r="P1242" s="4" t="s">
        <v>4606</v>
      </c>
    </row>
    <row r="1243" spans="1:16" ht="15" x14ac:dyDescent="0.2">
      <c r="A1243" s="2">
        <v>1242</v>
      </c>
      <c r="B1243" s="6" t="s">
        <v>1</v>
      </c>
      <c r="C1243" s="7" t="str">
        <f>HYPERLINK("https://www.twitter.com/_shortcakeseu/status/1425637413607510018","https://www.twitter.com/_shortcakeseu/status/1425637413607510018")</f>
        <v>https://www.twitter.com/_shortcakeseu/status/1425637413607510018</v>
      </c>
      <c r="D1243" s="6" t="s">
        <v>2748</v>
      </c>
      <c r="E1243" s="8">
        <v>44419</v>
      </c>
      <c r="F1243" s="6" t="s">
        <v>2746</v>
      </c>
      <c r="G1243" s="5">
        <v>1065</v>
      </c>
      <c r="H1243" s="5">
        <v>557</v>
      </c>
      <c r="I1243" s="5">
        <v>1322</v>
      </c>
      <c r="J1243" s="6">
        <v>1041.0999999999999</v>
      </c>
      <c r="K1243" s="4" t="s">
        <v>4606</v>
      </c>
      <c r="L1243" s="6" t="s">
        <v>691</v>
      </c>
      <c r="M1243" s="5">
        <v>24615</v>
      </c>
      <c r="N1243" s="4" t="s">
        <v>4606</v>
      </c>
      <c r="O1243" s="4" t="s">
        <v>4606</v>
      </c>
      <c r="P1243" s="4" t="s">
        <v>4606</v>
      </c>
    </row>
    <row r="1244" spans="1:16" ht="15" x14ac:dyDescent="0.2">
      <c r="A1244" s="2">
        <v>1243</v>
      </c>
      <c r="B1244" s="6" t="s">
        <v>1</v>
      </c>
      <c r="C1244" s="7" t="str">
        <f>HYPERLINK("https://www.twitter.com/AnhNghi14/status/1425637412550582274","https://www.twitter.com/AnhNghi14/status/1425637412550582274")</f>
        <v>https://www.twitter.com/AnhNghi14/status/1425637412550582274</v>
      </c>
      <c r="D1244" s="6" t="s">
        <v>2749</v>
      </c>
      <c r="E1244" s="8">
        <v>44419</v>
      </c>
      <c r="F1244" s="6" t="s">
        <v>2750</v>
      </c>
      <c r="G1244" s="5">
        <v>93</v>
      </c>
      <c r="H1244" s="5">
        <v>0</v>
      </c>
      <c r="I1244" s="5">
        <v>0</v>
      </c>
      <c r="J1244" s="6">
        <v>18.600000000000001</v>
      </c>
      <c r="K1244" s="4" t="s">
        <v>4606</v>
      </c>
      <c r="L1244" s="6" t="s">
        <v>2751</v>
      </c>
      <c r="M1244" s="5">
        <v>24616</v>
      </c>
      <c r="N1244" s="4" t="s">
        <v>4606</v>
      </c>
      <c r="O1244" s="4" t="s">
        <v>4606</v>
      </c>
      <c r="P1244" s="4" t="s">
        <v>4606</v>
      </c>
    </row>
    <row r="1245" spans="1:16" ht="15" x14ac:dyDescent="0.2">
      <c r="A1245" s="2">
        <v>1244</v>
      </c>
      <c r="B1245" s="6" t="s">
        <v>1</v>
      </c>
      <c r="C1245" s="7" t="str">
        <f>HYPERLINK("https://www.twitter.com/Furqa45/status/1425637411741122560","https://www.twitter.com/Furqa45/status/1425637411741122560")</f>
        <v>https://www.twitter.com/Furqa45/status/1425637411741122560</v>
      </c>
      <c r="D1245" s="6" t="s">
        <v>2671</v>
      </c>
      <c r="E1245" s="8">
        <v>44419</v>
      </c>
      <c r="F1245" s="6" t="s">
        <v>2750</v>
      </c>
      <c r="G1245" s="5">
        <v>7851</v>
      </c>
      <c r="H1245" s="5">
        <v>0</v>
      </c>
      <c r="I1245" s="5">
        <v>0</v>
      </c>
      <c r="J1245" s="6">
        <v>1570.2</v>
      </c>
      <c r="K1245" s="4" t="s">
        <v>4606</v>
      </c>
      <c r="L1245" s="6" t="s">
        <v>2752</v>
      </c>
      <c r="M1245" s="5">
        <v>24617</v>
      </c>
      <c r="N1245" s="4" t="s">
        <v>4606</v>
      </c>
      <c r="O1245" s="4" t="s">
        <v>4606</v>
      </c>
      <c r="P1245" s="4" t="s">
        <v>4606</v>
      </c>
    </row>
    <row r="1246" spans="1:16" ht="15" x14ac:dyDescent="0.2">
      <c r="A1246" s="2">
        <v>1245</v>
      </c>
      <c r="B1246" s="6" t="s">
        <v>1</v>
      </c>
      <c r="C1246" s="7" t="str">
        <f>HYPERLINK("https://www.twitter.com/Efnoes11147/status/1425637411644715017","https://www.twitter.com/Efnoes11147/status/1425637411644715017")</f>
        <v>https://www.twitter.com/Efnoes11147/status/1425637411644715017</v>
      </c>
      <c r="D1246" s="6" t="s">
        <v>2753</v>
      </c>
      <c r="E1246" s="8">
        <v>44419</v>
      </c>
      <c r="F1246" s="6" t="s">
        <v>2750</v>
      </c>
      <c r="G1246" s="5">
        <v>5</v>
      </c>
      <c r="H1246" s="5">
        <v>629</v>
      </c>
      <c r="I1246" s="5">
        <v>549</v>
      </c>
      <c r="J1246" s="6">
        <v>464.2</v>
      </c>
      <c r="K1246" s="4" t="s">
        <v>4606</v>
      </c>
      <c r="L1246" s="6" t="s">
        <v>2498</v>
      </c>
      <c r="M1246" s="5">
        <v>24618</v>
      </c>
      <c r="N1246" s="4" t="s">
        <v>4606</v>
      </c>
      <c r="O1246" s="4" t="s">
        <v>4606</v>
      </c>
      <c r="P1246" s="4" t="s">
        <v>4606</v>
      </c>
    </row>
    <row r="1247" spans="1:16" ht="15" x14ac:dyDescent="0.2">
      <c r="A1247" s="2">
        <v>1246</v>
      </c>
      <c r="B1247" s="6" t="s">
        <v>1</v>
      </c>
      <c r="C1247" s="7" t="str">
        <f>HYPERLINK("https://www.twitter.com/luckypapay/status/1425637410369540097","https://www.twitter.com/luckypapay/status/1425637410369540097")</f>
        <v>https://www.twitter.com/luckypapay/status/1425637410369540097</v>
      </c>
      <c r="D1247" s="6" t="s">
        <v>2754</v>
      </c>
      <c r="E1247" s="8">
        <v>44419</v>
      </c>
      <c r="F1247" s="6" t="s">
        <v>2750</v>
      </c>
      <c r="G1247" s="5">
        <v>932</v>
      </c>
      <c r="H1247" s="5">
        <v>1680</v>
      </c>
      <c r="I1247" s="5">
        <v>5685</v>
      </c>
      <c r="J1247" s="6">
        <v>3532.9</v>
      </c>
      <c r="K1247" s="4" t="s">
        <v>4606</v>
      </c>
      <c r="L1247" s="6" t="s">
        <v>2575</v>
      </c>
      <c r="M1247" s="5">
        <v>24619</v>
      </c>
      <c r="N1247" s="4" t="s">
        <v>4606</v>
      </c>
      <c r="O1247" s="4" t="s">
        <v>4606</v>
      </c>
      <c r="P1247" s="4" t="s">
        <v>4606</v>
      </c>
    </row>
    <row r="1248" spans="1:16" ht="15" x14ac:dyDescent="0.2">
      <c r="A1248" s="2">
        <v>1247</v>
      </c>
      <c r="B1248" s="6" t="s">
        <v>1</v>
      </c>
      <c r="C1248" s="7" t="str">
        <f>HYPERLINK("https://www.twitter.com/TeishaLlewellyn/status/1425637410189324288","https://www.twitter.com/TeishaLlewellyn/status/1425637410189324288")</f>
        <v>https://www.twitter.com/TeishaLlewellyn/status/1425637410189324288</v>
      </c>
      <c r="D1248" s="6" t="s">
        <v>2755</v>
      </c>
      <c r="E1248" s="8">
        <v>44419</v>
      </c>
      <c r="F1248" s="6" t="s">
        <v>2750</v>
      </c>
      <c r="G1248" s="5">
        <v>45</v>
      </c>
      <c r="H1248" s="5">
        <v>1</v>
      </c>
      <c r="I1248" s="5">
        <v>1</v>
      </c>
      <c r="J1248" s="6">
        <v>9.8000000000000007</v>
      </c>
      <c r="K1248" s="4" t="s">
        <v>4606</v>
      </c>
      <c r="L1248" s="6" t="s">
        <v>2756</v>
      </c>
      <c r="M1248" s="5">
        <v>24620</v>
      </c>
      <c r="N1248" s="4" t="s">
        <v>4606</v>
      </c>
      <c r="O1248" s="4" t="s">
        <v>4606</v>
      </c>
      <c r="P1248" s="4" t="s">
        <v>4606</v>
      </c>
    </row>
    <row r="1249" spans="1:16" ht="15" x14ac:dyDescent="0.2">
      <c r="A1249" s="2">
        <v>1248</v>
      </c>
      <c r="B1249" s="6" t="s">
        <v>1</v>
      </c>
      <c r="C1249" s="7" t="str">
        <f>HYPERLINK("https://www.twitter.com/ZayLaSoul/status/1425637409849544707","https://www.twitter.com/ZayLaSoul/status/1425637409849544707")</f>
        <v>https://www.twitter.com/ZayLaSoul/status/1425637409849544707</v>
      </c>
      <c r="D1249" s="6" t="s">
        <v>2757</v>
      </c>
      <c r="E1249" s="8">
        <v>44419</v>
      </c>
      <c r="F1249" s="6" t="s">
        <v>2750</v>
      </c>
      <c r="G1249" s="5">
        <v>50</v>
      </c>
      <c r="H1249" s="5">
        <v>0</v>
      </c>
      <c r="I1249" s="5">
        <v>0</v>
      </c>
      <c r="J1249" s="5">
        <v>10</v>
      </c>
      <c r="K1249" s="4" t="s">
        <v>4606</v>
      </c>
      <c r="L1249" s="6" t="s">
        <v>2758</v>
      </c>
      <c r="M1249" s="5">
        <v>24621</v>
      </c>
      <c r="N1249" s="4" t="s">
        <v>4606</v>
      </c>
      <c r="O1249" s="4" t="s">
        <v>4606</v>
      </c>
      <c r="P1249" s="4" t="s">
        <v>4606</v>
      </c>
    </row>
    <row r="1250" spans="1:16" ht="15" x14ac:dyDescent="0.2">
      <c r="A1250" s="2">
        <v>1249</v>
      </c>
      <c r="B1250" s="6" t="s">
        <v>1</v>
      </c>
      <c r="C1250" s="7" t="str">
        <f>HYPERLINK("https://www.twitter.com/AmarShanti2/status/1425637409652461571","https://www.twitter.com/AmarShanti2/status/1425637409652461571")</f>
        <v>https://www.twitter.com/AmarShanti2/status/1425637409652461571</v>
      </c>
      <c r="D1250" s="6" t="s">
        <v>2759</v>
      </c>
      <c r="E1250" s="8">
        <v>44419</v>
      </c>
      <c r="F1250" s="6" t="s">
        <v>2750</v>
      </c>
      <c r="G1250" s="5">
        <v>8</v>
      </c>
      <c r="H1250" s="5">
        <v>0</v>
      </c>
      <c r="I1250" s="5">
        <v>0</v>
      </c>
      <c r="J1250" s="6">
        <v>1.6</v>
      </c>
      <c r="K1250" s="4" t="s">
        <v>4606</v>
      </c>
      <c r="L1250" s="6" t="s">
        <v>2760</v>
      </c>
      <c r="M1250" s="5">
        <v>24622</v>
      </c>
      <c r="N1250" s="4" t="s">
        <v>4606</v>
      </c>
      <c r="O1250" s="4" t="s">
        <v>4606</v>
      </c>
      <c r="P1250" s="4" t="s">
        <v>4606</v>
      </c>
    </row>
    <row r="1251" spans="1:16" ht="15" x14ac:dyDescent="0.2">
      <c r="A1251" s="2">
        <v>1250</v>
      </c>
      <c r="B1251" s="6" t="s">
        <v>1</v>
      </c>
      <c r="C1251" s="7" t="str">
        <f>HYPERLINK("https://www.twitter.com/Captain08597576/status/1425637408821846016","https://www.twitter.com/Captain08597576/status/1425637408821846016")</f>
        <v>https://www.twitter.com/Captain08597576/status/1425637408821846016</v>
      </c>
      <c r="D1251" s="6" t="s">
        <v>2761</v>
      </c>
      <c r="E1251" s="8">
        <v>44419</v>
      </c>
      <c r="F1251" s="6" t="s">
        <v>2762</v>
      </c>
      <c r="G1251" s="5">
        <v>30</v>
      </c>
      <c r="H1251" s="5">
        <v>7105</v>
      </c>
      <c r="I1251" s="5">
        <v>6531</v>
      </c>
      <c r="J1251" s="5">
        <v>5403</v>
      </c>
      <c r="K1251" s="4" t="s">
        <v>4606</v>
      </c>
      <c r="L1251" s="6" t="s">
        <v>2486</v>
      </c>
      <c r="M1251" s="5">
        <v>24623</v>
      </c>
      <c r="N1251" s="4" t="s">
        <v>4606</v>
      </c>
      <c r="O1251" s="4" t="s">
        <v>4606</v>
      </c>
      <c r="P1251" s="4" t="s">
        <v>4606</v>
      </c>
    </row>
    <row r="1252" spans="1:16" ht="15" x14ac:dyDescent="0.2">
      <c r="A1252" s="2">
        <v>1251</v>
      </c>
      <c r="B1252" s="6" t="s">
        <v>1</v>
      </c>
      <c r="C1252" s="7" t="str">
        <f>HYPERLINK("https://www.twitter.com/moonexanimo/status/1425637408410767360","https://www.twitter.com/moonexanimo/status/1425637408410767360")</f>
        <v>https://www.twitter.com/moonexanimo/status/1425637408410767360</v>
      </c>
      <c r="D1252" s="6" t="s">
        <v>2763</v>
      </c>
      <c r="E1252" s="8">
        <v>44419</v>
      </c>
      <c r="F1252" s="6" t="s">
        <v>2762</v>
      </c>
      <c r="G1252" s="5">
        <v>14</v>
      </c>
      <c r="H1252" s="5">
        <v>560</v>
      </c>
      <c r="I1252" s="5">
        <v>1626</v>
      </c>
      <c r="J1252" s="6">
        <v>983.8</v>
      </c>
      <c r="K1252" s="4" t="s">
        <v>4606</v>
      </c>
      <c r="L1252" s="6" t="s">
        <v>2693</v>
      </c>
      <c r="M1252" s="5">
        <v>24624</v>
      </c>
      <c r="N1252" s="4" t="s">
        <v>4606</v>
      </c>
      <c r="O1252" s="4" t="s">
        <v>4606</v>
      </c>
      <c r="P1252" s="4" t="s">
        <v>4606</v>
      </c>
    </row>
    <row r="1253" spans="1:16" ht="15" x14ac:dyDescent="0.2">
      <c r="A1253" s="2">
        <v>1252</v>
      </c>
      <c r="B1253" s="6" t="s">
        <v>1</v>
      </c>
      <c r="C1253" s="7" t="str">
        <f>HYPERLINK("https://www.twitter.com/ilikefond1/status/1425637406842269698","https://www.twitter.com/ilikefond1/status/1425637406842269698")</f>
        <v>https://www.twitter.com/ilikefond1/status/1425637406842269698</v>
      </c>
      <c r="D1253" s="6" t="s">
        <v>2764</v>
      </c>
      <c r="E1253" s="8">
        <v>44419</v>
      </c>
      <c r="F1253" s="6" t="s">
        <v>2762</v>
      </c>
      <c r="G1253" s="5">
        <v>5</v>
      </c>
      <c r="H1253" s="5">
        <v>17</v>
      </c>
      <c r="I1253" s="5">
        <v>28</v>
      </c>
      <c r="J1253" s="6">
        <v>20.100000000000001</v>
      </c>
      <c r="K1253" s="4" t="s">
        <v>4606</v>
      </c>
      <c r="L1253" s="6" t="s">
        <v>2765</v>
      </c>
      <c r="M1253" s="5">
        <v>24625</v>
      </c>
      <c r="N1253" s="4" t="s">
        <v>4606</v>
      </c>
      <c r="O1253" s="4" t="s">
        <v>4606</v>
      </c>
      <c r="P1253" s="4" t="s">
        <v>4606</v>
      </c>
    </row>
    <row r="1254" spans="1:16" ht="15" x14ac:dyDescent="0.2">
      <c r="A1254" s="2">
        <v>1253</v>
      </c>
      <c r="B1254" s="6" t="s">
        <v>1</v>
      </c>
      <c r="C1254" s="7" t="str">
        <f>HYPERLINK("https://www.twitter.com/LunhL2/status/1425637400613642249","https://www.twitter.com/LunhL2/status/1425637400613642249")</f>
        <v>https://www.twitter.com/LunhL2/status/1425637400613642249</v>
      </c>
      <c r="D1254" s="6" t="s">
        <v>2766</v>
      </c>
      <c r="E1254" s="8">
        <v>44419</v>
      </c>
      <c r="F1254" s="6" t="s">
        <v>2767</v>
      </c>
      <c r="G1254" s="5">
        <v>0</v>
      </c>
      <c r="H1254" s="5">
        <v>0</v>
      </c>
      <c r="I1254" s="5">
        <v>0</v>
      </c>
      <c r="J1254" s="5">
        <v>0</v>
      </c>
      <c r="K1254" s="4" t="s">
        <v>4606</v>
      </c>
      <c r="L1254" s="6" t="s">
        <v>2768</v>
      </c>
      <c r="M1254" s="5">
        <v>24626</v>
      </c>
      <c r="N1254" s="4" t="s">
        <v>4606</v>
      </c>
      <c r="O1254" s="4" t="s">
        <v>4606</v>
      </c>
      <c r="P1254" s="4" t="s">
        <v>4606</v>
      </c>
    </row>
    <row r="1255" spans="1:16" ht="15" x14ac:dyDescent="0.2">
      <c r="A1255" s="2">
        <v>1254</v>
      </c>
      <c r="B1255" s="6" t="s">
        <v>1</v>
      </c>
      <c r="C1255" s="7" t="str">
        <f>HYPERLINK("https://www.twitter.com/jong732_mateo/status/1425637399955136524","https://www.twitter.com/jong732_mateo/status/1425637399955136524")</f>
        <v>https://www.twitter.com/jong732_mateo/status/1425637399955136524</v>
      </c>
      <c r="D1255" s="6" t="s">
        <v>2769</v>
      </c>
      <c r="E1255" s="8">
        <v>44419</v>
      </c>
      <c r="F1255" s="6" t="s">
        <v>2770</v>
      </c>
      <c r="G1255" s="5">
        <v>5</v>
      </c>
      <c r="H1255" s="5">
        <v>629</v>
      </c>
      <c r="I1255" s="5">
        <v>549</v>
      </c>
      <c r="J1255" s="6">
        <v>464.2</v>
      </c>
      <c r="K1255" s="4" t="s">
        <v>4606</v>
      </c>
      <c r="L1255" s="6" t="s">
        <v>2498</v>
      </c>
      <c r="M1255" s="5">
        <v>24627</v>
      </c>
      <c r="N1255" s="4" t="s">
        <v>4606</v>
      </c>
      <c r="O1255" s="4" t="s">
        <v>4606</v>
      </c>
      <c r="P1255" s="4" t="s">
        <v>4606</v>
      </c>
    </row>
    <row r="1256" spans="1:16" ht="15" x14ac:dyDescent="0.2">
      <c r="A1256" s="2">
        <v>1255</v>
      </c>
      <c r="B1256" s="6" t="s">
        <v>1</v>
      </c>
      <c r="C1256" s="7" t="str">
        <f>HYPERLINK("https://www.twitter.com/dadansuherman3/status/1425637398373826567","https://www.twitter.com/dadansuherman3/status/1425637398373826567")</f>
        <v>https://www.twitter.com/dadansuherman3/status/1425637398373826567</v>
      </c>
      <c r="D1256" s="6" t="s">
        <v>2771</v>
      </c>
      <c r="E1256" s="8">
        <v>44419</v>
      </c>
      <c r="F1256" s="6" t="s">
        <v>2770</v>
      </c>
      <c r="G1256" s="5">
        <v>4527</v>
      </c>
      <c r="H1256" s="5">
        <v>501</v>
      </c>
      <c r="I1256" s="5">
        <v>1843</v>
      </c>
      <c r="J1256" s="6">
        <v>1977.2</v>
      </c>
      <c r="K1256" s="4" t="s">
        <v>4606</v>
      </c>
      <c r="L1256" s="6" t="s">
        <v>2772</v>
      </c>
      <c r="M1256" s="5">
        <v>24628</v>
      </c>
      <c r="N1256" s="4" t="s">
        <v>4606</v>
      </c>
      <c r="O1256" s="4" t="s">
        <v>4606</v>
      </c>
      <c r="P1256" s="4" t="s">
        <v>4606</v>
      </c>
    </row>
    <row r="1257" spans="1:16" ht="15" x14ac:dyDescent="0.2">
      <c r="A1257" s="2">
        <v>1256</v>
      </c>
      <c r="B1257" s="6" t="s">
        <v>1</v>
      </c>
      <c r="C1257" s="7" t="str">
        <f>HYPERLINK("https://www.twitter.com/HighOnGem/status/1425637395752390657","https://www.twitter.com/HighOnGem/status/1425637395752390657")</f>
        <v>https://www.twitter.com/HighOnGem/status/1425637395752390657</v>
      </c>
      <c r="D1257" s="6" t="s">
        <v>2773</v>
      </c>
      <c r="E1257" s="8">
        <v>44419</v>
      </c>
      <c r="F1257" s="6" t="s">
        <v>2774</v>
      </c>
      <c r="G1257" s="5">
        <v>28</v>
      </c>
      <c r="H1257" s="5">
        <v>0</v>
      </c>
      <c r="I1257" s="5">
        <v>0</v>
      </c>
      <c r="J1257" s="6">
        <v>5.6000000000000005</v>
      </c>
      <c r="K1257" s="4" t="s">
        <v>4606</v>
      </c>
      <c r="L1257" s="6" t="s">
        <v>2775</v>
      </c>
      <c r="M1257" s="5">
        <v>24629</v>
      </c>
      <c r="N1257" s="4" t="s">
        <v>4606</v>
      </c>
      <c r="O1257" s="4" t="s">
        <v>4606</v>
      </c>
      <c r="P1257" s="4" t="s">
        <v>4606</v>
      </c>
    </row>
    <row r="1258" spans="1:16" ht="15" x14ac:dyDescent="0.2">
      <c r="A1258" s="2">
        <v>1257</v>
      </c>
      <c r="B1258" s="6" t="s">
        <v>1</v>
      </c>
      <c r="C1258" s="7" t="str">
        <f>HYPERLINK("https://www.twitter.com/TeishaLlewellyn/status/1425637394401869833","https://www.twitter.com/TeishaLlewellyn/status/1425637394401869833")</f>
        <v>https://www.twitter.com/TeishaLlewellyn/status/1425637394401869833</v>
      </c>
      <c r="D1258" s="6" t="s">
        <v>2755</v>
      </c>
      <c r="E1258" s="8">
        <v>44419</v>
      </c>
      <c r="F1258" s="6" t="s">
        <v>2774</v>
      </c>
      <c r="G1258" s="5">
        <v>45</v>
      </c>
      <c r="H1258" s="5">
        <v>1</v>
      </c>
      <c r="I1258" s="5">
        <v>1</v>
      </c>
      <c r="J1258" s="6">
        <v>9.8000000000000007</v>
      </c>
      <c r="K1258" s="4" t="s">
        <v>4606</v>
      </c>
      <c r="L1258" s="6" t="s">
        <v>2776</v>
      </c>
      <c r="M1258" s="5">
        <v>24630</v>
      </c>
      <c r="N1258" s="4" t="s">
        <v>4606</v>
      </c>
      <c r="O1258" s="4" t="s">
        <v>4606</v>
      </c>
      <c r="P1258" s="4" t="s">
        <v>4606</v>
      </c>
    </row>
    <row r="1259" spans="1:16" ht="15" x14ac:dyDescent="0.2">
      <c r="A1259" s="2">
        <v>1258</v>
      </c>
      <c r="B1259" s="6" t="s">
        <v>1</v>
      </c>
      <c r="C1259" s="7" t="str">
        <f>HYPERLINK("https://www.twitter.com/Fredly72576807/status/1425637393223217156","https://www.twitter.com/Fredly72576807/status/1425637393223217156")</f>
        <v>https://www.twitter.com/Fredly72576807/status/1425637393223217156</v>
      </c>
      <c r="D1259" s="6" t="s">
        <v>2777</v>
      </c>
      <c r="E1259" s="8">
        <v>44419</v>
      </c>
      <c r="F1259" s="6" t="s">
        <v>2774</v>
      </c>
      <c r="G1259" s="5">
        <v>43</v>
      </c>
      <c r="H1259" s="5">
        <v>2</v>
      </c>
      <c r="I1259" s="5">
        <v>1</v>
      </c>
      <c r="J1259" s="6">
        <v>9.6999999999999993</v>
      </c>
      <c r="K1259" s="4" t="s">
        <v>4606</v>
      </c>
      <c r="L1259" s="6" t="s">
        <v>2778</v>
      </c>
      <c r="M1259" s="5">
        <v>24631</v>
      </c>
      <c r="N1259" s="4" t="s">
        <v>4606</v>
      </c>
      <c r="O1259" s="4" t="s">
        <v>4606</v>
      </c>
      <c r="P1259" s="4" t="s">
        <v>4606</v>
      </c>
    </row>
    <row r="1260" spans="1:16" ht="15" x14ac:dyDescent="0.2">
      <c r="A1260" s="2">
        <v>1259</v>
      </c>
      <c r="B1260" s="6" t="s">
        <v>1</v>
      </c>
      <c r="C1260" s="7" t="str">
        <f>HYPERLINK("https://www.twitter.com/dani_dani23/status/1425637389133926401","https://www.twitter.com/dani_dani23/status/1425637389133926401")</f>
        <v>https://www.twitter.com/dani_dani23/status/1425637389133926401</v>
      </c>
      <c r="D1260" s="6" t="s">
        <v>2779</v>
      </c>
      <c r="E1260" s="8">
        <v>44419</v>
      </c>
      <c r="F1260" s="6" t="s">
        <v>2780</v>
      </c>
      <c r="G1260" s="5">
        <v>18</v>
      </c>
      <c r="H1260" s="5">
        <v>1</v>
      </c>
      <c r="I1260" s="5">
        <v>0</v>
      </c>
      <c r="J1260" s="6">
        <v>3.9</v>
      </c>
      <c r="K1260" s="4" t="s">
        <v>4606</v>
      </c>
      <c r="L1260" s="6" t="s">
        <v>2781</v>
      </c>
      <c r="M1260" s="5">
        <v>24632</v>
      </c>
      <c r="N1260" s="4" t="s">
        <v>4606</v>
      </c>
      <c r="O1260" s="4" t="s">
        <v>4606</v>
      </c>
      <c r="P1260" s="4" t="s">
        <v>4606</v>
      </c>
    </row>
    <row r="1261" spans="1:16" ht="15" x14ac:dyDescent="0.2">
      <c r="A1261" s="2">
        <v>1260</v>
      </c>
      <c r="B1261" s="6" t="s">
        <v>1</v>
      </c>
      <c r="C1261" s="7" t="str">
        <f>HYPERLINK("https://www.twitter.com/ManjulaHettiar8/status/1425637388756213760","https://www.twitter.com/ManjulaHettiar8/status/1425637388756213760")</f>
        <v>https://www.twitter.com/ManjulaHettiar8/status/1425637388756213760</v>
      </c>
      <c r="D1261" s="6" t="s">
        <v>2782</v>
      </c>
      <c r="E1261" s="8">
        <v>44419</v>
      </c>
      <c r="F1261" s="6" t="s">
        <v>2780</v>
      </c>
      <c r="G1261" s="5">
        <v>121</v>
      </c>
      <c r="H1261" s="5">
        <v>10478</v>
      </c>
      <c r="I1261" s="5">
        <v>8944</v>
      </c>
      <c r="J1261" s="6">
        <v>7639.6</v>
      </c>
      <c r="K1261" s="4" t="s">
        <v>4606</v>
      </c>
      <c r="L1261" s="6" t="s">
        <v>2783</v>
      </c>
      <c r="M1261" s="5">
        <v>24633</v>
      </c>
      <c r="N1261" s="4" t="s">
        <v>4606</v>
      </c>
      <c r="O1261" s="4" t="s">
        <v>4606</v>
      </c>
      <c r="P1261" s="4" t="s">
        <v>4606</v>
      </c>
    </row>
    <row r="1262" spans="1:16" ht="15" x14ac:dyDescent="0.2">
      <c r="A1262" s="2">
        <v>1261</v>
      </c>
      <c r="B1262" s="6" t="s">
        <v>1</v>
      </c>
      <c r="C1262" s="7" t="str">
        <f>HYPERLINK("https://www.twitter.com/AdelynDC/status/1425637384918495236","https://www.twitter.com/AdelynDC/status/1425637384918495236")</f>
        <v>https://www.twitter.com/AdelynDC/status/1425637384918495236</v>
      </c>
      <c r="D1262" s="6" t="s">
        <v>2784</v>
      </c>
      <c r="E1262" s="8">
        <v>44419</v>
      </c>
      <c r="F1262" s="6" t="s">
        <v>2785</v>
      </c>
      <c r="G1262" s="5">
        <v>98</v>
      </c>
      <c r="H1262" s="5">
        <v>560</v>
      </c>
      <c r="I1262" s="5">
        <v>1626</v>
      </c>
      <c r="J1262" s="6">
        <v>1000.6</v>
      </c>
      <c r="K1262" s="4" t="s">
        <v>4606</v>
      </c>
      <c r="L1262" s="6" t="s">
        <v>2693</v>
      </c>
      <c r="M1262" s="5">
        <v>24634</v>
      </c>
      <c r="N1262" s="4" t="s">
        <v>4606</v>
      </c>
      <c r="O1262" s="4" t="s">
        <v>4606</v>
      </c>
      <c r="P1262" s="4" t="s">
        <v>4606</v>
      </c>
    </row>
    <row r="1263" spans="1:16" ht="15" x14ac:dyDescent="0.2">
      <c r="A1263" s="2">
        <v>1262</v>
      </c>
      <c r="B1263" s="6" t="s">
        <v>1</v>
      </c>
      <c r="C1263" s="7" t="str">
        <f>HYPERLINK("https://www.twitter.com/jayvenz_03/status/1425637384364851200","https://www.twitter.com/jayvenz_03/status/1425637384364851200")</f>
        <v>https://www.twitter.com/jayvenz_03/status/1425637384364851200</v>
      </c>
      <c r="D1263" s="6" t="s">
        <v>2786</v>
      </c>
      <c r="E1263" s="8">
        <v>44419</v>
      </c>
      <c r="F1263" s="6" t="s">
        <v>2785</v>
      </c>
      <c r="G1263" s="5">
        <v>192</v>
      </c>
      <c r="H1263" s="5">
        <v>46</v>
      </c>
      <c r="I1263" s="5">
        <v>46</v>
      </c>
      <c r="J1263" s="6">
        <v>75.2</v>
      </c>
      <c r="K1263" s="4" t="s">
        <v>4606</v>
      </c>
      <c r="L1263" s="6" t="s">
        <v>2787</v>
      </c>
      <c r="M1263" s="5">
        <v>24635</v>
      </c>
      <c r="N1263" s="4" t="s">
        <v>4606</v>
      </c>
      <c r="O1263" s="4" t="s">
        <v>4606</v>
      </c>
      <c r="P1263" s="4" t="s">
        <v>4606</v>
      </c>
    </row>
    <row r="1264" spans="1:16" ht="15" x14ac:dyDescent="0.2">
      <c r="A1264" s="2">
        <v>1263</v>
      </c>
      <c r="B1264" s="6" t="s">
        <v>1</v>
      </c>
      <c r="C1264" s="7" t="str">
        <f>HYPERLINK("https://www.twitter.com/Queensofie14/status/1425637384176033792","https://www.twitter.com/Queensofie14/status/1425637384176033792")</f>
        <v>https://www.twitter.com/Queensofie14/status/1425637384176033792</v>
      </c>
      <c r="D1264" s="6" t="s">
        <v>2788</v>
      </c>
      <c r="E1264" s="8">
        <v>44419</v>
      </c>
      <c r="F1264" s="6" t="s">
        <v>2785</v>
      </c>
      <c r="G1264" s="5">
        <v>192</v>
      </c>
      <c r="H1264" s="5">
        <v>303</v>
      </c>
      <c r="I1264" s="5">
        <v>629</v>
      </c>
      <c r="J1264" s="6">
        <v>443.8</v>
      </c>
      <c r="K1264" s="4" t="s">
        <v>4606</v>
      </c>
      <c r="L1264" s="6" t="s">
        <v>2740</v>
      </c>
      <c r="M1264" s="5">
        <v>24636</v>
      </c>
      <c r="N1264" s="4" t="s">
        <v>4606</v>
      </c>
      <c r="O1264" s="4" t="s">
        <v>4606</v>
      </c>
      <c r="P1264" s="4" t="s">
        <v>4606</v>
      </c>
    </row>
    <row r="1265" spans="1:16" ht="15" x14ac:dyDescent="0.2">
      <c r="A1265" s="2">
        <v>1264</v>
      </c>
      <c r="B1265" s="6" t="s">
        <v>1</v>
      </c>
      <c r="C1265" s="7" t="str">
        <f>HYPERLINK("https://www.twitter.com/finadept/status/1425637383173722116","https://www.twitter.com/finadept/status/1425637383173722116")</f>
        <v>https://www.twitter.com/finadept/status/1425637383173722116</v>
      </c>
      <c r="D1265" s="6" t="s">
        <v>2789</v>
      </c>
      <c r="E1265" s="8">
        <v>44419</v>
      </c>
      <c r="F1265" s="6" t="s">
        <v>2790</v>
      </c>
      <c r="G1265" s="5">
        <v>7</v>
      </c>
      <c r="H1265" s="5">
        <v>2692</v>
      </c>
      <c r="I1265" s="5">
        <v>5641</v>
      </c>
      <c r="J1265" s="6">
        <v>3629.5</v>
      </c>
      <c r="K1265" s="4" t="s">
        <v>4606</v>
      </c>
      <c r="L1265" s="6" t="s">
        <v>2791</v>
      </c>
      <c r="M1265" s="5">
        <v>24637</v>
      </c>
      <c r="N1265" s="4" t="s">
        <v>4606</v>
      </c>
      <c r="O1265" s="4" t="s">
        <v>4606</v>
      </c>
      <c r="P1265" s="4" t="s">
        <v>4606</v>
      </c>
    </row>
    <row r="1266" spans="1:16" ht="15" x14ac:dyDescent="0.2">
      <c r="A1266" s="2">
        <v>1265</v>
      </c>
      <c r="B1266" s="6" t="s">
        <v>1</v>
      </c>
      <c r="C1266" s="7" t="str">
        <f>HYPERLINK("https://www.twitter.com/AyieeMama02/status/1425637380329861122","https://www.twitter.com/AyieeMama02/status/1425637380329861122")</f>
        <v>https://www.twitter.com/AyieeMama02/status/1425637380329861122</v>
      </c>
      <c r="D1266" s="6" t="s">
        <v>2792</v>
      </c>
      <c r="E1266" s="8">
        <v>44419</v>
      </c>
      <c r="F1266" s="6" t="s">
        <v>2790</v>
      </c>
      <c r="G1266" s="5">
        <v>1113</v>
      </c>
      <c r="H1266" s="5">
        <v>557</v>
      </c>
      <c r="I1266" s="5">
        <v>1322</v>
      </c>
      <c r="J1266" s="6">
        <v>1050.7</v>
      </c>
      <c r="K1266" s="4" t="s">
        <v>4606</v>
      </c>
      <c r="L1266" s="6" t="s">
        <v>691</v>
      </c>
      <c r="M1266" s="5">
        <v>24638</v>
      </c>
      <c r="N1266" s="4" t="s">
        <v>4606</v>
      </c>
      <c r="O1266" s="4" t="s">
        <v>4606</v>
      </c>
      <c r="P1266" s="4" t="s">
        <v>4606</v>
      </c>
    </row>
    <row r="1267" spans="1:16" ht="15" x14ac:dyDescent="0.2">
      <c r="A1267" s="2">
        <v>1266</v>
      </c>
      <c r="B1267" s="6" t="s">
        <v>1</v>
      </c>
      <c r="C1267" s="7" t="str">
        <f>HYPERLINK("https://www.twitter.com/Defi_bscx/status/1425637379096780805","https://www.twitter.com/Defi_bscx/status/1425637379096780805")</f>
        <v>https://www.twitter.com/Defi_bscx/status/1425637379096780805</v>
      </c>
      <c r="D1267" s="6" t="s">
        <v>568</v>
      </c>
      <c r="E1267" s="8">
        <v>44419</v>
      </c>
      <c r="F1267" s="6" t="s">
        <v>2793</v>
      </c>
      <c r="G1267" s="5">
        <v>140</v>
      </c>
      <c r="H1267" s="5">
        <v>188</v>
      </c>
      <c r="I1267" s="5">
        <v>216</v>
      </c>
      <c r="J1267" s="6">
        <v>192.4</v>
      </c>
      <c r="K1267" s="4" t="s">
        <v>4606</v>
      </c>
      <c r="L1267" s="6" t="s">
        <v>2794</v>
      </c>
      <c r="M1267" s="5">
        <v>24639</v>
      </c>
      <c r="N1267" s="4" t="s">
        <v>4606</v>
      </c>
      <c r="O1267" s="4" t="s">
        <v>4606</v>
      </c>
      <c r="P1267" s="4" t="s">
        <v>4606</v>
      </c>
    </row>
    <row r="1268" spans="1:16" ht="15" x14ac:dyDescent="0.2">
      <c r="A1268" s="2">
        <v>1267</v>
      </c>
      <c r="B1268" s="6" t="s">
        <v>1</v>
      </c>
      <c r="C1268" s="7" t="str">
        <f>HYPERLINK("https://www.twitter.com/Crypto00710/status/1425637374139060227","https://www.twitter.com/Crypto00710/status/1425637374139060227")</f>
        <v>https://www.twitter.com/Crypto00710/status/1425637374139060227</v>
      </c>
      <c r="D1268" s="6" t="s">
        <v>2795</v>
      </c>
      <c r="E1268" s="8">
        <v>44419</v>
      </c>
      <c r="F1268" s="6" t="s">
        <v>2796</v>
      </c>
      <c r="G1268" s="5">
        <v>5322</v>
      </c>
      <c r="H1268" s="5">
        <v>0</v>
      </c>
      <c r="I1268" s="5">
        <v>0</v>
      </c>
      <c r="J1268" s="6">
        <v>1064.4000000000001</v>
      </c>
      <c r="K1268" s="4" t="s">
        <v>4606</v>
      </c>
      <c r="L1268" s="6" t="s">
        <v>2797</v>
      </c>
      <c r="M1268" s="5">
        <v>24640</v>
      </c>
      <c r="N1268" s="4" t="s">
        <v>4606</v>
      </c>
      <c r="O1268" s="4" t="s">
        <v>4606</v>
      </c>
      <c r="P1268" s="4" t="s">
        <v>4606</v>
      </c>
    </row>
    <row r="1269" spans="1:16" ht="15" x14ac:dyDescent="0.2">
      <c r="A1269" s="2">
        <v>1268</v>
      </c>
      <c r="B1269" s="6" t="s">
        <v>1</v>
      </c>
      <c r="C1269" s="7" t="str">
        <f>HYPERLINK("https://www.twitter.com/EiduIslam/status/1425637370276290563","https://www.twitter.com/EiduIslam/status/1425637370276290563")</f>
        <v>https://www.twitter.com/EiduIslam/status/1425637370276290563</v>
      </c>
      <c r="D1269" s="6" t="s">
        <v>2798</v>
      </c>
      <c r="E1269" s="8">
        <v>44419</v>
      </c>
      <c r="F1269" s="6" t="s">
        <v>2799</v>
      </c>
      <c r="G1269" s="5">
        <v>0</v>
      </c>
      <c r="H1269" s="5">
        <v>7105</v>
      </c>
      <c r="I1269" s="5">
        <v>6531</v>
      </c>
      <c r="J1269" s="5">
        <v>5397</v>
      </c>
      <c r="K1269" s="4" t="s">
        <v>4606</v>
      </c>
      <c r="L1269" s="6" t="s">
        <v>2486</v>
      </c>
      <c r="M1269" s="5">
        <v>24641</v>
      </c>
      <c r="N1269" s="4" t="s">
        <v>4606</v>
      </c>
      <c r="O1269" s="4" t="s">
        <v>4606</v>
      </c>
      <c r="P1269" s="4" t="s">
        <v>4606</v>
      </c>
    </row>
    <row r="1270" spans="1:16" ht="15" x14ac:dyDescent="0.2">
      <c r="A1270" s="2">
        <v>1269</v>
      </c>
      <c r="B1270" s="6" t="s">
        <v>1</v>
      </c>
      <c r="C1270" s="7" t="str">
        <f>HYPERLINK("https://www.twitter.com/ArthurMedevich/status/1425637369462460422","https://www.twitter.com/ArthurMedevich/status/1425637369462460422")</f>
        <v>https://www.twitter.com/ArthurMedevich/status/1425637369462460422</v>
      </c>
      <c r="D1270" s="6" t="s">
        <v>2713</v>
      </c>
      <c r="E1270" s="8">
        <v>44419</v>
      </c>
      <c r="F1270" s="6" t="s">
        <v>2799</v>
      </c>
      <c r="G1270" s="5">
        <v>3</v>
      </c>
      <c r="H1270" s="5">
        <v>5</v>
      </c>
      <c r="I1270" s="5">
        <v>5</v>
      </c>
      <c r="J1270" s="6">
        <v>4.5999999999999996</v>
      </c>
      <c r="K1270" s="4" t="s">
        <v>4606</v>
      </c>
      <c r="L1270" s="6" t="s">
        <v>2800</v>
      </c>
      <c r="M1270" s="5">
        <v>24642</v>
      </c>
      <c r="N1270" s="4" t="s">
        <v>4606</v>
      </c>
      <c r="O1270" s="4" t="s">
        <v>4606</v>
      </c>
      <c r="P1270" s="4" t="s">
        <v>4606</v>
      </c>
    </row>
    <row r="1271" spans="1:16" ht="15" x14ac:dyDescent="0.2">
      <c r="A1271" s="2">
        <v>1270</v>
      </c>
      <c r="B1271" s="6" t="s">
        <v>1</v>
      </c>
      <c r="C1271" s="7" t="str">
        <f>HYPERLINK("https://www.twitter.com/vntlunaa/status/1425637367445000194","https://www.twitter.com/vntlunaa/status/1425637367445000194")</f>
        <v>https://www.twitter.com/vntlunaa/status/1425637367445000194</v>
      </c>
      <c r="D1271" s="6" t="s">
        <v>2801</v>
      </c>
      <c r="E1271" s="8">
        <v>44419</v>
      </c>
      <c r="F1271" s="6" t="s">
        <v>2799</v>
      </c>
      <c r="G1271" s="5">
        <v>187</v>
      </c>
      <c r="H1271" s="5">
        <v>408</v>
      </c>
      <c r="I1271" s="5">
        <v>402</v>
      </c>
      <c r="J1271" s="6">
        <v>360.79999999999995</v>
      </c>
      <c r="K1271" s="4" t="s">
        <v>4606</v>
      </c>
      <c r="L1271" s="6" t="s">
        <v>2802</v>
      </c>
      <c r="M1271" s="5">
        <v>24643</v>
      </c>
      <c r="N1271" s="4" t="s">
        <v>4606</v>
      </c>
      <c r="O1271" s="4" t="s">
        <v>4606</v>
      </c>
      <c r="P1271" s="4" t="s">
        <v>4606</v>
      </c>
    </row>
    <row r="1272" spans="1:16" ht="15" x14ac:dyDescent="0.2">
      <c r="A1272" s="2">
        <v>1271</v>
      </c>
      <c r="B1272" s="6" t="s">
        <v>1</v>
      </c>
      <c r="C1272" s="7" t="str">
        <f>HYPERLINK("https://www.twitter.com/ReZa30745298/status/1425637363129016321","https://www.twitter.com/ReZa30745298/status/1425637363129016321")</f>
        <v>https://www.twitter.com/ReZa30745298/status/1425637363129016321</v>
      </c>
      <c r="D1272" s="6" t="s">
        <v>2803</v>
      </c>
      <c r="E1272" s="8">
        <v>44419</v>
      </c>
      <c r="F1272" s="6" t="s">
        <v>2804</v>
      </c>
      <c r="G1272" s="5">
        <v>106</v>
      </c>
      <c r="H1272" s="5">
        <v>7105</v>
      </c>
      <c r="I1272" s="5">
        <v>6531</v>
      </c>
      <c r="J1272" s="6">
        <v>5418.2</v>
      </c>
      <c r="K1272" s="4" t="s">
        <v>4606</v>
      </c>
      <c r="L1272" s="6" t="s">
        <v>2486</v>
      </c>
      <c r="M1272" s="5">
        <v>24644</v>
      </c>
      <c r="N1272" s="4" t="s">
        <v>4606</v>
      </c>
      <c r="O1272" s="4" t="s">
        <v>4606</v>
      </c>
      <c r="P1272" s="4" t="s">
        <v>4606</v>
      </c>
    </row>
    <row r="1273" spans="1:16" ht="15" x14ac:dyDescent="0.2">
      <c r="A1273" s="2">
        <v>1272</v>
      </c>
      <c r="B1273" s="6" t="s">
        <v>1</v>
      </c>
      <c r="C1273" s="7" t="str">
        <f>HYPERLINK("https://www.twitter.com/CryptoLemons/status/1425637362588082184","https://www.twitter.com/CryptoLemons/status/1425637362588082184")</f>
        <v>https://www.twitter.com/CryptoLemons/status/1425637362588082184</v>
      </c>
      <c r="D1273" s="6" t="s">
        <v>2666</v>
      </c>
      <c r="E1273" s="8">
        <v>44419</v>
      </c>
      <c r="F1273" s="6" t="s">
        <v>2805</v>
      </c>
      <c r="G1273" s="5">
        <v>41</v>
      </c>
      <c r="H1273" s="5">
        <v>93</v>
      </c>
      <c r="I1273" s="5">
        <v>38</v>
      </c>
      <c r="J1273" s="6">
        <v>55.1</v>
      </c>
      <c r="K1273" s="4" t="s">
        <v>4606</v>
      </c>
      <c r="L1273" s="6" t="s">
        <v>2806</v>
      </c>
      <c r="M1273" s="5">
        <v>24645</v>
      </c>
      <c r="N1273" s="4" t="s">
        <v>4606</v>
      </c>
      <c r="O1273" s="4" t="s">
        <v>4606</v>
      </c>
      <c r="P1273" s="4" t="s">
        <v>4606</v>
      </c>
    </row>
    <row r="1274" spans="1:16" ht="15" x14ac:dyDescent="0.2">
      <c r="A1274" s="2">
        <v>1273</v>
      </c>
      <c r="B1274" s="6" t="s">
        <v>1</v>
      </c>
      <c r="C1274" s="7" t="str">
        <f>HYPERLINK("https://www.twitter.com/Jeonwonwoo96717/status/1425637360146911233","https://www.twitter.com/Jeonwonwoo96717/status/1425637360146911233")</f>
        <v>https://www.twitter.com/Jeonwonwoo96717/status/1425637360146911233</v>
      </c>
      <c r="D1274" s="6" t="s">
        <v>2807</v>
      </c>
      <c r="E1274" s="8">
        <v>44419</v>
      </c>
      <c r="F1274" s="6" t="s">
        <v>2805</v>
      </c>
      <c r="G1274" s="5">
        <v>319</v>
      </c>
      <c r="H1274" s="5">
        <v>1680</v>
      </c>
      <c r="I1274" s="5">
        <v>5685</v>
      </c>
      <c r="J1274" s="6">
        <v>3410.3</v>
      </c>
      <c r="K1274" s="4" t="s">
        <v>4606</v>
      </c>
      <c r="L1274" s="6" t="s">
        <v>2575</v>
      </c>
      <c r="M1274" s="5">
        <v>24646</v>
      </c>
      <c r="N1274" s="4" t="s">
        <v>4606</v>
      </c>
      <c r="O1274" s="4" t="s">
        <v>4606</v>
      </c>
      <c r="P1274" s="4" t="s">
        <v>4606</v>
      </c>
    </row>
    <row r="1275" spans="1:16" ht="15" x14ac:dyDescent="0.2">
      <c r="A1275" s="2">
        <v>1274</v>
      </c>
      <c r="B1275" s="6" t="s">
        <v>1</v>
      </c>
      <c r="C1275" s="7" t="str">
        <f>HYPERLINK("https://www.twitter.com/tahanjgnmalas/status/1425637359874236418","https://www.twitter.com/tahanjgnmalas/status/1425637359874236418")</f>
        <v>https://www.twitter.com/tahanjgnmalas/status/1425637359874236418</v>
      </c>
      <c r="D1275" s="6" t="s">
        <v>2808</v>
      </c>
      <c r="E1275" s="8">
        <v>44419</v>
      </c>
      <c r="F1275" s="6" t="s">
        <v>2805</v>
      </c>
      <c r="G1275" s="5">
        <v>247</v>
      </c>
      <c r="H1275" s="5">
        <v>560</v>
      </c>
      <c r="I1275" s="5">
        <v>1626</v>
      </c>
      <c r="J1275" s="6">
        <v>1030.4000000000001</v>
      </c>
      <c r="K1275" s="4" t="s">
        <v>4606</v>
      </c>
      <c r="L1275" s="6" t="s">
        <v>2693</v>
      </c>
      <c r="M1275" s="5">
        <v>24647</v>
      </c>
      <c r="N1275" s="4" t="s">
        <v>4606</v>
      </c>
      <c r="O1275" s="4" t="s">
        <v>4606</v>
      </c>
      <c r="P1275" s="4" t="s">
        <v>4606</v>
      </c>
    </row>
    <row r="1276" spans="1:16" ht="15" x14ac:dyDescent="0.2">
      <c r="A1276" s="2">
        <v>1275</v>
      </c>
      <c r="B1276" s="6" t="s">
        <v>1</v>
      </c>
      <c r="C1276" s="7" t="str">
        <f>HYPERLINK("https://www.twitter.com/TeishaLlewellyn/status/1425637359488573440","https://www.twitter.com/TeishaLlewellyn/status/1425637359488573440")</f>
        <v>https://www.twitter.com/TeishaLlewellyn/status/1425637359488573440</v>
      </c>
      <c r="D1276" s="6" t="s">
        <v>2755</v>
      </c>
      <c r="E1276" s="8">
        <v>44419</v>
      </c>
      <c r="F1276" s="6" t="s">
        <v>2805</v>
      </c>
      <c r="G1276" s="5">
        <v>45</v>
      </c>
      <c r="H1276" s="5">
        <v>1</v>
      </c>
      <c r="I1276" s="5">
        <v>1</v>
      </c>
      <c r="J1276" s="6">
        <v>9.8000000000000007</v>
      </c>
      <c r="K1276" s="4" t="s">
        <v>4606</v>
      </c>
      <c r="L1276" s="6" t="s">
        <v>2809</v>
      </c>
      <c r="M1276" s="5">
        <v>24648</v>
      </c>
      <c r="N1276" s="4" t="s">
        <v>4606</v>
      </c>
      <c r="O1276" s="4" t="s">
        <v>4606</v>
      </c>
      <c r="P1276" s="4" t="s">
        <v>4606</v>
      </c>
    </row>
    <row r="1277" spans="1:16" ht="15" x14ac:dyDescent="0.2">
      <c r="A1277" s="2">
        <v>1276</v>
      </c>
      <c r="B1277" s="6" t="s">
        <v>1</v>
      </c>
      <c r="C1277" s="7" t="str">
        <f>HYPERLINK("https://www.twitter.com/hodirib/status/1425637358028955656","https://www.twitter.com/hodirib/status/1425637358028955656")</f>
        <v>https://www.twitter.com/hodirib/status/1425637358028955656</v>
      </c>
      <c r="D1277" s="6" t="s">
        <v>2810</v>
      </c>
      <c r="E1277" s="8">
        <v>44419</v>
      </c>
      <c r="F1277" s="6" t="s">
        <v>2811</v>
      </c>
      <c r="G1277" s="5">
        <v>0</v>
      </c>
      <c r="H1277" s="5">
        <v>23600</v>
      </c>
      <c r="I1277" s="5">
        <v>39109</v>
      </c>
      <c r="J1277" s="6">
        <v>26634.5</v>
      </c>
      <c r="K1277" s="4" t="s">
        <v>4606</v>
      </c>
      <c r="L1277" s="6" t="s">
        <v>2812</v>
      </c>
      <c r="M1277" s="5">
        <v>24649</v>
      </c>
      <c r="N1277" s="4" t="s">
        <v>4606</v>
      </c>
      <c r="O1277" s="4" t="s">
        <v>4606</v>
      </c>
      <c r="P1277" s="4" t="s">
        <v>4606</v>
      </c>
    </row>
    <row r="1278" spans="1:16" ht="15" x14ac:dyDescent="0.2">
      <c r="A1278" s="2">
        <v>1277</v>
      </c>
      <c r="B1278" s="6" t="s">
        <v>1</v>
      </c>
      <c r="C1278" s="7" t="str">
        <f>HYPERLINK("https://www.twitter.com/Athristia/status/1425637355549958144","https://www.twitter.com/Athristia/status/1425637355549958144")</f>
        <v>https://www.twitter.com/Athristia/status/1425637355549958144</v>
      </c>
      <c r="D1278" s="6" t="s">
        <v>2813</v>
      </c>
      <c r="E1278" s="8">
        <v>44419</v>
      </c>
      <c r="F1278" s="6" t="s">
        <v>2811</v>
      </c>
      <c r="G1278" s="5">
        <v>400</v>
      </c>
      <c r="H1278" s="5">
        <v>0</v>
      </c>
      <c r="I1278" s="5">
        <v>0</v>
      </c>
      <c r="J1278" s="5">
        <v>80</v>
      </c>
      <c r="K1278" s="4" t="s">
        <v>4606</v>
      </c>
      <c r="L1278" s="6" t="s">
        <v>2814</v>
      </c>
      <c r="M1278" s="5">
        <v>24650</v>
      </c>
      <c r="N1278" s="4" t="s">
        <v>4606</v>
      </c>
      <c r="O1278" s="4" t="s">
        <v>4606</v>
      </c>
      <c r="P1278" s="4" t="s">
        <v>4606</v>
      </c>
    </row>
    <row r="1279" spans="1:16" ht="15" x14ac:dyDescent="0.2">
      <c r="A1279" s="2">
        <v>1278</v>
      </c>
      <c r="B1279" s="6" t="s">
        <v>1</v>
      </c>
      <c r="C1279" s="7" t="str">
        <f>HYPERLINK("https://www.twitter.com/andalax/status/1425637349434658820","https://www.twitter.com/andalax/status/1425637349434658820")</f>
        <v>https://www.twitter.com/andalax/status/1425637349434658820</v>
      </c>
      <c r="D1279" s="6" t="s">
        <v>2815</v>
      </c>
      <c r="E1279" s="8">
        <v>44419</v>
      </c>
      <c r="F1279" s="6" t="s">
        <v>2816</v>
      </c>
      <c r="G1279" s="5">
        <v>218</v>
      </c>
      <c r="H1279" s="5">
        <v>1680</v>
      </c>
      <c r="I1279" s="5">
        <v>5685</v>
      </c>
      <c r="J1279" s="6">
        <v>3390.1</v>
      </c>
      <c r="K1279" s="4" t="s">
        <v>4606</v>
      </c>
      <c r="L1279" s="6" t="s">
        <v>2575</v>
      </c>
      <c r="M1279" s="5">
        <v>24651</v>
      </c>
      <c r="N1279" s="4" t="s">
        <v>4606</v>
      </c>
      <c r="O1279" s="4" t="s">
        <v>4606</v>
      </c>
      <c r="P1279" s="4" t="s">
        <v>4606</v>
      </c>
    </row>
    <row r="1280" spans="1:16" ht="15" x14ac:dyDescent="0.2">
      <c r="A1280" s="2">
        <v>1279</v>
      </c>
      <c r="B1280" s="6" t="s">
        <v>1</v>
      </c>
      <c r="C1280" s="7" t="str">
        <f>HYPERLINK("https://www.twitter.com/jayvenz_03/status/1425637346171449345","https://www.twitter.com/jayvenz_03/status/1425637346171449345")</f>
        <v>https://www.twitter.com/jayvenz_03/status/1425637346171449345</v>
      </c>
      <c r="D1280" s="6" t="s">
        <v>2786</v>
      </c>
      <c r="E1280" s="8">
        <v>44419</v>
      </c>
      <c r="F1280" s="6" t="s">
        <v>2816</v>
      </c>
      <c r="G1280" s="5">
        <v>192</v>
      </c>
      <c r="H1280" s="5">
        <v>45</v>
      </c>
      <c r="I1280" s="5">
        <v>45</v>
      </c>
      <c r="J1280" s="6">
        <v>74.400000000000006</v>
      </c>
      <c r="K1280" s="4" t="s">
        <v>4606</v>
      </c>
      <c r="L1280" s="6" t="s">
        <v>2817</v>
      </c>
      <c r="M1280" s="5">
        <v>24652</v>
      </c>
      <c r="N1280" s="4" t="s">
        <v>4606</v>
      </c>
      <c r="O1280" s="4" t="s">
        <v>4606</v>
      </c>
      <c r="P1280" s="4" t="s">
        <v>4606</v>
      </c>
    </row>
    <row r="1281" spans="1:16" ht="15" x14ac:dyDescent="0.2">
      <c r="A1281" s="2">
        <v>1280</v>
      </c>
      <c r="B1281" s="6" t="s">
        <v>1</v>
      </c>
      <c r="C1281" s="7" t="str">
        <f>HYPERLINK("https://www.twitter.com/kimcflucky/status/1425637343780696067","https://www.twitter.com/kimcflucky/status/1425637343780696067")</f>
        <v>https://www.twitter.com/kimcflucky/status/1425637343780696067</v>
      </c>
      <c r="D1281" s="6" t="s">
        <v>2818</v>
      </c>
      <c r="E1281" s="8">
        <v>44419</v>
      </c>
      <c r="F1281" s="6" t="s">
        <v>2819</v>
      </c>
      <c r="G1281" s="5">
        <v>109</v>
      </c>
      <c r="H1281" s="5">
        <v>517</v>
      </c>
      <c r="I1281" s="5">
        <v>1482</v>
      </c>
      <c r="J1281" s="6">
        <v>917.9</v>
      </c>
      <c r="K1281" s="4" t="s">
        <v>4606</v>
      </c>
      <c r="L1281" s="6" t="s">
        <v>2820</v>
      </c>
      <c r="M1281" s="5">
        <v>24653</v>
      </c>
      <c r="N1281" s="4" t="s">
        <v>4606</v>
      </c>
      <c r="O1281" s="4" t="s">
        <v>4606</v>
      </c>
      <c r="P1281" s="4" t="s">
        <v>4606</v>
      </c>
    </row>
    <row r="1282" spans="1:16" ht="15" x14ac:dyDescent="0.2">
      <c r="A1282" s="2">
        <v>1281</v>
      </c>
      <c r="B1282" s="6" t="s">
        <v>1</v>
      </c>
      <c r="C1282" s="7" t="str">
        <f>HYPERLINK("https://www.twitter.com/frank_agyepong/status/1425637333412499456","https://www.twitter.com/frank_agyepong/status/1425637333412499456")</f>
        <v>https://www.twitter.com/frank_agyepong/status/1425637333412499456</v>
      </c>
      <c r="D1282" s="6" t="s">
        <v>2821</v>
      </c>
      <c r="E1282" s="8">
        <v>44419</v>
      </c>
      <c r="F1282" s="6" t="s">
        <v>2822</v>
      </c>
      <c r="G1282" s="5">
        <v>99</v>
      </c>
      <c r="H1282" s="5">
        <v>16</v>
      </c>
      <c r="I1282" s="5">
        <v>14</v>
      </c>
      <c r="J1282" s="6">
        <v>31.6</v>
      </c>
      <c r="K1282" s="4" t="s">
        <v>4606</v>
      </c>
      <c r="L1282" s="6" t="s">
        <v>2823</v>
      </c>
      <c r="M1282" s="5">
        <v>24654</v>
      </c>
      <c r="N1282" s="4" t="s">
        <v>4606</v>
      </c>
      <c r="O1282" s="4" t="s">
        <v>4606</v>
      </c>
      <c r="P1282" s="4" t="s">
        <v>4606</v>
      </c>
    </row>
    <row r="1283" spans="1:16" ht="15" x14ac:dyDescent="0.2">
      <c r="A1283" s="2">
        <v>1282</v>
      </c>
      <c r="B1283" s="6" t="s">
        <v>1</v>
      </c>
      <c r="C1283" s="7" t="str">
        <f>HYPERLINK("https://www.twitter.com/AmarShanti2/status/1425637332112322570","https://www.twitter.com/AmarShanti2/status/1425637332112322570")</f>
        <v>https://www.twitter.com/AmarShanti2/status/1425637332112322570</v>
      </c>
      <c r="D1283" s="6" t="s">
        <v>2759</v>
      </c>
      <c r="E1283" s="8">
        <v>44419</v>
      </c>
      <c r="F1283" s="6" t="s">
        <v>2824</v>
      </c>
      <c r="G1283" s="5">
        <v>8</v>
      </c>
      <c r="H1283" s="5">
        <v>0</v>
      </c>
      <c r="I1283" s="5">
        <v>0</v>
      </c>
      <c r="J1283" s="6">
        <v>1.6</v>
      </c>
      <c r="K1283" s="4" t="s">
        <v>4606</v>
      </c>
      <c r="L1283" s="6" t="s">
        <v>2825</v>
      </c>
      <c r="M1283" s="5">
        <v>24655</v>
      </c>
      <c r="N1283" s="4" t="s">
        <v>4606</v>
      </c>
      <c r="O1283" s="4" t="s">
        <v>4606</v>
      </c>
      <c r="P1283" s="4" t="s">
        <v>4606</v>
      </c>
    </row>
    <row r="1284" spans="1:16" ht="15" x14ac:dyDescent="0.2">
      <c r="A1284" s="2">
        <v>1283</v>
      </c>
      <c r="B1284" s="6" t="s">
        <v>1</v>
      </c>
      <c r="C1284" s="7" t="str">
        <f>HYPERLINK("https://www.twitter.com/NjsGordo/status/1425637329507557377","https://www.twitter.com/NjsGordo/status/1425637329507557377")</f>
        <v>https://www.twitter.com/NjsGordo/status/1425637329507557377</v>
      </c>
      <c r="D1284" s="6" t="s">
        <v>2826</v>
      </c>
      <c r="E1284" s="8">
        <v>44419</v>
      </c>
      <c r="F1284" s="6" t="s">
        <v>2824</v>
      </c>
      <c r="G1284" s="5">
        <v>0</v>
      </c>
      <c r="H1284" s="5">
        <v>2692</v>
      </c>
      <c r="I1284" s="5">
        <v>5641</v>
      </c>
      <c r="J1284" s="6">
        <v>3628.1</v>
      </c>
      <c r="K1284" s="4" t="s">
        <v>4606</v>
      </c>
      <c r="L1284" s="6" t="s">
        <v>2791</v>
      </c>
      <c r="M1284" s="5">
        <v>24656</v>
      </c>
      <c r="N1284" s="4" t="s">
        <v>4606</v>
      </c>
      <c r="O1284" s="4" t="s">
        <v>4606</v>
      </c>
      <c r="P1284" s="4" t="s">
        <v>4606</v>
      </c>
    </row>
    <row r="1285" spans="1:16" ht="15" x14ac:dyDescent="0.2">
      <c r="A1285" s="2">
        <v>1284</v>
      </c>
      <c r="B1285" s="6" t="s">
        <v>1</v>
      </c>
      <c r="C1285" s="7" t="str">
        <f>HYPERLINK("https://www.twitter.com/Fredly72576807/status/1425637329176125442","https://www.twitter.com/Fredly72576807/status/1425637329176125442")</f>
        <v>https://www.twitter.com/Fredly72576807/status/1425637329176125442</v>
      </c>
      <c r="D1285" s="6" t="s">
        <v>2777</v>
      </c>
      <c r="E1285" s="8">
        <v>44419</v>
      </c>
      <c r="F1285" s="6" t="s">
        <v>2827</v>
      </c>
      <c r="G1285" s="5">
        <v>43</v>
      </c>
      <c r="H1285" s="5">
        <v>2</v>
      </c>
      <c r="I1285" s="5">
        <v>1</v>
      </c>
      <c r="J1285" s="6">
        <v>9.6999999999999993</v>
      </c>
      <c r="K1285" s="4" t="s">
        <v>4606</v>
      </c>
      <c r="L1285" s="6" t="s">
        <v>2828</v>
      </c>
      <c r="M1285" s="5">
        <v>24657</v>
      </c>
      <c r="N1285" s="4" t="s">
        <v>4606</v>
      </c>
      <c r="O1285" s="4" t="s">
        <v>4606</v>
      </c>
      <c r="P1285" s="4" t="s">
        <v>4606</v>
      </c>
    </row>
    <row r="1286" spans="1:16" ht="15" x14ac:dyDescent="0.2">
      <c r="A1286" s="2">
        <v>1285</v>
      </c>
      <c r="B1286" s="6" t="s">
        <v>1</v>
      </c>
      <c r="C1286" s="7" t="str">
        <f>HYPERLINK("https://www.twitter.com/hulk815662711/status/1425637327662043136","https://www.twitter.com/hulk815662711/status/1425637327662043136")</f>
        <v>https://www.twitter.com/hulk815662711/status/1425637327662043136</v>
      </c>
      <c r="D1286" s="6" t="s">
        <v>2829</v>
      </c>
      <c r="E1286" s="8">
        <v>44419</v>
      </c>
      <c r="F1286" s="6" t="s">
        <v>2827</v>
      </c>
      <c r="G1286" s="5">
        <v>12</v>
      </c>
      <c r="H1286" s="5">
        <v>1</v>
      </c>
      <c r="I1286" s="5">
        <v>1</v>
      </c>
      <c r="J1286" s="6">
        <v>3.2</v>
      </c>
      <c r="K1286" s="4" t="s">
        <v>4606</v>
      </c>
      <c r="L1286" s="6" t="s">
        <v>2830</v>
      </c>
      <c r="M1286" s="5">
        <v>24658</v>
      </c>
      <c r="N1286" s="4" t="s">
        <v>4606</v>
      </c>
      <c r="O1286" s="4" t="s">
        <v>4606</v>
      </c>
      <c r="P1286" s="4" t="s">
        <v>4606</v>
      </c>
    </row>
    <row r="1287" spans="1:16" ht="15" x14ac:dyDescent="0.2">
      <c r="A1287" s="2">
        <v>1286</v>
      </c>
      <c r="B1287" s="6" t="s">
        <v>1</v>
      </c>
      <c r="C1287" s="7" t="str">
        <f>HYPERLINK("https://www.twitter.com/luckyveyla/status/1425637327154544644","https://www.twitter.com/luckyveyla/status/1425637327154544644")</f>
        <v>https://www.twitter.com/luckyveyla/status/1425637327154544644</v>
      </c>
      <c r="D1287" s="6" t="s">
        <v>2831</v>
      </c>
      <c r="E1287" s="8">
        <v>44419</v>
      </c>
      <c r="F1287" s="6" t="s">
        <v>2827</v>
      </c>
      <c r="G1287" s="5">
        <v>12</v>
      </c>
      <c r="H1287" s="5">
        <v>517</v>
      </c>
      <c r="I1287" s="5">
        <v>1482</v>
      </c>
      <c r="J1287" s="6">
        <v>898.5</v>
      </c>
      <c r="K1287" s="4" t="s">
        <v>4606</v>
      </c>
      <c r="L1287" s="6" t="s">
        <v>2820</v>
      </c>
      <c r="M1287" s="5">
        <v>24659</v>
      </c>
      <c r="N1287" s="4" t="s">
        <v>4606</v>
      </c>
      <c r="O1287" s="4" t="s">
        <v>4606</v>
      </c>
      <c r="P1287" s="4" t="s">
        <v>4606</v>
      </c>
    </row>
    <row r="1288" spans="1:16" ht="15" x14ac:dyDescent="0.2">
      <c r="A1288" s="2">
        <v>1287</v>
      </c>
      <c r="B1288" s="6" t="s">
        <v>1</v>
      </c>
      <c r="C1288" s="7" t="str">
        <f>HYPERLINK("https://www.twitter.com/kimcflucky/status/1425637317339799559","https://www.twitter.com/kimcflucky/status/1425637317339799559")</f>
        <v>https://www.twitter.com/kimcflucky/status/1425637317339799559</v>
      </c>
      <c r="D1288" s="6" t="s">
        <v>2818</v>
      </c>
      <c r="E1288" s="8">
        <v>44419</v>
      </c>
      <c r="F1288" s="6" t="s">
        <v>2832</v>
      </c>
      <c r="G1288" s="5">
        <v>109</v>
      </c>
      <c r="H1288" s="5">
        <v>1680</v>
      </c>
      <c r="I1288" s="5">
        <v>5685</v>
      </c>
      <c r="J1288" s="6">
        <v>3368.3</v>
      </c>
      <c r="K1288" s="4" t="s">
        <v>4606</v>
      </c>
      <c r="L1288" s="6" t="s">
        <v>2575</v>
      </c>
      <c r="M1288" s="5">
        <v>24660</v>
      </c>
      <c r="N1288" s="4" t="s">
        <v>4606</v>
      </c>
      <c r="O1288" s="4" t="s">
        <v>4606</v>
      </c>
      <c r="P1288" s="4" t="s">
        <v>4606</v>
      </c>
    </row>
    <row r="1289" spans="1:16" ht="15" x14ac:dyDescent="0.2">
      <c r="A1289" s="2">
        <v>1288</v>
      </c>
      <c r="B1289" s="6" t="s">
        <v>1</v>
      </c>
      <c r="C1289" s="7" t="str">
        <f>HYPERLINK("https://www.twitter.com/anastar19960615/status/1425637315989282817","https://www.twitter.com/anastar19960615/status/1425637315989282817")</f>
        <v>https://www.twitter.com/anastar19960615/status/1425637315989282817</v>
      </c>
      <c r="D1289" s="6" t="s">
        <v>2833</v>
      </c>
      <c r="E1289" s="8">
        <v>44419</v>
      </c>
      <c r="F1289" s="6" t="s">
        <v>2834</v>
      </c>
      <c r="G1289" s="5">
        <v>40</v>
      </c>
      <c r="H1289" s="5">
        <v>560</v>
      </c>
      <c r="I1289" s="5">
        <v>1626</v>
      </c>
      <c r="J1289" s="5">
        <v>989</v>
      </c>
      <c r="K1289" s="4" t="s">
        <v>4606</v>
      </c>
      <c r="L1289" s="6" t="s">
        <v>2693</v>
      </c>
      <c r="M1289" s="5">
        <v>24661</v>
      </c>
      <c r="N1289" s="4" t="s">
        <v>4606</v>
      </c>
      <c r="O1289" s="4" t="s">
        <v>4606</v>
      </c>
      <c r="P1289" s="4" t="s">
        <v>4606</v>
      </c>
    </row>
    <row r="1290" spans="1:16" ht="15" x14ac:dyDescent="0.2">
      <c r="A1290" s="2">
        <v>1289</v>
      </c>
      <c r="B1290" s="6" t="s">
        <v>1</v>
      </c>
      <c r="C1290" s="7" t="str">
        <f>HYPERLINK("https://www.twitter.com/jirolupatmonemm/status/1425637313132957697","https://www.twitter.com/jirolupatmonemm/status/1425637313132957697")</f>
        <v>https://www.twitter.com/jirolupatmonemm/status/1425637313132957697</v>
      </c>
      <c r="D1290" s="6" t="s">
        <v>2835</v>
      </c>
      <c r="E1290" s="8">
        <v>44419</v>
      </c>
      <c r="F1290" s="6" t="s">
        <v>2834</v>
      </c>
      <c r="G1290" s="5">
        <v>100</v>
      </c>
      <c r="H1290" s="5">
        <v>560</v>
      </c>
      <c r="I1290" s="5">
        <v>1626</v>
      </c>
      <c r="J1290" s="5">
        <v>1001</v>
      </c>
      <c r="K1290" s="4" t="s">
        <v>4606</v>
      </c>
      <c r="L1290" s="6" t="s">
        <v>2693</v>
      </c>
      <c r="M1290" s="5">
        <v>24662</v>
      </c>
      <c r="N1290" s="4" t="s">
        <v>4606</v>
      </c>
      <c r="O1290" s="4" t="s">
        <v>4606</v>
      </c>
      <c r="P1290" s="4" t="s">
        <v>4606</v>
      </c>
    </row>
    <row r="1291" spans="1:16" ht="15" x14ac:dyDescent="0.2">
      <c r="A1291" s="2">
        <v>1290</v>
      </c>
      <c r="B1291" s="6" t="s">
        <v>1</v>
      </c>
      <c r="C1291" s="7" t="str">
        <f>HYPERLINK("https://www.twitter.com/CryptoLemons/status/1425637312617189376","https://www.twitter.com/CryptoLemons/status/1425637312617189376")</f>
        <v>https://www.twitter.com/CryptoLemons/status/1425637312617189376</v>
      </c>
      <c r="D1291" s="6" t="s">
        <v>2666</v>
      </c>
      <c r="E1291" s="8">
        <v>44419</v>
      </c>
      <c r="F1291" s="6" t="s">
        <v>2834</v>
      </c>
      <c r="G1291" s="5">
        <v>41</v>
      </c>
      <c r="H1291" s="5">
        <v>272</v>
      </c>
      <c r="I1291" s="5">
        <v>224</v>
      </c>
      <c r="J1291" s="6">
        <v>201.8</v>
      </c>
      <c r="K1291" s="4" t="s">
        <v>4606</v>
      </c>
      <c r="L1291" s="6" t="s">
        <v>2836</v>
      </c>
      <c r="M1291" s="5">
        <v>24663</v>
      </c>
      <c r="N1291" s="4" t="s">
        <v>4606</v>
      </c>
      <c r="O1291" s="4" t="s">
        <v>4606</v>
      </c>
      <c r="P1291" s="4" t="s">
        <v>4606</v>
      </c>
    </row>
    <row r="1292" spans="1:16" ht="15" x14ac:dyDescent="0.2">
      <c r="A1292" s="2">
        <v>1291</v>
      </c>
      <c r="B1292" s="6" t="s">
        <v>1</v>
      </c>
      <c r="C1292" s="7" t="str">
        <f>HYPERLINK("https://www.twitter.com/itsmecalibaby/status/1425637309941129217","https://www.twitter.com/itsmecalibaby/status/1425637309941129217")</f>
        <v>https://www.twitter.com/itsmecalibaby/status/1425637309941129217</v>
      </c>
      <c r="D1292" s="6" t="s">
        <v>2837</v>
      </c>
      <c r="E1292" s="8">
        <v>44419</v>
      </c>
      <c r="F1292" s="6" t="s">
        <v>2838</v>
      </c>
      <c r="G1292" s="5">
        <v>111</v>
      </c>
      <c r="H1292" s="5">
        <v>560</v>
      </c>
      <c r="I1292" s="5">
        <v>1626</v>
      </c>
      <c r="J1292" s="6">
        <v>1003.2</v>
      </c>
      <c r="K1292" s="4" t="s">
        <v>4606</v>
      </c>
      <c r="L1292" s="6" t="s">
        <v>2693</v>
      </c>
      <c r="M1292" s="5">
        <v>24664</v>
      </c>
      <c r="N1292" s="4" t="s">
        <v>4606</v>
      </c>
      <c r="O1292" s="4" t="s">
        <v>4606</v>
      </c>
      <c r="P1292" s="4" t="s">
        <v>4606</v>
      </c>
    </row>
    <row r="1293" spans="1:16" ht="15" x14ac:dyDescent="0.2">
      <c r="A1293" s="2">
        <v>1292</v>
      </c>
      <c r="B1293" s="6" t="s">
        <v>1</v>
      </c>
      <c r="C1293" s="7" t="str">
        <f>HYPERLINK("https://www.twitter.com/sky4sam__/status/1425637309546860545","https://www.twitter.com/sky4sam__/status/1425637309546860545")</f>
        <v>https://www.twitter.com/sky4sam__/status/1425637309546860545</v>
      </c>
      <c r="D1293" s="6" t="s">
        <v>2839</v>
      </c>
      <c r="E1293" s="8">
        <v>44419</v>
      </c>
      <c r="F1293" s="6" t="s">
        <v>2838</v>
      </c>
      <c r="G1293" s="5">
        <v>155</v>
      </c>
      <c r="H1293" s="5">
        <v>557</v>
      </c>
      <c r="I1293" s="5">
        <v>1322</v>
      </c>
      <c r="J1293" s="6">
        <v>859.1</v>
      </c>
      <c r="K1293" s="4" t="s">
        <v>4606</v>
      </c>
      <c r="L1293" s="6" t="s">
        <v>691</v>
      </c>
      <c r="M1293" s="5">
        <v>24665</v>
      </c>
      <c r="N1293" s="4" t="s">
        <v>4606</v>
      </c>
      <c r="O1293" s="4" t="s">
        <v>4606</v>
      </c>
      <c r="P1293" s="4" t="s">
        <v>4606</v>
      </c>
    </row>
    <row r="1294" spans="1:16" ht="15" x14ac:dyDescent="0.2">
      <c r="A1294" s="2">
        <v>1293</v>
      </c>
      <c r="B1294" s="6" t="s">
        <v>1</v>
      </c>
      <c r="C1294" s="7" t="str">
        <f>HYPERLINK("https://www.twitter.com/0xShiller/status/1425637307143573516","https://www.twitter.com/0xShiller/status/1425637307143573516")</f>
        <v>https://www.twitter.com/0xShiller/status/1425637307143573516</v>
      </c>
      <c r="D1294" s="6" t="s">
        <v>2840</v>
      </c>
      <c r="E1294" s="8">
        <v>44419</v>
      </c>
      <c r="F1294" s="6" t="s">
        <v>2841</v>
      </c>
      <c r="G1294" s="5">
        <v>29</v>
      </c>
      <c r="H1294" s="5">
        <v>1</v>
      </c>
      <c r="I1294" s="5">
        <v>0</v>
      </c>
      <c r="J1294" s="6">
        <v>6.1000000000000005</v>
      </c>
      <c r="K1294" s="4" t="s">
        <v>4606</v>
      </c>
      <c r="L1294" s="6" t="s">
        <v>2842</v>
      </c>
      <c r="M1294" s="5">
        <v>24666</v>
      </c>
      <c r="N1294" s="4" t="s">
        <v>4606</v>
      </c>
      <c r="O1294" s="4" t="s">
        <v>4606</v>
      </c>
      <c r="P1294" s="4" t="s">
        <v>4606</v>
      </c>
    </row>
    <row r="1295" spans="1:16" ht="15" x14ac:dyDescent="0.2">
      <c r="A1295" s="2">
        <v>1294</v>
      </c>
      <c r="B1295" s="6" t="s">
        <v>1</v>
      </c>
      <c r="C1295" s="7" t="str">
        <f>HYPERLINK("https://www.twitter.com/jayvenz_03/status/1425637304354312193","https://www.twitter.com/jayvenz_03/status/1425637304354312193")</f>
        <v>https://www.twitter.com/jayvenz_03/status/1425637304354312193</v>
      </c>
      <c r="D1295" s="6" t="s">
        <v>2786</v>
      </c>
      <c r="E1295" s="8">
        <v>44419</v>
      </c>
      <c r="F1295" s="6" t="s">
        <v>2841</v>
      </c>
      <c r="G1295" s="5">
        <v>192</v>
      </c>
      <c r="H1295" s="5">
        <v>54</v>
      </c>
      <c r="I1295" s="5">
        <v>51</v>
      </c>
      <c r="J1295" s="6">
        <v>80.100000000000009</v>
      </c>
      <c r="K1295" s="4" t="s">
        <v>4606</v>
      </c>
      <c r="L1295" s="6" t="s">
        <v>2711</v>
      </c>
      <c r="M1295" s="5">
        <v>24667</v>
      </c>
      <c r="N1295" s="4" t="s">
        <v>4606</v>
      </c>
      <c r="O1295" s="4" t="s">
        <v>4606</v>
      </c>
      <c r="P1295" s="4" t="s">
        <v>4606</v>
      </c>
    </row>
    <row r="1296" spans="1:16" ht="15" x14ac:dyDescent="0.2">
      <c r="A1296" s="2">
        <v>1295</v>
      </c>
      <c r="B1296" s="6" t="s">
        <v>1</v>
      </c>
      <c r="C1296" s="7" t="str">
        <f>HYPERLINK("https://www.twitter.com/CryptoMyFuture2/status/1425637294988398595","https://www.twitter.com/CryptoMyFuture2/status/1425637294988398595")</f>
        <v>https://www.twitter.com/CryptoMyFuture2/status/1425637294988398595</v>
      </c>
      <c r="D1296" s="6" t="s">
        <v>2843</v>
      </c>
      <c r="E1296" s="8">
        <v>44419</v>
      </c>
      <c r="F1296" s="6" t="s">
        <v>2844</v>
      </c>
      <c r="G1296" s="5">
        <v>188</v>
      </c>
      <c r="H1296" s="5">
        <v>0</v>
      </c>
      <c r="I1296" s="5">
        <v>0</v>
      </c>
      <c r="J1296" s="6">
        <v>37.6</v>
      </c>
      <c r="K1296" s="4" t="s">
        <v>4606</v>
      </c>
      <c r="L1296" s="6" t="s">
        <v>2845</v>
      </c>
      <c r="M1296" s="5">
        <v>24668</v>
      </c>
      <c r="N1296" s="4" t="s">
        <v>4606</v>
      </c>
      <c r="O1296" s="4" t="s">
        <v>4606</v>
      </c>
      <c r="P1296" s="4" t="s">
        <v>4606</v>
      </c>
    </row>
    <row r="1297" spans="1:16" ht="15" x14ac:dyDescent="0.2">
      <c r="A1297" s="2">
        <v>1296</v>
      </c>
      <c r="B1297" s="6" t="s">
        <v>1</v>
      </c>
      <c r="C1297" s="7" t="str">
        <f>HYPERLINK("https://www.twitter.com/Mery55809968/status/1425637293054775297","https://www.twitter.com/Mery55809968/status/1425637293054775297")</f>
        <v>https://www.twitter.com/Mery55809968/status/1425637293054775297</v>
      </c>
      <c r="D1297" s="6" t="s">
        <v>2846</v>
      </c>
      <c r="E1297" s="8">
        <v>44419</v>
      </c>
      <c r="F1297" s="6" t="s">
        <v>2844</v>
      </c>
      <c r="G1297" s="5">
        <v>89</v>
      </c>
      <c r="H1297" s="5">
        <v>206</v>
      </c>
      <c r="I1297" s="5">
        <v>217</v>
      </c>
      <c r="J1297" s="6">
        <v>188.1</v>
      </c>
      <c r="K1297" s="4" t="s">
        <v>4606</v>
      </c>
      <c r="L1297" s="6" t="s">
        <v>2847</v>
      </c>
      <c r="M1297" s="5">
        <v>24669</v>
      </c>
      <c r="N1297" s="4" t="s">
        <v>4606</v>
      </c>
      <c r="O1297" s="4" t="s">
        <v>4606</v>
      </c>
      <c r="P1297" s="4" t="s">
        <v>4606</v>
      </c>
    </row>
    <row r="1298" spans="1:16" ht="15" x14ac:dyDescent="0.2">
      <c r="A1298" s="2">
        <v>1297</v>
      </c>
      <c r="B1298" s="6" t="s">
        <v>1</v>
      </c>
      <c r="C1298" s="7" t="str">
        <f>HYPERLINK("https://www.twitter.com/Queensofie14/status/1425637287463833601","https://www.twitter.com/Queensofie14/status/1425637287463833601")</f>
        <v>https://www.twitter.com/Queensofie14/status/1425637287463833601</v>
      </c>
      <c r="D1298" s="6" t="s">
        <v>2788</v>
      </c>
      <c r="E1298" s="8">
        <v>44419</v>
      </c>
      <c r="F1298" s="6" t="s">
        <v>2848</v>
      </c>
      <c r="G1298" s="5">
        <v>192</v>
      </c>
      <c r="H1298" s="5">
        <v>878</v>
      </c>
      <c r="I1298" s="5">
        <v>807</v>
      </c>
      <c r="J1298" s="6">
        <v>705.3</v>
      </c>
      <c r="K1298" s="4" t="s">
        <v>4606</v>
      </c>
      <c r="L1298" s="6" t="s">
        <v>2730</v>
      </c>
      <c r="M1298" s="5">
        <v>24670</v>
      </c>
      <c r="N1298" s="4" t="s">
        <v>4606</v>
      </c>
      <c r="O1298" s="4" t="s">
        <v>4606</v>
      </c>
      <c r="P1298" s="4" t="s">
        <v>4606</v>
      </c>
    </row>
    <row r="1299" spans="1:16" ht="15" x14ac:dyDescent="0.2">
      <c r="A1299" s="2">
        <v>1298</v>
      </c>
      <c r="B1299" s="6" t="s">
        <v>1</v>
      </c>
      <c r="C1299" s="7" t="str">
        <f>HYPERLINK("https://www.twitter.com/CryptoLemons/status/1425637286532849671","https://www.twitter.com/CryptoLemons/status/1425637286532849671")</f>
        <v>https://www.twitter.com/CryptoLemons/status/1425637286532849671</v>
      </c>
      <c r="D1299" s="6" t="s">
        <v>2666</v>
      </c>
      <c r="E1299" s="8">
        <v>44419</v>
      </c>
      <c r="F1299" s="6" t="s">
        <v>2849</v>
      </c>
      <c r="G1299" s="5">
        <v>41</v>
      </c>
      <c r="H1299" s="5">
        <v>272</v>
      </c>
      <c r="I1299" s="5">
        <v>216</v>
      </c>
      <c r="J1299" s="6">
        <v>197.8</v>
      </c>
      <c r="K1299" s="4" t="s">
        <v>4606</v>
      </c>
      <c r="L1299" s="6" t="s">
        <v>2850</v>
      </c>
      <c r="M1299" s="5">
        <v>24671</v>
      </c>
      <c r="N1299" s="4" t="s">
        <v>4606</v>
      </c>
      <c r="O1299" s="4" t="s">
        <v>4606</v>
      </c>
      <c r="P1299" s="4" t="s">
        <v>4606</v>
      </c>
    </row>
    <row r="1300" spans="1:16" ht="15" x14ac:dyDescent="0.2">
      <c r="A1300" s="2">
        <v>1299</v>
      </c>
      <c r="B1300" s="6" t="s">
        <v>1</v>
      </c>
      <c r="C1300" s="7" t="str">
        <f>HYPERLINK("https://www.twitter.com/mbah_truno16/status/1425637282594185219","https://www.twitter.com/mbah_truno16/status/1425637282594185219")</f>
        <v>https://www.twitter.com/mbah_truno16/status/1425637282594185219</v>
      </c>
      <c r="D1300" s="6" t="s">
        <v>2851</v>
      </c>
      <c r="E1300" s="8">
        <v>44419</v>
      </c>
      <c r="F1300" s="6" t="s">
        <v>2852</v>
      </c>
      <c r="G1300" s="5">
        <v>51</v>
      </c>
      <c r="H1300" s="5">
        <v>878</v>
      </c>
      <c r="I1300" s="5">
        <v>807</v>
      </c>
      <c r="J1300" s="6">
        <v>677.09999999999991</v>
      </c>
      <c r="K1300" s="4" t="s">
        <v>4606</v>
      </c>
      <c r="L1300" s="6" t="s">
        <v>2730</v>
      </c>
      <c r="M1300" s="5">
        <v>24672</v>
      </c>
      <c r="N1300" s="4" t="s">
        <v>4606</v>
      </c>
      <c r="O1300" s="4" t="s">
        <v>4606</v>
      </c>
      <c r="P1300" s="4" t="s">
        <v>4606</v>
      </c>
    </row>
    <row r="1301" spans="1:16" ht="15" x14ac:dyDescent="0.2">
      <c r="A1301" s="2">
        <v>1300</v>
      </c>
      <c r="B1301" s="6" t="s">
        <v>1</v>
      </c>
      <c r="C1301" s="7" t="str">
        <f>HYPERLINK("https://www.twitter.com/imsollucky/status/1425637281663053835","https://www.twitter.com/imsollucky/status/1425637281663053835")</f>
        <v>https://www.twitter.com/imsollucky/status/1425637281663053835</v>
      </c>
      <c r="D1301" s="6" t="s">
        <v>2853</v>
      </c>
      <c r="E1301" s="8">
        <v>44419</v>
      </c>
      <c r="F1301" s="6" t="s">
        <v>2852</v>
      </c>
      <c r="G1301" s="5">
        <v>749</v>
      </c>
      <c r="H1301" s="5">
        <v>560</v>
      </c>
      <c r="I1301" s="5">
        <v>1626</v>
      </c>
      <c r="J1301" s="6">
        <v>1130.8</v>
      </c>
      <c r="K1301" s="4" t="s">
        <v>4606</v>
      </c>
      <c r="L1301" s="6" t="s">
        <v>2693</v>
      </c>
      <c r="M1301" s="5">
        <v>24673</v>
      </c>
      <c r="N1301" s="4" t="s">
        <v>4606</v>
      </c>
      <c r="O1301" s="4" t="s">
        <v>4606</v>
      </c>
      <c r="P1301" s="4" t="s">
        <v>4606</v>
      </c>
    </row>
    <row r="1302" spans="1:16" ht="15" x14ac:dyDescent="0.2">
      <c r="A1302" s="2">
        <v>1301</v>
      </c>
      <c r="B1302" s="6" t="s">
        <v>1</v>
      </c>
      <c r="C1302" s="7" t="str">
        <f>HYPERLINK("https://www.twitter.com/ternoticexixi/status/1425637281428230147","https://www.twitter.com/ternoticexixi/status/1425637281428230147")</f>
        <v>https://www.twitter.com/ternoticexixi/status/1425637281428230147</v>
      </c>
      <c r="D1302" s="6" t="s">
        <v>2854</v>
      </c>
      <c r="E1302" s="8">
        <v>44419</v>
      </c>
      <c r="F1302" s="6" t="s">
        <v>2852</v>
      </c>
      <c r="G1302" s="5">
        <v>223</v>
      </c>
      <c r="H1302" s="5">
        <v>560</v>
      </c>
      <c r="I1302" s="5">
        <v>1626</v>
      </c>
      <c r="J1302" s="6">
        <v>1025.5999999999999</v>
      </c>
      <c r="K1302" s="4" t="s">
        <v>4606</v>
      </c>
      <c r="L1302" s="6" t="s">
        <v>2693</v>
      </c>
      <c r="M1302" s="5">
        <v>24674</v>
      </c>
      <c r="N1302" s="4" t="s">
        <v>4606</v>
      </c>
      <c r="O1302" s="4" t="s">
        <v>4606</v>
      </c>
      <c r="P1302" s="4" t="s">
        <v>4606</v>
      </c>
    </row>
    <row r="1303" spans="1:16" ht="15" x14ac:dyDescent="0.2">
      <c r="A1303" s="2">
        <v>1302</v>
      </c>
      <c r="B1303" s="6" t="s">
        <v>1</v>
      </c>
      <c r="C1303" s="7" t="str">
        <f>HYPERLINK("https://www.twitter.com/samira_jaha/status/1425637280371277824","https://www.twitter.com/samira_jaha/status/1425637280371277824")</f>
        <v>https://www.twitter.com/samira_jaha/status/1425637280371277824</v>
      </c>
      <c r="D1303" s="6" t="s">
        <v>2855</v>
      </c>
      <c r="E1303" s="8">
        <v>44419</v>
      </c>
      <c r="F1303" s="6" t="s">
        <v>2852</v>
      </c>
      <c r="G1303" s="5">
        <v>170</v>
      </c>
      <c r="H1303" s="5">
        <v>557</v>
      </c>
      <c r="I1303" s="5">
        <v>1322</v>
      </c>
      <c r="J1303" s="6">
        <v>862.1</v>
      </c>
      <c r="K1303" s="4" t="s">
        <v>4606</v>
      </c>
      <c r="L1303" s="6" t="s">
        <v>691</v>
      </c>
      <c r="M1303" s="5">
        <v>24675</v>
      </c>
      <c r="N1303" s="4" t="s">
        <v>4606</v>
      </c>
      <c r="O1303" s="4" t="s">
        <v>4606</v>
      </c>
      <c r="P1303" s="4" t="s">
        <v>4606</v>
      </c>
    </row>
    <row r="1304" spans="1:16" ht="15" x14ac:dyDescent="0.2">
      <c r="A1304" s="2">
        <v>1303</v>
      </c>
      <c r="B1304" s="6" t="s">
        <v>1</v>
      </c>
      <c r="C1304" s="7" t="str">
        <f>HYPERLINK("https://www.twitter.com/facrael/status/1425803327149953024","https://www.twitter.com/facrael/status/1425803327149953024")</f>
        <v>https://www.twitter.com/facrael/status/1425803327149953024</v>
      </c>
      <c r="D1304" s="6" t="s">
        <v>2856</v>
      </c>
      <c r="E1304" s="8">
        <v>44420</v>
      </c>
      <c r="F1304" s="6" t="s">
        <v>2857</v>
      </c>
      <c r="G1304" s="5">
        <v>4404</v>
      </c>
      <c r="H1304" s="5">
        <v>0</v>
      </c>
      <c r="I1304" s="5">
        <v>0</v>
      </c>
      <c r="J1304" s="6">
        <v>880.80000000000007</v>
      </c>
      <c r="K1304" s="4" t="s">
        <v>4606</v>
      </c>
      <c r="L1304" s="6" t="s">
        <v>2858</v>
      </c>
      <c r="M1304" s="5">
        <v>25040</v>
      </c>
      <c r="N1304" s="4" t="s">
        <v>4606</v>
      </c>
      <c r="O1304" s="4" t="s">
        <v>4606</v>
      </c>
      <c r="P1304" s="4" t="s">
        <v>4606</v>
      </c>
    </row>
    <row r="1305" spans="1:16" ht="15" x14ac:dyDescent="0.2">
      <c r="A1305" s="2">
        <v>1304</v>
      </c>
      <c r="B1305" s="6" t="s">
        <v>1</v>
      </c>
      <c r="C1305" s="7" t="str">
        <f>HYPERLINK("https://www.twitter.com/Vaidpraveen1/status/1425803321416237061","https://www.twitter.com/Vaidpraveen1/status/1425803321416237061")</f>
        <v>https://www.twitter.com/Vaidpraveen1/status/1425803321416237061</v>
      </c>
      <c r="D1305" s="6" t="s">
        <v>2859</v>
      </c>
      <c r="E1305" s="8">
        <v>44420</v>
      </c>
      <c r="F1305" s="6" t="s">
        <v>2860</v>
      </c>
      <c r="G1305" s="5">
        <v>78</v>
      </c>
      <c r="H1305" s="5">
        <v>340</v>
      </c>
      <c r="I1305" s="5">
        <v>207</v>
      </c>
      <c r="J1305" s="6">
        <v>221.1</v>
      </c>
      <c r="K1305" s="4" t="s">
        <v>4606</v>
      </c>
      <c r="L1305" s="6" t="s">
        <v>2861</v>
      </c>
      <c r="M1305" s="5">
        <v>25041</v>
      </c>
      <c r="N1305" s="4" t="s">
        <v>4606</v>
      </c>
      <c r="O1305" s="4" t="s">
        <v>4606</v>
      </c>
      <c r="P1305" s="4" t="s">
        <v>4606</v>
      </c>
    </row>
    <row r="1306" spans="1:16" ht="15" x14ac:dyDescent="0.2">
      <c r="A1306" s="2">
        <v>1305</v>
      </c>
      <c r="B1306" s="6" t="s">
        <v>1</v>
      </c>
      <c r="C1306" s="7" t="str">
        <f>HYPERLINK("https://www.twitter.com/kskhbh2/status/1425803321030299650","https://www.twitter.com/kskhbh2/status/1425803321030299650")</f>
        <v>https://www.twitter.com/kskhbh2/status/1425803321030299650</v>
      </c>
      <c r="D1306" s="6" t="s">
        <v>2862</v>
      </c>
      <c r="E1306" s="8">
        <v>44420</v>
      </c>
      <c r="F1306" s="6" t="s">
        <v>2860</v>
      </c>
      <c r="G1306" s="5">
        <v>151</v>
      </c>
      <c r="H1306" s="5">
        <v>0</v>
      </c>
      <c r="I1306" s="5">
        <v>0</v>
      </c>
      <c r="J1306" s="6">
        <v>30.200000000000003</v>
      </c>
      <c r="K1306" s="4" t="s">
        <v>4606</v>
      </c>
      <c r="L1306" s="6" t="s">
        <v>2863</v>
      </c>
      <c r="M1306" s="5">
        <v>25042</v>
      </c>
      <c r="N1306" s="4" t="s">
        <v>4606</v>
      </c>
      <c r="O1306" s="4" t="s">
        <v>4606</v>
      </c>
      <c r="P1306" s="4" t="s">
        <v>4606</v>
      </c>
    </row>
    <row r="1307" spans="1:16" ht="15" x14ac:dyDescent="0.2">
      <c r="A1307" s="2">
        <v>1306</v>
      </c>
      <c r="B1307" s="6" t="s">
        <v>1</v>
      </c>
      <c r="C1307" s="7" t="str">
        <f>HYPERLINK("https://www.twitter.com/CandyCoin0/status/1425803320820707337","https://www.twitter.com/CandyCoin0/status/1425803320820707337")</f>
        <v>https://www.twitter.com/CandyCoin0/status/1425803320820707337</v>
      </c>
      <c r="D1307" s="6" t="s">
        <v>2864</v>
      </c>
      <c r="E1307" s="8">
        <v>44420</v>
      </c>
      <c r="F1307" s="6" t="s">
        <v>2860</v>
      </c>
      <c r="G1307" s="5">
        <v>426</v>
      </c>
      <c r="H1307" s="5">
        <v>3</v>
      </c>
      <c r="I1307" s="5">
        <v>1</v>
      </c>
      <c r="J1307" s="6">
        <v>86.600000000000009</v>
      </c>
      <c r="K1307" s="4" t="s">
        <v>4606</v>
      </c>
      <c r="L1307" s="6" t="s">
        <v>2865</v>
      </c>
      <c r="M1307" s="5">
        <v>25043</v>
      </c>
      <c r="N1307" s="4" t="s">
        <v>4606</v>
      </c>
      <c r="O1307" s="4" t="s">
        <v>4606</v>
      </c>
      <c r="P1307" s="4" t="s">
        <v>4606</v>
      </c>
    </row>
    <row r="1308" spans="1:16" ht="15" x14ac:dyDescent="0.2">
      <c r="A1308" s="2">
        <v>1307</v>
      </c>
      <c r="B1308" s="6" t="s">
        <v>1</v>
      </c>
      <c r="C1308" s="7" t="str">
        <f>HYPERLINK("https://www.twitter.com/Suhendra3354/status/1425803320589905922","https://www.twitter.com/Suhendra3354/status/1425803320589905922")</f>
        <v>https://www.twitter.com/Suhendra3354/status/1425803320589905922</v>
      </c>
      <c r="D1308" s="6" t="s">
        <v>2866</v>
      </c>
      <c r="E1308" s="8">
        <v>44420</v>
      </c>
      <c r="F1308" s="6" t="s">
        <v>2860</v>
      </c>
      <c r="G1308" s="5">
        <v>49</v>
      </c>
      <c r="H1308" s="5">
        <v>9076</v>
      </c>
      <c r="I1308" s="5">
        <v>8412</v>
      </c>
      <c r="J1308" s="6">
        <v>6938.6</v>
      </c>
      <c r="K1308" s="4" t="s">
        <v>4606</v>
      </c>
      <c r="L1308" s="6" t="s">
        <v>2486</v>
      </c>
      <c r="M1308" s="5">
        <v>25044</v>
      </c>
      <c r="N1308" s="4" t="s">
        <v>4606</v>
      </c>
      <c r="O1308" s="4" t="s">
        <v>4606</v>
      </c>
      <c r="P1308" s="4" t="s">
        <v>4606</v>
      </c>
    </row>
    <row r="1309" spans="1:16" ht="15" x14ac:dyDescent="0.2">
      <c r="A1309" s="2">
        <v>1308</v>
      </c>
      <c r="B1309" s="6" t="s">
        <v>1</v>
      </c>
      <c r="C1309" s="7" t="str">
        <f>HYPERLINK("https://www.twitter.com/JustinHia/status/1425803318576640007","https://www.twitter.com/JustinHia/status/1425803318576640007")</f>
        <v>https://www.twitter.com/JustinHia/status/1425803318576640007</v>
      </c>
      <c r="D1309" s="6" t="s">
        <v>2867</v>
      </c>
      <c r="E1309" s="8">
        <v>44420</v>
      </c>
      <c r="F1309" s="6" t="s">
        <v>2868</v>
      </c>
      <c r="G1309" s="5">
        <v>45</v>
      </c>
      <c r="H1309" s="5">
        <v>2872</v>
      </c>
      <c r="I1309" s="5">
        <v>9837</v>
      </c>
      <c r="J1309" s="6">
        <v>5789.1</v>
      </c>
      <c r="K1309" s="4" t="s">
        <v>4606</v>
      </c>
      <c r="L1309" s="6" t="s">
        <v>2575</v>
      </c>
      <c r="M1309" s="5">
        <v>25045</v>
      </c>
      <c r="N1309" s="4" t="s">
        <v>4606</v>
      </c>
      <c r="O1309" s="4" t="s">
        <v>4606</v>
      </c>
      <c r="P1309" s="4" t="s">
        <v>4606</v>
      </c>
    </row>
    <row r="1310" spans="1:16" ht="15" x14ac:dyDescent="0.2">
      <c r="A1310" s="2">
        <v>1309</v>
      </c>
      <c r="B1310" s="6" t="s">
        <v>1</v>
      </c>
      <c r="C1310" s="7" t="str">
        <f>HYPERLINK("https://www.twitter.com/Angelsept18/status/1425803316840177668","https://www.twitter.com/Angelsept18/status/1425803316840177668")</f>
        <v>https://www.twitter.com/Angelsept18/status/1425803316840177668</v>
      </c>
      <c r="D1310" s="6" t="s">
        <v>2869</v>
      </c>
      <c r="E1310" s="8">
        <v>44420</v>
      </c>
      <c r="F1310" s="6" t="s">
        <v>2868</v>
      </c>
      <c r="G1310" s="5">
        <v>414</v>
      </c>
      <c r="H1310" s="5">
        <v>334</v>
      </c>
      <c r="I1310" s="5">
        <v>634</v>
      </c>
      <c r="J1310" s="5">
        <v>500</v>
      </c>
      <c r="K1310" s="4" t="s">
        <v>4606</v>
      </c>
      <c r="L1310" s="6" t="s">
        <v>1178</v>
      </c>
      <c r="M1310" s="5">
        <v>25046</v>
      </c>
      <c r="N1310" s="4" t="s">
        <v>4606</v>
      </c>
      <c r="O1310" s="4" t="s">
        <v>4606</v>
      </c>
      <c r="P1310" s="4" t="s">
        <v>4606</v>
      </c>
    </row>
    <row r="1311" spans="1:16" ht="15" x14ac:dyDescent="0.2">
      <c r="A1311" s="2">
        <v>1310</v>
      </c>
      <c r="B1311" s="6" t="s">
        <v>1</v>
      </c>
      <c r="C1311" s="7" t="str">
        <f>HYPERLINK("https://www.twitter.com/AbdulMa87187165/status/1425803316152324101","https://www.twitter.com/AbdulMa87187165/status/1425803316152324101")</f>
        <v>https://www.twitter.com/AbdulMa87187165/status/1425803316152324101</v>
      </c>
      <c r="D1311" s="6" t="s">
        <v>2870</v>
      </c>
      <c r="E1311" s="8">
        <v>44420</v>
      </c>
      <c r="F1311" s="6" t="s">
        <v>2868</v>
      </c>
      <c r="G1311" s="5">
        <v>86</v>
      </c>
      <c r="H1311" s="5">
        <v>0</v>
      </c>
      <c r="I1311" s="5">
        <v>0</v>
      </c>
      <c r="J1311" s="6">
        <v>17.2</v>
      </c>
      <c r="K1311" s="4" t="s">
        <v>4606</v>
      </c>
      <c r="L1311" s="6" t="s">
        <v>2871</v>
      </c>
      <c r="M1311" s="5">
        <v>25047</v>
      </c>
      <c r="N1311" s="4" t="s">
        <v>4606</v>
      </c>
      <c r="O1311" s="4" t="s">
        <v>4606</v>
      </c>
      <c r="P1311" s="4" t="s">
        <v>4606</v>
      </c>
    </row>
    <row r="1312" spans="1:16" ht="15" x14ac:dyDescent="0.2">
      <c r="A1312" s="2">
        <v>1311</v>
      </c>
      <c r="B1312" s="6" t="s">
        <v>1</v>
      </c>
      <c r="C1312" s="7" t="str">
        <f>HYPERLINK("https://www.twitter.com/dian75952098/status/1425803312247414787","https://www.twitter.com/dian75952098/status/1425803312247414787")</f>
        <v>https://www.twitter.com/dian75952098/status/1425803312247414787</v>
      </c>
      <c r="D1312" s="6" t="s">
        <v>2872</v>
      </c>
      <c r="E1312" s="8">
        <v>44420</v>
      </c>
      <c r="F1312" s="6" t="s">
        <v>2873</v>
      </c>
      <c r="G1312" s="5">
        <v>23</v>
      </c>
      <c r="H1312" s="5">
        <v>1199</v>
      </c>
      <c r="I1312" s="5">
        <v>807</v>
      </c>
      <c r="J1312" s="6">
        <v>767.8</v>
      </c>
      <c r="K1312" s="4" t="s">
        <v>4606</v>
      </c>
      <c r="L1312" s="6" t="s">
        <v>2874</v>
      </c>
      <c r="M1312" s="5">
        <v>25048</v>
      </c>
      <c r="N1312" s="4" t="s">
        <v>4606</v>
      </c>
      <c r="O1312" s="4" t="s">
        <v>4606</v>
      </c>
      <c r="P1312" s="4" t="s">
        <v>4606</v>
      </c>
    </row>
    <row r="1313" spans="1:16" ht="15" x14ac:dyDescent="0.2">
      <c r="A1313" s="2">
        <v>1312</v>
      </c>
      <c r="B1313" s="6" t="s">
        <v>1</v>
      </c>
      <c r="C1313" s="7" t="str">
        <f>HYPERLINK("https://www.twitter.com/CharlieJoeph/status/1425803311979040776","https://www.twitter.com/CharlieJoeph/status/1425803311979040776")</f>
        <v>https://www.twitter.com/CharlieJoeph/status/1425803311979040776</v>
      </c>
      <c r="D1313" s="6" t="s">
        <v>2875</v>
      </c>
      <c r="E1313" s="8">
        <v>44420</v>
      </c>
      <c r="F1313" s="6" t="s">
        <v>2873</v>
      </c>
      <c r="G1313" s="5">
        <v>72</v>
      </c>
      <c r="H1313" s="5">
        <v>639</v>
      </c>
      <c r="I1313" s="5">
        <v>1733</v>
      </c>
      <c r="J1313" s="6">
        <v>1072.5999999999999</v>
      </c>
      <c r="K1313" s="4" t="s">
        <v>4606</v>
      </c>
      <c r="L1313" s="6" t="s">
        <v>2876</v>
      </c>
      <c r="M1313" s="5">
        <v>25049</v>
      </c>
      <c r="N1313" s="4" t="s">
        <v>4606</v>
      </c>
      <c r="O1313" s="4" t="s">
        <v>4606</v>
      </c>
      <c r="P1313" s="4" t="s">
        <v>4606</v>
      </c>
    </row>
    <row r="1314" spans="1:16" ht="15" x14ac:dyDescent="0.2">
      <c r="A1314" s="2">
        <v>1313</v>
      </c>
      <c r="B1314" s="6" t="s">
        <v>1</v>
      </c>
      <c r="C1314" s="7" t="str">
        <f>HYPERLINK("https://www.twitter.com/if_bridge/status/1425803310905266179","https://www.twitter.com/if_bridge/status/1425803310905266179")</f>
        <v>https://www.twitter.com/if_bridge/status/1425803310905266179</v>
      </c>
      <c r="D1314" s="6" t="s">
        <v>2877</v>
      </c>
      <c r="E1314" s="8">
        <v>44420</v>
      </c>
      <c r="F1314" s="6" t="s">
        <v>2873</v>
      </c>
      <c r="G1314" s="5">
        <v>64</v>
      </c>
      <c r="H1314" s="5">
        <v>10</v>
      </c>
      <c r="I1314" s="5">
        <v>2</v>
      </c>
      <c r="J1314" s="6">
        <v>16.8</v>
      </c>
      <c r="K1314" s="4" t="s">
        <v>4606</v>
      </c>
      <c r="L1314" s="6" t="s">
        <v>2878</v>
      </c>
      <c r="M1314" s="5">
        <v>25050</v>
      </c>
      <c r="N1314" s="4" t="s">
        <v>4606</v>
      </c>
      <c r="O1314" s="4" t="s">
        <v>4606</v>
      </c>
      <c r="P1314" s="4" t="s">
        <v>4606</v>
      </c>
    </row>
    <row r="1315" spans="1:16" ht="15" x14ac:dyDescent="0.2">
      <c r="A1315" s="2">
        <v>1314</v>
      </c>
      <c r="B1315" s="6" t="s">
        <v>1</v>
      </c>
      <c r="C1315" s="7" t="str">
        <f>HYPERLINK("https://www.twitter.com/UminyaBangGarr/status/1425803309651087360","https://www.twitter.com/UminyaBangGarr/status/1425803309651087360")</f>
        <v>https://www.twitter.com/UminyaBangGarr/status/1425803309651087360</v>
      </c>
      <c r="D1315" s="6" t="s">
        <v>2879</v>
      </c>
      <c r="E1315" s="8">
        <v>44420</v>
      </c>
      <c r="F1315" s="6" t="s">
        <v>2880</v>
      </c>
      <c r="G1315" s="5">
        <v>118</v>
      </c>
      <c r="H1315" s="5">
        <v>6926</v>
      </c>
      <c r="I1315" s="5">
        <v>16329</v>
      </c>
      <c r="J1315" s="6">
        <v>10265.9</v>
      </c>
      <c r="K1315" s="4" t="s">
        <v>4606</v>
      </c>
      <c r="L1315" s="6" t="s">
        <v>2881</v>
      </c>
      <c r="M1315" s="5">
        <v>25051</v>
      </c>
      <c r="N1315" s="4" t="s">
        <v>4606</v>
      </c>
      <c r="O1315" s="4" t="s">
        <v>4606</v>
      </c>
      <c r="P1315" s="4" t="s">
        <v>4606</v>
      </c>
    </row>
    <row r="1316" spans="1:16" ht="15" x14ac:dyDescent="0.2">
      <c r="A1316" s="2">
        <v>1315</v>
      </c>
      <c r="B1316" s="6" t="s">
        <v>1</v>
      </c>
      <c r="C1316" s="7" t="str">
        <f>HYPERLINK("https://www.twitter.com/RParsit/status/1425803308619366402","https://www.twitter.com/RParsit/status/1425803308619366402")</f>
        <v>https://www.twitter.com/RParsit/status/1425803308619366402</v>
      </c>
      <c r="D1316" s="6" t="s">
        <v>2882</v>
      </c>
      <c r="E1316" s="8">
        <v>44420</v>
      </c>
      <c r="F1316" s="6" t="s">
        <v>2880</v>
      </c>
      <c r="G1316" s="5">
        <v>65</v>
      </c>
      <c r="H1316" s="5">
        <v>639</v>
      </c>
      <c r="I1316" s="5">
        <v>1733</v>
      </c>
      <c r="J1316" s="6">
        <v>1071.2</v>
      </c>
      <c r="K1316" s="4" t="s">
        <v>4606</v>
      </c>
      <c r="L1316" s="6" t="s">
        <v>2876</v>
      </c>
      <c r="M1316" s="5">
        <v>25052</v>
      </c>
      <c r="N1316" s="4" t="s">
        <v>4606</v>
      </c>
      <c r="O1316" s="4" t="s">
        <v>4606</v>
      </c>
      <c r="P1316" s="4" t="s">
        <v>4606</v>
      </c>
    </row>
    <row r="1317" spans="1:16" ht="15" x14ac:dyDescent="0.2">
      <c r="A1317" s="2">
        <v>1316</v>
      </c>
      <c r="B1317" s="6" t="s">
        <v>1</v>
      </c>
      <c r="C1317" s="7" t="str">
        <f>HYPERLINK("https://www.twitter.com/al_luckybigwin/status/1425803308451602432","https://www.twitter.com/al_luckybigwin/status/1425803308451602432")</f>
        <v>https://www.twitter.com/al_luckybigwin/status/1425803308451602432</v>
      </c>
      <c r="D1317" s="6" t="s">
        <v>2883</v>
      </c>
      <c r="E1317" s="8">
        <v>44420</v>
      </c>
      <c r="F1317" s="6" t="s">
        <v>2880</v>
      </c>
      <c r="G1317" s="5">
        <v>410</v>
      </c>
      <c r="H1317" s="5">
        <v>2872</v>
      </c>
      <c r="I1317" s="5">
        <v>9837</v>
      </c>
      <c r="J1317" s="6">
        <v>5862.1</v>
      </c>
      <c r="K1317" s="4" t="s">
        <v>4606</v>
      </c>
      <c r="L1317" s="6" t="s">
        <v>2575</v>
      </c>
      <c r="M1317" s="5">
        <v>25053</v>
      </c>
      <c r="N1317" s="4" t="s">
        <v>4606</v>
      </c>
      <c r="O1317" s="4" t="s">
        <v>4606</v>
      </c>
      <c r="P1317" s="4" t="s">
        <v>4606</v>
      </c>
    </row>
    <row r="1318" spans="1:16" ht="15" x14ac:dyDescent="0.2">
      <c r="A1318" s="2">
        <v>1317</v>
      </c>
      <c r="B1318" s="6" t="s">
        <v>1</v>
      </c>
      <c r="C1318" s="7" t="str">
        <f>HYPERLINK("https://www.twitter.com/anaknyabuyeni/status/1425803307851816961","https://www.twitter.com/anaknyabuyeni/status/1425803307851816961")</f>
        <v>https://www.twitter.com/anaknyabuyeni/status/1425803307851816961</v>
      </c>
      <c r="D1318" s="6" t="s">
        <v>2884</v>
      </c>
      <c r="E1318" s="8">
        <v>44420</v>
      </c>
      <c r="F1318" s="6" t="s">
        <v>2880</v>
      </c>
      <c r="G1318" s="5">
        <v>190</v>
      </c>
      <c r="H1318" s="5">
        <v>639</v>
      </c>
      <c r="I1318" s="5">
        <v>1733</v>
      </c>
      <c r="J1318" s="6">
        <v>1096.2</v>
      </c>
      <c r="K1318" s="4" t="s">
        <v>4606</v>
      </c>
      <c r="L1318" s="6" t="s">
        <v>2876</v>
      </c>
      <c r="M1318" s="5">
        <v>25054</v>
      </c>
      <c r="N1318" s="4" t="s">
        <v>4606</v>
      </c>
      <c r="O1318" s="4" t="s">
        <v>4606</v>
      </c>
      <c r="P1318" s="4" t="s">
        <v>4606</v>
      </c>
    </row>
    <row r="1319" spans="1:16" ht="15" x14ac:dyDescent="0.2">
      <c r="A1319" s="2">
        <v>1318</v>
      </c>
      <c r="B1319" s="6" t="s">
        <v>1</v>
      </c>
      <c r="C1319" s="7" t="str">
        <f>HYPERLINK("https://www.twitter.com/Cryptow90720742/status/1425803307038040064","https://www.twitter.com/Cryptow90720742/status/1425803307038040064")</f>
        <v>https://www.twitter.com/Cryptow90720742/status/1425803307038040064</v>
      </c>
      <c r="D1319" s="6" t="s">
        <v>2885</v>
      </c>
      <c r="E1319" s="8">
        <v>44420</v>
      </c>
      <c r="F1319" s="6" t="s">
        <v>2880</v>
      </c>
      <c r="G1319" s="5">
        <v>10</v>
      </c>
      <c r="H1319" s="5">
        <v>0</v>
      </c>
      <c r="I1319" s="5">
        <v>0</v>
      </c>
      <c r="J1319" s="5">
        <v>2</v>
      </c>
      <c r="K1319" s="4" t="s">
        <v>4606</v>
      </c>
      <c r="L1319" s="6" t="s">
        <v>2886</v>
      </c>
      <c r="M1319" s="5">
        <v>25055</v>
      </c>
      <c r="N1319" s="4" t="s">
        <v>4606</v>
      </c>
      <c r="O1319" s="4" t="s">
        <v>4606</v>
      </c>
      <c r="P1319" s="4" t="s">
        <v>4606</v>
      </c>
    </row>
    <row r="1320" spans="1:16" ht="15" x14ac:dyDescent="0.2">
      <c r="A1320" s="2">
        <v>1319</v>
      </c>
      <c r="B1320" s="6" t="s">
        <v>1</v>
      </c>
      <c r="C1320" s="7" t="str">
        <f>HYPERLINK("https://www.twitter.com/tnt_makjiiiii/status/1425803307029700620","https://www.twitter.com/tnt_makjiiiii/status/1425803307029700620")</f>
        <v>https://www.twitter.com/tnt_makjiiiii/status/1425803307029700620</v>
      </c>
      <c r="D1320" s="6" t="s">
        <v>2887</v>
      </c>
      <c r="E1320" s="8">
        <v>44420</v>
      </c>
      <c r="F1320" s="6" t="s">
        <v>2880</v>
      </c>
      <c r="G1320" s="5">
        <v>586</v>
      </c>
      <c r="H1320" s="5">
        <v>1938</v>
      </c>
      <c r="I1320" s="5">
        <v>1917</v>
      </c>
      <c r="J1320" s="6">
        <v>1657.1</v>
      </c>
      <c r="K1320" s="4" t="s">
        <v>4606</v>
      </c>
      <c r="L1320" s="6" t="s">
        <v>2730</v>
      </c>
      <c r="M1320" s="5">
        <v>25063</v>
      </c>
      <c r="N1320" s="4" t="s">
        <v>4606</v>
      </c>
      <c r="O1320" s="4" t="s">
        <v>4606</v>
      </c>
      <c r="P1320" s="4" t="s">
        <v>4606</v>
      </c>
    </row>
    <row r="1321" spans="1:16" ht="15" x14ac:dyDescent="0.2">
      <c r="A1321" s="2">
        <v>1320</v>
      </c>
      <c r="B1321" s="6" t="s">
        <v>1</v>
      </c>
      <c r="C1321" s="7" t="str">
        <f>HYPERLINK("https://www.twitter.com/R2TMC/status/1425803306241204224","https://www.twitter.com/R2TMC/status/1425803306241204224")</f>
        <v>https://www.twitter.com/R2TMC/status/1425803306241204224</v>
      </c>
      <c r="D1321" s="6" t="s">
        <v>2888</v>
      </c>
      <c r="E1321" s="8">
        <v>44420</v>
      </c>
      <c r="F1321" s="6" t="s">
        <v>2880</v>
      </c>
      <c r="G1321" s="5">
        <v>2529</v>
      </c>
      <c r="H1321" s="5">
        <v>0</v>
      </c>
      <c r="I1321" s="5">
        <v>0</v>
      </c>
      <c r="J1321" s="6">
        <v>505.8</v>
      </c>
      <c r="K1321" s="4" t="s">
        <v>4606</v>
      </c>
      <c r="L1321" s="6" t="s">
        <v>2889</v>
      </c>
      <c r="M1321" s="5">
        <v>25064</v>
      </c>
      <c r="N1321" s="4" t="s">
        <v>4606</v>
      </c>
      <c r="O1321" s="4" t="s">
        <v>4606</v>
      </c>
      <c r="P1321" s="4" t="s">
        <v>4606</v>
      </c>
    </row>
    <row r="1322" spans="1:16" ht="15" x14ac:dyDescent="0.2">
      <c r="A1322" s="2">
        <v>1321</v>
      </c>
      <c r="B1322" s="6" t="s">
        <v>1</v>
      </c>
      <c r="C1322" s="7" t="str">
        <f>HYPERLINK("https://www.twitter.com/CandyCoin0/status/1425803305607966728","https://www.twitter.com/CandyCoin0/status/1425803305607966728")</f>
        <v>https://www.twitter.com/CandyCoin0/status/1425803305607966728</v>
      </c>
      <c r="D1322" s="6" t="s">
        <v>2864</v>
      </c>
      <c r="E1322" s="8">
        <v>44420</v>
      </c>
      <c r="F1322" s="6" t="s">
        <v>2890</v>
      </c>
      <c r="G1322" s="5">
        <v>426</v>
      </c>
      <c r="H1322" s="5">
        <v>3</v>
      </c>
      <c r="I1322" s="5">
        <v>1</v>
      </c>
      <c r="J1322" s="6">
        <v>86.600000000000009</v>
      </c>
      <c r="K1322" s="4" t="s">
        <v>4606</v>
      </c>
      <c r="L1322" s="6" t="s">
        <v>2865</v>
      </c>
      <c r="M1322" s="5">
        <v>25066</v>
      </c>
      <c r="N1322" s="4" t="s">
        <v>4606</v>
      </c>
      <c r="O1322" s="4" t="s">
        <v>4606</v>
      </c>
      <c r="P1322" s="4" t="s">
        <v>4606</v>
      </c>
    </row>
    <row r="1323" spans="1:16" ht="15" x14ac:dyDescent="0.2">
      <c r="A1323" s="2">
        <v>1322</v>
      </c>
      <c r="B1323" s="6" t="s">
        <v>1</v>
      </c>
      <c r="C1323" s="7" t="str">
        <f>HYPERLINK("https://www.twitter.com/tengkunando/status/1425803304936767496","https://www.twitter.com/tengkunando/status/1425803304936767496")</f>
        <v>https://www.twitter.com/tengkunando/status/1425803304936767496</v>
      </c>
      <c r="D1323" s="6" t="s">
        <v>2891</v>
      </c>
      <c r="E1323" s="8">
        <v>44420</v>
      </c>
      <c r="F1323" s="6" t="s">
        <v>2890</v>
      </c>
      <c r="G1323" s="5">
        <v>1</v>
      </c>
      <c r="H1323" s="5">
        <v>0</v>
      </c>
      <c r="I1323" s="5">
        <v>0</v>
      </c>
      <c r="J1323" s="6">
        <v>0.2</v>
      </c>
      <c r="K1323" s="4" t="s">
        <v>4606</v>
      </c>
      <c r="L1323" s="6" t="s">
        <v>2892</v>
      </c>
      <c r="M1323" s="5">
        <v>25067</v>
      </c>
      <c r="N1323" s="4" t="s">
        <v>4606</v>
      </c>
      <c r="O1323" s="4" t="s">
        <v>4606</v>
      </c>
      <c r="P1323" s="4" t="s">
        <v>4606</v>
      </c>
    </row>
    <row r="1324" spans="1:16" ht="15" x14ac:dyDescent="0.2">
      <c r="A1324" s="2">
        <v>1323</v>
      </c>
      <c r="B1324" s="6" t="s">
        <v>1</v>
      </c>
      <c r="C1324" s="7" t="str">
        <f>HYPERLINK("https://www.twitter.com/ulquiorrafla/status/1425803304735490052","https://www.twitter.com/ulquiorrafla/status/1425803304735490052")</f>
        <v>https://www.twitter.com/ulquiorrafla/status/1425803304735490052</v>
      </c>
      <c r="D1324" s="6" t="s">
        <v>2893</v>
      </c>
      <c r="E1324" s="8">
        <v>44420</v>
      </c>
      <c r="F1324" s="6" t="s">
        <v>2890</v>
      </c>
      <c r="G1324" s="5">
        <v>175</v>
      </c>
      <c r="H1324" s="5">
        <v>744</v>
      </c>
      <c r="I1324" s="5">
        <v>1699</v>
      </c>
      <c r="J1324" s="6">
        <v>1107.7</v>
      </c>
      <c r="K1324" s="4" t="s">
        <v>4606</v>
      </c>
      <c r="L1324" s="6" t="s">
        <v>2894</v>
      </c>
      <c r="M1324" s="5">
        <v>25068</v>
      </c>
      <c r="N1324" s="4" t="s">
        <v>4606</v>
      </c>
      <c r="O1324" s="4" t="s">
        <v>4606</v>
      </c>
      <c r="P1324" s="4" t="s">
        <v>4606</v>
      </c>
    </row>
    <row r="1325" spans="1:16" ht="15" x14ac:dyDescent="0.2">
      <c r="A1325" s="2">
        <v>1324</v>
      </c>
      <c r="B1325" s="6" t="s">
        <v>1</v>
      </c>
      <c r="C1325" s="7" t="str">
        <f>HYPERLINK("https://www.twitter.com/restless151/status/1425803304735416328","https://www.twitter.com/restless151/status/1425803304735416328")</f>
        <v>https://www.twitter.com/restless151/status/1425803304735416328</v>
      </c>
      <c r="D1325" s="6" t="s">
        <v>2895</v>
      </c>
      <c r="E1325" s="8">
        <v>44420</v>
      </c>
      <c r="F1325" s="6" t="s">
        <v>2890</v>
      </c>
      <c r="G1325" s="5">
        <v>74</v>
      </c>
      <c r="H1325" s="5">
        <v>0</v>
      </c>
      <c r="I1325" s="5">
        <v>0</v>
      </c>
      <c r="J1325" s="6">
        <v>14.8</v>
      </c>
      <c r="K1325" s="4" t="s">
        <v>4606</v>
      </c>
      <c r="L1325" s="6" t="s">
        <v>2896</v>
      </c>
      <c r="M1325" s="5">
        <v>25069</v>
      </c>
      <c r="N1325" s="4" t="s">
        <v>4606</v>
      </c>
      <c r="O1325" s="4" t="s">
        <v>4606</v>
      </c>
      <c r="P1325" s="4" t="s">
        <v>4606</v>
      </c>
    </row>
    <row r="1326" spans="1:16" ht="15" x14ac:dyDescent="0.2">
      <c r="A1326" s="2">
        <v>1325</v>
      </c>
      <c r="B1326" s="6" t="s">
        <v>1</v>
      </c>
      <c r="C1326" s="7" t="str">
        <f>HYPERLINK("https://www.twitter.com/ItMightVMe/status/1425803304223711234","https://www.twitter.com/ItMightVMe/status/1425803304223711234")</f>
        <v>https://www.twitter.com/ItMightVMe/status/1425803304223711234</v>
      </c>
      <c r="D1326" s="6" t="s">
        <v>2897</v>
      </c>
      <c r="E1326" s="8">
        <v>44420</v>
      </c>
      <c r="F1326" s="6" t="s">
        <v>2890</v>
      </c>
      <c r="G1326" s="5">
        <v>41</v>
      </c>
      <c r="H1326" s="5">
        <v>1938</v>
      </c>
      <c r="I1326" s="5">
        <v>1917</v>
      </c>
      <c r="J1326" s="6">
        <v>1548.1</v>
      </c>
      <c r="K1326" s="4" t="s">
        <v>4606</v>
      </c>
      <c r="L1326" s="6" t="s">
        <v>2730</v>
      </c>
      <c r="M1326" s="5">
        <v>25109</v>
      </c>
      <c r="N1326" s="4" t="s">
        <v>4606</v>
      </c>
      <c r="O1326" s="4" t="s">
        <v>4606</v>
      </c>
      <c r="P1326" s="4" t="s">
        <v>4606</v>
      </c>
    </row>
    <row r="1327" spans="1:16" ht="15" x14ac:dyDescent="0.2">
      <c r="A1327" s="2">
        <v>1326</v>
      </c>
      <c r="B1327" s="6" t="s">
        <v>1</v>
      </c>
      <c r="C1327" s="7" t="str">
        <f>HYPERLINK("https://www.twitter.com/AysemBouzid/status/1425803301061279749","https://www.twitter.com/AysemBouzid/status/1425803301061279749")</f>
        <v>https://www.twitter.com/AysemBouzid/status/1425803301061279749</v>
      </c>
      <c r="D1327" s="6" t="s">
        <v>2898</v>
      </c>
      <c r="E1327" s="8">
        <v>44420</v>
      </c>
      <c r="F1327" s="6" t="s">
        <v>2899</v>
      </c>
      <c r="G1327" s="5">
        <v>1</v>
      </c>
      <c r="H1327" s="5">
        <v>4745</v>
      </c>
      <c r="I1327" s="5">
        <v>6317</v>
      </c>
      <c r="J1327" s="6">
        <v>4582.2</v>
      </c>
      <c r="K1327" s="4" t="s">
        <v>4606</v>
      </c>
      <c r="L1327" s="6" t="s">
        <v>2900</v>
      </c>
      <c r="M1327" s="5">
        <v>25120</v>
      </c>
      <c r="N1327" s="4" t="s">
        <v>4606</v>
      </c>
      <c r="O1327" s="4" t="s">
        <v>4606</v>
      </c>
      <c r="P1327" s="4" t="s">
        <v>4606</v>
      </c>
    </row>
    <row r="1328" spans="1:16" ht="15" x14ac:dyDescent="0.2">
      <c r="A1328" s="2">
        <v>1327</v>
      </c>
      <c r="B1328" s="6" t="s">
        <v>1</v>
      </c>
      <c r="C1328" s="7" t="str">
        <f>HYPERLINK("https://www.twitter.com/4adybug/status/1425803297340887048","https://www.twitter.com/4adybug/status/1425803297340887048")</f>
        <v>https://www.twitter.com/4adybug/status/1425803297340887048</v>
      </c>
      <c r="D1328" s="6" t="s">
        <v>2901</v>
      </c>
      <c r="E1328" s="8">
        <v>44420</v>
      </c>
      <c r="F1328" s="6" t="s">
        <v>2902</v>
      </c>
      <c r="G1328" s="5">
        <v>231</v>
      </c>
      <c r="H1328" s="5">
        <v>0</v>
      </c>
      <c r="I1328" s="5">
        <v>0</v>
      </c>
      <c r="J1328" s="6">
        <v>46.2</v>
      </c>
      <c r="K1328" s="4" t="s">
        <v>4606</v>
      </c>
      <c r="L1328" s="6" t="s">
        <v>2903</v>
      </c>
      <c r="M1328" s="5">
        <v>25121</v>
      </c>
      <c r="N1328" s="4" t="s">
        <v>4606</v>
      </c>
      <c r="O1328" s="4" t="s">
        <v>4606</v>
      </c>
      <c r="P1328" s="4" t="s">
        <v>4606</v>
      </c>
    </row>
    <row r="1329" spans="1:16" ht="15" x14ac:dyDescent="0.2">
      <c r="A1329" s="2">
        <v>1328</v>
      </c>
      <c r="B1329" s="6" t="s">
        <v>1</v>
      </c>
      <c r="C1329" s="7" t="str">
        <f>HYPERLINK("https://www.twitter.com/Laskarc54267737/status/1425803296611078149","https://www.twitter.com/Laskarc54267737/status/1425803296611078149")</f>
        <v>https://www.twitter.com/Laskarc54267737/status/1425803296611078149</v>
      </c>
      <c r="D1329" s="6" t="s">
        <v>2904</v>
      </c>
      <c r="E1329" s="8">
        <v>44420</v>
      </c>
      <c r="F1329" s="6" t="s">
        <v>2902</v>
      </c>
      <c r="G1329" s="5">
        <v>0</v>
      </c>
      <c r="H1329" s="5">
        <v>0</v>
      </c>
      <c r="I1329" s="5">
        <v>0</v>
      </c>
      <c r="J1329" s="5">
        <v>0</v>
      </c>
      <c r="K1329" s="4" t="s">
        <v>4606</v>
      </c>
      <c r="L1329" s="6" t="s">
        <v>2905</v>
      </c>
      <c r="M1329" s="5">
        <v>25122</v>
      </c>
      <c r="N1329" s="4" t="s">
        <v>4606</v>
      </c>
      <c r="O1329" s="4" t="s">
        <v>4606</v>
      </c>
      <c r="P1329" s="4" t="s">
        <v>4606</v>
      </c>
    </row>
    <row r="1330" spans="1:16" ht="15" x14ac:dyDescent="0.2">
      <c r="A1330" s="2">
        <v>1329</v>
      </c>
      <c r="B1330" s="6" t="s">
        <v>1</v>
      </c>
      <c r="C1330" s="7" t="str">
        <f>HYPERLINK("https://www.twitter.com/Orpia_marygrace/status/1425803293863735296","https://www.twitter.com/Orpia_marygrace/status/1425803293863735296")</f>
        <v>https://www.twitter.com/Orpia_marygrace/status/1425803293863735296</v>
      </c>
      <c r="D1330" s="6" t="s">
        <v>2906</v>
      </c>
      <c r="E1330" s="8">
        <v>44420</v>
      </c>
      <c r="F1330" s="6" t="s">
        <v>2902</v>
      </c>
      <c r="G1330" s="5">
        <v>128</v>
      </c>
      <c r="H1330" s="5">
        <v>9</v>
      </c>
      <c r="I1330" s="5">
        <v>9</v>
      </c>
      <c r="J1330" s="6">
        <v>32.799999999999997</v>
      </c>
      <c r="K1330" s="4" t="s">
        <v>4606</v>
      </c>
      <c r="L1330" s="6" t="s">
        <v>2907</v>
      </c>
      <c r="M1330" s="5">
        <v>25166</v>
      </c>
      <c r="N1330" s="4" t="s">
        <v>4606</v>
      </c>
      <c r="O1330" s="4" t="s">
        <v>4606</v>
      </c>
      <c r="P1330" s="4" t="s">
        <v>4606</v>
      </c>
    </row>
    <row r="1331" spans="1:16" ht="15" x14ac:dyDescent="0.2">
      <c r="A1331" s="2">
        <v>1330</v>
      </c>
      <c r="B1331" s="6" t="s">
        <v>1</v>
      </c>
      <c r="C1331" s="7" t="str">
        <f>HYPERLINK("https://www.twitter.com/Clintonrmiller/status/1425803293469642757","https://www.twitter.com/Clintonrmiller/status/1425803293469642757")</f>
        <v>https://www.twitter.com/Clintonrmiller/status/1425803293469642757</v>
      </c>
      <c r="D1331" s="6" t="s">
        <v>2908</v>
      </c>
      <c r="E1331" s="8">
        <v>44420</v>
      </c>
      <c r="F1331" s="6" t="s">
        <v>2909</v>
      </c>
      <c r="G1331" s="5">
        <v>278</v>
      </c>
      <c r="H1331" s="5">
        <v>0</v>
      </c>
      <c r="I1331" s="5">
        <v>0</v>
      </c>
      <c r="J1331" s="6">
        <v>55.6</v>
      </c>
      <c r="K1331" s="4" t="s">
        <v>4606</v>
      </c>
      <c r="L1331" s="6" t="s">
        <v>2910</v>
      </c>
      <c r="M1331" s="5">
        <v>25167</v>
      </c>
      <c r="N1331" s="4" t="s">
        <v>4606</v>
      </c>
      <c r="O1331" s="4" t="s">
        <v>4606</v>
      </c>
      <c r="P1331" s="4" t="s">
        <v>4606</v>
      </c>
    </row>
    <row r="1332" spans="1:16" ht="15" x14ac:dyDescent="0.2">
      <c r="A1332" s="2">
        <v>1331</v>
      </c>
      <c r="B1332" s="6" t="s">
        <v>1</v>
      </c>
      <c r="C1332" s="7" t="str">
        <f>HYPERLINK("https://www.twitter.com/nareulppoptta/status/1425803290722242562","https://www.twitter.com/nareulppoptta/status/1425803290722242562")</f>
        <v>https://www.twitter.com/nareulppoptta/status/1425803290722242562</v>
      </c>
      <c r="D1332" s="6" t="s">
        <v>2911</v>
      </c>
      <c r="E1332" s="8">
        <v>44420</v>
      </c>
      <c r="F1332" s="6" t="s">
        <v>2909</v>
      </c>
      <c r="G1332" s="5">
        <v>18</v>
      </c>
      <c r="H1332" s="5">
        <v>639</v>
      </c>
      <c r="I1332" s="5">
        <v>1733</v>
      </c>
      <c r="J1332" s="6">
        <v>1061.8</v>
      </c>
      <c r="K1332" s="4" t="s">
        <v>4606</v>
      </c>
      <c r="L1332" s="6" t="s">
        <v>2876</v>
      </c>
      <c r="M1332" s="5">
        <v>25168</v>
      </c>
      <c r="N1332" s="4" t="s">
        <v>4606</v>
      </c>
      <c r="O1332" s="4" t="s">
        <v>4606</v>
      </c>
      <c r="P1332" s="4" t="s">
        <v>4606</v>
      </c>
    </row>
    <row r="1333" spans="1:16" ht="15" x14ac:dyDescent="0.2">
      <c r="A1333" s="2">
        <v>1332</v>
      </c>
      <c r="B1333" s="6" t="s">
        <v>1</v>
      </c>
      <c r="C1333" s="7" t="str">
        <f>HYPERLINK("https://www.twitter.com/jxanstrou/status/1425803290327932940","https://www.twitter.com/jxanstrou/status/1425803290327932940")</f>
        <v>https://www.twitter.com/jxanstrou/status/1425803290327932940</v>
      </c>
      <c r="D1333" s="6" t="s">
        <v>2912</v>
      </c>
      <c r="E1333" s="8">
        <v>44420</v>
      </c>
      <c r="F1333" s="6" t="s">
        <v>2909</v>
      </c>
      <c r="G1333" s="5">
        <v>24</v>
      </c>
      <c r="H1333" s="5">
        <v>6926</v>
      </c>
      <c r="I1333" s="5">
        <v>16329</v>
      </c>
      <c r="J1333" s="6">
        <v>10247.1</v>
      </c>
      <c r="K1333" s="4" t="s">
        <v>4606</v>
      </c>
      <c r="L1333" s="6" t="s">
        <v>2881</v>
      </c>
      <c r="M1333" s="5">
        <v>25169</v>
      </c>
      <c r="N1333" s="4" t="s">
        <v>4606</v>
      </c>
      <c r="O1333" s="4" t="s">
        <v>4606</v>
      </c>
      <c r="P1333" s="4" t="s">
        <v>4606</v>
      </c>
    </row>
    <row r="1334" spans="1:16" ht="15" x14ac:dyDescent="0.2">
      <c r="A1334" s="2">
        <v>1333</v>
      </c>
      <c r="B1334" s="6" t="s">
        <v>1</v>
      </c>
      <c r="C1334" s="7" t="str">
        <f>HYPERLINK("https://www.twitter.com/pikocing/status/1425803289732337676","https://www.twitter.com/pikocing/status/1425803289732337676")</f>
        <v>https://www.twitter.com/pikocing/status/1425803289732337676</v>
      </c>
      <c r="D1334" s="6" t="s">
        <v>2913</v>
      </c>
      <c r="E1334" s="8">
        <v>44420</v>
      </c>
      <c r="F1334" s="6" t="s">
        <v>2909</v>
      </c>
      <c r="G1334" s="5">
        <v>697</v>
      </c>
      <c r="H1334" s="5">
        <v>639</v>
      </c>
      <c r="I1334" s="5">
        <v>1733</v>
      </c>
      <c r="J1334" s="6">
        <v>1197.5999999999999</v>
      </c>
      <c r="K1334" s="4" t="s">
        <v>4606</v>
      </c>
      <c r="L1334" s="6" t="s">
        <v>2876</v>
      </c>
      <c r="M1334" s="5">
        <v>25170</v>
      </c>
      <c r="N1334" s="4" t="s">
        <v>4606</v>
      </c>
      <c r="O1334" s="4" t="s">
        <v>4606</v>
      </c>
      <c r="P1334" s="4" t="s">
        <v>4606</v>
      </c>
    </row>
    <row r="1335" spans="1:16" ht="15" x14ac:dyDescent="0.2">
      <c r="A1335" s="2">
        <v>1334</v>
      </c>
      <c r="B1335" s="6" t="s">
        <v>1</v>
      </c>
      <c r="C1335" s="7" t="str">
        <f>HYPERLINK("https://www.twitter.com/Olayinkaterrab1/status/1425803289308893184","https://www.twitter.com/Olayinkaterrab1/status/1425803289308893184")</f>
        <v>https://www.twitter.com/Olayinkaterrab1/status/1425803289308893184</v>
      </c>
      <c r="D1335" s="6" t="s">
        <v>2914</v>
      </c>
      <c r="E1335" s="8">
        <v>44420</v>
      </c>
      <c r="F1335" s="6" t="s">
        <v>2915</v>
      </c>
      <c r="G1335" s="5">
        <v>56</v>
      </c>
      <c r="H1335" s="5">
        <v>0</v>
      </c>
      <c r="I1335" s="5">
        <v>0</v>
      </c>
      <c r="J1335" s="6">
        <v>11.200000000000001</v>
      </c>
      <c r="K1335" s="4" t="s">
        <v>4606</v>
      </c>
      <c r="L1335" s="6" t="s">
        <v>2916</v>
      </c>
      <c r="M1335" s="5">
        <v>25171</v>
      </c>
      <c r="N1335" s="4" t="s">
        <v>4606</v>
      </c>
      <c r="O1335" s="4" t="s">
        <v>4606</v>
      </c>
      <c r="P1335" s="4" t="s">
        <v>4606</v>
      </c>
    </row>
    <row r="1336" spans="1:16" ht="15" x14ac:dyDescent="0.2">
      <c r="A1336" s="2">
        <v>1335</v>
      </c>
      <c r="B1336" s="6" t="s">
        <v>1</v>
      </c>
      <c r="C1336" s="7" t="str">
        <f>HYPERLINK("https://www.twitter.com/chanafredella/status/1425803286976757760","https://www.twitter.com/chanafredella/status/1425803286976757760")</f>
        <v>https://www.twitter.com/chanafredella/status/1425803286976757760</v>
      </c>
      <c r="D1336" s="6" t="s">
        <v>2917</v>
      </c>
      <c r="E1336" s="8">
        <v>44420</v>
      </c>
      <c r="F1336" s="6" t="s">
        <v>2915</v>
      </c>
      <c r="G1336" s="5">
        <v>134</v>
      </c>
      <c r="H1336" s="5">
        <v>2872</v>
      </c>
      <c r="I1336" s="5">
        <v>9837</v>
      </c>
      <c r="J1336" s="6">
        <v>5806.9</v>
      </c>
      <c r="K1336" s="4" t="s">
        <v>4606</v>
      </c>
      <c r="L1336" s="6" t="s">
        <v>2575</v>
      </c>
      <c r="M1336" s="5">
        <v>25172</v>
      </c>
      <c r="N1336" s="4" t="s">
        <v>4606</v>
      </c>
      <c r="O1336" s="4" t="s">
        <v>4606</v>
      </c>
      <c r="P1336" s="4" t="s">
        <v>4606</v>
      </c>
    </row>
    <row r="1337" spans="1:16" ht="15" x14ac:dyDescent="0.2">
      <c r="A1337" s="2">
        <v>1336</v>
      </c>
      <c r="B1337" s="6" t="s">
        <v>1</v>
      </c>
      <c r="C1337" s="7" t="str">
        <f>HYPERLINK("https://www.twitter.com/raymond9977/status/1425803285219348480","https://www.twitter.com/raymond9977/status/1425803285219348480")</f>
        <v>https://www.twitter.com/raymond9977/status/1425803285219348480</v>
      </c>
      <c r="D1337" s="6" t="s">
        <v>2918</v>
      </c>
      <c r="E1337" s="8">
        <v>44420</v>
      </c>
      <c r="F1337" s="6" t="s">
        <v>2919</v>
      </c>
      <c r="G1337" s="5">
        <v>2</v>
      </c>
      <c r="H1337" s="5">
        <v>0</v>
      </c>
      <c r="I1337" s="5">
        <v>0</v>
      </c>
      <c r="J1337" s="6">
        <v>0.4</v>
      </c>
      <c r="K1337" s="4" t="s">
        <v>4606</v>
      </c>
      <c r="L1337" s="6" t="s">
        <v>2920</v>
      </c>
      <c r="M1337" s="5">
        <v>25173</v>
      </c>
      <c r="N1337" s="4" t="s">
        <v>4606</v>
      </c>
      <c r="O1337" s="4" t="s">
        <v>4606</v>
      </c>
      <c r="P1337" s="4" t="s">
        <v>4606</v>
      </c>
    </row>
    <row r="1338" spans="1:16" ht="15" x14ac:dyDescent="0.2">
      <c r="A1338" s="2">
        <v>1337</v>
      </c>
      <c r="B1338" s="6" t="s">
        <v>1</v>
      </c>
      <c r="C1338" s="7" t="str">
        <f>HYPERLINK("https://www.twitter.com/banesa299/status/1425803285101879296","https://www.twitter.com/banesa299/status/1425803285101879296")</f>
        <v>https://www.twitter.com/banesa299/status/1425803285101879296</v>
      </c>
      <c r="D1338" s="6" t="s">
        <v>2921</v>
      </c>
      <c r="E1338" s="8">
        <v>44420</v>
      </c>
      <c r="F1338" s="6" t="s">
        <v>2919</v>
      </c>
      <c r="G1338" s="5">
        <v>288</v>
      </c>
      <c r="H1338" s="5">
        <v>3040</v>
      </c>
      <c r="I1338" s="5">
        <v>6642</v>
      </c>
      <c r="J1338" s="6">
        <v>4290.6000000000004</v>
      </c>
      <c r="K1338" s="4" t="s">
        <v>4606</v>
      </c>
      <c r="L1338" s="6" t="s">
        <v>2791</v>
      </c>
      <c r="M1338" s="5">
        <v>25174</v>
      </c>
      <c r="N1338" s="4" t="s">
        <v>4606</v>
      </c>
      <c r="O1338" s="4" t="s">
        <v>4606</v>
      </c>
      <c r="P1338" s="4" t="s">
        <v>4606</v>
      </c>
    </row>
    <row r="1339" spans="1:16" ht="15" x14ac:dyDescent="0.2">
      <c r="A1339" s="2">
        <v>1338</v>
      </c>
      <c r="B1339" s="6" t="s">
        <v>1</v>
      </c>
      <c r="C1339" s="7" t="str">
        <f>HYPERLINK("https://www.twitter.com/Septamis1/status/1425803284091129863","https://www.twitter.com/Septamis1/status/1425803284091129863")</f>
        <v>https://www.twitter.com/Septamis1/status/1425803284091129863</v>
      </c>
      <c r="D1339" s="6" t="s">
        <v>2922</v>
      </c>
      <c r="E1339" s="8">
        <v>44420</v>
      </c>
      <c r="F1339" s="6" t="s">
        <v>2919</v>
      </c>
      <c r="G1339" s="5">
        <v>18</v>
      </c>
      <c r="H1339" s="5">
        <v>15</v>
      </c>
      <c r="I1339" s="5">
        <v>2</v>
      </c>
      <c r="J1339" s="6">
        <v>9.1</v>
      </c>
      <c r="K1339" s="4" t="s">
        <v>4606</v>
      </c>
      <c r="L1339" s="6" t="s">
        <v>2923</v>
      </c>
      <c r="M1339" s="5">
        <v>25175</v>
      </c>
      <c r="N1339" s="4" t="s">
        <v>4606</v>
      </c>
      <c r="O1339" s="4" t="s">
        <v>4606</v>
      </c>
      <c r="P1339" s="4" t="s">
        <v>4606</v>
      </c>
    </row>
    <row r="1340" spans="1:16" ht="15" x14ac:dyDescent="0.2">
      <c r="A1340" s="2">
        <v>1339</v>
      </c>
      <c r="B1340" s="6" t="s">
        <v>1</v>
      </c>
      <c r="C1340" s="7" t="str">
        <f>HYPERLINK("https://www.twitter.com/tutopass/status/1425803283659202566","https://www.twitter.com/tutopass/status/1425803283659202566")</f>
        <v>https://www.twitter.com/tutopass/status/1425803283659202566</v>
      </c>
      <c r="D1340" s="6" t="s">
        <v>2924</v>
      </c>
      <c r="E1340" s="8">
        <v>44420</v>
      </c>
      <c r="F1340" s="6" t="s">
        <v>2919</v>
      </c>
      <c r="G1340" s="5">
        <v>251</v>
      </c>
      <c r="H1340" s="5">
        <v>492</v>
      </c>
      <c r="I1340" s="5">
        <v>37</v>
      </c>
      <c r="J1340" s="6">
        <v>216.3</v>
      </c>
      <c r="K1340" s="4" t="s">
        <v>4606</v>
      </c>
      <c r="L1340" s="6" t="s">
        <v>2925</v>
      </c>
      <c r="M1340" s="5">
        <v>25176</v>
      </c>
      <c r="N1340" s="4" t="s">
        <v>4606</v>
      </c>
      <c r="O1340" s="4" t="s">
        <v>4606</v>
      </c>
      <c r="P1340" s="4" t="s">
        <v>4606</v>
      </c>
    </row>
    <row r="1341" spans="1:16" ht="15" x14ac:dyDescent="0.2">
      <c r="A1341" s="2">
        <v>1340</v>
      </c>
      <c r="B1341" s="6" t="s">
        <v>1</v>
      </c>
      <c r="C1341" s="7" t="str">
        <f>HYPERLINK("https://www.twitter.com/sayangBang_gar/status/1425803278168649738","https://www.twitter.com/sayangBang_gar/status/1425803278168649738")</f>
        <v>https://www.twitter.com/sayangBang_gar/status/1425803278168649738</v>
      </c>
      <c r="D1341" s="6" t="s">
        <v>2926</v>
      </c>
      <c r="E1341" s="8">
        <v>44420</v>
      </c>
      <c r="F1341" s="6" t="s">
        <v>2927</v>
      </c>
      <c r="G1341" s="5">
        <v>51</v>
      </c>
      <c r="H1341" s="5">
        <v>639</v>
      </c>
      <c r="I1341" s="5">
        <v>1733</v>
      </c>
      <c r="J1341" s="6">
        <v>1068.4000000000001</v>
      </c>
      <c r="K1341" s="4" t="s">
        <v>4606</v>
      </c>
      <c r="L1341" s="6" t="s">
        <v>2876</v>
      </c>
      <c r="M1341" s="5">
        <v>25177</v>
      </c>
      <c r="N1341" s="4" t="s">
        <v>4606</v>
      </c>
      <c r="O1341" s="4" t="s">
        <v>4606</v>
      </c>
      <c r="P1341" s="4" t="s">
        <v>4606</v>
      </c>
    </row>
    <row r="1342" spans="1:16" ht="15" x14ac:dyDescent="0.2">
      <c r="A1342" s="2">
        <v>1341</v>
      </c>
      <c r="B1342" s="6" t="s">
        <v>1</v>
      </c>
      <c r="C1342" s="7" t="str">
        <f>HYPERLINK("https://www.twitter.com/animia_pickme/status/1425803277573054473","https://www.twitter.com/animia_pickme/status/1425803277573054473")</f>
        <v>https://www.twitter.com/animia_pickme/status/1425803277573054473</v>
      </c>
      <c r="D1342" s="6" t="s">
        <v>2928</v>
      </c>
      <c r="E1342" s="8">
        <v>44420</v>
      </c>
      <c r="F1342" s="6" t="s">
        <v>2927</v>
      </c>
      <c r="G1342" s="5">
        <v>400</v>
      </c>
      <c r="H1342" s="5">
        <v>639</v>
      </c>
      <c r="I1342" s="5">
        <v>1733</v>
      </c>
      <c r="J1342" s="6">
        <v>1138.2</v>
      </c>
      <c r="K1342" s="4" t="s">
        <v>4606</v>
      </c>
      <c r="L1342" s="6" t="s">
        <v>2876</v>
      </c>
      <c r="M1342" s="5">
        <v>25178</v>
      </c>
      <c r="N1342" s="4" t="s">
        <v>4606</v>
      </c>
      <c r="O1342" s="4" t="s">
        <v>4606</v>
      </c>
      <c r="P1342" s="4" t="s">
        <v>4606</v>
      </c>
    </row>
    <row r="1343" spans="1:16" ht="15" x14ac:dyDescent="0.2">
      <c r="A1343" s="2">
        <v>1342</v>
      </c>
      <c r="B1343" s="6" t="s">
        <v>1</v>
      </c>
      <c r="C1343" s="7" t="str">
        <f>HYPERLINK("https://www.twitter.com/RamiroMata3333/status/1425803275836694528","https://www.twitter.com/RamiroMata3333/status/1425803275836694528")</f>
        <v>https://www.twitter.com/RamiroMata3333/status/1425803275836694528</v>
      </c>
      <c r="D1343" s="6" t="s">
        <v>2929</v>
      </c>
      <c r="E1343" s="8">
        <v>44420</v>
      </c>
      <c r="F1343" s="6" t="s">
        <v>2930</v>
      </c>
      <c r="G1343" s="5">
        <v>52</v>
      </c>
      <c r="H1343" s="5">
        <v>88</v>
      </c>
      <c r="I1343" s="5">
        <v>134</v>
      </c>
      <c r="J1343" s="6">
        <v>103.8</v>
      </c>
      <c r="K1343" s="4" t="s">
        <v>4606</v>
      </c>
      <c r="L1343" s="6" t="s">
        <v>2931</v>
      </c>
      <c r="M1343" s="5">
        <v>25179</v>
      </c>
      <c r="N1343" s="4" t="s">
        <v>4606</v>
      </c>
      <c r="O1343" s="4" t="s">
        <v>4606</v>
      </c>
      <c r="P1343" s="4" t="s">
        <v>4606</v>
      </c>
    </row>
    <row r="1344" spans="1:16" ht="15" x14ac:dyDescent="0.2">
      <c r="A1344" s="2">
        <v>1343</v>
      </c>
      <c r="B1344" s="6" t="s">
        <v>1</v>
      </c>
      <c r="C1344" s="7" t="str">
        <f>HYPERLINK("https://www.twitter.com/facrael/status/1425803273483825156","https://www.twitter.com/facrael/status/1425803273483825156")</f>
        <v>https://www.twitter.com/facrael/status/1425803273483825156</v>
      </c>
      <c r="D1344" s="6" t="s">
        <v>2856</v>
      </c>
      <c r="E1344" s="8">
        <v>44420</v>
      </c>
      <c r="F1344" s="6" t="s">
        <v>2930</v>
      </c>
      <c r="G1344" s="5">
        <v>4404</v>
      </c>
      <c r="H1344" s="5">
        <v>0</v>
      </c>
      <c r="I1344" s="5">
        <v>0</v>
      </c>
      <c r="J1344" s="6">
        <v>880.80000000000007</v>
      </c>
      <c r="K1344" s="4" t="s">
        <v>4606</v>
      </c>
      <c r="L1344" s="6" t="s">
        <v>2932</v>
      </c>
      <c r="M1344" s="5">
        <v>25180</v>
      </c>
      <c r="N1344" s="4" t="s">
        <v>4606</v>
      </c>
      <c r="O1344" s="4" t="s">
        <v>4606</v>
      </c>
      <c r="P1344" s="4" t="s">
        <v>4606</v>
      </c>
    </row>
    <row r="1345" spans="1:16" ht="15" x14ac:dyDescent="0.2">
      <c r="A1345" s="2">
        <v>1344</v>
      </c>
      <c r="B1345" s="6" t="s">
        <v>1</v>
      </c>
      <c r="C1345" s="7" t="str">
        <f>HYPERLINK("https://www.twitter.com/pasquaaaaaa/status/1425803273265717248","https://www.twitter.com/pasquaaaaaa/status/1425803273265717248")</f>
        <v>https://www.twitter.com/pasquaaaaaa/status/1425803273265717248</v>
      </c>
      <c r="D1345" s="6" t="s">
        <v>2933</v>
      </c>
      <c r="E1345" s="8">
        <v>44420</v>
      </c>
      <c r="F1345" s="6" t="s">
        <v>2930</v>
      </c>
      <c r="G1345" s="5">
        <v>5</v>
      </c>
      <c r="H1345" s="5">
        <v>1546</v>
      </c>
      <c r="I1345" s="5">
        <v>984</v>
      </c>
      <c r="J1345" s="6">
        <v>956.8</v>
      </c>
      <c r="K1345" s="4" t="s">
        <v>4606</v>
      </c>
      <c r="L1345" s="6" t="s">
        <v>2934</v>
      </c>
      <c r="M1345" s="5">
        <v>25181</v>
      </c>
      <c r="N1345" s="4" t="s">
        <v>4606</v>
      </c>
      <c r="O1345" s="4" t="s">
        <v>4606</v>
      </c>
      <c r="P1345" s="4" t="s">
        <v>4606</v>
      </c>
    </row>
    <row r="1346" spans="1:16" ht="15" x14ac:dyDescent="0.2">
      <c r="A1346" s="2">
        <v>1345</v>
      </c>
      <c r="B1346" s="6" t="s">
        <v>1</v>
      </c>
      <c r="C1346" s="7" t="str">
        <f>HYPERLINK("https://www.twitter.com/NikoJon52386995/status/1425803273227833348","https://www.twitter.com/NikoJon52386995/status/1425803273227833348")</f>
        <v>https://www.twitter.com/NikoJon52386995/status/1425803273227833348</v>
      </c>
      <c r="D1346" s="6" t="s">
        <v>2935</v>
      </c>
      <c r="E1346" s="8">
        <v>44420</v>
      </c>
      <c r="F1346" s="6" t="s">
        <v>2930</v>
      </c>
      <c r="G1346" s="5">
        <v>13</v>
      </c>
      <c r="H1346" s="5">
        <v>6</v>
      </c>
      <c r="I1346" s="5">
        <v>6</v>
      </c>
      <c r="J1346" s="6">
        <v>7.4</v>
      </c>
      <c r="K1346" s="4" t="s">
        <v>4606</v>
      </c>
      <c r="L1346" s="6" t="s">
        <v>2936</v>
      </c>
      <c r="M1346" s="5">
        <v>25182</v>
      </c>
      <c r="N1346" s="4" t="s">
        <v>4606</v>
      </c>
      <c r="O1346" s="4" t="s">
        <v>4606</v>
      </c>
      <c r="P1346" s="4" t="s">
        <v>4606</v>
      </c>
    </row>
    <row r="1347" spans="1:16" ht="15" x14ac:dyDescent="0.2">
      <c r="A1347" s="2">
        <v>1346</v>
      </c>
      <c r="B1347" s="6" t="s">
        <v>1</v>
      </c>
      <c r="C1347" s="7" t="str">
        <f>HYPERLINK("https://www.twitter.com/Lucky_salamat/status/1425803273039007747","https://www.twitter.com/Lucky_salamat/status/1425803273039007747")</f>
        <v>https://www.twitter.com/Lucky_salamat/status/1425803273039007747</v>
      </c>
      <c r="D1347" s="6" t="s">
        <v>2937</v>
      </c>
      <c r="E1347" s="8">
        <v>44420</v>
      </c>
      <c r="F1347" s="6" t="s">
        <v>2930</v>
      </c>
      <c r="G1347" s="5">
        <v>39</v>
      </c>
      <c r="H1347" s="5">
        <v>72</v>
      </c>
      <c r="I1347" s="5">
        <v>31</v>
      </c>
      <c r="J1347" s="6">
        <v>44.9</v>
      </c>
      <c r="K1347" s="4" t="s">
        <v>4606</v>
      </c>
      <c r="L1347" s="6" t="s">
        <v>2938</v>
      </c>
      <c r="M1347" s="5">
        <v>25183</v>
      </c>
      <c r="N1347" s="4" t="s">
        <v>4606</v>
      </c>
      <c r="O1347" s="4" t="s">
        <v>4606</v>
      </c>
      <c r="P1347" s="4" t="s">
        <v>4606</v>
      </c>
    </row>
    <row r="1348" spans="1:16" ht="15" x14ac:dyDescent="0.2">
      <c r="A1348" s="2">
        <v>1347</v>
      </c>
      <c r="B1348" s="6" t="s">
        <v>1</v>
      </c>
      <c r="C1348" s="7" t="str">
        <f>HYPERLINK("https://www.twitter.com/VivaldiEmma/status/1425803272682627078","https://www.twitter.com/VivaldiEmma/status/1425803272682627078")</f>
        <v>https://www.twitter.com/VivaldiEmma/status/1425803272682627078</v>
      </c>
      <c r="D1348" s="6" t="s">
        <v>2939</v>
      </c>
      <c r="E1348" s="8">
        <v>44420</v>
      </c>
      <c r="F1348" s="6" t="s">
        <v>2930</v>
      </c>
      <c r="G1348" s="5">
        <v>10</v>
      </c>
      <c r="H1348" s="5">
        <v>69</v>
      </c>
      <c r="I1348" s="5">
        <v>17</v>
      </c>
      <c r="J1348" s="6">
        <v>31.2</v>
      </c>
      <c r="K1348" s="4" t="s">
        <v>4606</v>
      </c>
      <c r="L1348" s="6" t="s">
        <v>2940</v>
      </c>
      <c r="M1348" s="5">
        <v>25184</v>
      </c>
      <c r="N1348" s="4" t="s">
        <v>4606</v>
      </c>
      <c r="O1348" s="4" t="s">
        <v>4606</v>
      </c>
      <c r="P1348" s="4" t="s">
        <v>4606</v>
      </c>
    </row>
    <row r="1349" spans="1:16" ht="15" x14ac:dyDescent="0.2">
      <c r="A1349" s="2">
        <v>1348</v>
      </c>
      <c r="B1349" s="6" t="s">
        <v>1</v>
      </c>
      <c r="C1349" s="7" t="str">
        <f>HYPERLINK("https://www.twitter.com/traidtor/status/1425803272221249538","https://www.twitter.com/traidtor/status/1425803272221249538")</f>
        <v>https://www.twitter.com/traidtor/status/1425803272221249538</v>
      </c>
      <c r="D1349" s="6" t="s">
        <v>2941</v>
      </c>
      <c r="E1349" s="8">
        <v>44420</v>
      </c>
      <c r="F1349" s="6" t="s">
        <v>2942</v>
      </c>
      <c r="G1349" s="5">
        <v>9</v>
      </c>
      <c r="H1349" s="5">
        <v>69</v>
      </c>
      <c r="I1349" s="5">
        <v>17</v>
      </c>
      <c r="J1349" s="5">
        <v>31</v>
      </c>
      <c r="K1349" s="4" t="s">
        <v>4606</v>
      </c>
      <c r="L1349" s="6" t="s">
        <v>2940</v>
      </c>
      <c r="M1349" s="5">
        <v>25185</v>
      </c>
      <c r="N1349" s="4" t="s">
        <v>4606</v>
      </c>
      <c r="O1349" s="4" t="s">
        <v>4606</v>
      </c>
      <c r="P1349" s="4" t="s">
        <v>4606</v>
      </c>
    </row>
    <row r="1350" spans="1:16" ht="15" x14ac:dyDescent="0.2">
      <c r="A1350" s="2">
        <v>1349</v>
      </c>
      <c r="B1350" s="6" t="s">
        <v>1</v>
      </c>
      <c r="C1350" s="7" t="str">
        <f>HYPERLINK("https://www.twitter.com/SoniaCr83106829/status/1425803271751491587","https://www.twitter.com/SoniaCr83106829/status/1425803271751491587")</f>
        <v>https://www.twitter.com/SoniaCr83106829/status/1425803271751491587</v>
      </c>
      <c r="D1350" s="6" t="s">
        <v>2943</v>
      </c>
      <c r="E1350" s="8">
        <v>44420</v>
      </c>
      <c r="F1350" s="6" t="s">
        <v>2942</v>
      </c>
      <c r="G1350" s="5">
        <v>22</v>
      </c>
      <c r="H1350" s="5">
        <v>105</v>
      </c>
      <c r="I1350" s="5">
        <v>81</v>
      </c>
      <c r="J1350" s="6">
        <v>76.400000000000006</v>
      </c>
      <c r="K1350" s="4" t="s">
        <v>4606</v>
      </c>
      <c r="L1350" s="6" t="s">
        <v>2944</v>
      </c>
      <c r="M1350" s="5">
        <v>25186</v>
      </c>
      <c r="N1350" s="4" t="s">
        <v>4606</v>
      </c>
      <c r="O1350" s="4" t="s">
        <v>4606</v>
      </c>
      <c r="P1350" s="4" t="s">
        <v>4606</v>
      </c>
    </row>
    <row r="1351" spans="1:16" ht="15" x14ac:dyDescent="0.2">
      <c r="A1351" s="2">
        <v>1350</v>
      </c>
      <c r="B1351" s="6" t="s">
        <v>1</v>
      </c>
      <c r="C1351" s="7" t="str">
        <f>HYPERLINK("https://www.twitter.com/edouard5900/status/1425803266445742083","https://www.twitter.com/edouard5900/status/1425803266445742083")</f>
        <v>https://www.twitter.com/edouard5900/status/1425803266445742083</v>
      </c>
      <c r="D1351" s="6" t="s">
        <v>2945</v>
      </c>
      <c r="E1351" s="8">
        <v>44420</v>
      </c>
      <c r="F1351" s="6" t="s">
        <v>2946</v>
      </c>
      <c r="G1351" s="5">
        <v>139</v>
      </c>
      <c r="H1351" s="5">
        <v>0</v>
      </c>
      <c r="I1351" s="5">
        <v>0</v>
      </c>
      <c r="J1351" s="6">
        <v>27.8</v>
      </c>
      <c r="K1351" s="4" t="s">
        <v>4606</v>
      </c>
      <c r="L1351" s="6" t="s">
        <v>2947</v>
      </c>
      <c r="M1351" s="5">
        <v>25187</v>
      </c>
      <c r="N1351" s="4" t="s">
        <v>4606</v>
      </c>
      <c r="O1351" s="4" t="s">
        <v>4606</v>
      </c>
      <c r="P1351" s="4" t="s">
        <v>4606</v>
      </c>
    </row>
    <row r="1352" spans="1:16" ht="15" x14ac:dyDescent="0.2">
      <c r="A1352" s="2">
        <v>1351</v>
      </c>
      <c r="B1352" s="6" t="s">
        <v>1</v>
      </c>
      <c r="C1352" s="7" t="str">
        <f>HYPERLINK("https://www.twitter.com/ArthurChurchil7/status/1425803265153933319","https://www.twitter.com/ArthurChurchil7/status/1425803265153933319")</f>
        <v>https://www.twitter.com/ArthurChurchil7/status/1425803265153933319</v>
      </c>
      <c r="D1352" s="6" t="s">
        <v>2948</v>
      </c>
      <c r="E1352" s="8">
        <v>44420</v>
      </c>
      <c r="F1352" s="6" t="s">
        <v>2946</v>
      </c>
      <c r="G1352" s="5">
        <v>350</v>
      </c>
      <c r="H1352" s="5">
        <v>1546</v>
      </c>
      <c r="I1352" s="5">
        <v>984</v>
      </c>
      <c r="J1352" s="6">
        <v>1025.8</v>
      </c>
      <c r="K1352" s="4" t="s">
        <v>4606</v>
      </c>
      <c r="L1352" s="6" t="s">
        <v>2934</v>
      </c>
      <c r="M1352" s="5">
        <v>25188</v>
      </c>
      <c r="N1352" s="4" t="s">
        <v>4606</v>
      </c>
      <c r="O1352" s="4" t="s">
        <v>4606</v>
      </c>
      <c r="P1352" s="4" t="s">
        <v>4606</v>
      </c>
    </row>
    <row r="1353" spans="1:16" ht="15" x14ac:dyDescent="0.2">
      <c r="A1353" s="2">
        <v>1352</v>
      </c>
      <c r="B1353" s="6" t="s">
        <v>1</v>
      </c>
      <c r="C1353" s="7" t="str">
        <f>HYPERLINK("https://www.twitter.com/MochiDappy/status/1425803261391503370","https://www.twitter.com/MochiDappy/status/1425803261391503370")</f>
        <v>https://www.twitter.com/MochiDappy/status/1425803261391503370</v>
      </c>
      <c r="D1353" s="6" t="s">
        <v>2949</v>
      </c>
      <c r="E1353" s="8">
        <v>44420</v>
      </c>
      <c r="F1353" s="6" t="s">
        <v>2950</v>
      </c>
      <c r="G1353" s="5">
        <v>64</v>
      </c>
      <c r="H1353" s="5">
        <v>809</v>
      </c>
      <c r="I1353" s="5">
        <v>2416</v>
      </c>
      <c r="J1353" s="6">
        <v>1463.5</v>
      </c>
      <c r="K1353" s="4" t="s">
        <v>4606</v>
      </c>
      <c r="L1353" s="6" t="s">
        <v>2820</v>
      </c>
      <c r="M1353" s="5">
        <v>25189</v>
      </c>
      <c r="N1353" s="4" t="s">
        <v>4606</v>
      </c>
      <c r="O1353" s="4" t="s">
        <v>4606</v>
      </c>
      <c r="P1353" s="4" t="s">
        <v>4606</v>
      </c>
    </row>
    <row r="1354" spans="1:16" ht="15" x14ac:dyDescent="0.2">
      <c r="A1354" s="2">
        <v>1353</v>
      </c>
      <c r="B1354" s="6" t="s">
        <v>1</v>
      </c>
      <c r="C1354" s="7" t="str">
        <f>HYPERLINK("https://www.twitter.com/pickdeeps/status/1425803259243995143","https://www.twitter.com/pickdeeps/status/1425803259243995143")</f>
        <v>https://www.twitter.com/pickdeeps/status/1425803259243995143</v>
      </c>
      <c r="D1354" s="6" t="s">
        <v>2951</v>
      </c>
      <c r="E1354" s="8">
        <v>44420</v>
      </c>
      <c r="F1354" s="6" t="s">
        <v>2952</v>
      </c>
      <c r="G1354" s="5">
        <v>22</v>
      </c>
      <c r="H1354" s="5">
        <v>744</v>
      </c>
      <c r="I1354" s="5">
        <v>1699</v>
      </c>
      <c r="J1354" s="6">
        <v>1077.0999999999999</v>
      </c>
      <c r="K1354" s="4" t="s">
        <v>4606</v>
      </c>
      <c r="L1354" s="6" t="s">
        <v>2894</v>
      </c>
      <c r="M1354" s="5">
        <v>25190</v>
      </c>
      <c r="N1354" s="4" t="s">
        <v>4606</v>
      </c>
      <c r="O1354" s="4" t="s">
        <v>4606</v>
      </c>
      <c r="P1354" s="4" t="s">
        <v>4606</v>
      </c>
    </row>
    <row r="1355" spans="1:16" ht="15" x14ac:dyDescent="0.2">
      <c r="A1355" s="2">
        <v>1354</v>
      </c>
      <c r="B1355" s="6" t="s">
        <v>1</v>
      </c>
      <c r="C1355" s="7" t="str">
        <f>HYPERLINK("https://www.twitter.com/Ozodbek14864251/status/1425803258359132166","https://www.twitter.com/Ozodbek14864251/status/1425803258359132166")</f>
        <v>https://www.twitter.com/Ozodbek14864251/status/1425803258359132166</v>
      </c>
      <c r="D1355" s="6" t="s">
        <v>2953</v>
      </c>
      <c r="E1355" s="8">
        <v>44420</v>
      </c>
      <c r="F1355" s="6" t="s">
        <v>2952</v>
      </c>
      <c r="G1355" s="5">
        <v>189</v>
      </c>
      <c r="H1355" s="5">
        <v>381</v>
      </c>
      <c r="I1355" s="5">
        <v>283</v>
      </c>
      <c r="J1355" s="6">
        <v>293.60000000000002</v>
      </c>
      <c r="K1355" s="4" t="s">
        <v>4606</v>
      </c>
      <c r="L1355" s="6" t="s">
        <v>2954</v>
      </c>
      <c r="M1355" s="5">
        <v>25191</v>
      </c>
      <c r="N1355" s="4" t="s">
        <v>4606</v>
      </c>
      <c r="O1355" s="4" t="s">
        <v>4606</v>
      </c>
      <c r="P1355" s="4" t="s">
        <v>4606</v>
      </c>
    </row>
    <row r="1356" spans="1:16" ht="15" x14ac:dyDescent="0.2">
      <c r="A1356" s="2">
        <v>1355</v>
      </c>
      <c r="B1356" s="6" t="s">
        <v>1</v>
      </c>
      <c r="C1356" s="7" t="str">
        <f>HYPERLINK("https://www.twitter.com/Arafat89041199/status/1425803256945537027","https://www.twitter.com/Arafat89041199/status/1425803256945537027")</f>
        <v>https://www.twitter.com/Arafat89041199/status/1425803256945537027</v>
      </c>
      <c r="D1356" s="6" t="s">
        <v>2955</v>
      </c>
      <c r="E1356" s="8">
        <v>44420</v>
      </c>
      <c r="F1356" s="6" t="s">
        <v>2952</v>
      </c>
      <c r="G1356" s="5">
        <v>35</v>
      </c>
      <c r="H1356" s="5">
        <v>2872</v>
      </c>
      <c r="I1356" s="5">
        <v>9837</v>
      </c>
      <c r="J1356" s="6">
        <v>5787.1</v>
      </c>
      <c r="K1356" s="4" t="s">
        <v>4606</v>
      </c>
      <c r="L1356" s="6" t="s">
        <v>2575</v>
      </c>
      <c r="M1356" s="5">
        <v>25192</v>
      </c>
      <c r="N1356" s="4" t="s">
        <v>4606</v>
      </c>
      <c r="O1356" s="4" t="s">
        <v>4606</v>
      </c>
      <c r="P1356" s="4" t="s">
        <v>4606</v>
      </c>
    </row>
    <row r="1357" spans="1:16" ht="15" x14ac:dyDescent="0.2">
      <c r="A1357" s="2">
        <v>1356</v>
      </c>
      <c r="B1357" s="6" t="s">
        <v>1</v>
      </c>
      <c r="C1357" s="7" t="str">
        <f>HYPERLINK("https://www.twitter.com/julieatjohnsone/status/1425803256119369729","https://www.twitter.com/julieatjohnsone/status/1425803256119369729")</f>
        <v>https://www.twitter.com/julieatjohnsone/status/1425803256119369729</v>
      </c>
      <c r="D1357" s="6" t="s">
        <v>2956</v>
      </c>
      <c r="E1357" s="8">
        <v>44420</v>
      </c>
      <c r="F1357" s="6" t="s">
        <v>2952</v>
      </c>
      <c r="G1357" s="5">
        <v>67</v>
      </c>
      <c r="H1357" s="5">
        <v>4</v>
      </c>
      <c r="I1357" s="5">
        <v>4</v>
      </c>
      <c r="J1357" s="6">
        <v>16.600000000000001</v>
      </c>
      <c r="K1357" s="4" t="s">
        <v>4606</v>
      </c>
      <c r="L1357" s="6" t="s">
        <v>2957</v>
      </c>
      <c r="M1357" s="5">
        <v>25193</v>
      </c>
      <c r="N1357" s="4" t="s">
        <v>4606</v>
      </c>
      <c r="O1357" s="4" t="s">
        <v>4606</v>
      </c>
      <c r="P1357" s="4" t="s">
        <v>4606</v>
      </c>
    </row>
    <row r="1358" spans="1:16" ht="15" x14ac:dyDescent="0.2">
      <c r="A1358" s="2">
        <v>1357</v>
      </c>
      <c r="B1358" s="6" t="s">
        <v>1</v>
      </c>
      <c r="C1358" s="7" t="str">
        <f>HYPERLINK("https://www.twitter.com/Evs_Tommy/status/1425803254546452481","https://www.twitter.com/Evs_Tommy/status/1425803254546452481")</f>
        <v>https://www.twitter.com/Evs_Tommy/status/1425803254546452481</v>
      </c>
      <c r="D1358" s="6" t="s">
        <v>2958</v>
      </c>
      <c r="E1358" s="8">
        <v>44420</v>
      </c>
      <c r="F1358" s="6" t="s">
        <v>2959</v>
      </c>
      <c r="G1358" s="5">
        <v>176</v>
      </c>
      <c r="H1358" s="5">
        <v>11</v>
      </c>
      <c r="I1358" s="5">
        <v>7</v>
      </c>
      <c r="J1358" s="5">
        <v>42</v>
      </c>
      <c r="K1358" s="4" t="s">
        <v>4606</v>
      </c>
      <c r="L1358" s="6" t="s">
        <v>2960</v>
      </c>
      <c r="M1358" s="5">
        <v>25194</v>
      </c>
      <c r="N1358" s="4" t="s">
        <v>4606</v>
      </c>
      <c r="O1358" s="4" t="s">
        <v>4606</v>
      </c>
      <c r="P1358" s="4" t="s">
        <v>4606</v>
      </c>
    </row>
    <row r="1359" spans="1:16" ht="15" x14ac:dyDescent="0.2">
      <c r="A1359" s="2">
        <v>1358</v>
      </c>
      <c r="B1359" s="6" t="s">
        <v>1</v>
      </c>
      <c r="C1359" s="7" t="str">
        <f>HYPERLINK("https://www.twitter.com/IsakMRD/status/1425803251539070978","https://www.twitter.com/IsakMRD/status/1425803251539070978")</f>
        <v>https://www.twitter.com/IsakMRD/status/1425803251539070978</v>
      </c>
      <c r="D1359" s="6" t="s">
        <v>2961</v>
      </c>
      <c r="E1359" s="8">
        <v>44420</v>
      </c>
      <c r="F1359" s="6" t="s">
        <v>2962</v>
      </c>
      <c r="G1359" s="5">
        <v>230</v>
      </c>
      <c r="H1359" s="5">
        <v>1</v>
      </c>
      <c r="I1359" s="5">
        <v>0</v>
      </c>
      <c r="J1359" s="6">
        <v>46.3</v>
      </c>
      <c r="K1359" s="4" t="s">
        <v>4606</v>
      </c>
      <c r="L1359" s="6" t="s">
        <v>2963</v>
      </c>
      <c r="M1359" s="5">
        <v>25195</v>
      </c>
      <c r="N1359" s="4" t="s">
        <v>4606</v>
      </c>
      <c r="O1359" s="4" t="s">
        <v>4606</v>
      </c>
      <c r="P1359" s="4" t="s">
        <v>4606</v>
      </c>
    </row>
    <row r="1360" spans="1:16" ht="15" x14ac:dyDescent="0.2">
      <c r="A1360" s="2">
        <v>1359</v>
      </c>
      <c r="B1360" s="6" t="s">
        <v>1</v>
      </c>
      <c r="C1360" s="7" t="str">
        <f>HYPERLINK("https://www.twitter.com/Ismatullahsanu1/status/1425803251383881731","https://www.twitter.com/Ismatullahsanu1/status/1425803251383881731")</f>
        <v>https://www.twitter.com/Ismatullahsanu1/status/1425803251383881731</v>
      </c>
      <c r="D1360" s="6" t="s">
        <v>2964</v>
      </c>
      <c r="E1360" s="8">
        <v>44420</v>
      </c>
      <c r="F1360" s="6" t="s">
        <v>2962</v>
      </c>
      <c r="G1360" s="5">
        <v>49</v>
      </c>
      <c r="H1360" s="5">
        <v>76</v>
      </c>
      <c r="I1360" s="5">
        <v>78</v>
      </c>
      <c r="J1360" s="6">
        <v>71.599999999999994</v>
      </c>
      <c r="K1360" s="4" t="s">
        <v>4606</v>
      </c>
      <c r="L1360" s="6" t="s">
        <v>2965</v>
      </c>
      <c r="M1360" s="5">
        <v>25196</v>
      </c>
      <c r="N1360" s="4" t="s">
        <v>4606</v>
      </c>
      <c r="O1360" s="4" t="s">
        <v>4606</v>
      </c>
      <c r="P1360" s="4" t="s">
        <v>4606</v>
      </c>
    </row>
    <row r="1361" spans="1:16" ht="15" x14ac:dyDescent="0.2">
      <c r="A1361" s="2">
        <v>1360</v>
      </c>
      <c r="B1361" s="6" t="s">
        <v>1</v>
      </c>
      <c r="C1361" s="7" t="str">
        <f>HYPERLINK("https://www.twitter.com/jaemin_noona97/status/1425803250905751554","https://www.twitter.com/jaemin_noona97/status/1425803250905751554")</f>
        <v>https://www.twitter.com/jaemin_noona97/status/1425803250905751554</v>
      </c>
      <c r="D1361" s="6" t="s">
        <v>2966</v>
      </c>
      <c r="E1361" s="8">
        <v>44420</v>
      </c>
      <c r="F1361" s="6" t="s">
        <v>2962</v>
      </c>
      <c r="G1361" s="5">
        <v>115</v>
      </c>
      <c r="H1361" s="5">
        <v>809</v>
      </c>
      <c r="I1361" s="5">
        <v>2416</v>
      </c>
      <c r="J1361" s="6">
        <v>1473.7</v>
      </c>
      <c r="K1361" s="4" t="s">
        <v>4606</v>
      </c>
      <c r="L1361" s="6" t="s">
        <v>2820</v>
      </c>
      <c r="M1361" s="5">
        <v>25197</v>
      </c>
      <c r="N1361" s="4" t="s">
        <v>4606</v>
      </c>
      <c r="O1361" s="4" t="s">
        <v>4606</v>
      </c>
      <c r="P1361" s="4" t="s">
        <v>4606</v>
      </c>
    </row>
    <row r="1362" spans="1:16" ht="15" x14ac:dyDescent="0.2">
      <c r="A1362" s="2">
        <v>1361</v>
      </c>
      <c r="B1362" s="6" t="s">
        <v>1</v>
      </c>
      <c r="C1362" s="7" t="str">
        <f>HYPERLINK("https://www.twitter.com/Emerald76727821/status/1425803247919542277","https://www.twitter.com/Emerald76727821/status/1425803247919542277")</f>
        <v>https://www.twitter.com/Emerald76727821/status/1425803247919542277</v>
      </c>
      <c r="D1362" s="6" t="s">
        <v>2967</v>
      </c>
      <c r="E1362" s="8">
        <v>44420</v>
      </c>
      <c r="F1362" s="6" t="s">
        <v>2962</v>
      </c>
      <c r="G1362" s="5">
        <v>102</v>
      </c>
      <c r="H1362" s="5">
        <v>12280</v>
      </c>
      <c r="I1362" s="5">
        <v>6957</v>
      </c>
      <c r="J1362" s="6">
        <v>7182.9</v>
      </c>
      <c r="K1362" s="4" t="s">
        <v>4606</v>
      </c>
      <c r="L1362" s="6" t="s">
        <v>2968</v>
      </c>
      <c r="M1362" s="5">
        <v>25198</v>
      </c>
      <c r="N1362" s="4" t="s">
        <v>4606</v>
      </c>
      <c r="O1362" s="4" t="s">
        <v>4606</v>
      </c>
      <c r="P1362" s="4" t="s">
        <v>4606</v>
      </c>
    </row>
    <row r="1363" spans="1:16" ht="15" x14ac:dyDescent="0.2">
      <c r="A1363" s="2">
        <v>1362</v>
      </c>
      <c r="B1363" s="6" t="s">
        <v>1</v>
      </c>
      <c r="C1363" s="7" t="str">
        <f>HYPERLINK("https://www.twitter.com/kaitlynntp/status/1425803247319609355","https://www.twitter.com/kaitlynntp/status/1425803247319609355")</f>
        <v>https://www.twitter.com/kaitlynntp/status/1425803247319609355</v>
      </c>
      <c r="D1363" s="6" t="s">
        <v>2969</v>
      </c>
      <c r="E1363" s="8">
        <v>44420</v>
      </c>
      <c r="F1363" s="6" t="s">
        <v>2970</v>
      </c>
      <c r="G1363" s="5">
        <v>0</v>
      </c>
      <c r="H1363" s="5">
        <v>11</v>
      </c>
      <c r="I1363" s="5">
        <v>4</v>
      </c>
      <c r="J1363" s="6">
        <v>5.3</v>
      </c>
      <c r="K1363" s="4" t="s">
        <v>4606</v>
      </c>
      <c r="L1363" s="6" t="s">
        <v>2971</v>
      </c>
      <c r="M1363" s="5">
        <v>25199</v>
      </c>
      <c r="N1363" s="4" t="s">
        <v>4606</v>
      </c>
      <c r="O1363" s="4" t="s">
        <v>4606</v>
      </c>
      <c r="P1363" s="4" t="s">
        <v>4606</v>
      </c>
    </row>
    <row r="1364" spans="1:16" ht="15" x14ac:dyDescent="0.2">
      <c r="A1364" s="2">
        <v>1363</v>
      </c>
      <c r="B1364" s="6" t="s">
        <v>1</v>
      </c>
      <c r="C1364" s="7" t="str">
        <f>HYPERLINK("https://www.twitter.com/ShuShuBSCX/status/1425803247143440391","https://www.twitter.com/ShuShuBSCX/status/1425803247143440391")</f>
        <v>https://www.twitter.com/ShuShuBSCX/status/1425803247143440391</v>
      </c>
      <c r="D1364" s="6" t="s">
        <v>2972</v>
      </c>
      <c r="E1364" s="8">
        <v>44420</v>
      </c>
      <c r="F1364" s="6" t="s">
        <v>2970</v>
      </c>
      <c r="G1364" s="5">
        <v>293</v>
      </c>
      <c r="H1364" s="5">
        <v>398</v>
      </c>
      <c r="I1364" s="5">
        <v>473</v>
      </c>
      <c r="J1364" s="6">
        <v>414.5</v>
      </c>
      <c r="K1364" s="4" t="s">
        <v>4606</v>
      </c>
      <c r="L1364" s="6" t="s">
        <v>2973</v>
      </c>
      <c r="M1364" s="5">
        <v>25200</v>
      </c>
      <c r="N1364" s="4" t="s">
        <v>4606</v>
      </c>
      <c r="O1364" s="4" t="s">
        <v>4606</v>
      </c>
      <c r="P1364" s="4" t="s">
        <v>4606</v>
      </c>
    </row>
    <row r="1365" spans="1:16" ht="15" x14ac:dyDescent="0.2">
      <c r="A1365" s="2">
        <v>1364</v>
      </c>
      <c r="B1365" s="6" t="s">
        <v>1</v>
      </c>
      <c r="C1365" s="7" t="str">
        <f>HYPERLINK("https://www.twitter.com/azzahrashazha/status/1425803245591560202","https://www.twitter.com/azzahrashazha/status/1425803245591560202")</f>
        <v>https://www.twitter.com/azzahrashazha/status/1425803245591560202</v>
      </c>
      <c r="D1365" s="6" t="s">
        <v>2974</v>
      </c>
      <c r="E1365" s="8">
        <v>44420</v>
      </c>
      <c r="F1365" s="6" t="s">
        <v>2970</v>
      </c>
      <c r="G1365" s="5">
        <v>58</v>
      </c>
      <c r="H1365" s="5">
        <v>17</v>
      </c>
      <c r="I1365" s="5">
        <v>114</v>
      </c>
      <c r="J1365" s="6">
        <v>73.7</v>
      </c>
      <c r="K1365" s="4" t="s">
        <v>4606</v>
      </c>
      <c r="L1365" s="6" t="s">
        <v>2975</v>
      </c>
      <c r="M1365" s="5">
        <v>25201</v>
      </c>
      <c r="N1365" s="4" t="s">
        <v>4606</v>
      </c>
      <c r="O1365" s="4" t="s">
        <v>4606</v>
      </c>
      <c r="P1365" s="4" t="s">
        <v>4606</v>
      </c>
    </row>
    <row r="1366" spans="1:16" ht="15" x14ac:dyDescent="0.2">
      <c r="A1366" s="2">
        <v>1365</v>
      </c>
      <c r="B1366" s="6" t="s">
        <v>1</v>
      </c>
      <c r="C1366" s="7" t="str">
        <f>HYPERLINK("https://www.twitter.com/Rogers_Smitham/status/1425803244798763019","https://www.twitter.com/Rogers_Smitham/status/1425803244798763019")</f>
        <v>https://www.twitter.com/Rogers_Smitham/status/1425803244798763019</v>
      </c>
      <c r="D1366" s="6" t="s">
        <v>2976</v>
      </c>
      <c r="E1366" s="8">
        <v>44420</v>
      </c>
      <c r="F1366" s="6" t="s">
        <v>2970</v>
      </c>
      <c r="G1366" s="5">
        <v>325</v>
      </c>
      <c r="H1366" s="5">
        <v>304</v>
      </c>
      <c r="I1366" s="5">
        <v>396</v>
      </c>
      <c r="J1366" s="6">
        <v>354.2</v>
      </c>
      <c r="K1366" s="4" t="s">
        <v>4606</v>
      </c>
      <c r="L1366" s="6" t="s">
        <v>2977</v>
      </c>
      <c r="M1366" s="5">
        <v>25202</v>
      </c>
      <c r="N1366" s="4" t="s">
        <v>4606</v>
      </c>
      <c r="O1366" s="4" t="s">
        <v>4606</v>
      </c>
      <c r="P1366" s="4" t="s">
        <v>4606</v>
      </c>
    </row>
    <row r="1367" spans="1:16" ht="15" x14ac:dyDescent="0.2">
      <c r="A1367" s="2">
        <v>1366</v>
      </c>
      <c r="B1367" s="6" t="s">
        <v>1</v>
      </c>
      <c r="C1367" s="7" t="str">
        <f>HYPERLINK("https://www.twitter.com/MaryFai51779164/status/1425803243817426946","https://www.twitter.com/MaryFai51779164/status/1425803243817426946")</f>
        <v>https://www.twitter.com/MaryFai51779164/status/1425803243817426946</v>
      </c>
      <c r="D1367" s="6" t="s">
        <v>2978</v>
      </c>
      <c r="E1367" s="8">
        <v>44420</v>
      </c>
      <c r="F1367" s="6" t="s">
        <v>2970</v>
      </c>
      <c r="G1367" s="5">
        <v>41</v>
      </c>
      <c r="H1367" s="5">
        <v>72</v>
      </c>
      <c r="I1367" s="5">
        <v>31</v>
      </c>
      <c r="J1367" s="6">
        <v>45.3</v>
      </c>
      <c r="K1367" s="4" t="s">
        <v>4606</v>
      </c>
      <c r="L1367" s="6" t="s">
        <v>2938</v>
      </c>
      <c r="M1367" s="5">
        <v>25203</v>
      </c>
      <c r="N1367" s="4" t="s">
        <v>4606</v>
      </c>
      <c r="O1367" s="4" t="s">
        <v>4606</v>
      </c>
      <c r="P1367" s="4" t="s">
        <v>4606</v>
      </c>
    </row>
    <row r="1368" spans="1:16" ht="15" x14ac:dyDescent="0.2">
      <c r="A1368" s="2">
        <v>1367</v>
      </c>
      <c r="B1368" s="6" t="s">
        <v>1</v>
      </c>
      <c r="C1368" s="7" t="str">
        <f>HYPERLINK("https://www.twitter.com/FitzMoneda/status/1425803243360247811","https://www.twitter.com/FitzMoneda/status/1425803243360247811")</f>
        <v>https://www.twitter.com/FitzMoneda/status/1425803243360247811</v>
      </c>
      <c r="D1368" s="6" t="s">
        <v>2979</v>
      </c>
      <c r="E1368" s="8">
        <v>44420</v>
      </c>
      <c r="F1368" s="6" t="s">
        <v>2970</v>
      </c>
      <c r="G1368" s="5">
        <v>1582</v>
      </c>
      <c r="H1368" s="5">
        <v>5</v>
      </c>
      <c r="I1368" s="5">
        <v>5</v>
      </c>
      <c r="J1368" s="6">
        <v>320.40000000000003</v>
      </c>
      <c r="K1368" s="4" t="s">
        <v>4606</v>
      </c>
      <c r="L1368" s="6" t="s">
        <v>2980</v>
      </c>
      <c r="M1368" s="5">
        <v>25204</v>
      </c>
      <c r="N1368" s="4" t="s">
        <v>4606</v>
      </c>
      <c r="O1368" s="4" t="s">
        <v>4606</v>
      </c>
      <c r="P1368" s="4" t="s">
        <v>4606</v>
      </c>
    </row>
    <row r="1369" spans="1:16" ht="15" x14ac:dyDescent="0.2">
      <c r="A1369" s="2">
        <v>1368</v>
      </c>
      <c r="B1369" s="6" t="s">
        <v>1</v>
      </c>
      <c r="C1369" s="7" t="str">
        <f>HYPERLINK("https://www.twitter.com/altis2022/status/1425803240369577988","https://www.twitter.com/altis2022/status/1425803240369577988")</f>
        <v>https://www.twitter.com/altis2022/status/1425803240369577988</v>
      </c>
      <c r="D1369" s="6" t="s">
        <v>2981</v>
      </c>
      <c r="E1369" s="8">
        <v>44420</v>
      </c>
      <c r="F1369" s="6" t="s">
        <v>2982</v>
      </c>
      <c r="G1369" s="5">
        <v>6</v>
      </c>
      <c r="H1369" s="5">
        <v>1546</v>
      </c>
      <c r="I1369" s="5">
        <v>984</v>
      </c>
      <c r="J1369" s="5">
        <v>957</v>
      </c>
      <c r="K1369" s="4" t="s">
        <v>4606</v>
      </c>
      <c r="L1369" s="6" t="s">
        <v>2934</v>
      </c>
      <c r="M1369" s="5">
        <v>25205</v>
      </c>
      <c r="N1369" s="4" t="s">
        <v>4606</v>
      </c>
      <c r="O1369" s="4" t="s">
        <v>4606</v>
      </c>
      <c r="P1369" s="4" t="s">
        <v>4606</v>
      </c>
    </row>
    <row r="1370" spans="1:16" ht="15" x14ac:dyDescent="0.2">
      <c r="A1370" s="2">
        <v>1369</v>
      </c>
      <c r="B1370" s="6" t="s">
        <v>1</v>
      </c>
      <c r="C1370" s="7" t="str">
        <f>HYPERLINK("https://www.twitter.com/Hohohihehehi/status/1425803238008254469","https://www.twitter.com/Hohohihehehi/status/1425803238008254469")</f>
        <v>https://www.twitter.com/Hohohihehehi/status/1425803238008254469</v>
      </c>
      <c r="D1370" s="6" t="s">
        <v>2983</v>
      </c>
      <c r="E1370" s="8">
        <v>44420</v>
      </c>
      <c r="F1370" s="6" t="s">
        <v>2984</v>
      </c>
      <c r="G1370" s="5">
        <v>75</v>
      </c>
      <c r="H1370" s="5">
        <v>0</v>
      </c>
      <c r="I1370" s="5">
        <v>0</v>
      </c>
      <c r="J1370" s="5">
        <v>15</v>
      </c>
      <c r="K1370" s="4" t="s">
        <v>4606</v>
      </c>
      <c r="L1370" s="6" t="s">
        <v>2985</v>
      </c>
      <c r="M1370" s="5">
        <v>25206</v>
      </c>
      <c r="N1370" s="4" t="s">
        <v>4606</v>
      </c>
      <c r="O1370" s="4" t="s">
        <v>4606</v>
      </c>
      <c r="P1370" s="4" t="s">
        <v>4606</v>
      </c>
    </row>
    <row r="1371" spans="1:16" ht="15" x14ac:dyDescent="0.2">
      <c r="A1371" s="2">
        <v>1370</v>
      </c>
      <c r="B1371" s="6" t="s">
        <v>1</v>
      </c>
      <c r="C1371" s="7" t="str">
        <f>HYPERLINK("https://www.twitter.com/DanReignC/status/1425803233402916867","https://www.twitter.com/DanReignC/status/1425803233402916867")</f>
        <v>https://www.twitter.com/DanReignC/status/1425803233402916867</v>
      </c>
      <c r="D1371" s="6" t="s">
        <v>2986</v>
      </c>
      <c r="E1371" s="8">
        <v>44420</v>
      </c>
      <c r="F1371" s="6" t="s">
        <v>2987</v>
      </c>
      <c r="G1371" s="5">
        <v>26</v>
      </c>
      <c r="H1371" s="5">
        <v>1</v>
      </c>
      <c r="I1371" s="5">
        <v>1</v>
      </c>
      <c r="J1371" s="5">
        <v>6</v>
      </c>
      <c r="K1371" s="4" t="s">
        <v>4606</v>
      </c>
      <c r="L1371" s="6" t="s">
        <v>2988</v>
      </c>
      <c r="M1371" s="5">
        <v>25207</v>
      </c>
      <c r="N1371" s="4" t="s">
        <v>4606</v>
      </c>
      <c r="O1371" s="4" t="s">
        <v>4606</v>
      </c>
      <c r="P1371" s="4" t="s">
        <v>4606</v>
      </c>
    </row>
    <row r="1372" spans="1:16" ht="15" x14ac:dyDescent="0.2">
      <c r="A1372" s="2">
        <v>1371</v>
      </c>
      <c r="B1372" s="6" t="s">
        <v>1</v>
      </c>
      <c r="C1372" s="7" t="str">
        <f>HYPERLINK("https://www.twitter.com/JerryWill95/status/1425803232270376972","https://www.twitter.com/JerryWill95/status/1425803232270376972")</f>
        <v>https://www.twitter.com/JerryWill95/status/1425803232270376972</v>
      </c>
      <c r="D1372" s="6" t="s">
        <v>2989</v>
      </c>
      <c r="E1372" s="8">
        <v>44420</v>
      </c>
      <c r="F1372" s="6" t="s">
        <v>2987</v>
      </c>
      <c r="G1372" s="5">
        <v>437</v>
      </c>
      <c r="H1372" s="5">
        <v>414</v>
      </c>
      <c r="I1372" s="5">
        <v>494</v>
      </c>
      <c r="J1372" s="6">
        <v>458.6</v>
      </c>
      <c r="K1372" s="4" t="s">
        <v>4606</v>
      </c>
      <c r="L1372" s="6" t="s">
        <v>2990</v>
      </c>
      <c r="M1372" s="5">
        <v>25208</v>
      </c>
      <c r="N1372" s="4" t="s">
        <v>4606</v>
      </c>
      <c r="O1372" s="4" t="s">
        <v>4606</v>
      </c>
      <c r="P1372" s="4" t="s">
        <v>4606</v>
      </c>
    </row>
    <row r="1373" spans="1:16" ht="15" x14ac:dyDescent="0.2">
      <c r="A1373" s="2">
        <v>1372</v>
      </c>
      <c r="B1373" s="6" t="s">
        <v>1</v>
      </c>
      <c r="C1373" s="7" t="str">
        <f>HYPERLINK("https://www.twitter.com/Pacorrote1/status/1425803232174092310","https://www.twitter.com/Pacorrote1/status/1425803232174092310")</f>
        <v>https://www.twitter.com/Pacorrote1/status/1425803232174092310</v>
      </c>
      <c r="D1373" s="6" t="s">
        <v>2991</v>
      </c>
      <c r="E1373" s="8">
        <v>44420</v>
      </c>
      <c r="F1373" s="6" t="s">
        <v>2987</v>
      </c>
      <c r="G1373" s="5">
        <v>211</v>
      </c>
      <c r="H1373" s="5">
        <v>19</v>
      </c>
      <c r="I1373" s="5">
        <v>10</v>
      </c>
      <c r="J1373" s="6">
        <v>52.900000000000006</v>
      </c>
      <c r="K1373" s="4" t="s">
        <v>4606</v>
      </c>
      <c r="L1373" s="6" t="s">
        <v>2992</v>
      </c>
      <c r="M1373" s="5">
        <v>25209</v>
      </c>
      <c r="N1373" s="4" t="s">
        <v>4606</v>
      </c>
      <c r="O1373" s="4" t="s">
        <v>4606</v>
      </c>
      <c r="P1373" s="4" t="s">
        <v>4606</v>
      </c>
    </row>
    <row r="1374" spans="1:16" ht="15" x14ac:dyDescent="0.2">
      <c r="A1374" s="2">
        <v>1373</v>
      </c>
      <c r="B1374" s="6" t="s">
        <v>1</v>
      </c>
      <c r="C1374" s="7" t="str">
        <f>HYPERLINK("https://www.twitter.com/FeggyKrueger/status/1425803230861217794","https://www.twitter.com/FeggyKrueger/status/1425803230861217794")</f>
        <v>https://www.twitter.com/FeggyKrueger/status/1425803230861217794</v>
      </c>
      <c r="D1374" s="6" t="s">
        <v>2993</v>
      </c>
      <c r="E1374" s="8">
        <v>44420</v>
      </c>
      <c r="F1374" s="6" t="s">
        <v>2987</v>
      </c>
      <c r="G1374" s="5">
        <v>48</v>
      </c>
      <c r="H1374" s="5">
        <v>1</v>
      </c>
      <c r="I1374" s="5">
        <v>1</v>
      </c>
      <c r="J1374" s="6">
        <v>10.400000000000002</v>
      </c>
      <c r="K1374" s="4" t="s">
        <v>4606</v>
      </c>
      <c r="L1374" s="6" t="s">
        <v>2994</v>
      </c>
      <c r="M1374" s="5">
        <v>25210</v>
      </c>
      <c r="N1374" s="4" t="s">
        <v>4606</v>
      </c>
      <c r="O1374" s="4" t="s">
        <v>4606</v>
      </c>
      <c r="P1374" s="4" t="s">
        <v>4606</v>
      </c>
    </row>
    <row r="1375" spans="1:16" ht="15" x14ac:dyDescent="0.2">
      <c r="A1375" s="2">
        <v>1374</v>
      </c>
      <c r="B1375" s="6" t="s">
        <v>1</v>
      </c>
      <c r="C1375" s="7" t="str">
        <f>HYPERLINK("https://www.twitter.com/Angelic11564878/status/1425803230332678149","https://www.twitter.com/Angelic11564878/status/1425803230332678149")</f>
        <v>https://www.twitter.com/Angelic11564878/status/1425803230332678149</v>
      </c>
      <c r="D1375" s="6" t="s">
        <v>2995</v>
      </c>
      <c r="E1375" s="8">
        <v>44420</v>
      </c>
      <c r="F1375" s="6" t="s">
        <v>2996</v>
      </c>
      <c r="G1375" s="5">
        <v>220</v>
      </c>
      <c r="H1375" s="5">
        <v>0</v>
      </c>
      <c r="I1375" s="5">
        <v>0</v>
      </c>
      <c r="J1375" s="5">
        <v>44</v>
      </c>
      <c r="K1375" s="4" t="s">
        <v>4606</v>
      </c>
      <c r="L1375" s="6" t="s">
        <v>2997</v>
      </c>
      <c r="M1375" s="5">
        <v>25211</v>
      </c>
      <c r="N1375" s="4" t="s">
        <v>4606</v>
      </c>
      <c r="O1375" s="4" t="s">
        <v>4606</v>
      </c>
      <c r="P1375" s="4" t="s">
        <v>4606</v>
      </c>
    </row>
    <row r="1376" spans="1:16" ht="15" x14ac:dyDescent="0.2">
      <c r="A1376" s="2">
        <v>1375</v>
      </c>
      <c r="B1376" s="6" t="s">
        <v>1</v>
      </c>
      <c r="C1376" s="7" t="str">
        <f>HYPERLINK("https://www.twitter.com/dee_dilso/status/1425803227321229314","https://www.twitter.com/dee_dilso/status/1425803227321229314")</f>
        <v>https://www.twitter.com/dee_dilso/status/1425803227321229314</v>
      </c>
      <c r="D1376" s="6" t="s">
        <v>2998</v>
      </c>
      <c r="E1376" s="8">
        <v>44420</v>
      </c>
      <c r="F1376" s="6" t="s">
        <v>2996</v>
      </c>
      <c r="G1376" s="5">
        <v>3</v>
      </c>
      <c r="H1376" s="5">
        <v>0</v>
      </c>
      <c r="I1376" s="5">
        <v>0</v>
      </c>
      <c r="J1376" s="6">
        <v>0.60000000000000009</v>
      </c>
      <c r="K1376" s="4" t="s">
        <v>4606</v>
      </c>
      <c r="L1376" s="6" t="s">
        <v>2999</v>
      </c>
      <c r="M1376" s="5">
        <v>25212</v>
      </c>
      <c r="N1376" s="4" t="s">
        <v>4606</v>
      </c>
      <c r="O1376" s="4" t="s">
        <v>4606</v>
      </c>
      <c r="P1376" s="4" t="s">
        <v>4606</v>
      </c>
    </row>
    <row r="1377" spans="1:16" ht="15" x14ac:dyDescent="0.2">
      <c r="A1377" s="2">
        <v>1376</v>
      </c>
      <c r="B1377" s="6" t="s">
        <v>1</v>
      </c>
      <c r="C1377" s="7" t="str">
        <f>HYPERLINK("https://www.twitter.com/ILouaifi/status/1425803226419503104","https://www.twitter.com/ILouaifi/status/1425803226419503104")</f>
        <v>https://www.twitter.com/ILouaifi/status/1425803226419503104</v>
      </c>
      <c r="D1377" s="6" t="s">
        <v>3000</v>
      </c>
      <c r="E1377" s="8">
        <v>44420</v>
      </c>
      <c r="F1377" s="6" t="s">
        <v>3001</v>
      </c>
      <c r="G1377" s="5">
        <v>94</v>
      </c>
      <c r="H1377" s="5">
        <v>0</v>
      </c>
      <c r="I1377" s="5">
        <v>0</v>
      </c>
      <c r="J1377" s="6">
        <v>18.8</v>
      </c>
      <c r="K1377" s="4" t="s">
        <v>4606</v>
      </c>
      <c r="L1377" s="6" t="s">
        <v>3002</v>
      </c>
      <c r="M1377" s="5">
        <v>25213</v>
      </c>
      <c r="N1377" s="4" t="s">
        <v>4606</v>
      </c>
      <c r="O1377" s="4" t="s">
        <v>4606</v>
      </c>
      <c r="P1377" s="4" t="s">
        <v>4606</v>
      </c>
    </row>
    <row r="1378" spans="1:16" ht="15" x14ac:dyDescent="0.2">
      <c r="A1378" s="2">
        <v>1377</v>
      </c>
      <c r="B1378" s="6" t="s">
        <v>1</v>
      </c>
      <c r="C1378" s="7" t="str">
        <f>HYPERLINK("https://www.twitter.com/elia_eliae/status/1425803224800382990","https://www.twitter.com/elia_eliae/status/1425803224800382990")</f>
        <v>https://www.twitter.com/elia_eliae/status/1425803224800382990</v>
      </c>
      <c r="D1378" s="6" t="s">
        <v>3003</v>
      </c>
      <c r="E1378" s="8">
        <v>44420</v>
      </c>
      <c r="F1378" s="6" t="s">
        <v>3001</v>
      </c>
      <c r="G1378" s="5">
        <v>193</v>
      </c>
      <c r="H1378" s="5">
        <v>3615</v>
      </c>
      <c r="I1378" s="5">
        <v>3601</v>
      </c>
      <c r="J1378" s="6">
        <v>2923.6</v>
      </c>
      <c r="K1378" s="4" t="s">
        <v>4606</v>
      </c>
      <c r="L1378" s="6" t="s">
        <v>3004</v>
      </c>
      <c r="M1378" s="5">
        <v>25214</v>
      </c>
      <c r="N1378" s="4" t="s">
        <v>4606</v>
      </c>
      <c r="O1378" s="4" t="s">
        <v>4606</v>
      </c>
      <c r="P1378" s="4" t="s">
        <v>4606</v>
      </c>
    </row>
    <row r="1379" spans="1:16" ht="15" x14ac:dyDescent="0.2">
      <c r="A1379" s="2">
        <v>1378</v>
      </c>
      <c r="B1379" s="6" t="s">
        <v>1</v>
      </c>
      <c r="C1379" s="7" t="str">
        <f>HYPERLINK("https://www.twitter.com/PlantToken/status/1425803223449882627","https://www.twitter.com/PlantToken/status/1425803223449882627")</f>
        <v>https://www.twitter.com/PlantToken/status/1425803223449882627</v>
      </c>
      <c r="D1379" s="6" t="s">
        <v>3005</v>
      </c>
      <c r="E1379" s="8">
        <v>44420</v>
      </c>
      <c r="F1379" s="6" t="s">
        <v>3001</v>
      </c>
      <c r="G1379" s="5">
        <v>27</v>
      </c>
      <c r="H1379" s="5">
        <v>273</v>
      </c>
      <c r="I1379" s="5">
        <v>60</v>
      </c>
      <c r="J1379" s="6">
        <v>117.3</v>
      </c>
      <c r="K1379" s="4" t="s">
        <v>4606</v>
      </c>
      <c r="L1379" s="6" t="s">
        <v>3006</v>
      </c>
      <c r="M1379" s="5">
        <v>25215</v>
      </c>
      <c r="N1379" s="4" t="s">
        <v>4606</v>
      </c>
      <c r="O1379" s="4" t="s">
        <v>4606</v>
      </c>
      <c r="P1379" s="4" t="s">
        <v>4606</v>
      </c>
    </row>
    <row r="1380" spans="1:16" ht="15" x14ac:dyDescent="0.2">
      <c r="A1380" s="2">
        <v>1379</v>
      </c>
      <c r="B1380" s="6" t="s">
        <v>1</v>
      </c>
      <c r="C1380" s="7" t="str">
        <f>HYPERLINK("https://www.twitter.com/AysemBouzid/status/1425803219180167178","https://www.twitter.com/AysemBouzid/status/1425803219180167178")</f>
        <v>https://www.twitter.com/AysemBouzid/status/1425803219180167178</v>
      </c>
      <c r="D1380" s="6" t="s">
        <v>2898</v>
      </c>
      <c r="E1380" s="8">
        <v>44420</v>
      </c>
      <c r="F1380" s="6" t="s">
        <v>3007</v>
      </c>
      <c r="G1380" s="5">
        <v>1</v>
      </c>
      <c r="H1380" s="5">
        <v>1257</v>
      </c>
      <c r="I1380" s="5">
        <v>1476</v>
      </c>
      <c r="J1380" s="6">
        <v>1115.3</v>
      </c>
      <c r="K1380" s="4" t="s">
        <v>4606</v>
      </c>
      <c r="L1380" s="6" t="s">
        <v>3008</v>
      </c>
      <c r="M1380" s="5">
        <v>25216</v>
      </c>
      <c r="N1380" s="4" t="s">
        <v>4606</v>
      </c>
      <c r="O1380" s="4" t="s">
        <v>4606</v>
      </c>
      <c r="P1380" s="4" t="s">
        <v>4606</v>
      </c>
    </row>
    <row r="1381" spans="1:16" ht="15" x14ac:dyDescent="0.2">
      <c r="A1381" s="2">
        <v>1380</v>
      </c>
      <c r="B1381" s="6" t="s">
        <v>1</v>
      </c>
      <c r="C1381" s="7" t="str">
        <f>HYPERLINK("https://www.twitter.com/VRasod/status/1425803218261450754","https://www.twitter.com/VRasod/status/1425803218261450754")</f>
        <v>https://www.twitter.com/VRasod/status/1425803218261450754</v>
      </c>
      <c r="D1381" s="6" t="s">
        <v>3009</v>
      </c>
      <c r="E1381" s="8">
        <v>44420</v>
      </c>
      <c r="F1381" s="6" t="s">
        <v>3007</v>
      </c>
      <c r="G1381" s="5">
        <v>547</v>
      </c>
      <c r="H1381" s="5">
        <v>0</v>
      </c>
      <c r="I1381" s="5">
        <v>0</v>
      </c>
      <c r="J1381" s="6">
        <v>109.4</v>
      </c>
      <c r="K1381" s="4" t="s">
        <v>4606</v>
      </c>
      <c r="L1381" s="6" t="s">
        <v>3010</v>
      </c>
      <c r="M1381" s="5">
        <v>25217</v>
      </c>
      <c r="N1381" s="4" t="s">
        <v>4606</v>
      </c>
      <c r="O1381" s="4" t="s">
        <v>4606</v>
      </c>
      <c r="P1381" s="4" t="s">
        <v>4606</v>
      </c>
    </row>
    <row r="1382" spans="1:16" ht="15" x14ac:dyDescent="0.2">
      <c r="A1382" s="2">
        <v>1381</v>
      </c>
      <c r="B1382" s="6" t="s">
        <v>1</v>
      </c>
      <c r="C1382" s="7" t="str">
        <f>HYPERLINK("https://www.twitter.com/ManaCrypto68/status/1425803218143961094","https://www.twitter.com/ManaCrypto68/status/1425803218143961094")</f>
        <v>https://www.twitter.com/ManaCrypto68/status/1425803218143961094</v>
      </c>
      <c r="D1382" s="6" t="s">
        <v>3011</v>
      </c>
      <c r="E1382" s="8">
        <v>44420</v>
      </c>
      <c r="F1382" s="6" t="s">
        <v>3007</v>
      </c>
      <c r="G1382" s="5">
        <v>124</v>
      </c>
      <c r="H1382" s="5">
        <v>402</v>
      </c>
      <c r="I1382" s="5">
        <v>516</v>
      </c>
      <c r="J1382" s="6">
        <v>403.4</v>
      </c>
      <c r="K1382" s="4" t="s">
        <v>4606</v>
      </c>
      <c r="L1382" s="6" t="s">
        <v>3012</v>
      </c>
      <c r="M1382" s="5">
        <v>25218</v>
      </c>
      <c r="N1382" s="4" t="s">
        <v>4606</v>
      </c>
      <c r="O1382" s="4" t="s">
        <v>4606</v>
      </c>
      <c r="P1382" s="4" t="s">
        <v>4606</v>
      </c>
    </row>
    <row r="1383" spans="1:16" ht="15" x14ac:dyDescent="0.2">
      <c r="A1383" s="2">
        <v>1382</v>
      </c>
      <c r="B1383" s="6" t="s">
        <v>1</v>
      </c>
      <c r="C1383" s="7" t="str">
        <f>HYPERLINK("https://www.twitter.com/JustMubaraq/status/1425803214692171778","https://www.twitter.com/JustMubaraq/status/1425803214692171778")</f>
        <v>https://www.twitter.com/JustMubaraq/status/1425803214692171778</v>
      </c>
      <c r="D1383" s="6" t="s">
        <v>3013</v>
      </c>
      <c r="E1383" s="8">
        <v>44420</v>
      </c>
      <c r="F1383" s="6" t="s">
        <v>3014</v>
      </c>
      <c r="G1383" s="5">
        <v>73</v>
      </c>
      <c r="H1383" s="5">
        <v>0</v>
      </c>
      <c r="I1383" s="5">
        <v>0</v>
      </c>
      <c r="J1383" s="6">
        <v>14.600000000000001</v>
      </c>
      <c r="K1383" s="4" t="s">
        <v>4606</v>
      </c>
      <c r="L1383" s="6" t="s">
        <v>3015</v>
      </c>
      <c r="M1383" s="5">
        <v>25219</v>
      </c>
      <c r="N1383" s="4" t="s">
        <v>4606</v>
      </c>
      <c r="O1383" s="4" t="s">
        <v>4606</v>
      </c>
      <c r="P1383" s="4" t="s">
        <v>4606</v>
      </c>
    </row>
    <row r="1384" spans="1:16" ht="15" x14ac:dyDescent="0.2">
      <c r="A1384" s="2">
        <v>1383</v>
      </c>
      <c r="B1384" s="6" t="s">
        <v>1</v>
      </c>
      <c r="C1384" s="7" t="str">
        <f>HYPERLINK("https://www.twitter.com/Insurtrek/status/1425803212729245697","https://www.twitter.com/Insurtrek/status/1425803212729245697")</f>
        <v>https://www.twitter.com/Insurtrek/status/1425803212729245697</v>
      </c>
      <c r="D1384" s="6" t="s">
        <v>3016</v>
      </c>
      <c r="E1384" s="8">
        <v>44420</v>
      </c>
      <c r="F1384" s="6" t="s">
        <v>3017</v>
      </c>
      <c r="G1384" s="5">
        <v>445</v>
      </c>
      <c r="H1384" s="5">
        <v>11</v>
      </c>
      <c r="I1384" s="5">
        <v>6</v>
      </c>
      <c r="J1384" s="6">
        <v>95.3</v>
      </c>
      <c r="K1384" s="4" t="s">
        <v>4606</v>
      </c>
      <c r="L1384" s="6" t="s">
        <v>3018</v>
      </c>
      <c r="M1384" s="5">
        <v>25220</v>
      </c>
      <c r="N1384" s="4" t="s">
        <v>4606</v>
      </c>
      <c r="O1384" s="4" t="s">
        <v>4606</v>
      </c>
      <c r="P1384" s="4" t="s">
        <v>4606</v>
      </c>
    </row>
    <row r="1385" spans="1:16" ht="15" x14ac:dyDescent="0.2">
      <c r="A1385" s="2">
        <v>1384</v>
      </c>
      <c r="B1385" s="6" t="s">
        <v>1</v>
      </c>
      <c r="C1385" s="7" t="str">
        <f>HYPERLINK("https://www.twitter.com/Thecoinomist1/status/1425803209982029828","https://www.twitter.com/Thecoinomist1/status/1425803209982029828")</f>
        <v>https://www.twitter.com/Thecoinomist1/status/1425803209982029828</v>
      </c>
      <c r="D1385" s="6" t="s">
        <v>3019</v>
      </c>
      <c r="E1385" s="8">
        <v>44420</v>
      </c>
      <c r="F1385" s="6" t="s">
        <v>3017</v>
      </c>
      <c r="G1385" s="5">
        <v>0</v>
      </c>
      <c r="H1385" s="5">
        <v>0</v>
      </c>
      <c r="I1385" s="5">
        <v>0</v>
      </c>
      <c r="J1385" s="5">
        <v>0</v>
      </c>
      <c r="K1385" s="4" t="s">
        <v>4606</v>
      </c>
      <c r="L1385" s="6" t="s">
        <v>3020</v>
      </c>
      <c r="M1385" s="5">
        <v>25221</v>
      </c>
      <c r="N1385" s="4" t="s">
        <v>4606</v>
      </c>
      <c r="O1385" s="4" t="s">
        <v>4606</v>
      </c>
      <c r="P1385" s="4" t="s">
        <v>4606</v>
      </c>
    </row>
    <row r="1386" spans="1:16" ht="15" x14ac:dyDescent="0.2">
      <c r="A1386" s="2">
        <v>1385</v>
      </c>
      <c r="B1386" s="6" t="s">
        <v>1</v>
      </c>
      <c r="C1386" s="7" t="str">
        <f>HYPERLINK("https://www.twitter.com/pickett565/status/1425803209944207362","https://www.twitter.com/pickett565/status/1425803209944207362")</f>
        <v>https://www.twitter.com/pickett565/status/1425803209944207362</v>
      </c>
      <c r="D1386" s="6" t="s">
        <v>3021</v>
      </c>
      <c r="E1386" s="8">
        <v>44420</v>
      </c>
      <c r="F1386" s="6" t="s">
        <v>3017</v>
      </c>
      <c r="G1386" s="5">
        <v>43</v>
      </c>
      <c r="H1386" s="5">
        <v>5</v>
      </c>
      <c r="I1386" s="5">
        <v>1</v>
      </c>
      <c r="J1386" s="6">
        <v>10.6</v>
      </c>
      <c r="K1386" s="4" t="s">
        <v>4606</v>
      </c>
      <c r="L1386" s="6" t="s">
        <v>3022</v>
      </c>
      <c r="M1386" s="5">
        <v>25222</v>
      </c>
      <c r="N1386" s="4" t="s">
        <v>4606</v>
      </c>
      <c r="O1386" s="4" t="s">
        <v>4606</v>
      </c>
      <c r="P1386" s="4" t="s">
        <v>4606</v>
      </c>
    </row>
    <row r="1387" spans="1:16" ht="15" x14ac:dyDescent="0.2">
      <c r="A1387" s="2">
        <v>1386</v>
      </c>
      <c r="B1387" s="6" t="s">
        <v>1</v>
      </c>
      <c r="C1387" s="7" t="str">
        <f>HYPERLINK("https://www.twitter.com/luckymaysha/status/1425803209742843915","https://www.twitter.com/luckymaysha/status/1425803209742843915")</f>
        <v>https://www.twitter.com/luckymaysha/status/1425803209742843915</v>
      </c>
      <c r="D1387" s="6" t="s">
        <v>3023</v>
      </c>
      <c r="E1387" s="8">
        <v>44420</v>
      </c>
      <c r="F1387" s="6" t="s">
        <v>3017</v>
      </c>
      <c r="G1387" s="5">
        <v>126</v>
      </c>
      <c r="H1387" s="5">
        <v>639</v>
      </c>
      <c r="I1387" s="5">
        <v>1733</v>
      </c>
      <c r="J1387" s="6">
        <v>1083.4000000000001</v>
      </c>
      <c r="K1387" s="4" t="s">
        <v>4606</v>
      </c>
      <c r="L1387" s="6" t="s">
        <v>2876</v>
      </c>
      <c r="M1387" s="5">
        <v>25223</v>
      </c>
      <c r="N1387" s="4" t="s">
        <v>4606</v>
      </c>
      <c r="O1387" s="4" t="s">
        <v>4606</v>
      </c>
      <c r="P1387" s="4" t="s">
        <v>4606</v>
      </c>
    </row>
    <row r="1388" spans="1:16" ht="15" x14ac:dyDescent="0.2">
      <c r="A1388" s="2">
        <v>1387</v>
      </c>
      <c r="B1388" s="6" t="s">
        <v>1</v>
      </c>
      <c r="C1388" s="7" t="str">
        <f>HYPERLINK("https://www.twitter.com/sujanac09033212/status/1425803209713459202","https://www.twitter.com/sujanac09033212/status/1425803209713459202")</f>
        <v>https://www.twitter.com/sujanac09033212/status/1425803209713459202</v>
      </c>
      <c r="D1388" s="6" t="s">
        <v>3024</v>
      </c>
      <c r="E1388" s="8">
        <v>44420</v>
      </c>
      <c r="F1388" s="6" t="s">
        <v>3025</v>
      </c>
      <c r="G1388" s="5">
        <v>36</v>
      </c>
      <c r="H1388" s="5">
        <v>0</v>
      </c>
      <c r="I1388" s="5">
        <v>0</v>
      </c>
      <c r="J1388" s="6">
        <v>7.2</v>
      </c>
      <c r="K1388" s="4" t="s">
        <v>4606</v>
      </c>
      <c r="L1388" s="6" t="s">
        <v>3026</v>
      </c>
      <c r="M1388" s="5">
        <v>25224</v>
      </c>
      <c r="N1388" s="4" t="s">
        <v>4606</v>
      </c>
      <c r="O1388" s="4" t="s">
        <v>4606</v>
      </c>
      <c r="P1388" s="4" t="s">
        <v>4606</v>
      </c>
    </row>
    <row r="1389" spans="1:16" ht="15" x14ac:dyDescent="0.2">
      <c r="A1389" s="2">
        <v>1388</v>
      </c>
      <c r="B1389" s="6" t="s">
        <v>1</v>
      </c>
      <c r="C1389" s="7" t="str">
        <f>HYPERLINK("https://www.twitter.com/MUSOFinance/status/1425803209709428737","https://www.twitter.com/MUSOFinance/status/1425803209709428737")</f>
        <v>https://www.twitter.com/MUSOFinance/status/1425803209709428737</v>
      </c>
      <c r="D1389" s="6" t="s">
        <v>3027</v>
      </c>
      <c r="E1389" s="8">
        <v>44420</v>
      </c>
      <c r="F1389" s="6" t="s">
        <v>3025</v>
      </c>
      <c r="G1389" s="5">
        <v>450</v>
      </c>
      <c r="H1389" s="5">
        <v>0</v>
      </c>
      <c r="I1389" s="5">
        <v>0</v>
      </c>
      <c r="J1389" s="5">
        <v>90</v>
      </c>
      <c r="K1389" s="4" t="s">
        <v>4606</v>
      </c>
      <c r="L1389" s="6" t="s">
        <v>3028</v>
      </c>
      <c r="M1389" s="5">
        <v>25225</v>
      </c>
      <c r="N1389" s="4" t="s">
        <v>4606</v>
      </c>
      <c r="O1389" s="4" t="s">
        <v>4606</v>
      </c>
      <c r="P1389" s="4" t="s">
        <v>4606</v>
      </c>
    </row>
    <row r="1390" spans="1:16" ht="15" x14ac:dyDescent="0.2">
      <c r="A1390" s="2">
        <v>1389</v>
      </c>
      <c r="B1390" s="6" t="s">
        <v>1</v>
      </c>
      <c r="C1390" s="7" t="str">
        <f>HYPERLINK("https://www.twitter.com/Ismatullahsanu1/status/1425803209621217284","https://www.twitter.com/Ismatullahsanu1/status/1425803209621217284")</f>
        <v>https://www.twitter.com/Ismatullahsanu1/status/1425803209621217284</v>
      </c>
      <c r="D1390" s="6" t="s">
        <v>2964</v>
      </c>
      <c r="E1390" s="8">
        <v>44420</v>
      </c>
      <c r="F1390" s="6" t="s">
        <v>3025</v>
      </c>
      <c r="G1390" s="5">
        <v>49</v>
      </c>
      <c r="H1390" s="5">
        <v>129</v>
      </c>
      <c r="I1390" s="5">
        <v>102</v>
      </c>
      <c r="J1390" s="6">
        <v>99.5</v>
      </c>
      <c r="K1390" s="4" t="s">
        <v>4606</v>
      </c>
      <c r="L1390" s="6" t="s">
        <v>3029</v>
      </c>
      <c r="M1390" s="5">
        <v>25226</v>
      </c>
      <c r="N1390" s="4" t="s">
        <v>4606</v>
      </c>
      <c r="O1390" s="4" t="s">
        <v>4606</v>
      </c>
      <c r="P1390" s="4" t="s">
        <v>4606</v>
      </c>
    </row>
    <row r="1391" spans="1:16" ht="15" x14ac:dyDescent="0.2">
      <c r="A1391" s="2">
        <v>1390</v>
      </c>
      <c r="B1391" s="6" t="s">
        <v>1</v>
      </c>
      <c r="C1391" s="7" t="str">
        <f>HYPERLINK("https://www.twitter.com/kumaralok554/status/1425803207909859332","https://www.twitter.com/kumaralok554/status/1425803207909859332")</f>
        <v>https://www.twitter.com/kumaralok554/status/1425803207909859332</v>
      </c>
      <c r="D1391" s="6" t="s">
        <v>3030</v>
      </c>
      <c r="E1391" s="8">
        <v>44420</v>
      </c>
      <c r="F1391" s="6" t="s">
        <v>3025</v>
      </c>
      <c r="G1391" s="5">
        <v>570</v>
      </c>
      <c r="H1391" s="5">
        <v>68</v>
      </c>
      <c r="I1391" s="5">
        <v>10</v>
      </c>
      <c r="J1391" s="6">
        <v>139.4</v>
      </c>
      <c r="K1391" s="4" t="s">
        <v>4606</v>
      </c>
      <c r="L1391" s="6" t="s">
        <v>3031</v>
      </c>
      <c r="M1391" s="5">
        <v>25227</v>
      </c>
      <c r="N1391" s="4" t="s">
        <v>4606</v>
      </c>
      <c r="O1391" s="4" t="s">
        <v>4606</v>
      </c>
      <c r="P1391" s="4" t="s">
        <v>4606</v>
      </c>
    </row>
    <row r="1392" spans="1:16" ht="15" x14ac:dyDescent="0.2">
      <c r="A1392" s="2">
        <v>1391</v>
      </c>
      <c r="B1392" s="6" t="s">
        <v>1</v>
      </c>
      <c r="C1392" s="7" t="str">
        <f>HYPERLINK("https://www.twitter.com/AbdulRidvan/status/1425803206056099845","https://www.twitter.com/AbdulRidvan/status/1425803206056099845")</f>
        <v>https://www.twitter.com/AbdulRidvan/status/1425803206056099845</v>
      </c>
      <c r="D1392" s="6" t="s">
        <v>3032</v>
      </c>
      <c r="E1392" s="8">
        <v>44420</v>
      </c>
      <c r="F1392" s="6" t="s">
        <v>3025</v>
      </c>
      <c r="G1392" s="5">
        <v>64</v>
      </c>
      <c r="H1392" s="5">
        <v>718</v>
      </c>
      <c r="I1392" s="5">
        <v>479</v>
      </c>
      <c r="J1392" s="6">
        <v>467.70000000000005</v>
      </c>
      <c r="K1392" s="4" t="s">
        <v>4606</v>
      </c>
      <c r="L1392" s="6" t="s">
        <v>2523</v>
      </c>
      <c r="M1392" s="5">
        <v>25228</v>
      </c>
      <c r="N1392" s="4" t="s">
        <v>4606</v>
      </c>
      <c r="O1392" s="4" t="s">
        <v>4606</v>
      </c>
      <c r="P1392" s="4" t="s">
        <v>4606</v>
      </c>
    </row>
    <row r="1393" spans="1:16" ht="15" x14ac:dyDescent="0.2">
      <c r="A1393" s="2">
        <v>1392</v>
      </c>
      <c r="B1393" s="6" t="s">
        <v>1</v>
      </c>
      <c r="C1393" s="7" t="str">
        <f>HYPERLINK("https://www.twitter.com/SueliMa59974821/status/1425803202998542336","https://www.twitter.com/SueliMa59974821/status/1425803202998542336")</f>
        <v>https://www.twitter.com/SueliMa59974821/status/1425803202998542336</v>
      </c>
      <c r="D1393" s="6" t="s">
        <v>3033</v>
      </c>
      <c r="E1393" s="8">
        <v>44420</v>
      </c>
      <c r="F1393" s="6" t="s">
        <v>3034</v>
      </c>
      <c r="G1393" s="5">
        <v>5</v>
      </c>
      <c r="H1393" s="5">
        <v>0</v>
      </c>
      <c r="I1393" s="5">
        <v>0</v>
      </c>
      <c r="J1393" s="5">
        <v>1</v>
      </c>
      <c r="K1393" s="4" t="s">
        <v>4606</v>
      </c>
      <c r="L1393" s="6" t="s">
        <v>3035</v>
      </c>
      <c r="M1393" s="5">
        <v>25229</v>
      </c>
      <c r="N1393" s="4" t="s">
        <v>4606</v>
      </c>
      <c r="O1393" s="4" t="s">
        <v>4606</v>
      </c>
      <c r="P1393" s="4" t="s">
        <v>4606</v>
      </c>
    </row>
    <row r="1394" spans="1:16" ht="15" x14ac:dyDescent="0.2">
      <c r="A1394" s="2">
        <v>1393</v>
      </c>
      <c r="B1394" s="6" t="s">
        <v>1</v>
      </c>
      <c r="C1394" s="7" t="str">
        <f>HYPERLINK("https://www.twitter.com/tung2706/status/1425803201593237511","https://www.twitter.com/tung2706/status/1425803201593237511")</f>
        <v>https://www.twitter.com/tung2706/status/1425803201593237511</v>
      </c>
      <c r="D1394" s="6" t="s">
        <v>3036</v>
      </c>
      <c r="E1394" s="8">
        <v>44420</v>
      </c>
      <c r="F1394" s="6" t="s">
        <v>3034</v>
      </c>
      <c r="G1394" s="5">
        <v>9</v>
      </c>
      <c r="H1394" s="5">
        <v>0</v>
      </c>
      <c r="I1394" s="5">
        <v>0</v>
      </c>
      <c r="J1394" s="6">
        <v>1.8</v>
      </c>
      <c r="K1394" s="4" t="s">
        <v>4606</v>
      </c>
      <c r="L1394" s="6" t="s">
        <v>3037</v>
      </c>
      <c r="M1394" s="5">
        <v>25230</v>
      </c>
      <c r="N1394" s="4" t="s">
        <v>4606</v>
      </c>
      <c r="O1394" s="4" t="s">
        <v>4606</v>
      </c>
      <c r="P1394" s="4" t="s">
        <v>4606</v>
      </c>
    </row>
    <row r="1395" spans="1:16" ht="15" x14ac:dyDescent="0.2">
      <c r="A1395" s="2">
        <v>1394</v>
      </c>
      <c r="B1395" s="6" t="s">
        <v>1</v>
      </c>
      <c r="C1395" s="7" t="str">
        <f>HYPERLINK("https://www.twitter.com/ManaCrypto68/status/1425803201501024258","https://www.twitter.com/ManaCrypto68/status/1425803201501024258")</f>
        <v>https://www.twitter.com/ManaCrypto68/status/1425803201501024258</v>
      </c>
      <c r="D1395" s="6" t="s">
        <v>3011</v>
      </c>
      <c r="E1395" s="8">
        <v>44420</v>
      </c>
      <c r="F1395" s="6" t="s">
        <v>3034</v>
      </c>
      <c r="G1395" s="5">
        <v>124</v>
      </c>
      <c r="H1395" s="5">
        <v>335</v>
      </c>
      <c r="I1395" s="5">
        <v>386</v>
      </c>
      <c r="J1395" s="6">
        <v>318.3</v>
      </c>
      <c r="K1395" s="4" t="s">
        <v>4606</v>
      </c>
      <c r="L1395" s="6" t="s">
        <v>3038</v>
      </c>
      <c r="M1395" s="5">
        <v>25231</v>
      </c>
      <c r="N1395" s="4" t="s">
        <v>4606</v>
      </c>
      <c r="O1395" s="4" t="s">
        <v>4606</v>
      </c>
      <c r="P1395" s="4" t="s">
        <v>4606</v>
      </c>
    </row>
    <row r="1396" spans="1:16" ht="15" x14ac:dyDescent="0.2">
      <c r="A1396" s="2">
        <v>1395</v>
      </c>
      <c r="B1396" s="6" t="s">
        <v>1</v>
      </c>
      <c r="C1396" s="7" t="str">
        <f>HYPERLINK("https://www.twitter.com/ailen_thomas/status/1425803196551766023","https://www.twitter.com/ailen_thomas/status/1425803196551766023")</f>
        <v>https://www.twitter.com/ailen_thomas/status/1425803196551766023</v>
      </c>
      <c r="D1396" s="6" t="s">
        <v>3039</v>
      </c>
      <c r="E1396" s="8">
        <v>44420</v>
      </c>
      <c r="F1396" s="6" t="s">
        <v>3040</v>
      </c>
      <c r="G1396" s="5">
        <v>4</v>
      </c>
      <c r="H1396" s="5">
        <v>1546</v>
      </c>
      <c r="I1396" s="5">
        <v>984</v>
      </c>
      <c r="J1396" s="6">
        <v>956.59999999999991</v>
      </c>
      <c r="K1396" s="4" t="s">
        <v>4606</v>
      </c>
      <c r="L1396" s="6" t="s">
        <v>2934</v>
      </c>
      <c r="M1396" s="5">
        <v>25232</v>
      </c>
      <c r="N1396" s="4" t="s">
        <v>4606</v>
      </c>
      <c r="O1396" s="4" t="s">
        <v>4606</v>
      </c>
      <c r="P1396" s="4" t="s">
        <v>4606</v>
      </c>
    </row>
    <row r="1397" spans="1:16" ht="15" x14ac:dyDescent="0.2">
      <c r="A1397" s="2">
        <v>1396</v>
      </c>
      <c r="B1397" s="6" t="s">
        <v>1</v>
      </c>
      <c r="C1397" s="7" t="str">
        <f>HYPERLINK("https://www.twitter.com/jaemin_noona97/status/1425803196182667269","https://www.twitter.com/jaemin_noona97/status/1425803196182667269")</f>
        <v>https://www.twitter.com/jaemin_noona97/status/1425803196182667269</v>
      </c>
      <c r="D1397" s="6" t="s">
        <v>2966</v>
      </c>
      <c r="E1397" s="8">
        <v>44420</v>
      </c>
      <c r="F1397" s="6" t="s">
        <v>3040</v>
      </c>
      <c r="G1397" s="5">
        <v>115</v>
      </c>
      <c r="H1397" s="5">
        <v>2872</v>
      </c>
      <c r="I1397" s="5">
        <v>9837</v>
      </c>
      <c r="J1397" s="6">
        <v>5803.1</v>
      </c>
      <c r="K1397" s="4" t="s">
        <v>4606</v>
      </c>
      <c r="L1397" s="6" t="s">
        <v>2575</v>
      </c>
      <c r="M1397" s="5">
        <v>25233</v>
      </c>
      <c r="N1397" s="4" t="s">
        <v>4606</v>
      </c>
      <c r="O1397" s="4" t="s">
        <v>4606</v>
      </c>
      <c r="P1397" s="4" t="s">
        <v>4606</v>
      </c>
    </row>
    <row r="1398" spans="1:16" ht="15" x14ac:dyDescent="0.2">
      <c r="A1398" s="2">
        <v>1397</v>
      </c>
      <c r="B1398" s="6" t="s">
        <v>1</v>
      </c>
      <c r="C1398" s="7" t="str">
        <f>HYPERLINK("https://www.twitter.com/jubilee_ds/status/1425803195993903106","https://www.twitter.com/jubilee_ds/status/1425803195993903106")</f>
        <v>https://www.twitter.com/jubilee_ds/status/1425803195993903106</v>
      </c>
      <c r="D1398" s="6" t="s">
        <v>3041</v>
      </c>
      <c r="E1398" s="8">
        <v>44420</v>
      </c>
      <c r="F1398" s="6" t="s">
        <v>3040</v>
      </c>
      <c r="G1398" s="5">
        <v>134</v>
      </c>
      <c r="H1398" s="5">
        <v>9</v>
      </c>
      <c r="I1398" s="5">
        <v>9</v>
      </c>
      <c r="J1398" s="5">
        <v>34</v>
      </c>
      <c r="K1398" s="4" t="s">
        <v>4606</v>
      </c>
      <c r="L1398" s="6" t="s">
        <v>2907</v>
      </c>
      <c r="M1398" s="5">
        <v>25234</v>
      </c>
      <c r="N1398" s="4" t="s">
        <v>4606</v>
      </c>
      <c r="O1398" s="4" t="s">
        <v>4606</v>
      </c>
      <c r="P1398" s="4" t="s">
        <v>4606</v>
      </c>
    </row>
    <row r="1399" spans="1:16" ht="15" x14ac:dyDescent="0.2">
      <c r="A1399" s="2">
        <v>1398</v>
      </c>
      <c r="B1399" s="6" t="s">
        <v>1</v>
      </c>
      <c r="C1399" s="7" t="str">
        <f>HYPERLINK("https://www.twitter.com/MarcelinoCasad3/status/1425803195385880580","https://www.twitter.com/MarcelinoCasad3/status/1425803195385880580")</f>
        <v>https://www.twitter.com/MarcelinoCasad3/status/1425803195385880580</v>
      </c>
      <c r="D1399" s="6" t="s">
        <v>3042</v>
      </c>
      <c r="E1399" s="8">
        <v>44420</v>
      </c>
      <c r="F1399" s="6" t="s">
        <v>3040</v>
      </c>
      <c r="G1399" s="5">
        <v>17</v>
      </c>
      <c r="H1399" s="5">
        <v>174</v>
      </c>
      <c r="I1399" s="5">
        <v>95</v>
      </c>
      <c r="J1399" s="6">
        <v>103.1</v>
      </c>
      <c r="K1399" s="4" t="s">
        <v>4606</v>
      </c>
      <c r="L1399" s="6" t="s">
        <v>3043</v>
      </c>
      <c r="M1399" s="5">
        <v>25235</v>
      </c>
      <c r="N1399" s="4" t="s">
        <v>4606</v>
      </c>
      <c r="O1399" s="4" t="s">
        <v>4606</v>
      </c>
      <c r="P1399" s="4" t="s">
        <v>4606</v>
      </c>
    </row>
    <row r="1400" spans="1:16" ht="15" x14ac:dyDescent="0.2">
      <c r="A1400" s="2">
        <v>1399</v>
      </c>
      <c r="B1400" s="6" t="s">
        <v>1</v>
      </c>
      <c r="C1400" s="7" t="str">
        <f>HYPERLINK("https://www.twitter.com/mayamay89256827/status/1425803195213832195","https://www.twitter.com/mayamay89256827/status/1425803195213832195")</f>
        <v>https://www.twitter.com/mayamay89256827/status/1425803195213832195</v>
      </c>
      <c r="D1400" s="6" t="s">
        <v>3044</v>
      </c>
      <c r="E1400" s="8">
        <v>44420</v>
      </c>
      <c r="F1400" s="6" t="s">
        <v>3040</v>
      </c>
      <c r="G1400" s="5">
        <v>14</v>
      </c>
      <c r="H1400" s="5">
        <v>1938</v>
      </c>
      <c r="I1400" s="5">
        <v>1917</v>
      </c>
      <c r="J1400" s="6">
        <v>1542.6999999999998</v>
      </c>
      <c r="K1400" s="4" t="s">
        <v>4606</v>
      </c>
      <c r="L1400" s="6" t="s">
        <v>2730</v>
      </c>
      <c r="M1400" s="5">
        <v>25236</v>
      </c>
      <c r="N1400" s="4" t="s">
        <v>4606</v>
      </c>
      <c r="O1400" s="4" t="s">
        <v>4606</v>
      </c>
      <c r="P1400" s="4" t="s">
        <v>4606</v>
      </c>
    </row>
    <row r="1401" spans="1:16" ht="15" x14ac:dyDescent="0.2">
      <c r="A1401" s="2">
        <v>1400</v>
      </c>
      <c r="B1401" s="6" t="s">
        <v>1</v>
      </c>
      <c r="C1401" s="7" t="str">
        <f>HYPERLINK("https://www.twitter.com/jarvis3105/status/1425803195171827712","https://www.twitter.com/jarvis3105/status/1425803195171827712")</f>
        <v>https://www.twitter.com/jarvis3105/status/1425803195171827712</v>
      </c>
      <c r="D1401" s="6" t="s">
        <v>3045</v>
      </c>
      <c r="E1401" s="8">
        <v>44420</v>
      </c>
      <c r="F1401" s="6" t="s">
        <v>3040</v>
      </c>
      <c r="G1401" s="5">
        <v>95</v>
      </c>
      <c r="H1401" s="5">
        <v>102</v>
      </c>
      <c r="I1401" s="5">
        <v>30</v>
      </c>
      <c r="J1401" s="6">
        <v>64.599999999999994</v>
      </c>
      <c r="K1401" s="4" t="s">
        <v>4606</v>
      </c>
      <c r="L1401" s="6" t="s">
        <v>3046</v>
      </c>
      <c r="M1401" s="5">
        <v>25237</v>
      </c>
      <c r="N1401" s="4" t="s">
        <v>4606</v>
      </c>
      <c r="O1401" s="4" t="s">
        <v>4606</v>
      </c>
      <c r="P1401" s="4" t="s">
        <v>4606</v>
      </c>
    </row>
    <row r="1402" spans="1:16" ht="15" x14ac:dyDescent="0.2">
      <c r="A1402" s="2">
        <v>1401</v>
      </c>
      <c r="B1402" s="6" t="s">
        <v>1</v>
      </c>
      <c r="C1402" s="7" t="str">
        <f>HYPERLINK("https://www.twitter.com/JustMubaraq/status/1425803194333122565","https://www.twitter.com/JustMubaraq/status/1425803194333122565")</f>
        <v>https://www.twitter.com/JustMubaraq/status/1425803194333122565</v>
      </c>
      <c r="D1402" s="6" t="s">
        <v>3013</v>
      </c>
      <c r="E1402" s="8">
        <v>44420</v>
      </c>
      <c r="F1402" s="6" t="s">
        <v>3040</v>
      </c>
      <c r="G1402" s="5">
        <v>73</v>
      </c>
      <c r="H1402" s="5">
        <v>0</v>
      </c>
      <c r="I1402" s="5">
        <v>0</v>
      </c>
      <c r="J1402" s="6">
        <v>14.600000000000001</v>
      </c>
      <c r="K1402" s="4" t="s">
        <v>4606</v>
      </c>
      <c r="L1402" s="6" t="s">
        <v>3047</v>
      </c>
      <c r="M1402" s="5">
        <v>25238</v>
      </c>
      <c r="N1402" s="4" t="s">
        <v>4606</v>
      </c>
      <c r="O1402" s="4" t="s">
        <v>4606</v>
      </c>
      <c r="P1402" s="4" t="s">
        <v>4606</v>
      </c>
    </row>
    <row r="1403" spans="1:16" ht="15" x14ac:dyDescent="0.2">
      <c r="A1403" s="2">
        <v>1402</v>
      </c>
      <c r="B1403" s="6" t="s">
        <v>1</v>
      </c>
      <c r="C1403" s="7" t="str">
        <f>HYPERLINK("https://www.twitter.com/ManaCrypto68/status/1425803194215452676","https://www.twitter.com/ManaCrypto68/status/1425803194215452676")</f>
        <v>https://www.twitter.com/ManaCrypto68/status/1425803194215452676</v>
      </c>
      <c r="D1403" s="6" t="s">
        <v>3011</v>
      </c>
      <c r="E1403" s="8">
        <v>44420</v>
      </c>
      <c r="F1403" s="6" t="s">
        <v>3040</v>
      </c>
      <c r="G1403" s="5">
        <v>124</v>
      </c>
      <c r="H1403" s="5">
        <v>394</v>
      </c>
      <c r="I1403" s="5">
        <v>471</v>
      </c>
      <c r="J1403" s="6">
        <v>378.5</v>
      </c>
      <c r="K1403" s="4" t="s">
        <v>4606</v>
      </c>
      <c r="L1403" s="6" t="s">
        <v>3048</v>
      </c>
      <c r="M1403" s="5">
        <v>25239</v>
      </c>
      <c r="N1403" s="4" t="s">
        <v>4606</v>
      </c>
      <c r="O1403" s="4" t="s">
        <v>4606</v>
      </c>
      <c r="P1403" s="4" t="s">
        <v>4606</v>
      </c>
    </row>
    <row r="1404" spans="1:16" ht="15" x14ac:dyDescent="0.2">
      <c r="A1404" s="2">
        <v>1403</v>
      </c>
      <c r="B1404" s="6" t="s">
        <v>1</v>
      </c>
      <c r="C1404" s="7" t="str">
        <f>HYPERLINK("https://www.twitter.com/Solmazzz9/status/1425919257037135884","https://www.twitter.com/Solmazzz9/status/1425919257037135884")</f>
        <v>https://www.twitter.com/Solmazzz9/status/1425919257037135884</v>
      </c>
      <c r="D1404" s="6" t="s">
        <v>3049</v>
      </c>
      <c r="E1404" s="8">
        <v>44420</v>
      </c>
      <c r="F1404" s="6" t="s">
        <v>952</v>
      </c>
      <c r="G1404" s="5">
        <v>85</v>
      </c>
      <c r="H1404" s="5">
        <v>0</v>
      </c>
      <c r="I1404" s="5">
        <v>0</v>
      </c>
      <c r="J1404" s="5">
        <v>17</v>
      </c>
      <c r="K1404" s="4" t="s">
        <v>4606</v>
      </c>
      <c r="L1404" s="6" t="s">
        <v>3050</v>
      </c>
      <c r="M1404" s="5">
        <v>26001</v>
      </c>
      <c r="N1404" s="4" t="s">
        <v>4606</v>
      </c>
      <c r="O1404" s="4" t="s">
        <v>4606</v>
      </c>
      <c r="P1404" s="4" t="s">
        <v>4606</v>
      </c>
    </row>
    <row r="1405" spans="1:16" ht="15" x14ac:dyDescent="0.2">
      <c r="A1405" s="2">
        <v>1404</v>
      </c>
      <c r="B1405" s="6" t="s">
        <v>1</v>
      </c>
      <c r="C1405" s="7" t="str">
        <f>HYPERLINK("https://www.twitter.com/eddsas/status/1425919255053312009","https://www.twitter.com/eddsas/status/1425919255053312009")</f>
        <v>https://www.twitter.com/eddsas/status/1425919255053312009</v>
      </c>
      <c r="D1405" s="6" t="s">
        <v>3051</v>
      </c>
      <c r="E1405" s="8">
        <v>44420</v>
      </c>
      <c r="F1405" s="6" t="s">
        <v>952</v>
      </c>
      <c r="G1405" s="5">
        <v>427</v>
      </c>
      <c r="H1405" s="5">
        <v>1</v>
      </c>
      <c r="I1405" s="5">
        <v>0</v>
      </c>
      <c r="J1405" s="6">
        <v>85.7</v>
      </c>
      <c r="K1405" s="4" t="s">
        <v>4606</v>
      </c>
      <c r="L1405" s="6" t="s">
        <v>3052</v>
      </c>
      <c r="M1405" s="5">
        <v>26002</v>
      </c>
      <c r="N1405" s="4" t="s">
        <v>4606</v>
      </c>
      <c r="O1405" s="4" t="s">
        <v>4606</v>
      </c>
      <c r="P1405" s="4" t="s">
        <v>4606</v>
      </c>
    </row>
    <row r="1406" spans="1:16" ht="15" x14ac:dyDescent="0.2">
      <c r="A1406" s="2">
        <v>1405</v>
      </c>
      <c r="B1406" s="6" t="s">
        <v>1</v>
      </c>
      <c r="C1406" s="7" t="str">
        <f>HYPERLINK("https://www.twitter.com/MohsenDarouei/status/1425919250867310597","https://www.twitter.com/MohsenDarouei/status/1425919250867310597")</f>
        <v>https://www.twitter.com/MohsenDarouei/status/1425919250867310597</v>
      </c>
      <c r="D1406" s="6" t="s">
        <v>3053</v>
      </c>
      <c r="E1406" s="8">
        <v>44420</v>
      </c>
      <c r="F1406" s="6" t="s">
        <v>957</v>
      </c>
      <c r="G1406" s="5">
        <v>70</v>
      </c>
      <c r="H1406" s="5">
        <v>0</v>
      </c>
      <c r="I1406" s="5">
        <v>0</v>
      </c>
      <c r="J1406" s="5">
        <v>14</v>
      </c>
      <c r="K1406" s="4" t="s">
        <v>4606</v>
      </c>
      <c r="L1406" s="6" t="s">
        <v>3054</v>
      </c>
      <c r="M1406" s="5">
        <v>26003</v>
      </c>
      <c r="N1406" s="4" t="s">
        <v>4606</v>
      </c>
      <c r="O1406" s="4" t="s">
        <v>4606</v>
      </c>
      <c r="P1406" s="4" t="s">
        <v>4606</v>
      </c>
    </row>
    <row r="1407" spans="1:16" ht="15" x14ac:dyDescent="0.2">
      <c r="A1407" s="2">
        <v>1406</v>
      </c>
      <c r="B1407" s="6" t="s">
        <v>1</v>
      </c>
      <c r="C1407" s="7" t="str">
        <f>HYPERLINK("https://www.twitter.com/mohsenhmt/status/1425919248610775040","https://www.twitter.com/mohsenhmt/status/1425919248610775040")</f>
        <v>https://www.twitter.com/mohsenhmt/status/1425919248610775040</v>
      </c>
      <c r="D1407" s="6" t="s">
        <v>3055</v>
      </c>
      <c r="E1407" s="8">
        <v>44420</v>
      </c>
      <c r="F1407" s="6" t="s">
        <v>962</v>
      </c>
      <c r="G1407" s="5">
        <v>75</v>
      </c>
      <c r="H1407" s="5">
        <v>0</v>
      </c>
      <c r="I1407" s="5">
        <v>0</v>
      </c>
      <c r="J1407" s="5">
        <v>15</v>
      </c>
      <c r="K1407" s="4" t="s">
        <v>4606</v>
      </c>
      <c r="L1407" s="6" t="s">
        <v>3056</v>
      </c>
      <c r="M1407" s="5">
        <v>26004</v>
      </c>
      <c r="N1407" s="4" t="s">
        <v>4606</v>
      </c>
      <c r="O1407" s="4" t="s">
        <v>4606</v>
      </c>
      <c r="P1407" s="4" t="s">
        <v>4606</v>
      </c>
    </row>
    <row r="1408" spans="1:16" ht="15" x14ac:dyDescent="0.2">
      <c r="A1408" s="2">
        <v>1407</v>
      </c>
      <c r="B1408" s="6" t="s">
        <v>1</v>
      </c>
      <c r="C1408" s="7" t="str">
        <f>HYPERLINK("https://www.twitter.com/hoseinSh67/status/1425919248178819079","https://www.twitter.com/hoseinSh67/status/1425919248178819079")</f>
        <v>https://www.twitter.com/hoseinSh67/status/1425919248178819079</v>
      </c>
      <c r="D1408" s="6" t="s">
        <v>3057</v>
      </c>
      <c r="E1408" s="8">
        <v>44420</v>
      </c>
      <c r="F1408" s="6" t="s">
        <v>962</v>
      </c>
      <c r="G1408" s="5">
        <v>8</v>
      </c>
      <c r="H1408" s="5">
        <v>0</v>
      </c>
      <c r="I1408" s="5">
        <v>0</v>
      </c>
      <c r="J1408" s="6">
        <v>1.6</v>
      </c>
      <c r="K1408" s="4" t="s">
        <v>4606</v>
      </c>
      <c r="L1408" s="6" t="s">
        <v>3058</v>
      </c>
      <c r="M1408" s="5">
        <v>26005</v>
      </c>
      <c r="N1408" s="4" t="s">
        <v>4606</v>
      </c>
      <c r="O1408" s="4" t="s">
        <v>4606</v>
      </c>
      <c r="P1408" s="4" t="s">
        <v>4606</v>
      </c>
    </row>
    <row r="1409" spans="1:16" ht="15" x14ac:dyDescent="0.2">
      <c r="A1409" s="2">
        <v>1408</v>
      </c>
      <c r="B1409" s="6" t="s">
        <v>1</v>
      </c>
      <c r="C1409" s="7" t="str">
        <f>HYPERLINK("https://www.twitter.com/horlarkid25/status/1425919245498650628","https://www.twitter.com/horlarkid25/status/1425919245498650628")</f>
        <v>https://www.twitter.com/horlarkid25/status/1425919245498650628</v>
      </c>
      <c r="D1409" s="6" t="s">
        <v>3059</v>
      </c>
      <c r="E1409" s="8">
        <v>44420</v>
      </c>
      <c r="F1409" s="6" t="s">
        <v>962</v>
      </c>
      <c r="G1409" s="5">
        <v>52</v>
      </c>
      <c r="H1409" s="5">
        <v>0</v>
      </c>
      <c r="I1409" s="5">
        <v>0</v>
      </c>
      <c r="J1409" s="6">
        <v>10.4</v>
      </c>
      <c r="K1409" s="4" t="s">
        <v>4606</v>
      </c>
      <c r="L1409" s="6" t="s">
        <v>3060</v>
      </c>
      <c r="M1409" s="5">
        <v>26006</v>
      </c>
      <c r="N1409" s="4" t="s">
        <v>4606</v>
      </c>
      <c r="O1409" s="4" t="s">
        <v>4606</v>
      </c>
      <c r="P1409" s="4" t="s">
        <v>4606</v>
      </c>
    </row>
    <row r="1410" spans="1:16" ht="15" x14ac:dyDescent="0.2">
      <c r="A1410" s="2">
        <v>1409</v>
      </c>
      <c r="B1410" s="6" t="s">
        <v>1</v>
      </c>
      <c r="C1410" s="7" t="str">
        <f>HYPERLINK("https://www.twitter.com/bourgeois_ie/status/1425919244789768195","https://www.twitter.com/bourgeois_ie/status/1425919244789768195")</f>
        <v>https://www.twitter.com/bourgeois_ie/status/1425919244789768195</v>
      </c>
      <c r="D1410" s="6" t="s">
        <v>3061</v>
      </c>
      <c r="E1410" s="8">
        <v>44420</v>
      </c>
      <c r="F1410" s="6" t="s">
        <v>3062</v>
      </c>
      <c r="G1410" s="5">
        <v>1060</v>
      </c>
      <c r="H1410" s="5">
        <v>6</v>
      </c>
      <c r="I1410" s="5">
        <v>1</v>
      </c>
      <c r="J1410" s="6">
        <v>214.3</v>
      </c>
      <c r="K1410" s="4" t="s">
        <v>4606</v>
      </c>
      <c r="L1410" s="6" t="s">
        <v>3063</v>
      </c>
      <c r="M1410" s="5">
        <v>26007</v>
      </c>
      <c r="N1410" s="4" t="s">
        <v>4606</v>
      </c>
      <c r="O1410" s="4" t="s">
        <v>4606</v>
      </c>
      <c r="P1410" s="4" t="s">
        <v>4606</v>
      </c>
    </row>
    <row r="1411" spans="1:16" ht="15" x14ac:dyDescent="0.2">
      <c r="A1411" s="2">
        <v>1410</v>
      </c>
      <c r="B1411" s="6" t="s">
        <v>1</v>
      </c>
      <c r="C1411" s="7" t="str">
        <f>HYPERLINK("https://www.twitter.com/wrigsakabadger/status/1425919244416466948","https://www.twitter.com/wrigsakabadger/status/1425919244416466948")</f>
        <v>https://www.twitter.com/wrigsakabadger/status/1425919244416466948</v>
      </c>
      <c r="D1411" s="6" t="s">
        <v>3064</v>
      </c>
      <c r="E1411" s="8">
        <v>44420</v>
      </c>
      <c r="F1411" s="6" t="s">
        <v>3062</v>
      </c>
      <c r="G1411" s="5">
        <v>61</v>
      </c>
      <c r="H1411" s="5">
        <v>120</v>
      </c>
      <c r="I1411" s="5">
        <v>37</v>
      </c>
      <c r="J1411" s="6">
        <v>66.7</v>
      </c>
      <c r="K1411" s="4" t="s">
        <v>4606</v>
      </c>
      <c r="L1411" s="6" t="s">
        <v>3065</v>
      </c>
      <c r="M1411" s="5">
        <v>26008</v>
      </c>
      <c r="N1411" s="4" t="s">
        <v>4606</v>
      </c>
      <c r="O1411" s="4" t="s">
        <v>4606</v>
      </c>
      <c r="P1411" s="4" t="s">
        <v>4606</v>
      </c>
    </row>
    <row r="1412" spans="1:16" ht="15" x14ac:dyDescent="0.2">
      <c r="A1412" s="2">
        <v>1411</v>
      </c>
      <c r="B1412" s="6" t="s">
        <v>1</v>
      </c>
      <c r="C1412" s="7" t="str">
        <f>HYPERLINK("https://www.twitter.com/Web3Hub/status/1425919243720306698","https://www.twitter.com/Web3Hub/status/1425919243720306698")</f>
        <v>https://www.twitter.com/Web3Hub/status/1425919243720306698</v>
      </c>
      <c r="D1412" s="6" t="s">
        <v>3066</v>
      </c>
      <c r="E1412" s="8">
        <v>44420</v>
      </c>
      <c r="F1412" s="6" t="s">
        <v>3062</v>
      </c>
      <c r="G1412" s="5">
        <v>5</v>
      </c>
      <c r="H1412" s="5">
        <v>1912</v>
      </c>
      <c r="I1412" s="5">
        <v>876</v>
      </c>
      <c r="J1412" s="6">
        <v>1012.6</v>
      </c>
      <c r="K1412" s="4" t="s">
        <v>4606</v>
      </c>
      <c r="L1412" s="6" t="s">
        <v>3067</v>
      </c>
      <c r="M1412" s="5">
        <v>26009</v>
      </c>
      <c r="N1412" s="4" t="s">
        <v>4606</v>
      </c>
      <c r="O1412" s="4" t="s">
        <v>4606</v>
      </c>
      <c r="P1412" s="4" t="s">
        <v>4606</v>
      </c>
    </row>
    <row r="1413" spans="1:16" ht="15" x14ac:dyDescent="0.2">
      <c r="A1413" s="2">
        <v>1412</v>
      </c>
      <c r="B1413" s="6" t="s">
        <v>1</v>
      </c>
      <c r="C1413" s="7" t="str">
        <f>HYPERLINK("https://www.twitter.com/EnhypenTxt5/status/1425919243413966849","https://www.twitter.com/EnhypenTxt5/status/1425919243413966849")</f>
        <v>https://www.twitter.com/EnhypenTxt5/status/1425919243413966849</v>
      </c>
      <c r="D1413" s="6" t="s">
        <v>3068</v>
      </c>
      <c r="E1413" s="8">
        <v>44420</v>
      </c>
      <c r="F1413" s="6" t="s">
        <v>3062</v>
      </c>
      <c r="G1413" s="5">
        <v>26</v>
      </c>
      <c r="H1413" s="5">
        <v>3190</v>
      </c>
      <c r="I1413" s="5">
        <v>10871</v>
      </c>
      <c r="J1413" s="6">
        <v>6397.7</v>
      </c>
      <c r="K1413" s="4" t="s">
        <v>4606</v>
      </c>
      <c r="L1413" s="6" t="s">
        <v>2575</v>
      </c>
      <c r="M1413" s="5">
        <v>26010</v>
      </c>
      <c r="N1413" s="4" t="s">
        <v>4606</v>
      </c>
      <c r="O1413" s="4" t="s">
        <v>4606</v>
      </c>
      <c r="P1413" s="4" t="s">
        <v>4606</v>
      </c>
    </row>
    <row r="1414" spans="1:16" ht="15" x14ac:dyDescent="0.2">
      <c r="A1414" s="2">
        <v>1413</v>
      </c>
      <c r="B1414" s="6" t="s">
        <v>1</v>
      </c>
      <c r="C1414" s="7" t="str">
        <f>HYPERLINK("https://www.twitter.com/givilid/status/1425919243103608832","https://www.twitter.com/givilid/status/1425919243103608832")</f>
        <v>https://www.twitter.com/givilid/status/1425919243103608832</v>
      </c>
      <c r="D1414" s="6" t="s">
        <v>3069</v>
      </c>
      <c r="E1414" s="8">
        <v>44420</v>
      </c>
      <c r="F1414" s="6" t="s">
        <v>3062</v>
      </c>
      <c r="G1414" s="5">
        <v>408</v>
      </c>
      <c r="H1414" s="5">
        <v>0</v>
      </c>
      <c r="I1414" s="5">
        <v>0</v>
      </c>
      <c r="J1414" s="6">
        <v>81.600000000000009</v>
      </c>
      <c r="K1414" s="4" t="s">
        <v>4606</v>
      </c>
      <c r="L1414" s="6" t="s">
        <v>3070</v>
      </c>
      <c r="M1414" s="5">
        <v>26011</v>
      </c>
      <c r="N1414" s="4" t="s">
        <v>4606</v>
      </c>
      <c r="O1414" s="4" t="s">
        <v>4606</v>
      </c>
      <c r="P1414" s="4" t="s">
        <v>4606</v>
      </c>
    </row>
    <row r="1415" spans="1:16" ht="15" x14ac:dyDescent="0.2">
      <c r="A1415" s="2">
        <v>1414</v>
      </c>
      <c r="B1415" s="6" t="s">
        <v>1</v>
      </c>
      <c r="C1415" s="7" t="str">
        <f>HYPERLINK("https://www.twitter.com/ChanaKfsa/status/1425919242872971269","https://www.twitter.com/ChanaKfsa/status/1425919242872971269")</f>
        <v>https://www.twitter.com/ChanaKfsa/status/1425919242872971269</v>
      </c>
      <c r="D1415" s="6" t="s">
        <v>3071</v>
      </c>
      <c r="E1415" s="8">
        <v>44420</v>
      </c>
      <c r="F1415" s="6" t="s">
        <v>3062</v>
      </c>
      <c r="G1415" s="5">
        <v>0</v>
      </c>
      <c r="H1415" s="5">
        <v>0</v>
      </c>
      <c r="I1415" s="5">
        <v>0</v>
      </c>
      <c r="J1415" s="5">
        <v>0</v>
      </c>
      <c r="K1415" s="4" t="s">
        <v>4606</v>
      </c>
      <c r="L1415" s="6" t="s">
        <v>3072</v>
      </c>
      <c r="M1415" s="5">
        <v>26012</v>
      </c>
      <c r="N1415" s="4" t="s">
        <v>4606</v>
      </c>
      <c r="O1415" s="4" t="s">
        <v>4606</v>
      </c>
      <c r="P1415" s="4" t="s">
        <v>4606</v>
      </c>
    </row>
    <row r="1416" spans="1:16" ht="15" x14ac:dyDescent="0.2">
      <c r="A1416" s="2">
        <v>1415</v>
      </c>
      <c r="B1416" s="6" t="s">
        <v>1</v>
      </c>
      <c r="C1416" s="7" t="str">
        <f>HYPERLINK("https://www.twitter.com/AlejandroSacias/status/1425919240591265793","https://www.twitter.com/AlejandroSacias/status/1425919240591265793")</f>
        <v>https://www.twitter.com/AlejandroSacias/status/1425919240591265793</v>
      </c>
      <c r="D1416" s="6" t="s">
        <v>3073</v>
      </c>
      <c r="E1416" s="8">
        <v>44420</v>
      </c>
      <c r="F1416" s="6" t="s">
        <v>965</v>
      </c>
      <c r="G1416" s="5">
        <v>53</v>
      </c>
      <c r="H1416" s="5">
        <v>47</v>
      </c>
      <c r="I1416" s="5">
        <v>43</v>
      </c>
      <c r="J1416" s="6">
        <v>46.2</v>
      </c>
      <c r="K1416" s="4" t="s">
        <v>4606</v>
      </c>
      <c r="L1416" s="6" t="s">
        <v>3074</v>
      </c>
      <c r="M1416" s="5">
        <v>26013</v>
      </c>
      <c r="N1416" s="4" t="s">
        <v>4606</v>
      </c>
      <c r="O1416" s="4" t="s">
        <v>4606</v>
      </c>
      <c r="P1416" s="4" t="s">
        <v>4606</v>
      </c>
    </row>
    <row r="1417" spans="1:16" ht="15" x14ac:dyDescent="0.2">
      <c r="A1417" s="2">
        <v>1416</v>
      </c>
      <c r="B1417" s="6" t="s">
        <v>1</v>
      </c>
      <c r="C1417" s="7" t="str">
        <f>HYPERLINK("https://www.twitter.com/JavadLoni/status/1425919239718846479","https://www.twitter.com/JavadLoni/status/1425919239718846479")</f>
        <v>https://www.twitter.com/JavadLoni/status/1425919239718846479</v>
      </c>
      <c r="D1417" s="6" t="s">
        <v>3075</v>
      </c>
      <c r="E1417" s="8">
        <v>44420</v>
      </c>
      <c r="F1417" s="6" t="s">
        <v>965</v>
      </c>
      <c r="G1417" s="5">
        <v>9</v>
      </c>
      <c r="H1417" s="5">
        <v>0</v>
      </c>
      <c r="I1417" s="5">
        <v>0</v>
      </c>
      <c r="J1417" s="6">
        <v>1.8</v>
      </c>
      <c r="K1417" s="4" t="s">
        <v>4606</v>
      </c>
      <c r="L1417" s="6" t="s">
        <v>3076</v>
      </c>
      <c r="M1417" s="5">
        <v>26014</v>
      </c>
      <c r="N1417" s="4" t="s">
        <v>4606</v>
      </c>
      <c r="O1417" s="4" t="s">
        <v>4606</v>
      </c>
      <c r="P1417" s="4" t="s">
        <v>4606</v>
      </c>
    </row>
    <row r="1418" spans="1:16" ht="15" x14ac:dyDescent="0.2">
      <c r="A1418" s="2">
        <v>1417</v>
      </c>
      <c r="B1418" s="6" t="s">
        <v>1</v>
      </c>
      <c r="C1418" s="7" t="str">
        <f>HYPERLINK("https://www.twitter.com/voztoy/status/1425919239555223554","https://www.twitter.com/voztoy/status/1425919239555223554")</f>
        <v>https://www.twitter.com/voztoy/status/1425919239555223554</v>
      </c>
      <c r="D1418" s="6" t="s">
        <v>3077</v>
      </c>
      <c r="E1418" s="8">
        <v>44420</v>
      </c>
      <c r="F1418" s="6" t="s">
        <v>965</v>
      </c>
      <c r="G1418" s="5">
        <v>163</v>
      </c>
      <c r="H1418" s="5">
        <v>0</v>
      </c>
      <c r="I1418" s="5">
        <v>0</v>
      </c>
      <c r="J1418" s="6">
        <v>32.6</v>
      </c>
      <c r="K1418" s="4" t="s">
        <v>4606</v>
      </c>
      <c r="L1418" s="6" t="s">
        <v>3078</v>
      </c>
      <c r="M1418" s="5">
        <v>26015</v>
      </c>
      <c r="N1418" s="4" t="s">
        <v>4606</v>
      </c>
      <c r="O1418" s="4" t="s">
        <v>4606</v>
      </c>
      <c r="P1418" s="4" t="s">
        <v>4606</v>
      </c>
    </row>
    <row r="1419" spans="1:16" ht="15" x14ac:dyDescent="0.2">
      <c r="A1419" s="2">
        <v>1418</v>
      </c>
      <c r="B1419" s="6" t="s">
        <v>1</v>
      </c>
      <c r="C1419" s="7" t="str">
        <f>HYPERLINK("https://www.twitter.com/Mehrdadrezaeei/status/1425919236296396806","https://www.twitter.com/Mehrdadrezaeei/status/1425919236296396806")</f>
        <v>https://www.twitter.com/Mehrdadrezaeei/status/1425919236296396806</v>
      </c>
      <c r="D1419" s="6" t="s">
        <v>3079</v>
      </c>
      <c r="E1419" s="8">
        <v>44420</v>
      </c>
      <c r="F1419" s="6" t="s">
        <v>967</v>
      </c>
      <c r="G1419" s="5">
        <v>65</v>
      </c>
      <c r="H1419" s="5">
        <v>0</v>
      </c>
      <c r="I1419" s="5">
        <v>0</v>
      </c>
      <c r="J1419" s="5">
        <v>13</v>
      </c>
      <c r="K1419" s="4" t="s">
        <v>4606</v>
      </c>
      <c r="L1419" s="6" t="s">
        <v>3080</v>
      </c>
      <c r="M1419" s="5">
        <v>26016</v>
      </c>
      <c r="N1419" s="4" t="s">
        <v>4606</v>
      </c>
      <c r="O1419" s="4" t="s">
        <v>4606</v>
      </c>
      <c r="P1419" s="4" t="s">
        <v>4606</v>
      </c>
    </row>
    <row r="1420" spans="1:16" ht="15" x14ac:dyDescent="0.2">
      <c r="A1420" s="2">
        <v>1419</v>
      </c>
      <c r="B1420" s="6" t="s">
        <v>1</v>
      </c>
      <c r="C1420" s="7" t="str">
        <f>HYPERLINK("https://www.twitter.com/LouisCryptos/status/1425919231653208068","https://www.twitter.com/LouisCryptos/status/1425919231653208068")</f>
        <v>https://www.twitter.com/LouisCryptos/status/1425919231653208068</v>
      </c>
      <c r="D1420" s="6" t="s">
        <v>3081</v>
      </c>
      <c r="E1420" s="8">
        <v>44420</v>
      </c>
      <c r="F1420" s="6" t="s">
        <v>970</v>
      </c>
      <c r="G1420" s="5">
        <v>122</v>
      </c>
      <c r="H1420" s="5">
        <v>450</v>
      </c>
      <c r="I1420" s="5">
        <v>57</v>
      </c>
      <c r="J1420" s="6">
        <v>187.9</v>
      </c>
      <c r="K1420" s="4" t="s">
        <v>4606</v>
      </c>
      <c r="L1420" s="6" t="s">
        <v>3082</v>
      </c>
      <c r="M1420" s="5">
        <v>26017</v>
      </c>
      <c r="N1420" s="4" t="s">
        <v>4606</v>
      </c>
      <c r="O1420" s="4" t="s">
        <v>4606</v>
      </c>
      <c r="P1420" s="4" t="s">
        <v>4606</v>
      </c>
    </row>
    <row r="1421" spans="1:16" ht="15" x14ac:dyDescent="0.2">
      <c r="A1421" s="2">
        <v>1420</v>
      </c>
      <c r="B1421" s="6" t="s">
        <v>1</v>
      </c>
      <c r="C1421" s="7" t="str">
        <f>HYPERLINK("https://www.twitter.com/hoseinSh67/status/1425919225986789381","https://www.twitter.com/hoseinSh67/status/1425919225986789381")</f>
        <v>https://www.twitter.com/hoseinSh67/status/1425919225986789381</v>
      </c>
      <c r="D1421" s="6" t="s">
        <v>3057</v>
      </c>
      <c r="E1421" s="8">
        <v>44420</v>
      </c>
      <c r="F1421" s="6" t="s">
        <v>3083</v>
      </c>
      <c r="G1421" s="5">
        <v>8</v>
      </c>
      <c r="H1421" s="5">
        <v>0</v>
      </c>
      <c r="I1421" s="5">
        <v>0</v>
      </c>
      <c r="J1421" s="6">
        <v>1.6</v>
      </c>
      <c r="K1421" s="4" t="s">
        <v>4606</v>
      </c>
      <c r="L1421" s="6" t="s">
        <v>3084</v>
      </c>
      <c r="M1421" s="5">
        <v>26018</v>
      </c>
      <c r="N1421" s="4" t="s">
        <v>4606</v>
      </c>
      <c r="O1421" s="4" t="s">
        <v>4606</v>
      </c>
      <c r="P1421" s="4" t="s">
        <v>4606</v>
      </c>
    </row>
    <row r="1422" spans="1:16" ht="15" x14ac:dyDescent="0.2">
      <c r="A1422" s="2">
        <v>1421</v>
      </c>
      <c r="B1422" s="6" t="s">
        <v>1</v>
      </c>
      <c r="C1422" s="7" t="str">
        <f>HYPERLINK("https://www.twitter.com/Odeey25/status/1425919224560640000","https://www.twitter.com/Odeey25/status/1425919224560640000")</f>
        <v>https://www.twitter.com/Odeey25/status/1425919224560640000</v>
      </c>
      <c r="D1422" s="6" t="s">
        <v>3085</v>
      </c>
      <c r="E1422" s="8">
        <v>44420</v>
      </c>
      <c r="F1422" s="6" t="s">
        <v>3083</v>
      </c>
      <c r="G1422" s="5">
        <v>11</v>
      </c>
      <c r="H1422" s="5">
        <v>0</v>
      </c>
      <c r="I1422" s="5">
        <v>0</v>
      </c>
      <c r="J1422" s="6">
        <v>2.2000000000000002</v>
      </c>
      <c r="K1422" s="4" t="s">
        <v>4606</v>
      </c>
      <c r="L1422" s="6" t="s">
        <v>3086</v>
      </c>
      <c r="M1422" s="5">
        <v>26019</v>
      </c>
      <c r="N1422" s="4" t="s">
        <v>4606</v>
      </c>
      <c r="O1422" s="4" t="s">
        <v>4606</v>
      </c>
      <c r="P1422" s="4" t="s">
        <v>4606</v>
      </c>
    </row>
    <row r="1423" spans="1:16" ht="15" x14ac:dyDescent="0.2">
      <c r="A1423" s="2">
        <v>1422</v>
      </c>
      <c r="B1423" s="6" t="s">
        <v>1</v>
      </c>
      <c r="C1423" s="7" t="str">
        <f>HYPERLINK("https://www.twitter.com/Reza99302490/status/1425919224200011784","https://www.twitter.com/Reza99302490/status/1425919224200011784")</f>
        <v>https://www.twitter.com/Reza99302490/status/1425919224200011784</v>
      </c>
      <c r="D1423" s="6" t="s">
        <v>3087</v>
      </c>
      <c r="E1423" s="8">
        <v>44420</v>
      </c>
      <c r="F1423" s="6" t="s">
        <v>3083</v>
      </c>
      <c r="G1423" s="5">
        <v>13</v>
      </c>
      <c r="H1423" s="5">
        <v>0</v>
      </c>
      <c r="I1423" s="5">
        <v>0</v>
      </c>
      <c r="J1423" s="6">
        <v>2.6</v>
      </c>
      <c r="K1423" s="4" t="s">
        <v>4606</v>
      </c>
      <c r="L1423" s="6" t="s">
        <v>3088</v>
      </c>
      <c r="M1423" s="5">
        <v>26020</v>
      </c>
      <c r="N1423" s="4" t="s">
        <v>4606</v>
      </c>
      <c r="O1423" s="4" t="s">
        <v>4606</v>
      </c>
      <c r="P1423" s="4" t="s">
        <v>4606</v>
      </c>
    </row>
    <row r="1424" spans="1:16" ht="15" x14ac:dyDescent="0.2">
      <c r="A1424" s="2">
        <v>1423</v>
      </c>
      <c r="B1424" s="6" t="s">
        <v>1</v>
      </c>
      <c r="C1424" s="7" t="str">
        <f>HYPERLINK("https://www.twitter.com/hamedakbari_73/status/1425919224069902341","https://www.twitter.com/hamedakbari_73/status/1425919224069902341")</f>
        <v>https://www.twitter.com/hamedakbari_73/status/1425919224069902341</v>
      </c>
      <c r="D1424" s="6" t="s">
        <v>1093</v>
      </c>
      <c r="E1424" s="8">
        <v>44420</v>
      </c>
      <c r="F1424" s="6" t="s">
        <v>972</v>
      </c>
      <c r="G1424" s="5">
        <v>2</v>
      </c>
      <c r="H1424" s="5">
        <v>0</v>
      </c>
      <c r="I1424" s="5">
        <v>0</v>
      </c>
      <c r="J1424" s="6">
        <v>0.4</v>
      </c>
      <c r="K1424" s="4" t="s">
        <v>4606</v>
      </c>
      <c r="L1424" s="6" t="s">
        <v>3089</v>
      </c>
      <c r="M1424" s="5">
        <v>26021</v>
      </c>
      <c r="N1424" s="4" t="s">
        <v>4606</v>
      </c>
      <c r="O1424" s="4" t="s">
        <v>4606</v>
      </c>
      <c r="P1424" s="4" t="s">
        <v>4606</v>
      </c>
    </row>
    <row r="1425" spans="1:16" ht="15" x14ac:dyDescent="0.2">
      <c r="A1425" s="2">
        <v>1424</v>
      </c>
      <c r="B1425" s="6" t="s">
        <v>1</v>
      </c>
      <c r="C1425" s="7" t="str">
        <f>HYPERLINK("https://www.twitter.com/Solmazzz9/status/1425919221821759492","https://www.twitter.com/Solmazzz9/status/1425919221821759492")</f>
        <v>https://www.twitter.com/Solmazzz9/status/1425919221821759492</v>
      </c>
      <c r="D1425" s="6" t="s">
        <v>3049</v>
      </c>
      <c r="E1425" s="8">
        <v>44420</v>
      </c>
      <c r="F1425" s="6" t="s">
        <v>972</v>
      </c>
      <c r="G1425" s="5">
        <v>85</v>
      </c>
      <c r="H1425" s="5">
        <v>0</v>
      </c>
      <c r="I1425" s="5">
        <v>0</v>
      </c>
      <c r="J1425" s="5">
        <v>17</v>
      </c>
      <c r="K1425" s="4" t="s">
        <v>4606</v>
      </c>
      <c r="L1425" s="6" t="s">
        <v>3090</v>
      </c>
      <c r="M1425" s="5">
        <v>26022</v>
      </c>
      <c r="N1425" s="4" t="s">
        <v>4606</v>
      </c>
      <c r="O1425" s="4" t="s">
        <v>4606</v>
      </c>
      <c r="P1425" s="4" t="s">
        <v>4606</v>
      </c>
    </row>
    <row r="1426" spans="1:16" ht="15" x14ac:dyDescent="0.2">
      <c r="A1426" s="2">
        <v>1425</v>
      </c>
      <c r="B1426" s="6" t="s">
        <v>1</v>
      </c>
      <c r="C1426" s="7" t="str">
        <f>HYPERLINK("https://www.twitter.com/MPoorbozorg/status/1425919221209436167","https://www.twitter.com/MPoorbozorg/status/1425919221209436167")</f>
        <v>https://www.twitter.com/MPoorbozorg/status/1425919221209436167</v>
      </c>
      <c r="D1426" s="6" t="s">
        <v>3091</v>
      </c>
      <c r="E1426" s="8">
        <v>44420</v>
      </c>
      <c r="F1426" s="6" t="s">
        <v>972</v>
      </c>
      <c r="G1426" s="5">
        <v>2</v>
      </c>
      <c r="H1426" s="5">
        <v>0</v>
      </c>
      <c r="I1426" s="5">
        <v>0</v>
      </c>
      <c r="J1426" s="6">
        <v>0.4</v>
      </c>
      <c r="K1426" s="4" t="s">
        <v>4606</v>
      </c>
      <c r="L1426" s="6" t="s">
        <v>3092</v>
      </c>
      <c r="M1426" s="5">
        <v>26023</v>
      </c>
      <c r="N1426" s="4" t="s">
        <v>4606</v>
      </c>
      <c r="O1426" s="4" t="s">
        <v>4606</v>
      </c>
      <c r="P1426" s="4" t="s">
        <v>4606</v>
      </c>
    </row>
    <row r="1427" spans="1:16" ht="15" x14ac:dyDescent="0.2">
      <c r="A1427" s="2">
        <v>1426</v>
      </c>
      <c r="B1427" s="6" t="s">
        <v>1</v>
      </c>
      <c r="C1427" s="7" t="str">
        <f>HYPERLINK("https://www.twitter.com/Ricaric61091680/status/1425919218231386112","https://www.twitter.com/Ricaric61091680/status/1425919218231386112")</f>
        <v>https://www.twitter.com/Ricaric61091680/status/1425919218231386112</v>
      </c>
      <c r="D1427" s="6" t="s">
        <v>3093</v>
      </c>
      <c r="E1427" s="8">
        <v>44420</v>
      </c>
      <c r="F1427" s="6" t="s">
        <v>976</v>
      </c>
      <c r="G1427" s="5">
        <v>162</v>
      </c>
      <c r="H1427" s="5">
        <v>61</v>
      </c>
      <c r="I1427" s="5">
        <v>59</v>
      </c>
      <c r="J1427" s="6">
        <v>80.2</v>
      </c>
      <c r="K1427" s="4" t="s">
        <v>4606</v>
      </c>
      <c r="L1427" s="6" t="s">
        <v>3094</v>
      </c>
      <c r="M1427" s="5">
        <v>26024</v>
      </c>
      <c r="N1427" s="4" t="s">
        <v>4606</v>
      </c>
      <c r="O1427" s="4" t="s">
        <v>4606</v>
      </c>
      <c r="P1427" s="4" t="s">
        <v>4606</v>
      </c>
    </row>
    <row r="1428" spans="1:16" ht="15" x14ac:dyDescent="0.2">
      <c r="A1428" s="2">
        <v>1427</v>
      </c>
      <c r="B1428" s="6" t="s">
        <v>1</v>
      </c>
      <c r="C1428" s="7" t="str">
        <f>HYPERLINK("https://www.twitter.com/YhangValencia/status/1425919217715400705","https://www.twitter.com/YhangValencia/status/1425919217715400705")</f>
        <v>https://www.twitter.com/YhangValencia/status/1425919217715400705</v>
      </c>
      <c r="D1428" s="6" t="s">
        <v>3095</v>
      </c>
      <c r="E1428" s="8">
        <v>44420</v>
      </c>
      <c r="F1428" s="6" t="s">
        <v>976</v>
      </c>
      <c r="G1428" s="5">
        <v>12</v>
      </c>
      <c r="H1428" s="5">
        <v>54</v>
      </c>
      <c r="I1428" s="5">
        <v>25</v>
      </c>
      <c r="J1428" s="6">
        <v>31.1</v>
      </c>
      <c r="K1428" s="4" t="s">
        <v>4606</v>
      </c>
      <c r="L1428" s="6" t="s">
        <v>3096</v>
      </c>
      <c r="M1428" s="5">
        <v>26025</v>
      </c>
      <c r="N1428" s="4" t="s">
        <v>4606</v>
      </c>
      <c r="O1428" s="4" t="s">
        <v>4606</v>
      </c>
      <c r="P1428" s="4" t="s">
        <v>4606</v>
      </c>
    </row>
    <row r="1429" spans="1:16" ht="15" x14ac:dyDescent="0.2">
      <c r="A1429" s="2">
        <v>1428</v>
      </c>
      <c r="B1429" s="6" t="s">
        <v>1</v>
      </c>
      <c r="C1429" s="7" t="str">
        <f>HYPERLINK("https://www.twitter.com/kral_farid/status/1425919214590828545","https://www.twitter.com/kral_farid/status/1425919214590828545")</f>
        <v>https://www.twitter.com/kral_farid/status/1425919214590828545</v>
      </c>
      <c r="D1429" s="6" t="s">
        <v>356</v>
      </c>
      <c r="E1429" s="8">
        <v>44420</v>
      </c>
      <c r="F1429" s="6" t="s">
        <v>3097</v>
      </c>
      <c r="G1429" s="5">
        <v>130</v>
      </c>
      <c r="H1429" s="5">
        <v>0</v>
      </c>
      <c r="I1429" s="5">
        <v>0</v>
      </c>
      <c r="J1429" s="5">
        <v>26</v>
      </c>
      <c r="K1429" s="4" t="s">
        <v>4606</v>
      </c>
      <c r="L1429" s="6" t="s">
        <v>3098</v>
      </c>
      <c r="M1429" s="5">
        <v>26026</v>
      </c>
      <c r="N1429" s="4" t="s">
        <v>4606</v>
      </c>
      <c r="O1429" s="4" t="s">
        <v>4606</v>
      </c>
      <c r="P1429" s="4" t="s">
        <v>4606</v>
      </c>
    </row>
    <row r="1430" spans="1:16" ht="15" x14ac:dyDescent="0.2">
      <c r="A1430" s="2">
        <v>1429</v>
      </c>
      <c r="B1430" s="6" t="s">
        <v>1</v>
      </c>
      <c r="C1430" s="7" t="str">
        <f>HYPERLINK("https://www.twitter.com/Jennife04131955/status/1425919214527864833","https://www.twitter.com/Jennife04131955/status/1425919214527864833")</f>
        <v>https://www.twitter.com/Jennife04131955/status/1425919214527864833</v>
      </c>
      <c r="D1430" s="6" t="s">
        <v>3099</v>
      </c>
      <c r="E1430" s="8">
        <v>44420</v>
      </c>
      <c r="F1430" s="6" t="s">
        <v>3097</v>
      </c>
      <c r="G1430" s="5">
        <v>4</v>
      </c>
      <c r="H1430" s="5">
        <v>3291</v>
      </c>
      <c r="I1430" s="5">
        <v>2020</v>
      </c>
      <c r="J1430" s="6">
        <v>1998.1</v>
      </c>
      <c r="K1430" s="4" t="s">
        <v>4606</v>
      </c>
      <c r="L1430" s="6" t="s">
        <v>2934</v>
      </c>
      <c r="M1430" s="5">
        <v>26027</v>
      </c>
      <c r="N1430" s="4" t="s">
        <v>4606</v>
      </c>
      <c r="O1430" s="4" t="s">
        <v>4606</v>
      </c>
      <c r="P1430" s="4" t="s">
        <v>4606</v>
      </c>
    </row>
    <row r="1431" spans="1:16" ht="15" x14ac:dyDescent="0.2">
      <c r="A1431" s="2">
        <v>1430</v>
      </c>
      <c r="B1431" s="6" t="s">
        <v>1</v>
      </c>
      <c r="C1431" s="7" t="str">
        <f>HYPERLINK("https://www.twitter.com/feg_man/status/1425919212443164678","https://www.twitter.com/feg_man/status/1425919212443164678")</f>
        <v>https://www.twitter.com/feg_man/status/1425919212443164678</v>
      </c>
      <c r="D1431" s="6" t="s">
        <v>3100</v>
      </c>
      <c r="E1431" s="8">
        <v>44420</v>
      </c>
      <c r="F1431" s="6" t="s">
        <v>3097</v>
      </c>
      <c r="G1431" s="5">
        <v>0</v>
      </c>
      <c r="H1431" s="5">
        <v>0</v>
      </c>
      <c r="I1431" s="5">
        <v>0</v>
      </c>
      <c r="J1431" s="5">
        <v>0</v>
      </c>
      <c r="K1431" s="4" t="s">
        <v>4606</v>
      </c>
      <c r="L1431" s="6" t="s">
        <v>3101</v>
      </c>
      <c r="M1431" s="5">
        <v>26028</v>
      </c>
      <c r="N1431" s="4" t="s">
        <v>4606</v>
      </c>
      <c r="O1431" s="4" t="s">
        <v>4606</v>
      </c>
      <c r="P1431" s="4" t="s">
        <v>4606</v>
      </c>
    </row>
    <row r="1432" spans="1:16" ht="15" x14ac:dyDescent="0.2">
      <c r="A1432" s="2">
        <v>1431</v>
      </c>
      <c r="B1432" s="6" t="s">
        <v>1</v>
      </c>
      <c r="C1432" s="7" t="str">
        <f>HYPERLINK("https://www.twitter.com/Amiri123321/status/1425919206793654279","https://www.twitter.com/Amiri123321/status/1425919206793654279")</f>
        <v>https://www.twitter.com/Amiri123321/status/1425919206793654279</v>
      </c>
      <c r="D1432" s="6" t="s">
        <v>2542</v>
      </c>
      <c r="E1432" s="8">
        <v>44420</v>
      </c>
      <c r="F1432" s="6" t="s">
        <v>3102</v>
      </c>
      <c r="G1432" s="5">
        <v>0</v>
      </c>
      <c r="H1432" s="5">
        <v>0</v>
      </c>
      <c r="I1432" s="5">
        <v>0</v>
      </c>
      <c r="J1432" s="5">
        <v>0</v>
      </c>
      <c r="K1432" s="4" t="s">
        <v>4606</v>
      </c>
      <c r="L1432" s="6" t="s">
        <v>3103</v>
      </c>
      <c r="M1432" s="5">
        <v>26029</v>
      </c>
      <c r="N1432" s="4" t="s">
        <v>4606</v>
      </c>
      <c r="O1432" s="4" t="s">
        <v>4606</v>
      </c>
      <c r="P1432" s="4" t="s">
        <v>4606</v>
      </c>
    </row>
    <row r="1433" spans="1:16" ht="15" x14ac:dyDescent="0.2">
      <c r="A1433" s="2">
        <v>1432</v>
      </c>
      <c r="B1433" s="6" t="s">
        <v>1</v>
      </c>
      <c r="C1433" s="7" t="str">
        <f>HYPERLINK("https://www.twitter.com/Mehrdadrezaeei/status/1425919204939730954","https://www.twitter.com/Mehrdadrezaeei/status/1425919204939730954")</f>
        <v>https://www.twitter.com/Mehrdadrezaeei/status/1425919204939730954</v>
      </c>
      <c r="D1433" s="6" t="s">
        <v>3079</v>
      </c>
      <c r="E1433" s="8">
        <v>44420</v>
      </c>
      <c r="F1433" s="6" t="s">
        <v>3102</v>
      </c>
      <c r="G1433" s="5">
        <v>65</v>
      </c>
      <c r="H1433" s="5">
        <v>0</v>
      </c>
      <c r="I1433" s="5">
        <v>0</v>
      </c>
      <c r="J1433" s="5">
        <v>13</v>
      </c>
      <c r="K1433" s="4" t="s">
        <v>4606</v>
      </c>
      <c r="L1433" s="6" t="s">
        <v>3104</v>
      </c>
      <c r="M1433" s="5">
        <v>26030</v>
      </c>
      <c r="N1433" s="4" t="s">
        <v>4606</v>
      </c>
      <c r="O1433" s="4" t="s">
        <v>4606</v>
      </c>
      <c r="P1433" s="4" t="s">
        <v>4606</v>
      </c>
    </row>
    <row r="1434" spans="1:16" ht="15" x14ac:dyDescent="0.2">
      <c r="A1434" s="2">
        <v>1433</v>
      </c>
      <c r="B1434" s="6" t="s">
        <v>1</v>
      </c>
      <c r="C1434" s="7" t="str">
        <f>HYPERLINK("https://www.twitter.com/coin4us/status/1425919203681386500","https://www.twitter.com/coin4us/status/1425919203681386500")</f>
        <v>https://www.twitter.com/coin4us/status/1425919203681386500</v>
      </c>
      <c r="D1434" s="6" t="s">
        <v>2510</v>
      </c>
      <c r="E1434" s="8">
        <v>44420</v>
      </c>
      <c r="F1434" s="6" t="s">
        <v>3102</v>
      </c>
      <c r="G1434" s="5">
        <v>108</v>
      </c>
      <c r="H1434" s="5">
        <v>0</v>
      </c>
      <c r="I1434" s="5">
        <v>0</v>
      </c>
      <c r="J1434" s="6">
        <v>21.6</v>
      </c>
      <c r="K1434" s="4" t="s">
        <v>4606</v>
      </c>
      <c r="L1434" s="6" t="s">
        <v>3105</v>
      </c>
      <c r="M1434" s="5">
        <v>26031</v>
      </c>
      <c r="N1434" s="4" t="s">
        <v>4606</v>
      </c>
      <c r="O1434" s="4" t="s">
        <v>4606</v>
      </c>
      <c r="P1434" s="4" t="s">
        <v>4606</v>
      </c>
    </row>
    <row r="1435" spans="1:16" ht="15" x14ac:dyDescent="0.2">
      <c r="A1435" s="2">
        <v>1434</v>
      </c>
      <c r="B1435" s="6" t="s">
        <v>1</v>
      </c>
      <c r="C1435" s="7" t="str">
        <f>HYPERLINK("https://www.twitter.com/Mahdi78608718/status/1425919203509510145","https://www.twitter.com/Mahdi78608718/status/1425919203509510145")</f>
        <v>https://www.twitter.com/Mahdi78608718/status/1425919203509510145</v>
      </c>
      <c r="D1435" s="6" t="s">
        <v>3106</v>
      </c>
      <c r="E1435" s="8">
        <v>44420</v>
      </c>
      <c r="F1435" s="6" t="s">
        <v>3102</v>
      </c>
      <c r="G1435" s="5">
        <v>0</v>
      </c>
      <c r="H1435" s="5">
        <v>0</v>
      </c>
      <c r="I1435" s="5">
        <v>0</v>
      </c>
      <c r="J1435" s="5">
        <v>0</v>
      </c>
      <c r="K1435" s="4" t="s">
        <v>4606</v>
      </c>
      <c r="L1435" s="6" t="s">
        <v>3107</v>
      </c>
      <c r="M1435" s="5">
        <v>26032</v>
      </c>
      <c r="N1435" s="4" t="s">
        <v>4606</v>
      </c>
      <c r="O1435" s="4" t="s">
        <v>4606</v>
      </c>
      <c r="P1435" s="4" t="s">
        <v>4606</v>
      </c>
    </row>
    <row r="1436" spans="1:16" ht="15" x14ac:dyDescent="0.2">
      <c r="A1436" s="2">
        <v>1435</v>
      </c>
      <c r="B1436" s="6" t="s">
        <v>1</v>
      </c>
      <c r="C1436" s="7" t="str">
        <f>HYPERLINK("https://www.twitter.com/Reza99302490/status/1425919202171539456","https://www.twitter.com/Reza99302490/status/1425919202171539456")</f>
        <v>https://www.twitter.com/Reza99302490/status/1425919202171539456</v>
      </c>
      <c r="D1436" s="6" t="s">
        <v>3087</v>
      </c>
      <c r="E1436" s="8">
        <v>44420</v>
      </c>
      <c r="F1436" s="6" t="s">
        <v>978</v>
      </c>
      <c r="G1436" s="5">
        <v>13</v>
      </c>
      <c r="H1436" s="5">
        <v>0</v>
      </c>
      <c r="I1436" s="5">
        <v>0</v>
      </c>
      <c r="J1436" s="6">
        <v>2.6</v>
      </c>
      <c r="K1436" s="4" t="s">
        <v>4606</v>
      </c>
      <c r="L1436" s="6" t="s">
        <v>3108</v>
      </c>
      <c r="M1436" s="5">
        <v>26033</v>
      </c>
      <c r="N1436" s="4" t="s">
        <v>4606</v>
      </c>
      <c r="O1436" s="4" t="s">
        <v>4606</v>
      </c>
      <c r="P1436" s="4" t="s">
        <v>4606</v>
      </c>
    </row>
    <row r="1437" spans="1:16" ht="15" x14ac:dyDescent="0.2">
      <c r="A1437" s="2">
        <v>1436</v>
      </c>
      <c r="B1437" s="6" t="s">
        <v>1</v>
      </c>
      <c r="C1437" s="7" t="str">
        <f>HYPERLINK("https://www.twitter.com/mohsenhmt/status/1425919201500348421","https://www.twitter.com/mohsenhmt/status/1425919201500348421")</f>
        <v>https://www.twitter.com/mohsenhmt/status/1425919201500348421</v>
      </c>
      <c r="D1437" s="6" t="s">
        <v>3055</v>
      </c>
      <c r="E1437" s="8">
        <v>44420</v>
      </c>
      <c r="F1437" s="6" t="s">
        <v>978</v>
      </c>
      <c r="G1437" s="5">
        <v>75</v>
      </c>
      <c r="H1437" s="5">
        <v>0</v>
      </c>
      <c r="I1437" s="5">
        <v>0</v>
      </c>
      <c r="J1437" s="5">
        <v>15</v>
      </c>
      <c r="K1437" s="4" t="s">
        <v>4606</v>
      </c>
      <c r="L1437" s="6" t="s">
        <v>3109</v>
      </c>
      <c r="M1437" s="5">
        <v>26034</v>
      </c>
      <c r="N1437" s="4" t="s">
        <v>4606</v>
      </c>
      <c r="O1437" s="4" t="s">
        <v>4606</v>
      </c>
      <c r="P1437" s="4" t="s">
        <v>4606</v>
      </c>
    </row>
    <row r="1438" spans="1:16" ht="15" x14ac:dyDescent="0.2">
      <c r="A1438" s="2">
        <v>1437</v>
      </c>
      <c r="B1438" s="6" t="s">
        <v>1</v>
      </c>
      <c r="C1438" s="7" t="str">
        <f>HYPERLINK("https://www.twitter.com/dahopke01/status/1425919198283419648","https://www.twitter.com/dahopke01/status/1425919198283419648")</f>
        <v>https://www.twitter.com/dahopke01/status/1425919198283419648</v>
      </c>
      <c r="D1438" s="6" t="s">
        <v>3110</v>
      </c>
      <c r="E1438" s="8">
        <v>44420</v>
      </c>
      <c r="F1438" s="6" t="s">
        <v>980</v>
      </c>
      <c r="G1438" s="5">
        <v>132</v>
      </c>
      <c r="H1438" s="5">
        <v>3</v>
      </c>
      <c r="I1438" s="5">
        <v>2</v>
      </c>
      <c r="J1438" s="6">
        <v>28.3</v>
      </c>
      <c r="K1438" s="4" t="s">
        <v>4606</v>
      </c>
      <c r="L1438" s="6" t="s">
        <v>3111</v>
      </c>
      <c r="M1438" s="5">
        <v>26035</v>
      </c>
      <c r="N1438" s="4" t="s">
        <v>4606</v>
      </c>
      <c r="O1438" s="4" t="s">
        <v>4606</v>
      </c>
      <c r="P1438" s="4" t="s">
        <v>4606</v>
      </c>
    </row>
    <row r="1439" spans="1:16" ht="15" x14ac:dyDescent="0.2">
      <c r="A1439" s="2">
        <v>1438</v>
      </c>
      <c r="B1439" s="6" t="s">
        <v>1</v>
      </c>
      <c r="C1439" s="7" t="str">
        <f>HYPERLINK("https://www.twitter.com/mohsenhmt/status/1425919193824833538","https://www.twitter.com/mohsenhmt/status/1425919193824833538")</f>
        <v>https://www.twitter.com/mohsenhmt/status/1425919193824833538</v>
      </c>
      <c r="D1439" s="6" t="s">
        <v>3055</v>
      </c>
      <c r="E1439" s="8">
        <v>44420</v>
      </c>
      <c r="F1439" s="6" t="s">
        <v>3112</v>
      </c>
      <c r="G1439" s="5">
        <v>75</v>
      </c>
      <c r="H1439" s="5">
        <v>0</v>
      </c>
      <c r="I1439" s="5">
        <v>0</v>
      </c>
      <c r="J1439" s="5">
        <v>15</v>
      </c>
      <c r="K1439" s="4" t="s">
        <v>4606</v>
      </c>
      <c r="L1439" s="6" t="s">
        <v>3113</v>
      </c>
      <c r="M1439" s="5">
        <v>26036</v>
      </c>
      <c r="N1439" s="4" t="s">
        <v>4606</v>
      </c>
      <c r="O1439" s="4" t="s">
        <v>4606</v>
      </c>
      <c r="P1439" s="4" t="s">
        <v>4606</v>
      </c>
    </row>
    <row r="1440" spans="1:16" ht="15" x14ac:dyDescent="0.2">
      <c r="A1440" s="2">
        <v>1439</v>
      </c>
      <c r="B1440" s="6" t="s">
        <v>1</v>
      </c>
      <c r="C1440" s="7" t="str">
        <f>HYPERLINK("https://www.twitter.com/chinenye05/status/1425919193631895552","https://www.twitter.com/chinenye05/status/1425919193631895552")</f>
        <v>https://www.twitter.com/chinenye05/status/1425919193631895552</v>
      </c>
      <c r="D1440" s="6" t="s">
        <v>3114</v>
      </c>
      <c r="E1440" s="8">
        <v>44420</v>
      </c>
      <c r="F1440" s="6" t="s">
        <v>3112</v>
      </c>
      <c r="G1440" s="5">
        <v>117</v>
      </c>
      <c r="H1440" s="5">
        <v>2219</v>
      </c>
      <c r="I1440" s="5">
        <v>1153</v>
      </c>
      <c r="J1440" s="6">
        <v>1265.5999999999999</v>
      </c>
      <c r="K1440" s="4" t="s">
        <v>4606</v>
      </c>
      <c r="L1440" s="6" t="s">
        <v>2861</v>
      </c>
      <c r="M1440" s="5">
        <v>26037</v>
      </c>
      <c r="N1440" s="4" t="s">
        <v>4606</v>
      </c>
      <c r="O1440" s="4" t="s">
        <v>4606</v>
      </c>
      <c r="P1440" s="4" t="s">
        <v>4606</v>
      </c>
    </row>
    <row r="1441" spans="1:16" ht="15" x14ac:dyDescent="0.2">
      <c r="A1441" s="2">
        <v>1440</v>
      </c>
      <c r="B1441" s="6" t="s">
        <v>1</v>
      </c>
      <c r="C1441" s="7" t="str">
        <f>HYPERLINK("https://www.twitter.com/fadlizin52/status/1425919193115873283","https://www.twitter.com/fadlizin52/status/1425919193115873283")</f>
        <v>https://www.twitter.com/fadlizin52/status/1425919193115873283</v>
      </c>
      <c r="D1441" s="6" t="s">
        <v>3115</v>
      </c>
      <c r="E1441" s="8">
        <v>44420</v>
      </c>
      <c r="F1441" s="6" t="s">
        <v>3112</v>
      </c>
      <c r="G1441" s="5">
        <v>87</v>
      </c>
      <c r="H1441" s="5">
        <v>0</v>
      </c>
      <c r="I1441" s="5">
        <v>0</v>
      </c>
      <c r="J1441" s="6">
        <v>17.400000000000002</v>
      </c>
      <c r="K1441" s="4" t="s">
        <v>4606</v>
      </c>
      <c r="L1441" s="6" t="s">
        <v>3116</v>
      </c>
      <c r="M1441" s="5">
        <v>26038</v>
      </c>
      <c r="N1441" s="4" t="s">
        <v>4606</v>
      </c>
      <c r="O1441" s="4" t="s">
        <v>4606</v>
      </c>
      <c r="P1441" s="4" t="s">
        <v>4606</v>
      </c>
    </row>
    <row r="1442" spans="1:16" ht="15" x14ac:dyDescent="0.2">
      <c r="A1442" s="2">
        <v>1441</v>
      </c>
      <c r="B1442" s="6" t="s">
        <v>1</v>
      </c>
      <c r="C1442" s="7" t="str">
        <f>HYPERLINK("https://www.twitter.com/Amir_italia110/status/1425919192528822273","https://www.twitter.com/Amir_italia110/status/1425919192528822273")</f>
        <v>https://www.twitter.com/Amir_italia110/status/1425919192528822273</v>
      </c>
      <c r="D1442" s="6" t="s">
        <v>1073</v>
      </c>
      <c r="E1442" s="8">
        <v>44420</v>
      </c>
      <c r="F1442" s="6" t="s">
        <v>3112</v>
      </c>
      <c r="G1442" s="5">
        <v>365</v>
      </c>
      <c r="H1442" s="5">
        <v>11</v>
      </c>
      <c r="I1442" s="5">
        <v>3</v>
      </c>
      <c r="J1442" s="6">
        <v>77.8</v>
      </c>
      <c r="K1442" s="4" t="s">
        <v>4606</v>
      </c>
      <c r="L1442" s="6" t="s">
        <v>3117</v>
      </c>
      <c r="M1442" s="5">
        <v>26039</v>
      </c>
      <c r="N1442" s="4" t="s">
        <v>4606</v>
      </c>
      <c r="O1442" s="4" t="s">
        <v>4606</v>
      </c>
      <c r="P1442" s="4" t="s">
        <v>4606</v>
      </c>
    </row>
    <row r="1443" spans="1:16" ht="15" x14ac:dyDescent="0.2">
      <c r="A1443" s="2">
        <v>1442</v>
      </c>
      <c r="B1443" s="6" t="s">
        <v>1</v>
      </c>
      <c r="C1443" s="7" t="str">
        <f>HYPERLINK("https://www.twitter.com/Solmazzz9/status/1425919190221967368","https://www.twitter.com/Solmazzz9/status/1425919190221967368")</f>
        <v>https://www.twitter.com/Solmazzz9/status/1425919190221967368</v>
      </c>
      <c r="D1443" s="6" t="s">
        <v>3049</v>
      </c>
      <c r="E1443" s="8">
        <v>44420</v>
      </c>
      <c r="F1443" s="6" t="s">
        <v>3118</v>
      </c>
      <c r="G1443" s="5">
        <v>85</v>
      </c>
      <c r="H1443" s="5">
        <v>0</v>
      </c>
      <c r="I1443" s="5">
        <v>0</v>
      </c>
      <c r="J1443" s="5">
        <v>17</v>
      </c>
      <c r="K1443" s="4" t="s">
        <v>4606</v>
      </c>
      <c r="L1443" s="6" t="s">
        <v>3119</v>
      </c>
      <c r="M1443" s="5">
        <v>26040</v>
      </c>
      <c r="N1443" s="4" t="s">
        <v>4606</v>
      </c>
      <c r="O1443" s="4" t="s">
        <v>4606</v>
      </c>
      <c r="P1443" s="4" t="s">
        <v>4606</v>
      </c>
    </row>
    <row r="1444" spans="1:16" ht="15" x14ac:dyDescent="0.2">
      <c r="A1444" s="2">
        <v>1443</v>
      </c>
      <c r="B1444" s="6" t="s">
        <v>1</v>
      </c>
      <c r="C1444" s="7" t="str">
        <f>HYPERLINK("https://www.twitter.com/minaz21399161/status/1425919187474604032","https://www.twitter.com/minaz21399161/status/1425919187474604032")</f>
        <v>https://www.twitter.com/minaz21399161/status/1425919187474604032</v>
      </c>
      <c r="D1444" s="6" t="s">
        <v>3120</v>
      </c>
      <c r="E1444" s="8">
        <v>44420</v>
      </c>
      <c r="F1444" s="6" t="s">
        <v>3118</v>
      </c>
      <c r="G1444" s="5">
        <v>1</v>
      </c>
      <c r="H1444" s="5">
        <v>0</v>
      </c>
      <c r="I1444" s="5">
        <v>0</v>
      </c>
      <c r="J1444" s="6">
        <v>0.2</v>
      </c>
      <c r="K1444" s="4" t="s">
        <v>4606</v>
      </c>
      <c r="L1444" s="6" t="s">
        <v>3121</v>
      </c>
      <c r="M1444" s="5">
        <v>26041</v>
      </c>
      <c r="N1444" s="4" t="s">
        <v>4606</v>
      </c>
      <c r="O1444" s="4" t="s">
        <v>4606</v>
      </c>
      <c r="P1444" s="4" t="s">
        <v>4606</v>
      </c>
    </row>
    <row r="1445" spans="1:16" ht="15" x14ac:dyDescent="0.2">
      <c r="A1445" s="2">
        <v>1444</v>
      </c>
      <c r="B1445" s="6" t="s">
        <v>1</v>
      </c>
      <c r="C1445" s="7" t="str">
        <f>HYPERLINK("https://www.twitter.com/chinenye05/status/1425919184911937540","https://www.twitter.com/chinenye05/status/1425919184911937540")</f>
        <v>https://www.twitter.com/chinenye05/status/1425919184911937540</v>
      </c>
      <c r="D1445" s="6" t="s">
        <v>3114</v>
      </c>
      <c r="E1445" s="8">
        <v>44420</v>
      </c>
      <c r="F1445" s="6" t="s">
        <v>3122</v>
      </c>
      <c r="G1445" s="5">
        <v>117</v>
      </c>
      <c r="H1445" s="5">
        <v>0</v>
      </c>
      <c r="I1445" s="5">
        <v>0</v>
      </c>
      <c r="J1445" s="6">
        <v>23.400000000000002</v>
      </c>
      <c r="K1445" s="4" t="s">
        <v>4606</v>
      </c>
      <c r="L1445" s="6" t="s">
        <v>3123</v>
      </c>
      <c r="M1445" s="5">
        <v>26042</v>
      </c>
      <c r="N1445" s="4" t="s">
        <v>4606</v>
      </c>
      <c r="O1445" s="4" t="s">
        <v>4606</v>
      </c>
      <c r="P1445" s="4" t="s">
        <v>4606</v>
      </c>
    </row>
    <row r="1446" spans="1:16" ht="15" x14ac:dyDescent="0.2">
      <c r="A1446" s="2">
        <v>1445</v>
      </c>
      <c r="B1446" s="6" t="s">
        <v>1</v>
      </c>
      <c r="C1446" s="7" t="str">
        <f>HYPERLINK("https://www.twitter.com/jooroognn/status/1425919181493571589","https://www.twitter.com/jooroognn/status/1425919181493571589")</f>
        <v>https://www.twitter.com/jooroognn/status/1425919181493571589</v>
      </c>
      <c r="D1446" s="6" t="s">
        <v>3124</v>
      </c>
      <c r="E1446" s="8">
        <v>44420</v>
      </c>
      <c r="F1446" s="6" t="s">
        <v>983</v>
      </c>
      <c r="G1446" s="5">
        <v>80</v>
      </c>
      <c r="H1446" s="5">
        <v>131</v>
      </c>
      <c r="I1446" s="5">
        <v>100</v>
      </c>
      <c r="J1446" s="6">
        <v>105.3</v>
      </c>
      <c r="K1446" s="4" t="s">
        <v>4606</v>
      </c>
      <c r="L1446" s="6" t="s">
        <v>3125</v>
      </c>
      <c r="M1446" s="5">
        <v>26043</v>
      </c>
      <c r="N1446" s="4" t="s">
        <v>4606</v>
      </c>
      <c r="O1446" s="4" t="s">
        <v>4606</v>
      </c>
      <c r="P1446" s="4" t="s">
        <v>4606</v>
      </c>
    </row>
    <row r="1447" spans="1:16" ht="15" x14ac:dyDescent="0.2">
      <c r="A1447" s="2">
        <v>1446</v>
      </c>
      <c r="B1447" s="6" t="s">
        <v>1</v>
      </c>
      <c r="C1447" s="7" t="str">
        <f>HYPERLINK("https://www.twitter.com/Reza99302490/status/1425919180671492103","https://www.twitter.com/Reza99302490/status/1425919180671492103")</f>
        <v>https://www.twitter.com/Reza99302490/status/1425919180671492103</v>
      </c>
      <c r="D1447" s="6" t="s">
        <v>3087</v>
      </c>
      <c r="E1447" s="8">
        <v>44420</v>
      </c>
      <c r="F1447" s="6" t="s">
        <v>983</v>
      </c>
      <c r="G1447" s="5">
        <v>13</v>
      </c>
      <c r="H1447" s="5">
        <v>0</v>
      </c>
      <c r="I1447" s="5">
        <v>0</v>
      </c>
      <c r="J1447" s="6">
        <v>2.6</v>
      </c>
      <c r="K1447" s="4" t="s">
        <v>4606</v>
      </c>
      <c r="L1447" s="6" t="s">
        <v>3126</v>
      </c>
      <c r="M1447" s="5">
        <v>26044</v>
      </c>
      <c r="N1447" s="4" t="s">
        <v>4606</v>
      </c>
      <c r="O1447" s="4" t="s">
        <v>4606</v>
      </c>
      <c r="P1447" s="4" t="s">
        <v>4606</v>
      </c>
    </row>
    <row r="1448" spans="1:16" ht="15" x14ac:dyDescent="0.2">
      <c r="A1448" s="2">
        <v>1447</v>
      </c>
      <c r="B1448" s="6" t="s">
        <v>1</v>
      </c>
      <c r="C1448" s="7" t="str">
        <f>HYPERLINK("https://www.twitter.com/ChanaKfsa/status/1425919177538277387","https://www.twitter.com/ChanaKfsa/status/1425919177538277387")</f>
        <v>https://www.twitter.com/ChanaKfsa/status/1425919177538277387</v>
      </c>
      <c r="D1448" s="6" t="s">
        <v>3071</v>
      </c>
      <c r="E1448" s="8">
        <v>44420</v>
      </c>
      <c r="F1448" s="6" t="s">
        <v>986</v>
      </c>
      <c r="G1448" s="5">
        <v>0</v>
      </c>
      <c r="H1448" s="5">
        <v>0</v>
      </c>
      <c r="I1448" s="5">
        <v>0</v>
      </c>
      <c r="J1448" s="5">
        <v>0</v>
      </c>
      <c r="K1448" s="4" t="s">
        <v>4606</v>
      </c>
      <c r="L1448" s="6" t="s">
        <v>3127</v>
      </c>
      <c r="M1448" s="5">
        <v>26045</v>
      </c>
      <c r="N1448" s="4" t="s">
        <v>4606</v>
      </c>
      <c r="O1448" s="4" t="s">
        <v>4606</v>
      </c>
      <c r="P1448" s="4" t="s">
        <v>4606</v>
      </c>
    </row>
    <row r="1449" spans="1:16" ht="15" x14ac:dyDescent="0.2">
      <c r="A1449" s="2">
        <v>1448</v>
      </c>
      <c r="B1449" s="6" t="s">
        <v>1</v>
      </c>
      <c r="C1449" s="7" t="str">
        <f>HYPERLINK("https://www.twitter.com/coin4us/status/1425919176540147715","https://www.twitter.com/coin4us/status/1425919176540147715")</f>
        <v>https://www.twitter.com/coin4us/status/1425919176540147715</v>
      </c>
      <c r="D1449" s="6" t="s">
        <v>2510</v>
      </c>
      <c r="E1449" s="8">
        <v>44420</v>
      </c>
      <c r="F1449" s="6" t="s">
        <v>986</v>
      </c>
      <c r="G1449" s="5">
        <v>108</v>
      </c>
      <c r="H1449" s="5">
        <v>0</v>
      </c>
      <c r="I1449" s="5">
        <v>0</v>
      </c>
      <c r="J1449" s="6">
        <v>21.6</v>
      </c>
      <c r="K1449" s="4" t="s">
        <v>4606</v>
      </c>
      <c r="L1449" s="6" t="s">
        <v>3128</v>
      </c>
      <c r="M1449" s="5">
        <v>26046</v>
      </c>
      <c r="N1449" s="4" t="s">
        <v>4606</v>
      </c>
      <c r="O1449" s="4" t="s">
        <v>4606</v>
      </c>
      <c r="P1449" s="4" t="s">
        <v>4606</v>
      </c>
    </row>
    <row r="1450" spans="1:16" ht="15" x14ac:dyDescent="0.2">
      <c r="A1450" s="2">
        <v>1449</v>
      </c>
      <c r="B1450" s="6" t="s">
        <v>1</v>
      </c>
      <c r="C1450" s="7" t="str">
        <f>HYPERLINK("https://www.twitter.com/kral_farid/status/1425919176410030081","https://www.twitter.com/kral_farid/status/1425919176410030081")</f>
        <v>https://www.twitter.com/kral_farid/status/1425919176410030081</v>
      </c>
      <c r="D1450" s="6" t="s">
        <v>356</v>
      </c>
      <c r="E1450" s="8">
        <v>44420</v>
      </c>
      <c r="F1450" s="6" t="s">
        <v>986</v>
      </c>
      <c r="G1450" s="5">
        <v>130</v>
      </c>
      <c r="H1450" s="5">
        <v>0</v>
      </c>
      <c r="I1450" s="5">
        <v>0</v>
      </c>
      <c r="J1450" s="5">
        <v>26</v>
      </c>
      <c r="K1450" s="4" t="s">
        <v>4606</v>
      </c>
      <c r="L1450" s="6" t="s">
        <v>3129</v>
      </c>
      <c r="M1450" s="5">
        <v>26047</v>
      </c>
      <c r="N1450" s="4" t="s">
        <v>4606</v>
      </c>
      <c r="O1450" s="4" t="s">
        <v>4606</v>
      </c>
      <c r="P1450" s="4" t="s">
        <v>4606</v>
      </c>
    </row>
    <row r="1451" spans="1:16" ht="15" x14ac:dyDescent="0.2">
      <c r="A1451" s="2">
        <v>1450</v>
      </c>
      <c r="B1451" s="6" t="s">
        <v>1</v>
      </c>
      <c r="C1451" s="7" t="str">
        <f>HYPERLINK("https://www.twitter.com/StanleyEpstein/status/1425919173457231872","https://www.twitter.com/StanleyEpstein/status/1425919173457231872")</f>
        <v>https://www.twitter.com/StanleyEpstein/status/1425919173457231872</v>
      </c>
      <c r="D1451" s="6" t="s">
        <v>988</v>
      </c>
      <c r="E1451" s="8">
        <v>44420</v>
      </c>
      <c r="F1451" s="6" t="s">
        <v>989</v>
      </c>
      <c r="G1451" s="5">
        <v>4809</v>
      </c>
      <c r="H1451" s="5">
        <v>0</v>
      </c>
      <c r="I1451" s="5">
        <v>4</v>
      </c>
      <c r="J1451" s="6">
        <v>963.80000000000007</v>
      </c>
      <c r="K1451" s="4" t="s">
        <v>4606</v>
      </c>
      <c r="L1451" s="6" t="s">
        <v>990</v>
      </c>
      <c r="M1451" s="5">
        <v>26048</v>
      </c>
      <c r="N1451" s="4" t="s">
        <v>4606</v>
      </c>
      <c r="O1451" s="4" t="s">
        <v>4606</v>
      </c>
      <c r="P1451" s="4" t="s">
        <v>4606</v>
      </c>
    </row>
    <row r="1452" spans="1:16" ht="15" x14ac:dyDescent="0.2">
      <c r="A1452" s="2">
        <v>1451</v>
      </c>
      <c r="B1452" s="6" t="s">
        <v>1</v>
      </c>
      <c r="C1452" s="7" t="str">
        <f>HYPERLINK("https://www.twitter.com/Reyhan19922/status/1425919173222404107","https://www.twitter.com/Reyhan19922/status/1425919173222404107")</f>
        <v>https://www.twitter.com/Reyhan19922/status/1425919173222404107</v>
      </c>
      <c r="D1452" s="6" t="s">
        <v>1075</v>
      </c>
      <c r="E1452" s="8">
        <v>44420</v>
      </c>
      <c r="F1452" s="6" t="s">
        <v>989</v>
      </c>
      <c r="G1452" s="5">
        <v>0</v>
      </c>
      <c r="H1452" s="5">
        <v>0</v>
      </c>
      <c r="I1452" s="5">
        <v>0</v>
      </c>
      <c r="J1452" s="5">
        <v>0</v>
      </c>
      <c r="K1452" s="4" t="s">
        <v>4606</v>
      </c>
      <c r="L1452" s="6" t="s">
        <v>3089</v>
      </c>
      <c r="M1452" s="5">
        <v>26049</v>
      </c>
      <c r="N1452" s="4" t="s">
        <v>4606</v>
      </c>
      <c r="O1452" s="4" t="s">
        <v>4606</v>
      </c>
      <c r="P1452" s="4" t="s">
        <v>4606</v>
      </c>
    </row>
    <row r="1453" spans="1:16" ht="15" x14ac:dyDescent="0.2">
      <c r="A1453" s="2">
        <v>1452</v>
      </c>
      <c r="B1453" s="6" t="s">
        <v>1</v>
      </c>
      <c r="C1453" s="7" t="str">
        <f>HYPERLINK("https://www.twitter.com/CryptooRose/status/1425919169346740228","https://www.twitter.com/CryptooRose/status/1425919169346740228")</f>
        <v>https://www.twitter.com/CryptooRose/status/1425919169346740228</v>
      </c>
      <c r="D1453" s="6" t="s">
        <v>3130</v>
      </c>
      <c r="E1453" s="8">
        <v>44420</v>
      </c>
      <c r="F1453" s="6" t="s">
        <v>3131</v>
      </c>
      <c r="G1453" s="5">
        <v>31</v>
      </c>
      <c r="H1453" s="5">
        <v>0</v>
      </c>
      <c r="I1453" s="5">
        <v>0</v>
      </c>
      <c r="J1453" s="6">
        <v>6.2</v>
      </c>
      <c r="K1453" s="4" t="s">
        <v>4606</v>
      </c>
      <c r="L1453" s="6" t="s">
        <v>3132</v>
      </c>
      <c r="M1453" s="5">
        <v>26050</v>
      </c>
      <c r="N1453" s="4" t="s">
        <v>4606</v>
      </c>
      <c r="O1453" s="4" t="s">
        <v>4606</v>
      </c>
      <c r="P1453" s="4" t="s">
        <v>4606</v>
      </c>
    </row>
    <row r="1454" spans="1:16" ht="15" x14ac:dyDescent="0.2">
      <c r="A1454" s="2">
        <v>1453</v>
      </c>
      <c r="B1454" s="6" t="s">
        <v>1</v>
      </c>
      <c r="C1454" s="7" t="str">
        <f>HYPERLINK("https://www.twitter.com/Abdulla16626220/status/1425919169137053697","https://www.twitter.com/Abdulla16626220/status/1425919169137053697")</f>
        <v>https://www.twitter.com/Abdulla16626220/status/1425919169137053697</v>
      </c>
      <c r="D1454" s="6" t="s">
        <v>3133</v>
      </c>
      <c r="E1454" s="8">
        <v>44420</v>
      </c>
      <c r="F1454" s="6" t="s">
        <v>3131</v>
      </c>
      <c r="G1454" s="5">
        <v>51</v>
      </c>
      <c r="H1454" s="5">
        <v>2173</v>
      </c>
      <c r="I1454" s="5">
        <v>2033</v>
      </c>
      <c r="J1454" s="6">
        <v>1678.6</v>
      </c>
      <c r="K1454" s="4" t="s">
        <v>4606</v>
      </c>
      <c r="L1454" s="6" t="s">
        <v>3134</v>
      </c>
      <c r="M1454" s="5">
        <v>26051</v>
      </c>
      <c r="N1454" s="4" t="s">
        <v>4606</v>
      </c>
      <c r="O1454" s="4" t="s">
        <v>4606</v>
      </c>
      <c r="P1454" s="4" t="s">
        <v>4606</v>
      </c>
    </row>
    <row r="1455" spans="1:16" ht="15" x14ac:dyDescent="0.2">
      <c r="A1455" s="2">
        <v>1454</v>
      </c>
      <c r="B1455" s="6" t="s">
        <v>1</v>
      </c>
      <c r="C1455" s="7" t="str">
        <f>HYPERLINK("https://www.twitter.com/feg_man/status/1425919166146437124","https://www.twitter.com/feg_man/status/1425919166146437124")</f>
        <v>https://www.twitter.com/feg_man/status/1425919166146437124</v>
      </c>
      <c r="D1455" s="6" t="s">
        <v>3100</v>
      </c>
      <c r="E1455" s="8">
        <v>44420</v>
      </c>
      <c r="F1455" s="6" t="s">
        <v>3131</v>
      </c>
      <c r="G1455" s="5">
        <v>0</v>
      </c>
      <c r="H1455" s="5">
        <v>0</v>
      </c>
      <c r="I1455" s="5">
        <v>0</v>
      </c>
      <c r="J1455" s="5">
        <v>0</v>
      </c>
      <c r="K1455" s="4" t="s">
        <v>4606</v>
      </c>
      <c r="L1455" s="6" t="s">
        <v>3135</v>
      </c>
      <c r="M1455" s="5">
        <v>26052</v>
      </c>
      <c r="N1455" s="4" t="s">
        <v>4606</v>
      </c>
      <c r="O1455" s="4" t="s">
        <v>4606</v>
      </c>
      <c r="P1455" s="4" t="s">
        <v>4606</v>
      </c>
    </row>
    <row r="1456" spans="1:16" ht="15" x14ac:dyDescent="0.2">
      <c r="A1456" s="2">
        <v>1455</v>
      </c>
      <c r="B1456" s="6" t="s">
        <v>1</v>
      </c>
      <c r="C1456" s="7" t="str">
        <f>HYPERLINK("https://www.twitter.com/marofin07/status/1425919165429272581","https://www.twitter.com/marofin07/status/1425919165429272581")</f>
        <v>https://www.twitter.com/marofin07/status/1425919165429272581</v>
      </c>
      <c r="D1456" s="6" t="s">
        <v>3136</v>
      </c>
      <c r="E1456" s="8">
        <v>44420</v>
      </c>
      <c r="F1456" s="6" t="s">
        <v>993</v>
      </c>
      <c r="G1456" s="5">
        <v>290</v>
      </c>
      <c r="H1456" s="5">
        <v>233</v>
      </c>
      <c r="I1456" s="5">
        <v>256</v>
      </c>
      <c r="J1456" s="6">
        <v>255.89999999999998</v>
      </c>
      <c r="K1456" s="4" t="s">
        <v>4606</v>
      </c>
      <c r="L1456" s="6" t="s">
        <v>3137</v>
      </c>
      <c r="M1456" s="5">
        <v>26053</v>
      </c>
      <c r="N1456" s="4" t="s">
        <v>4606</v>
      </c>
      <c r="O1456" s="4" t="s">
        <v>4606</v>
      </c>
      <c r="P1456" s="4" t="s">
        <v>4606</v>
      </c>
    </row>
    <row r="1457" spans="1:16" ht="15" x14ac:dyDescent="0.2">
      <c r="A1457" s="2">
        <v>1456</v>
      </c>
      <c r="B1457" s="6" t="s">
        <v>1</v>
      </c>
      <c r="C1457" s="7" t="str">
        <f>HYPERLINK("https://www.twitter.com/FaveRodolphe/status/1425919163835486209","https://www.twitter.com/FaveRodolphe/status/1425919163835486209")</f>
        <v>https://www.twitter.com/FaveRodolphe/status/1425919163835486209</v>
      </c>
      <c r="D1457" s="6" t="s">
        <v>3138</v>
      </c>
      <c r="E1457" s="8">
        <v>44420</v>
      </c>
      <c r="F1457" s="6" t="s">
        <v>993</v>
      </c>
      <c r="G1457" s="5">
        <v>130</v>
      </c>
      <c r="H1457" s="5">
        <v>1912</v>
      </c>
      <c r="I1457" s="5">
        <v>876</v>
      </c>
      <c r="J1457" s="6">
        <v>1037.5999999999999</v>
      </c>
      <c r="K1457" s="4" t="s">
        <v>4606</v>
      </c>
      <c r="L1457" s="6" t="s">
        <v>3067</v>
      </c>
      <c r="M1457" s="5">
        <v>26054</v>
      </c>
      <c r="N1457" s="4" t="s">
        <v>4606</v>
      </c>
      <c r="O1457" s="4" t="s">
        <v>4606</v>
      </c>
      <c r="P1457" s="4" t="s">
        <v>4606</v>
      </c>
    </row>
    <row r="1458" spans="1:16" ht="15" x14ac:dyDescent="0.2">
      <c r="A1458" s="2">
        <v>1457</v>
      </c>
      <c r="B1458" s="6" t="s">
        <v>1</v>
      </c>
      <c r="C1458" s="7" t="str">
        <f>HYPERLINK("https://www.twitter.com/phmmi75554602/status/1425919163566944256","https://www.twitter.com/phmmi75554602/status/1425919163566944256")</f>
        <v>https://www.twitter.com/phmmi75554602/status/1425919163566944256</v>
      </c>
      <c r="D1458" s="6" t="s">
        <v>3139</v>
      </c>
      <c r="E1458" s="8">
        <v>44420</v>
      </c>
      <c r="F1458" s="6" t="s">
        <v>993</v>
      </c>
      <c r="G1458" s="5">
        <v>21</v>
      </c>
      <c r="H1458" s="5">
        <v>0</v>
      </c>
      <c r="I1458" s="5">
        <v>0</v>
      </c>
      <c r="J1458" s="6">
        <v>4.2</v>
      </c>
      <c r="K1458" s="4" t="s">
        <v>4606</v>
      </c>
      <c r="L1458" s="6" t="s">
        <v>3140</v>
      </c>
      <c r="M1458" s="5">
        <v>26055</v>
      </c>
      <c r="N1458" s="4" t="s">
        <v>4606</v>
      </c>
      <c r="O1458" s="4" t="s">
        <v>4606</v>
      </c>
      <c r="P1458" s="4" t="s">
        <v>4606</v>
      </c>
    </row>
    <row r="1459" spans="1:16" ht="15" x14ac:dyDescent="0.2">
      <c r="A1459" s="2">
        <v>1458</v>
      </c>
      <c r="B1459" s="6" t="s">
        <v>1</v>
      </c>
      <c r="C1459" s="7" t="str">
        <f>HYPERLINK("https://www.twitter.com/GeorgeS10228057/status/1425919161570631680","https://www.twitter.com/GeorgeS10228057/status/1425919161570631680")</f>
        <v>https://www.twitter.com/GeorgeS10228057/status/1425919161570631680</v>
      </c>
      <c r="D1459" s="6" t="s">
        <v>3141</v>
      </c>
      <c r="E1459" s="8">
        <v>44420</v>
      </c>
      <c r="F1459" s="6" t="s">
        <v>993</v>
      </c>
      <c r="G1459" s="5">
        <v>32</v>
      </c>
      <c r="H1459" s="5">
        <v>304</v>
      </c>
      <c r="I1459" s="5">
        <v>90</v>
      </c>
      <c r="J1459" s="6">
        <v>142.60000000000002</v>
      </c>
      <c r="K1459" s="4" t="s">
        <v>4606</v>
      </c>
      <c r="L1459" s="6" t="s">
        <v>3142</v>
      </c>
      <c r="M1459" s="5">
        <v>26056</v>
      </c>
      <c r="N1459" s="4" t="s">
        <v>4606</v>
      </c>
      <c r="O1459" s="4" t="s">
        <v>4606</v>
      </c>
      <c r="P1459" s="4" t="s">
        <v>4606</v>
      </c>
    </row>
    <row r="1460" spans="1:16" ht="15" x14ac:dyDescent="0.2">
      <c r="A1460" s="2">
        <v>1459</v>
      </c>
      <c r="B1460" s="6" t="s">
        <v>1</v>
      </c>
      <c r="C1460" s="7" t="str">
        <f>HYPERLINK("https://www.twitter.com/hamedakbari_73/status/1425919160576618498","https://www.twitter.com/hamedakbari_73/status/1425919160576618498")</f>
        <v>https://www.twitter.com/hamedakbari_73/status/1425919160576618498</v>
      </c>
      <c r="D1460" s="6" t="s">
        <v>1093</v>
      </c>
      <c r="E1460" s="8">
        <v>44420</v>
      </c>
      <c r="F1460" s="6" t="s">
        <v>997</v>
      </c>
      <c r="G1460" s="5">
        <v>2</v>
      </c>
      <c r="H1460" s="5">
        <v>0</v>
      </c>
      <c r="I1460" s="5">
        <v>0</v>
      </c>
      <c r="J1460" s="6">
        <v>0.4</v>
      </c>
      <c r="K1460" s="4" t="s">
        <v>4606</v>
      </c>
      <c r="L1460" s="6" t="s">
        <v>3143</v>
      </c>
      <c r="M1460" s="5">
        <v>26057</v>
      </c>
      <c r="N1460" s="4" t="s">
        <v>4606</v>
      </c>
      <c r="O1460" s="4" t="s">
        <v>4606</v>
      </c>
      <c r="P1460" s="4" t="s">
        <v>4606</v>
      </c>
    </row>
    <row r="1461" spans="1:16" ht="15" x14ac:dyDescent="0.2">
      <c r="A1461" s="2">
        <v>1460</v>
      </c>
      <c r="B1461" s="6" t="s">
        <v>1</v>
      </c>
      <c r="C1461" s="7" t="str">
        <f>HYPERLINK("https://www.twitter.com/Solmazzz9/status/1425919160551460870","https://www.twitter.com/Solmazzz9/status/1425919160551460870")</f>
        <v>https://www.twitter.com/Solmazzz9/status/1425919160551460870</v>
      </c>
      <c r="D1461" s="6" t="s">
        <v>3049</v>
      </c>
      <c r="E1461" s="8">
        <v>44420</v>
      </c>
      <c r="F1461" s="6" t="s">
        <v>997</v>
      </c>
      <c r="G1461" s="5">
        <v>85</v>
      </c>
      <c r="H1461" s="5">
        <v>0</v>
      </c>
      <c r="I1461" s="5">
        <v>0</v>
      </c>
      <c r="J1461" s="5">
        <v>17</v>
      </c>
      <c r="K1461" s="4" t="s">
        <v>4606</v>
      </c>
      <c r="L1461" s="6" t="s">
        <v>3144</v>
      </c>
      <c r="M1461" s="5">
        <v>26058</v>
      </c>
      <c r="N1461" s="4" t="s">
        <v>4606</v>
      </c>
      <c r="O1461" s="4" t="s">
        <v>4606</v>
      </c>
      <c r="P1461" s="4" t="s">
        <v>4606</v>
      </c>
    </row>
    <row r="1462" spans="1:16" ht="15" x14ac:dyDescent="0.2">
      <c r="A1462" s="2">
        <v>1461</v>
      </c>
      <c r="B1462" s="6" t="s">
        <v>1</v>
      </c>
      <c r="C1462" s="7" t="str">
        <f>HYPERLINK("https://www.twitter.com/JavadLoni/status/1425919158567440384","https://www.twitter.com/JavadLoni/status/1425919158567440384")</f>
        <v>https://www.twitter.com/JavadLoni/status/1425919158567440384</v>
      </c>
      <c r="D1462" s="6" t="s">
        <v>3075</v>
      </c>
      <c r="E1462" s="8">
        <v>44420</v>
      </c>
      <c r="F1462" s="6" t="s">
        <v>997</v>
      </c>
      <c r="G1462" s="5">
        <v>9</v>
      </c>
      <c r="H1462" s="5">
        <v>47</v>
      </c>
      <c r="I1462" s="5">
        <v>35</v>
      </c>
      <c r="J1462" s="6">
        <v>33.4</v>
      </c>
      <c r="K1462" s="4" t="s">
        <v>4606</v>
      </c>
      <c r="L1462" s="6" t="s">
        <v>3145</v>
      </c>
      <c r="M1462" s="5">
        <v>26059</v>
      </c>
      <c r="N1462" s="4" t="s">
        <v>4606</v>
      </c>
      <c r="O1462" s="4" t="s">
        <v>4606</v>
      </c>
      <c r="P1462" s="4" t="s">
        <v>4606</v>
      </c>
    </row>
    <row r="1463" spans="1:16" ht="15" x14ac:dyDescent="0.2">
      <c r="A1463" s="2">
        <v>1462</v>
      </c>
      <c r="B1463" s="6" t="s">
        <v>1</v>
      </c>
      <c r="C1463" s="7" t="str">
        <f>HYPERLINK("https://www.twitter.com/Mehrdadrezaeei/status/1425919154192887816","https://www.twitter.com/Mehrdadrezaeei/status/1425919154192887816")</f>
        <v>https://www.twitter.com/Mehrdadrezaeei/status/1425919154192887816</v>
      </c>
      <c r="D1463" s="6" t="s">
        <v>3079</v>
      </c>
      <c r="E1463" s="8">
        <v>44420</v>
      </c>
      <c r="F1463" s="6" t="s">
        <v>1002</v>
      </c>
      <c r="G1463" s="5">
        <v>65</v>
      </c>
      <c r="H1463" s="5">
        <v>0</v>
      </c>
      <c r="I1463" s="5">
        <v>0</v>
      </c>
      <c r="J1463" s="5">
        <v>13</v>
      </c>
      <c r="K1463" s="4" t="s">
        <v>4606</v>
      </c>
      <c r="L1463" s="6" t="s">
        <v>3146</v>
      </c>
      <c r="M1463" s="5">
        <v>26060</v>
      </c>
      <c r="N1463" s="4" t="s">
        <v>4606</v>
      </c>
      <c r="O1463" s="4" t="s">
        <v>4606</v>
      </c>
      <c r="P1463" s="4" t="s">
        <v>4606</v>
      </c>
    </row>
    <row r="1464" spans="1:16" ht="15" x14ac:dyDescent="0.2">
      <c r="A1464" s="2">
        <v>1463</v>
      </c>
      <c r="B1464" s="6" t="s">
        <v>1</v>
      </c>
      <c r="C1464" s="7" t="str">
        <f>HYPERLINK("https://www.twitter.com/mohsenhmt/status/1425919153710448673","https://www.twitter.com/mohsenhmt/status/1425919153710448673")</f>
        <v>https://www.twitter.com/mohsenhmt/status/1425919153710448673</v>
      </c>
      <c r="D1464" s="6" t="s">
        <v>3055</v>
      </c>
      <c r="E1464" s="8">
        <v>44420</v>
      </c>
      <c r="F1464" s="6" t="s">
        <v>1002</v>
      </c>
      <c r="G1464" s="5">
        <v>75</v>
      </c>
      <c r="H1464" s="5">
        <v>0</v>
      </c>
      <c r="I1464" s="5">
        <v>0</v>
      </c>
      <c r="J1464" s="5">
        <v>15</v>
      </c>
      <c r="K1464" s="4" t="s">
        <v>4606</v>
      </c>
      <c r="L1464" s="6" t="s">
        <v>3147</v>
      </c>
      <c r="M1464" s="5">
        <v>26061</v>
      </c>
      <c r="N1464" s="4" t="s">
        <v>4606</v>
      </c>
      <c r="O1464" s="4" t="s">
        <v>4606</v>
      </c>
      <c r="P1464" s="4" t="s">
        <v>4606</v>
      </c>
    </row>
    <row r="1465" spans="1:16" ht="15" x14ac:dyDescent="0.2">
      <c r="A1465" s="2">
        <v>1464</v>
      </c>
      <c r="B1465" s="6" t="s">
        <v>1</v>
      </c>
      <c r="C1465" s="7" t="str">
        <f>HYPERLINK("https://www.twitter.com/Mahdi78608718/status/1425919153521709060","https://www.twitter.com/Mahdi78608718/status/1425919153521709060")</f>
        <v>https://www.twitter.com/Mahdi78608718/status/1425919153521709060</v>
      </c>
      <c r="D1465" s="6" t="s">
        <v>3106</v>
      </c>
      <c r="E1465" s="8">
        <v>44420</v>
      </c>
      <c r="F1465" s="6" t="s">
        <v>1002</v>
      </c>
      <c r="G1465" s="5">
        <v>0</v>
      </c>
      <c r="H1465" s="5">
        <v>0</v>
      </c>
      <c r="I1465" s="5">
        <v>0</v>
      </c>
      <c r="J1465" s="5">
        <v>0</v>
      </c>
      <c r="K1465" s="4" t="s">
        <v>4606</v>
      </c>
      <c r="L1465" s="6" t="s">
        <v>3148</v>
      </c>
      <c r="M1465" s="5">
        <v>26062</v>
      </c>
      <c r="N1465" s="4" t="s">
        <v>4606</v>
      </c>
      <c r="O1465" s="4" t="s">
        <v>4606</v>
      </c>
      <c r="P1465" s="4" t="s">
        <v>4606</v>
      </c>
    </row>
    <row r="1466" spans="1:16" ht="15" x14ac:dyDescent="0.2">
      <c r="A1466" s="2">
        <v>1465</v>
      </c>
      <c r="B1466" s="6" t="s">
        <v>1</v>
      </c>
      <c r="C1466" s="7" t="str">
        <f>HYPERLINK("https://www.twitter.com/John_Snow_0/status/1425919152104120320","https://www.twitter.com/John_Snow_0/status/1425919152104120320")</f>
        <v>https://www.twitter.com/John_Snow_0/status/1425919152104120320</v>
      </c>
      <c r="D1466" s="6" t="s">
        <v>1004</v>
      </c>
      <c r="E1466" s="8">
        <v>44420</v>
      </c>
      <c r="F1466" s="6" t="s">
        <v>1005</v>
      </c>
      <c r="G1466" s="5">
        <v>168</v>
      </c>
      <c r="H1466" s="5">
        <v>1</v>
      </c>
      <c r="I1466" s="5">
        <v>0</v>
      </c>
      <c r="J1466" s="6">
        <v>33.9</v>
      </c>
      <c r="K1466" s="4" t="s">
        <v>4606</v>
      </c>
      <c r="L1466" s="6" t="s">
        <v>1006</v>
      </c>
      <c r="M1466" s="5">
        <v>26063</v>
      </c>
      <c r="N1466" s="4" t="s">
        <v>4606</v>
      </c>
      <c r="O1466" s="4" t="s">
        <v>4606</v>
      </c>
      <c r="P1466" s="4" t="s">
        <v>4606</v>
      </c>
    </row>
    <row r="1467" spans="1:16" ht="15" x14ac:dyDescent="0.2">
      <c r="A1467" s="2">
        <v>1466</v>
      </c>
      <c r="B1467" s="6" t="s">
        <v>1</v>
      </c>
      <c r="C1467" s="7" t="str">
        <f>HYPERLINK("https://www.twitter.com/kamelchibli/status/1425919150174740480","https://www.twitter.com/kamelchibli/status/1425919150174740480")</f>
        <v>https://www.twitter.com/kamelchibli/status/1425919150174740480</v>
      </c>
      <c r="D1467" s="6" t="s">
        <v>3149</v>
      </c>
      <c r="E1467" s="8">
        <v>44420</v>
      </c>
      <c r="F1467" s="6" t="s">
        <v>1005</v>
      </c>
      <c r="G1467" s="5">
        <v>5305</v>
      </c>
      <c r="H1467" s="5">
        <v>32</v>
      </c>
      <c r="I1467" s="5">
        <v>9</v>
      </c>
      <c r="J1467" s="6">
        <v>1075.0999999999999</v>
      </c>
      <c r="K1467" s="4" t="s">
        <v>4606</v>
      </c>
      <c r="L1467" s="6" t="s">
        <v>3150</v>
      </c>
      <c r="M1467" s="5">
        <v>26064</v>
      </c>
      <c r="N1467" s="4" t="s">
        <v>4606</v>
      </c>
      <c r="O1467" s="4" t="s">
        <v>4606</v>
      </c>
      <c r="P1467" s="4" t="s">
        <v>4606</v>
      </c>
    </row>
    <row r="1468" spans="1:16" ht="15" x14ac:dyDescent="0.2">
      <c r="A1468" s="2">
        <v>1467</v>
      </c>
      <c r="B1468" s="6" t="s">
        <v>1</v>
      </c>
      <c r="C1468" s="7" t="str">
        <f>HYPERLINK("https://www.twitter.com/GrebeniukOlha/status/1425919148157247497","https://www.twitter.com/GrebeniukOlha/status/1425919148157247497")</f>
        <v>https://www.twitter.com/GrebeniukOlha/status/1425919148157247497</v>
      </c>
      <c r="D1468" s="6" t="s">
        <v>3151</v>
      </c>
      <c r="E1468" s="8">
        <v>44420</v>
      </c>
      <c r="F1468" s="6" t="s">
        <v>1007</v>
      </c>
      <c r="G1468" s="5">
        <v>32</v>
      </c>
      <c r="H1468" s="5">
        <v>1</v>
      </c>
      <c r="I1468" s="5">
        <v>1</v>
      </c>
      <c r="J1468" s="6">
        <v>7.2</v>
      </c>
      <c r="K1468" s="4" t="s">
        <v>4606</v>
      </c>
      <c r="L1468" s="6" t="s">
        <v>3152</v>
      </c>
      <c r="M1468" s="5">
        <v>26065</v>
      </c>
      <c r="N1468" s="4" t="s">
        <v>4606</v>
      </c>
      <c r="O1468" s="4" t="s">
        <v>4606</v>
      </c>
      <c r="P1468" s="4" t="s">
        <v>4606</v>
      </c>
    </row>
    <row r="1469" spans="1:16" ht="15" x14ac:dyDescent="0.2">
      <c r="A1469" s="2">
        <v>1468</v>
      </c>
      <c r="B1469" s="6" t="s">
        <v>1</v>
      </c>
      <c r="C1469" s="7" t="str">
        <f>HYPERLINK("https://www.twitter.com/coin4us/status/1425919145133150210","https://www.twitter.com/coin4us/status/1425919145133150210")</f>
        <v>https://www.twitter.com/coin4us/status/1425919145133150210</v>
      </c>
      <c r="D1469" s="6" t="s">
        <v>2510</v>
      </c>
      <c r="E1469" s="8">
        <v>44420</v>
      </c>
      <c r="F1469" s="6" t="s">
        <v>1007</v>
      </c>
      <c r="G1469" s="5">
        <v>108</v>
      </c>
      <c r="H1469" s="5">
        <v>0</v>
      </c>
      <c r="I1469" s="5">
        <v>0</v>
      </c>
      <c r="J1469" s="6">
        <v>21.6</v>
      </c>
      <c r="K1469" s="4" t="s">
        <v>4606</v>
      </c>
      <c r="L1469" s="6" t="s">
        <v>3153</v>
      </c>
      <c r="M1469" s="5">
        <v>26066</v>
      </c>
      <c r="N1469" s="4" t="s">
        <v>4606</v>
      </c>
      <c r="O1469" s="4" t="s">
        <v>4606</v>
      </c>
      <c r="P1469" s="4" t="s">
        <v>4606</v>
      </c>
    </row>
    <row r="1470" spans="1:16" ht="15" x14ac:dyDescent="0.2">
      <c r="A1470" s="2">
        <v>1469</v>
      </c>
      <c r="B1470" s="6" t="s">
        <v>1</v>
      </c>
      <c r="C1470" s="7" t="str">
        <f>HYPERLINK("https://www.twitter.com/Reza99302490/status/1425919139135229952","https://www.twitter.com/Reza99302490/status/1425919139135229952")</f>
        <v>https://www.twitter.com/Reza99302490/status/1425919139135229952</v>
      </c>
      <c r="D1470" s="6" t="s">
        <v>3087</v>
      </c>
      <c r="E1470" s="8">
        <v>44420</v>
      </c>
      <c r="F1470" s="6" t="s">
        <v>1013</v>
      </c>
      <c r="G1470" s="5">
        <v>13</v>
      </c>
      <c r="H1470" s="5">
        <v>0</v>
      </c>
      <c r="I1470" s="5">
        <v>0</v>
      </c>
      <c r="J1470" s="6">
        <v>2.6</v>
      </c>
      <c r="K1470" s="4" t="s">
        <v>4606</v>
      </c>
      <c r="L1470" s="6" t="s">
        <v>3154</v>
      </c>
      <c r="M1470" s="5">
        <v>26067</v>
      </c>
      <c r="N1470" s="4" t="s">
        <v>4606</v>
      </c>
      <c r="O1470" s="4" t="s">
        <v>4606</v>
      </c>
      <c r="P1470" s="4" t="s">
        <v>4606</v>
      </c>
    </row>
    <row r="1471" spans="1:16" ht="15" x14ac:dyDescent="0.2">
      <c r="A1471" s="2">
        <v>1470</v>
      </c>
      <c r="B1471" s="6" t="s">
        <v>1</v>
      </c>
      <c r="C1471" s="7" t="str">
        <f>HYPERLINK("https://www.twitter.com/kral_farid/status/1425919138934018061","https://www.twitter.com/kral_farid/status/1425919138934018061")</f>
        <v>https://www.twitter.com/kral_farid/status/1425919138934018061</v>
      </c>
      <c r="D1471" s="6" t="s">
        <v>356</v>
      </c>
      <c r="E1471" s="8">
        <v>44420</v>
      </c>
      <c r="F1471" s="6" t="s">
        <v>1013</v>
      </c>
      <c r="G1471" s="5">
        <v>130</v>
      </c>
      <c r="H1471" s="5">
        <v>0</v>
      </c>
      <c r="I1471" s="5">
        <v>0</v>
      </c>
      <c r="J1471" s="5">
        <v>26</v>
      </c>
      <c r="K1471" s="4" t="s">
        <v>4606</v>
      </c>
      <c r="L1471" s="6" t="s">
        <v>3155</v>
      </c>
      <c r="M1471" s="5">
        <v>26068</v>
      </c>
      <c r="N1471" s="4" t="s">
        <v>4606</v>
      </c>
      <c r="O1471" s="4" t="s">
        <v>4606</v>
      </c>
      <c r="P1471" s="4" t="s">
        <v>4606</v>
      </c>
    </row>
    <row r="1472" spans="1:16" ht="15" x14ac:dyDescent="0.2">
      <c r="A1472" s="2">
        <v>1471</v>
      </c>
      <c r="B1472" s="6" t="s">
        <v>1</v>
      </c>
      <c r="C1472" s="7" t="str">
        <f>HYPERLINK("https://www.twitter.com/ErnestCline11/status/1425919137965035526","https://www.twitter.com/ErnestCline11/status/1425919137965035526")</f>
        <v>https://www.twitter.com/ErnestCline11/status/1425919137965035526</v>
      </c>
      <c r="D1472" s="6" t="s">
        <v>3156</v>
      </c>
      <c r="E1472" s="8">
        <v>44420</v>
      </c>
      <c r="F1472" s="6" t="s">
        <v>1013</v>
      </c>
      <c r="G1472" s="5">
        <v>860</v>
      </c>
      <c r="H1472" s="5">
        <v>1912</v>
      </c>
      <c r="I1472" s="5">
        <v>876</v>
      </c>
      <c r="J1472" s="6">
        <v>1183.5999999999999</v>
      </c>
      <c r="K1472" s="4" t="s">
        <v>4606</v>
      </c>
      <c r="L1472" s="6" t="s">
        <v>3067</v>
      </c>
      <c r="M1472" s="5">
        <v>26069</v>
      </c>
      <c r="N1472" s="4" t="s">
        <v>4606</v>
      </c>
      <c r="O1472" s="4" t="s">
        <v>4606</v>
      </c>
      <c r="P1472" s="4" t="s">
        <v>4606</v>
      </c>
    </row>
    <row r="1473" spans="1:16" ht="15" x14ac:dyDescent="0.2">
      <c r="A1473" s="2">
        <v>1472</v>
      </c>
      <c r="B1473" s="6" t="s">
        <v>1</v>
      </c>
      <c r="C1473" s="7" t="str">
        <f>HYPERLINK("https://www.twitter.com/Teetob70/status/1425919137902125060","https://www.twitter.com/Teetob70/status/1425919137902125060")</f>
        <v>https://www.twitter.com/Teetob70/status/1425919137902125060</v>
      </c>
      <c r="D1473" s="6" t="s">
        <v>3157</v>
      </c>
      <c r="E1473" s="8">
        <v>44420</v>
      </c>
      <c r="F1473" s="6" t="s">
        <v>1013</v>
      </c>
      <c r="G1473" s="5">
        <v>147</v>
      </c>
      <c r="H1473" s="5">
        <v>224</v>
      </c>
      <c r="I1473" s="5">
        <v>186</v>
      </c>
      <c r="J1473" s="6">
        <v>189.60000000000002</v>
      </c>
      <c r="K1473" s="4" t="s">
        <v>4606</v>
      </c>
      <c r="L1473" s="6" t="s">
        <v>3158</v>
      </c>
      <c r="M1473" s="5">
        <v>26070</v>
      </c>
      <c r="N1473" s="4" t="s">
        <v>4606</v>
      </c>
      <c r="O1473" s="4" t="s">
        <v>4606</v>
      </c>
      <c r="P1473" s="4" t="s">
        <v>4606</v>
      </c>
    </row>
    <row r="1474" spans="1:16" ht="15" x14ac:dyDescent="0.2">
      <c r="A1474" s="2">
        <v>1473</v>
      </c>
      <c r="B1474" s="6" t="s">
        <v>1</v>
      </c>
      <c r="C1474" s="7" t="str">
        <f>HYPERLINK("https://www.twitter.com/Trader21118721/status/1425919133892349959","https://www.twitter.com/Trader21118721/status/1425919133892349959")</f>
        <v>https://www.twitter.com/Trader21118721/status/1425919133892349959</v>
      </c>
      <c r="D1474" s="6" t="s">
        <v>3159</v>
      </c>
      <c r="E1474" s="8">
        <v>44420</v>
      </c>
      <c r="F1474" s="6" t="s">
        <v>3160</v>
      </c>
      <c r="G1474" s="5">
        <v>2</v>
      </c>
      <c r="H1474" s="5">
        <v>1</v>
      </c>
      <c r="I1474" s="5">
        <v>1</v>
      </c>
      <c r="J1474" s="6">
        <v>1.2</v>
      </c>
      <c r="K1474" s="4" t="s">
        <v>4606</v>
      </c>
      <c r="L1474" s="6" t="s">
        <v>3161</v>
      </c>
      <c r="M1474" s="5">
        <v>26071</v>
      </c>
      <c r="N1474" s="4" t="s">
        <v>4606</v>
      </c>
      <c r="O1474" s="4" t="s">
        <v>4606</v>
      </c>
      <c r="P1474" s="4" t="s">
        <v>4606</v>
      </c>
    </row>
    <row r="1475" spans="1:16" ht="15" x14ac:dyDescent="0.2">
      <c r="A1475" s="2">
        <v>1474</v>
      </c>
      <c r="B1475" s="6" t="s">
        <v>1</v>
      </c>
      <c r="C1475" s="7" t="str">
        <f>HYPERLINK("https://www.twitter.com/Solmazzz9/status/1425919133279997953","https://www.twitter.com/Solmazzz9/status/1425919133279997953")</f>
        <v>https://www.twitter.com/Solmazzz9/status/1425919133279997953</v>
      </c>
      <c r="D1475" s="6" t="s">
        <v>3049</v>
      </c>
      <c r="E1475" s="8">
        <v>44420</v>
      </c>
      <c r="F1475" s="6" t="s">
        <v>3160</v>
      </c>
      <c r="G1475" s="5">
        <v>85</v>
      </c>
      <c r="H1475" s="5">
        <v>0</v>
      </c>
      <c r="I1475" s="5">
        <v>0</v>
      </c>
      <c r="J1475" s="5">
        <v>17</v>
      </c>
      <c r="K1475" s="4" t="s">
        <v>4606</v>
      </c>
      <c r="L1475" s="6" t="s">
        <v>3162</v>
      </c>
      <c r="M1475" s="5">
        <v>26072</v>
      </c>
      <c r="N1475" s="4" t="s">
        <v>4606</v>
      </c>
      <c r="O1475" s="4" t="s">
        <v>4606</v>
      </c>
      <c r="P1475" s="4" t="s">
        <v>4606</v>
      </c>
    </row>
    <row r="1476" spans="1:16" ht="15" x14ac:dyDescent="0.2">
      <c r="A1476" s="2">
        <v>1475</v>
      </c>
      <c r="B1476" s="6" t="s">
        <v>1</v>
      </c>
      <c r="C1476" s="7" t="str">
        <f>HYPERLINK("https://www.twitter.com/mateus_osk/status/1425919133074423808","https://www.twitter.com/mateus_osk/status/1425919133074423808")</f>
        <v>https://www.twitter.com/mateus_osk/status/1425919133074423808</v>
      </c>
      <c r="D1476" s="6" t="s">
        <v>3163</v>
      </c>
      <c r="E1476" s="8">
        <v>44420</v>
      </c>
      <c r="F1476" s="6" t="s">
        <v>3160</v>
      </c>
      <c r="G1476" s="5">
        <v>105</v>
      </c>
      <c r="H1476" s="5">
        <v>783</v>
      </c>
      <c r="I1476" s="5">
        <v>683</v>
      </c>
      <c r="J1476" s="6">
        <v>597.4</v>
      </c>
      <c r="K1476" s="4" t="s">
        <v>4606</v>
      </c>
      <c r="L1476" s="6" t="s">
        <v>3164</v>
      </c>
      <c r="M1476" s="5">
        <v>26073</v>
      </c>
      <c r="N1476" s="4" t="s">
        <v>4606</v>
      </c>
      <c r="O1476" s="4" t="s">
        <v>4606</v>
      </c>
      <c r="P1476" s="4" t="s">
        <v>4606</v>
      </c>
    </row>
    <row r="1477" spans="1:16" ht="15" x14ac:dyDescent="0.2">
      <c r="A1477" s="2">
        <v>1476</v>
      </c>
      <c r="B1477" s="6" t="s">
        <v>1</v>
      </c>
      <c r="C1477" s="7" t="str">
        <f>HYPERLINK("https://www.twitter.com/TinselMrs/status/1425919131543474181","https://www.twitter.com/TinselMrs/status/1425919131543474181")</f>
        <v>https://www.twitter.com/TinselMrs/status/1425919131543474181</v>
      </c>
      <c r="D1477" s="6" t="s">
        <v>3165</v>
      </c>
      <c r="E1477" s="8">
        <v>44420</v>
      </c>
      <c r="F1477" s="6" t="s">
        <v>1018</v>
      </c>
      <c r="G1477" s="5">
        <v>13</v>
      </c>
      <c r="H1477" s="5">
        <v>0</v>
      </c>
      <c r="I1477" s="5">
        <v>0</v>
      </c>
      <c r="J1477" s="6">
        <v>2.6</v>
      </c>
      <c r="K1477" s="4" t="s">
        <v>4606</v>
      </c>
      <c r="L1477" s="6" t="s">
        <v>3166</v>
      </c>
      <c r="M1477" s="5">
        <v>26074</v>
      </c>
      <c r="N1477" s="4" t="s">
        <v>4606</v>
      </c>
      <c r="O1477" s="4" t="s">
        <v>4606</v>
      </c>
      <c r="P1477" s="4" t="s">
        <v>4606</v>
      </c>
    </row>
    <row r="1478" spans="1:16" ht="15" x14ac:dyDescent="0.2">
      <c r="A1478" s="2">
        <v>1477</v>
      </c>
      <c r="B1478" s="6" t="s">
        <v>1</v>
      </c>
      <c r="C1478" s="7" t="str">
        <f>HYPERLINK("https://www.twitter.com/mohsenhmt/status/1425919129895198731","https://www.twitter.com/mohsenhmt/status/1425919129895198731")</f>
        <v>https://www.twitter.com/mohsenhmt/status/1425919129895198731</v>
      </c>
      <c r="D1478" s="6" t="s">
        <v>3055</v>
      </c>
      <c r="E1478" s="8">
        <v>44420</v>
      </c>
      <c r="F1478" s="6" t="s">
        <v>1018</v>
      </c>
      <c r="G1478" s="5">
        <v>75</v>
      </c>
      <c r="H1478" s="5">
        <v>0</v>
      </c>
      <c r="I1478" s="5">
        <v>0</v>
      </c>
      <c r="J1478" s="5">
        <v>15</v>
      </c>
      <c r="K1478" s="4" t="s">
        <v>4606</v>
      </c>
      <c r="L1478" s="6" t="s">
        <v>3167</v>
      </c>
      <c r="M1478" s="5">
        <v>26075</v>
      </c>
      <c r="N1478" s="4" t="s">
        <v>4606</v>
      </c>
      <c r="O1478" s="4" t="s">
        <v>4606</v>
      </c>
      <c r="P1478" s="4" t="s">
        <v>4606</v>
      </c>
    </row>
    <row r="1479" spans="1:16" ht="15" x14ac:dyDescent="0.2">
      <c r="A1479" s="2">
        <v>1478</v>
      </c>
      <c r="B1479" s="6" t="s">
        <v>1</v>
      </c>
      <c r="C1479" s="7" t="str">
        <f>HYPERLINK("https://www.twitter.com/Mehrdadrezaeei/status/1425919128947335168","https://www.twitter.com/Mehrdadrezaeei/status/1425919128947335168")</f>
        <v>https://www.twitter.com/Mehrdadrezaeei/status/1425919128947335168</v>
      </c>
      <c r="D1479" s="6" t="s">
        <v>3079</v>
      </c>
      <c r="E1479" s="8">
        <v>44420</v>
      </c>
      <c r="F1479" s="6" t="s">
        <v>1018</v>
      </c>
      <c r="G1479" s="5">
        <v>65</v>
      </c>
      <c r="H1479" s="5">
        <v>0</v>
      </c>
      <c r="I1479" s="5">
        <v>0</v>
      </c>
      <c r="J1479" s="5">
        <v>13</v>
      </c>
      <c r="K1479" s="4" t="s">
        <v>4606</v>
      </c>
      <c r="L1479" s="6" t="s">
        <v>3168</v>
      </c>
      <c r="M1479" s="5">
        <v>26076</v>
      </c>
      <c r="N1479" s="4" t="s">
        <v>4606</v>
      </c>
      <c r="O1479" s="4" t="s">
        <v>4606</v>
      </c>
      <c r="P1479" s="4" t="s">
        <v>4606</v>
      </c>
    </row>
    <row r="1480" spans="1:16" ht="15" x14ac:dyDescent="0.2">
      <c r="A1480" s="2">
        <v>1479</v>
      </c>
      <c r="B1480" s="6" t="s">
        <v>1</v>
      </c>
      <c r="C1480" s="7" t="str">
        <f>HYPERLINK("https://www.twitter.com/deanndueso/status/1425919127856746499","https://www.twitter.com/deanndueso/status/1425919127856746499")</f>
        <v>https://www.twitter.com/deanndueso/status/1425919127856746499</v>
      </c>
      <c r="D1480" s="6" t="s">
        <v>3169</v>
      </c>
      <c r="E1480" s="8">
        <v>44420</v>
      </c>
      <c r="F1480" s="6" t="s">
        <v>1018</v>
      </c>
      <c r="G1480" s="5">
        <v>397</v>
      </c>
      <c r="H1480" s="5">
        <v>1155</v>
      </c>
      <c r="I1480" s="5">
        <v>1970</v>
      </c>
      <c r="J1480" s="6">
        <v>1410.9</v>
      </c>
      <c r="K1480" s="4" t="s">
        <v>4606</v>
      </c>
      <c r="L1480" s="6" t="s">
        <v>3170</v>
      </c>
      <c r="M1480" s="5">
        <v>26077</v>
      </c>
      <c r="N1480" s="4" t="s">
        <v>4606</v>
      </c>
      <c r="O1480" s="4" t="s">
        <v>4606</v>
      </c>
      <c r="P1480" s="4" t="s">
        <v>4606</v>
      </c>
    </row>
    <row r="1481" spans="1:16" ht="15" x14ac:dyDescent="0.2">
      <c r="A1481" s="2">
        <v>1480</v>
      </c>
      <c r="B1481" s="6" t="s">
        <v>1</v>
      </c>
      <c r="C1481" s="7" t="str">
        <f>HYPERLINK("https://www.twitter.com/Jargaju1/status/1425919126392905733","https://www.twitter.com/Jargaju1/status/1425919126392905733")</f>
        <v>https://www.twitter.com/Jargaju1/status/1425919126392905733</v>
      </c>
      <c r="D1481" s="6" t="s">
        <v>3171</v>
      </c>
      <c r="E1481" s="8">
        <v>44420</v>
      </c>
      <c r="F1481" s="6" t="s">
        <v>1024</v>
      </c>
      <c r="G1481" s="5">
        <v>25</v>
      </c>
      <c r="H1481" s="5">
        <v>143</v>
      </c>
      <c r="I1481" s="5">
        <v>120</v>
      </c>
      <c r="J1481" s="6">
        <v>107.9</v>
      </c>
      <c r="K1481" s="4" t="s">
        <v>4606</v>
      </c>
      <c r="L1481" s="6" t="s">
        <v>3172</v>
      </c>
      <c r="M1481" s="5">
        <v>26078</v>
      </c>
      <c r="N1481" s="4" t="s">
        <v>4606</v>
      </c>
      <c r="O1481" s="4" t="s">
        <v>4606</v>
      </c>
      <c r="P1481" s="4" t="s">
        <v>4606</v>
      </c>
    </row>
    <row r="1482" spans="1:16" ht="15" x14ac:dyDescent="0.2">
      <c r="A1482" s="2">
        <v>1481</v>
      </c>
      <c r="B1482" s="6" t="s">
        <v>1</v>
      </c>
      <c r="C1482" s="7" t="str">
        <f>HYPERLINK("https://www.twitter.com/znothss/status/1425919122571939846","https://www.twitter.com/znothss/status/1425919122571939846")</f>
        <v>https://www.twitter.com/znothss/status/1425919122571939846</v>
      </c>
      <c r="D1482" s="6" t="s">
        <v>3173</v>
      </c>
      <c r="E1482" s="8">
        <v>44420</v>
      </c>
      <c r="F1482" s="6" t="s">
        <v>3174</v>
      </c>
      <c r="G1482" s="5">
        <v>78</v>
      </c>
      <c r="H1482" s="5">
        <v>1</v>
      </c>
      <c r="I1482" s="5">
        <v>0</v>
      </c>
      <c r="J1482" s="6">
        <v>15.900000000000002</v>
      </c>
      <c r="K1482" s="4" t="s">
        <v>4606</v>
      </c>
      <c r="L1482" s="6" t="s">
        <v>3175</v>
      </c>
      <c r="M1482" s="5">
        <v>26079</v>
      </c>
      <c r="N1482" s="4" t="s">
        <v>4606</v>
      </c>
      <c r="O1482" s="4" t="s">
        <v>4606</v>
      </c>
      <c r="P1482" s="4" t="s">
        <v>4606</v>
      </c>
    </row>
    <row r="1483" spans="1:16" ht="15" x14ac:dyDescent="0.2">
      <c r="A1483" s="2">
        <v>1482</v>
      </c>
      <c r="B1483" s="6" t="s">
        <v>1</v>
      </c>
      <c r="C1483" s="7" t="str">
        <f>HYPERLINK("https://www.twitter.com/CryptoFonq/status/1425919119900151815","https://www.twitter.com/CryptoFonq/status/1425919119900151815")</f>
        <v>https://www.twitter.com/CryptoFonq/status/1425919119900151815</v>
      </c>
      <c r="D1483" s="6" t="s">
        <v>3176</v>
      </c>
      <c r="E1483" s="8">
        <v>44420</v>
      </c>
      <c r="F1483" s="6" t="s">
        <v>3174</v>
      </c>
      <c r="G1483" s="5">
        <v>496</v>
      </c>
      <c r="H1483" s="5">
        <v>10</v>
      </c>
      <c r="I1483" s="5">
        <v>4</v>
      </c>
      <c r="J1483" s="6">
        <v>104.2</v>
      </c>
      <c r="K1483" s="4" t="s">
        <v>4606</v>
      </c>
      <c r="L1483" s="6" t="s">
        <v>3177</v>
      </c>
      <c r="M1483" s="5">
        <v>26080</v>
      </c>
      <c r="N1483" s="4" t="s">
        <v>4606</v>
      </c>
      <c r="O1483" s="4" t="s">
        <v>4606</v>
      </c>
      <c r="P1483" s="4" t="s">
        <v>4606</v>
      </c>
    </row>
    <row r="1484" spans="1:16" ht="15" x14ac:dyDescent="0.2">
      <c r="A1484" s="2">
        <v>1483</v>
      </c>
      <c r="B1484" s="6" t="s">
        <v>1</v>
      </c>
      <c r="C1484" s="7" t="str">
        <f>HYPERLINK("https://www.twitter.com/JfTouba/status/1425919118700687365","https://www.twitter.com/JfTouba/status/1425919118700687365")</f>
        <v>https://www.twitter.com/JfTouba/status/1425919118700687365</v>
      </c>
      <c r="D1484" s="6" t="s">
        <v>3178</v>
      </c>
      <c r="E1484" s="8">
        <v>44420</v>
      </c>
      <c r="F1484" s="6" t="s">
        <v>1026</v>
      </c>
      <c r="G1484" s="5">
        <v>1</v>
      </c>
      <c r="H1484" s="5">
        <v>0</v>
      </c>
      <c r="I1484" s="5">
        <v>0</v>
      </c>
      <c r="J1484" s="6">
        <v>0.2</v>
      </c>
      <c r="K1484" s="4" t="s">
        <v>4606</v>
      </c>
      <c r="L1484" s="6" t="s">
        <v>3179</v>
      </c>
      <c r="M1484" s="5">
        <v>26081</v>
      </c>
      <c r="N1484" s="4" t="s">
        <v>4606</v>
      </c>
      <c r="O1484" s="4" t="s">
        <v>4606</v>
      </c>
      <c r="P1484" s="4" t="s">
        <v>4606</v>
      </c>
    </row>
    <row r="1485" spans="1:16" ht="15" x14ac:dyDescent="0.2">
      <c r="A1485" s="2">
        <v>1484</v>
      </c>
      <c r="B1485" s="6" t="s">
        <v>1</v>
      </c>
      <c r="C1485" s="7" t="str">
        <f>HYPERLINK("https://www.twitter.com/Reza99302490/status/1425919117798875136","https://www.twitter.com/Reza99302490/status/1425919117798875136")</f>
        <v>https://www.twitter.com/Reza99302490/status/1425919117798875136</v>
      </c>
      <c r="D1485" s="6" t="s">
        <v>3087</v>
      </c>
      <c r="E1485" s="8">
        <v>44420</v>
      </c>
      <c r="F1485" s="6" t="s">
        <v>1026</v>
      </c>
      <c r="G1485" s="5">
        <v>13</v>
      </c>
      <c r="H1485" s="5">
        <v>0</v>
      </c>
      <c r="I1485" s="5">
        <v>0</v>
      </c>
      <c r="J1485" s="6">
        <v>2.6</v>
      </c>
      <c r="K1485" s="4" t="s">
        <v>4606</v>
      </c>
      <c r="L1485" s="6" t="s">
        <v>3180</v>
      </c>
      <c r="M1485" s="5">
        <v>26082</v>
      </c>
      <c r="N1485" s="4" t="s">
        <v>4606</v>
      </c>
      <c r="O1485" s="4" t="s">
        <v>4606</v>
      </c>
      <c r="P1485" s="4" t="s">
        <v>4606</v>
      </c>
    </row>
    <row r="1486" spans="1:16" ht="15" x14ac:dyDescent="0.2">
      <c r="A1486" s="2">
        <v>1485</v>
      </c>
      <c r="B1486" s="6" t="s">
        <v>1</v>
      </c>
      <c r="C1486" s="7" t="str">
        <f>HYPERLINK("https://www.twitter.com/pouriajp/status/1425919115231891456","https://www.twitter.com/pouriajp/status/1425919115231891456")</f>
        <v>https://www.twitter.com/pouriajp/status/1425919115231891456</v>
      </c>
      <c r="D1486" s="6" t="s">
        <v>3181</v>
      </c>
      <c r="E1486" s="8">
        <v>44420</v>
      </c>
      <c r="F1486" s="6" t="s">
        <v>1026</v>
      </c>
      <c r="G1486" s="5">
        <v>1</v>
      </c>
      <c r="H1486" s="5">
        <v>3291</v>
      </c>
      <c r="I1486" s="5">
        <v>2020</v>
      </c>
      <c r="J1486" s="6">
        <v>1997.5</v>
      </c>
      <c r="K1486" s="4" t="s">
        <v>4606</v>
      </c>
      <c r="L1486" s="6" t="s">
        <v>2934</v>
      </c>
      <c r="M1486" s="5">
        <v>26083</v>
      </c>
      <c r="N1486" s="4" t="s">
        <v>4606</v>
      </c>
      <c r="O1486" s="4" t="s">
        <v>4606</v>
      </c>
      <c r="P1486" s="4" t="s">
        <v>4606</v>
      </c>
    </row>
    <row r="1487" spans="1:16" ht="15" x14ac:dyDescent="0.2">
      <c r="A1487" s="2">
        <v>1486</v>
      </c>
      <c r="B1487" s="6" t="s">
        <v>1</v>
      </c>
      <c r="C1487" s="7" t="str">
        <f>HYPERLINK("https://www.twitter.com/King_chigozie29/status/1425919114472787976","https://www.twitter.com/King_chigozie29/status/1425919114472787976")</f>
        <v>https://www.twitter.com/King_chigozie29/status/1425919114472787976</v>
      </c>
      <c r="D1487" s="6" t="s">
        <v>3182</v>
      </c>
      <c r="E1487" s="8">
        <v>44420</v>
      </c>
      <c r="F1487" s="6" t="s">
        <v>1029</v>
      </c>
      <c r="G1487" s="5">
        <v>86</v>
      </c>
      <c r="H1487" s="5">
        <v>1155</v>
      </c>
      <c r="I1487" s="5">
        <v>1970</v>
      </c>
      <c r="J1487" s="6">
        <v>1348.7</v>
      </c>
      <c r="K1487" s="4" t="s">
        <v>4606</v>
      </c>
      <c r="L1487" s="6" t="s">
        <v>3170</v>
      </c>
      <c r="M1487" s="5">
        <v>26084</v>
      </c>
      <c r="N1487" s="4" t="s">
        <v>4606</v>
      </c>
      <c r="O1487" s="4" t="s">
        <v>4606</v>
      </c>
      <c r="P1487" s="4" t="s">
        <v>4606</v>
      </c>
    </row>
    <row r="1488" spans="1:16" ht="15" x14ac:dyDescent="0.2">
      <c r="A1488" s="2">
        <v>1487</v>
      </c>
      <c r="B1488" s="6" t="s">
        <v>1</v>
      </c>
      <c r="C1488" s="7" t="str">
        <f>HYPERLINK("https://www.twitter.com/coin4us/status/1425919113789071360","https://www.twitter.com/coin4us/status/1425919113789071360")</f>
        <v>https://www.twitter.com/coin4us/status/1425919113789071360</v>
      </c>
      <c r="D1488" s="6" t="s">
        <v>2510</v>
      </c>
      <c r="E1488" s="8">
        <v>44420</v>
      </c>
      <c r="F1488" s="6" t="s">
        <v>1029</v>
      </c>
      <c r="G1488" s="5">
        <v>108</v>
      </c>
      <c r="H1488" s="5">
        <v>0</v>
      </c>
      <c r="I1488" s="5">
        <v>0</v>
      </c>
      <c r="J1488" s="6">
        <v>21.6</v>
      </c>
      <c r="K1488" s="4" t="s">
        <v>4606</v>
      </c>
      <c r="L1488" s="6" t="s">
        <v>3183</v>
      </c>
      <c r="M1488" s="5">
        <v>26085</v>
      </c>
      <c r="N1488" s="4" t="s">
        <v>4606</v>
      </c>
      <c r="O1488" s="4" t="s">
        <v>4606</v>
      </c>
      <c r="P1488" s="4" t="s">
        <v>4606</v>
      </c>
    </row>
    <row r="1489" spans="1:16" ht="15" x14ac:dyDescent="0.2">
      <c r="A1489" s="2">
        <v>1488</v>
      </c>
      <c r="B1489" s="6" t="s">
        <v>1</v>
      </c>
      <c r="C1489" s="7" t="str">
        <f>HYPERLINK("https://www.twitter.com/Nasrit42/status/1425919112774131712","https://www.twitter.com/Nasrit42/status/1425919112774131712")</f>
        <v>https://www.twitter.com/Nasrit42/status/1425919112774131712</v>
      </c>
      <c r="D1489" s="6" t="s">
        <v>3184</v>
      </c>
      <c r="E1489" s="8">
        <v>44420</v>
      </c>
      <c r="F1489" s="6" t="s">
        <v>1029</v>
      </c>
      <c r="G1489" s="5">
        <v>51</v>
      </c>
      <c r="H1489" s="5">
        <v>1155</v>
      </c>
      <c r="I1489" s="5">
        <v>1970</v>
      </c>
      <c r="J1489" s="6">
        <v>1341.7</v>
      </c>
      <c r="K1489" s="4" t="s">
        <v>4606</v>
      </c>
      <c r="L1489" s="6" t="s">
        <v>3170</v>
      </c>
      <c r="M1489" s="5">
        <v>26086</v>
      </c>
      <c r="N1489" s="4" t="s">
        <v>4606</v>
      </c>
      <c r="O1489" s="4" t="s">
        <v>4606</v>
      </c>
      <c r="P1489" s="4" t="s">
        <v>4606</v>
      </c>
    </row>
    <row r="1490" spans="1:16" ht="15" x14ac:dyDescent="0.2">
      <c r="A1490" s="2">
        <v>1489</v>
      </c>
      <c r="B1490" s="6" t="s">
        <v>1</v>
      </c>
      <c r="C1490" s="7" t="str">
        <f>HYPERLINK("https://www.twitter.com/ChanaKfsa/status/1425919111675236357","https://www.twitter.com/ChanaKfsa/status/1425919111675236357")</f>
        <v>https://www.twitter.com/ChanaKfsa/status/1425919111675236357</v>
      </c>
      <c r="D1490" s="6" t="s">
        <v>3071</v>
      </c>
      <c r="E1490" s="8">
        <v>44420</v>
      </c>
      <c r="F1490" s="6" t="s">
        <v>1029</v>
      </c>
      <c r="G1490" s="5">
        <v>0</v>
      </c>
      <c r="H1490" s="5">
        <v>0</v>
      </c>
      <c r="I1490" s="5">
        <v>0</v>
      </c>
      <c r="J1490" s="5">
        <v>0</v>
      </c>
      <c r="K1490" s="4" t="s">
        <v>4606</v>
      </c>
      <c r="L1490" s="6" t="s">
        <v>3185</v>
      </c>
      <c r="M1490" s="5">
        <v>26087</v>
      </c>
      <c r="N1490" s="4" t="s">
        <v>4606</v>
      </c>
      <c r="O1490" s="4" t="s">
        <v>4606</v>
      </c>
      <c r="P1490" s="4" t="s">
        <v>4606</v>
      </c>
    </row>
    <row r="1491" spans="1:16" ht="15" x14ac:dyDescent="0.2">
      <c r="A1491" s="2">
        <v>1490</v>
      </c>
      <c r="B1491" s="6" t="s">
        <v>1</v>
      </c>
      <c r="C1491" s="7" t="str">
        <f>HYPERLINK("https://www.twitter.com/ebaypan/status/1425919110966218752","https://www.twitter.com/ebaypan/status/1425919110966218752")</f>
        <v>https://www.twitter.com/ebaypan/status/1425919110966218752</v>
      </c>
      <c r="D1491" s="6" t="s">
        <v>3186</v>
      </c>
      <c r="E1491" s="8">
        <v>44420</v>
      </c>
      <c r="F1491" s="6" t="s">
        <v>1029</v>
      </c>
      <c r="G1491" s="5">
        <v>32</v>
      </c>
      <c r="H1491" s="5">
        <v>0</v>
      </c>
      <c r="I1491" s="5">
        <v>0</v>
      </c>
      <c r="J1491" s="6">
        <v>6.4</v>
      </c>
      <c r="K1491" s="4" t="s">
        <v>4606</v>
      </c>
      <c r="L1491" s="6" t="s">
        <v>3187</v>
      </c>
      <c r="M1491" s="5">
        <v>26088</v>
      </c>
      <c r="N1491" s="4" t="s">
        <v>4606</v>
      </c>
      <c r="O1491" s="4" t="s">
        <v>4606</v>
      </c>
      <c r="P1491" s="4" t="s">
        <v>4606</v>
      </c>
    </row>
    <row r="1492" spans="1:16" ht="15" x14ac:dyDescent="0.2">
      <c r="A1492" s="2">
        <v>1491</v>
      </c>
      <c r="B1492" s="6" t="s">
        <v>1</v>
      </c>
      <c r="C1492" s="7" t="str">
        <f>HYPERLINK("https://www.twitter.com/juanoasis06/status/1425919110467162112","https://www.twitter.com/juanoasis06/status/1425919110467162112")</f>
        <v>https://www.twitter.com/juanoasis06/status/1425919110467162112</v>
      </c>
      <c r="D1492" s="6" t="s">
        <v>3188</v>
      </c>
      <c r="E1492" s="8">
        <v>44420</v>
      </c>
      <c r="F1492" s="6" t="s">
        <v>1032</v>
      </c>
      <c r="G1492" s="5">
        <v>8</v>
      </c>
      <c r="H1492" s="5">
        <v>95</v>
      </c>
      <c r="I1492" s="5">
        <v>19</v>
      </c>
      <c r="J1492" s="6">
        <v>39.6</v>
      </c>
      <c r="K1492" s="4" t="s">
        <v>4606</v>
      </c>
      <c r="L1492" s="6" t="s">
        <v>3189</v>
      </c>
      <c r="M1492" s="5">
        <v>26089</v>
      </c>
      <c r="N1492" s="4" t="s">
        <v>4606</v>
      </c>
      <c r="O1492" s="4" t="s">
        <v>4606</v>
      </c>
      <c r="P1492" s="4" t="s">
        <v>4606</v>
      </c>
    </row>
    <row r="1493" spans="1:16" ht="15" x14ac:dyDescent="0.2">
      <c r="A1493" s="2">
        <v>1492</v>
      </c>
      <c r="B1493" s="6" t="s">
        <v>1</v>
      </c>
      <c r="C1493" s="7" t="str">
        <f>HYPERLINK("https://www.twitter.com/Mehrdadrezaeei/status/1425919106281316360","https://www.twitter.com/Mehrdadrezaeei/status/1425919106281316360")</f>
        <v>https://www.twitter.com/Mehrdadrezaeei/status/1425919106281316360</v>
      </c>
      <c r="D1493" s="6" t="s">
        <v>3079</v>
      </c>
      <c r="E1493" s="8">
        <v>44420</v>
      </c>
      <c r="F1493" s="6" t="s">
        <v>1034</v>
      </c>
      <c r="G1493" s="5">
        <v>65</v>
      </c>
      <c r="H1493" s="5">
        <v>0</v>
      </c>
      <c r="I1493" s="5">
        <v>0</v>
      </c>
      <c r="J1493" s="5">
        <v>13</v>
      </c>
      <c r="K1493" s="4" t="s">
        <v>4606</v>
      </c>
      <c r="L1493" s="6" t="s">
        <v>3190</v>
      </c>
      <c r="M1493" s="5">
        <v>26090</v>
      </c>
      <c r="N1493" s="4" t="s">
        <v>4606</v>
      </c>
      <c r="O1493" s="4" t="s">
        <v>4606</v>
      </c>
      <c r="P1493" s="4" t="s">
        <v>4606</v>
      </c>
    </row>
    <row r="1494" spans="1:16" ht="15" x14ac:dyDescent="0.2">
      <c r="A1494" s="2">
        <v>1493</v>
      </c>
      <c r="B1494" s="6" t="s">
        <v>1</v>
      </c>
      <c r="C1494" s="7" t="str">
        <f>HYPERLINK("https://www.twitter.com/AlgoMerican/status/1425919105337540609","https://www.twitter.com/AlgoMerican/status/1425919105337540609")</f>
        <v>https://www.twitter.com/AlgoMerican/status/1425919105337540609</v>
      </c>
      <c r="D1494" s="6" t="s">
        <v>3191</v>
      </c>
      <c r="E1494" s="8">
        <v>44420</v>
      </c>
      <c r="F1494" s="6" t="s">
        <v>1034</v>
      </c>
      <c r="G1494" s="5">
        <v>615</v>
      </c>
      <c r="H1494" s="5">
        <v>0</v>
      </c>
      <c r="I1494" s="5">
        <v>0</v>
      </c>
      <c r="J1494" s="5">
        <v>123</v>
      </c>
      <c r="K1494" s="4" t="s">
        <v>4606</v>
      </c>
      <c r="L1494" s="6" t="s">
        <v>3192</v>
      </c>
      <c r="M1494" s="5">
        <v>26091</v>
      </c>
      <c r="N1494" s="4" t="s">
        <v>4606</v>
      </c>
      <c r="O1494" s="4" t="s">
        <v>4606</v>
      </c>
      <c r="P1494" s="4" t="s">
        <v>4606</v>
      </c>
    </row>
    <row r="1495" spans="1:16" ht="15" x14ac:dyDescent="0.2">
      <c r="A1495" s="2">
        <v>1494</v>
      </c>
      <c r="B1495" s="6" t="s">
        <v>1</v>
      </c>
      <c r="C1495" s="7" t="str">
        <f>HYPERLINK("https://www.twitter.com/Solmazzz9/status/1425919102347001863","https://www.twitter.com/Solmazzz9/status/1425919102347001863")</f>
        <v>https://www.twitter.com/Solmazzz9/status/1425919102347001863</v>
      </c>
      <c r="D1495" s="6" t="s">
        <v>3049</v>
      </c>
      <c r="E1495" s="8">
        <v>44420</v>
      </c>
      <c r="F1495" s="6" t="s">
        <v>1037</v>
      </c>
      <c r="G1495" s="5">
        <v>85</v>
      </c>
      <c r="H1495" s="5">
        <v>0</v>
      </c>
      <c r="I1495" s="5">
        <v>0</v>
      </c>
      <c r="J1495" s="5">
        <v>17</v>
      </c>
      <c r="K1495" s="4" t="s">
        <v>4606</v>
      </c>
      <c r="L1495" s="6" t="s">
        <v>3193</v>
      </c>
      <c r="M1495" s="5">
        <v>26092</v>
      </c>
      <c r="N1495" s="4" t="s">
        <v>4606</v>
      </c>
      <c r="O1495" s="4" t="s">
        <v>4606</v>
      </c>
      <c r="P1495" s="4" t="s">
        <v>4606</v>
      </c>
    </row>
    <row r="1496" spans="1:16" ht="15" x14ac:dyDescent="0.2">
      <c r="A1496" s="2">
        <v>1495</v>
      </c>
      <c r="B1496" s="6" t="s">
        <v>1</v>
      </c>
      <c r="C1496" s="7" t="str">
        <f>HYPERLINK("https://www.twitter.com/hamedakbari_73/status/1425919099872350214","https://www.twitter.com/hamedakbari_73/status/1425919099872350214")</f>
        <v>https://www.twitter.com/hamedakbari_73/status/1425919099872350214</v>
      </c>
      <c r="D1496" s="6" t="s">
        <v>1093</v>
      </c>
      <c r="E1496" s="8">
        <v>44420</v>
      </c>
      <c r="F1496" s="6" t="s">
        <v>1037</v>
      </c>
      <c r="G1496" s="5">
        <v>2</v>
      </c>
      <c r="H1496" s="5">
        <v>0</v>
      </c>
      <c r="I1496" s="5">
        <v>0</v>
      </c>
      <c r="J1496" s="6">
        <v>0.4</v>
      </c>
      <c r="K1496" s="4" t="s">
        <v>4606</v>
      </c>
      <c r="L1496" s="6" t="s">
        <v>3194</v>
      </c>
      <c r="M1496" s="5">
        <v>26093</v>
      </c>
      <c r="N1496" s="4" t="s">
        <v>4606</v>
      </c>
      <c r="O1496" s="4" t="s">
        <v>4606</v>
      </c>
      <c r="P1496" s="4" t="s">
        <v>4606</v>
      </c>
    </row>
    <row r="1497" spans="1:16" ht="15" x14ac:dyDescent="0.2">
      <c r="A1497" s="2">
        <v>1496</v>
      </c>
      <c r="B1497" s="6" t="s">
        <v>1</v>
      </c>
      <c r="C1497" s="7" t="str">
        <f>HYPERLINK("https://www.twitter.com/yoala1234/status/1425919097502683137","https://www.twitter.com/yoala1234/status/1425919097502683137")</f>
        <v>https://www.twitter.com/yoala1234/status/1425919097502683137</v>
      </c>
      <c r="D1497" s="6" t="s">
        <v>3195</v>
      </c>
      <c r="E1497" s="8">
        <v>44420</v>
      </c>
      <c r="F1497" s="6" t="s">
        <v>3196</v>
      </c>
      <c r="G1497" s="5">
        <v>26</v>
      </c>
      <c r="H1497" s="5">
        <v>10874</v>
      </c>
      <c r="I1497" s="5">
        <v>5850</v>
      </c>
      <c r="J1497" s="6">
        <v>6192.4</v>
      </c>
      <c r="K1497" s="4" t="s">
        <v>4606</v>
      </c>
      <c r="L1497" s="6" t="s">
        <v>3197</v>
      </c>
      <c r="M1497" s="5">
        <v>26094</v>
      </c>
      <c r="N1497" s="4" t="s">
        <v>4606</v>
      </c>
      <c r="O1497" s="4" t="s">
        <v>4606</v>
      </c>
      <c r="P1497" s="4" t="s">
        <v>4606</v>
      </c>
    </row>
    <row r="1498" spans="1:16" ht="15" x14ac:dyDescent="0.2">
      <c r="A1498" s="2">
        <v>1497</v>
      </c>
      <c r="B1498" s="6" t="s">
        <v>1</v>
      </c>
      <c r="C1498" s="7" t="str">
        <f>HYPERLINK("https://www.twitter.com/feg_man/status/1425919096806285312","https://www.twitter.com/feg_man/status/1425919096806285312")</f>
        <v>https://www.twitter.com/feg_man/status/1425919096806285312</v>
      </c>
      <c r="D1498" s="6" t="s">
        <v>3100</v>
      </c>
      <c r="E1498" s="8">
        <v>44420</v>
      </c>
      <c r="F1498" s="6" t="s">
        <v>3196</v>
      </c>
      <c r="G1498" s="5">
        <v>0</v>
      </c>
      <c r="H1498" s="5">
        <v>0</v>
      </c>
      <c r="I1498" s="5">
        <v>0</v>
      </c>
      <c r="J1498" s="5">
        <v>0</v>
      </c>
      <c r="K1498" s="4" t="s">
        <v>4606</v>
      </c>
      <c r="L1498" s="6" t="s">
        <v>3198</v>
      </c>
      <c r="M1498" s="5">
        <v>26095</v>
      </c>
      <c r="N1498" s="4" t="s">
        <v>4606</v>
      </c>
      <c r="O1498" s="4" t="s">
        <v>4606</v>
      </c>
      <c r="P1498" s="4" t="s">
        <v>4606</v>
      </c>
    </row>
    <row r="1499" spans="1:16" ht="15" x14ac:dyDescent="0.2">
      <c r="A1499" s="2">
        <v>1498</v>
      </c>
      <c r="B1499" s="6" t="s">
        <v>1</v>
      </c>
      <c r="C1499" s="7" t="str">
        <f>HYPERLINK("https://www.twitter.com/vidyathapa76/status/1425919095246000129","https://www.twitter.com/vidyathapa76/status/1425919095246000129")</f>
        <v>https://www.twitter.com/vidyathapa76/status/1425919095246000129</v>
      </c>
      <c r="D1499" s="6" t="s">
        <v>3199</v>
      </c>
      <c r="E1499" s="8">
        <v>44420</v>
      </c>
      <c r="F1499" s="6" t="s">
        <v>3196</v>
      </c>
      <c r="G1499" s="5">
        <v>3734</v>
      </c>
      <c r="H1499" s="5">
        <v>1447</v>
      </c>
      <c r="I1499" s="5">
        <v>1305</v>
      </c>
      <c r="J1499" s="6">
        <v>1833.4</v>
      </c>
      <c r="K1499" s="4" t="s">
        <v>4606</v>
      </c>
      <c r="L1499" s="6" t="s">
        <v>3200</v>
      </c>
      <c r="M1499" s="5">
        <v>26096</v>
      </c>
      <c r="N1499" s="4" t="s">
        <v>4606</v>
      </c>
      <c r="O1499" s="4" t="s">
        <v>4606</v>
      </c>
      <c r="P1499" s="4" t="s">
        <v>4606</v>
      </c>
    </row>
    <row r="1500" spans="1:16" ht="15" x14ac:dyDescent="0.2">
      <c r="A1500" s="2">
        <v>1499</v>
      </c>
      <c r="B1500" s="6" t="s">
        <v>1</v>
      </c>
      <c r="C1500" s="7" t="str">
        <f>HYPERLINK("https://www.twitter.com/Reza99302490/status/1425919095074066437","https://www.twitter.com/Reza99302490/status/1425919095074066437")</f>
        <v>https://www.twitter.com/Reza99302490/status/1425919095074066437</v>
      </c>
      <c r="D1500" s="6" t="s">
        <v>3087</v>
      </c>
      <c r="E1500" s="8">
        <v>44420</v>
      </c>
      <c r="F1500" s="6" t="s">
        <v>3196</v>
      </c>
      <c r="G1500" s="5">
        <v>13</v>
      </c>
      <c r="H1500" s="5">
        <v>0</v>
      </c>
      <c r="I1500" s="5">
        <v>0</v>
      </c>
      <c r="J1500" s="6">
        <v>2.6</v>
      </c>
      <c r="K1500" s="4" t="s">
        <v>4606</v>
      </c>
      <c r="L1500" s="6" t="s">
        <v>3201</v>
      </c>
      <c r="M1500" s="5">
        <v>26097</v>
      </c>
      <c r="N1500" s="4" t="s">
        <v>4606</v>
      </c>
      <c r="O1500" s="4" t="s">
        <v>4606</v>
      </c>
      <c r="P1500" s="4" t="s">
        <v>4606</v>
      </c>
    </row>
    <row r="1501" spans="1:16" ht="15" x14ac:dyDescent="0.2">
      <c r="A1501" s="2">
        <v>1500</v>
      </c>
      <c r="B1501" s="6" t="s">
        <v>1</v>
      </c>
      <c r="C1501" s="7" t="str">
        <f>HYPERLINK("https://www.twitter.com/K016N/status/1425919093043974145","https://www.twitter.com/K016N/status/1425919093043974145")</f>
        <v>https://www.twitter.com/K016N/status/1425919093043974145</v>
      </c>
      <c r="D1501" s="6" t="s">
        <v>3202</v>
      </c>
      <c r="E1501" s="8">
        <v>44420</v>
      </c>
      <c r="F1501" s="6" t="s">
        <v>1039</v>
      </c>
      <c r="G1501" s="5">
        <v>366</v>
      </c>
      <c r="H1501" s="5">
        <v>219</v>
      </c>
      <c r="I1501" s="5">
        <v>716</v>
      </c>
      <c r="J1501" s="6">
        <v>496.9</v>
      </c>
      <c r="K1501" s="4" t="s">
        <v>4606</v>
      </c>
      <c r="L1501" s="6" t="s">
        <v>3203</v>
      </c>
      <c r="M1501" s="5">
        <v>26098</v>
      </c>
      <c r="N1501" s="4" t="s">
        <v>4606</v>
      </c>
      <c r="O1501" s="4" t="s">
        <v>4606</v>
      </c>
      <c r="P1501" s="4" t="s">
        <v>4606</v>
      </c>
    </row>
    <row r="1502" spans="1:16" ht="15" x14ac:dyDescent="0.2">
      <c r="A1502" s="2">
        <v>1501</v>
      </c>
      <c r="B1502" s="6" t="s">
        <v>1</v>
      </c>
      <c r="C1502" s="7" t="str">
        <f>HYPERLINK("https://www.twitter.com/Reyhan19922/status/1425919092570132480","https://www.twitter.com/Reyhan19922/status/1425919092570132480")</f>
        <v>https://www.twitter.com/Reyhan19922/status/1425919092570132480</v>
      </c>
      <c r="D1502" s="6" t="s">
        <v>1075</v>
      </c>
      <c r="E1502" s="8">
        <v>44420</v>
      </c>
      <c r="F1502" s="6" t="s">
        <v>1039</v>
      </c>
      <c r="G1502" s="5">
        <v>0</v>
      </c>
      <c r="H1502" s="5">
        <v>0</v>
      </c>
      <c r="I1502" s="5">
        <v>0</v>
      </c>
      <c r="J1502" s="5">
        <v>0</v>
      </c>
      <c r="K1502" s="4" t="s">
        <v>4606</v>
      </c>
      <c r="L1502" s="6" t="s">
        <v>3204</v>
      </c>
      <c r="M1502" s="5">
        <v>26099</v>
      </c>
      <c r="N1502" s="4" t="s">
        <v>4606</v>
      </c>
      <c r="O1502" s="4" t="s">
        <v>4606</v>
      </c>
      <c r="P1502" s="4" t="s">
        <v>4606</v>
      </c>
    </row>
    <row r="1503" spans="1:16" ht="15" x14ac:dyDescent="0.2">
      <c r="A1503" s="2">
        <v>1502</v>
      </c>
      <c r="B1503" s="6" t="s">
        <v>1</v>
      </c>
      <c r="C1503" s="7" t="str">
        <f>HYPERLINK("https://www.twitter.com/account_error87/status/1425919091768844289","https://www.twitter.com/account_error87/status/1425919091768844289")</f>
        <v>https://www.twitter.com/account_error87/status/1425919091768844289</v>
      </c>
      <c r="D1503" s="6" t="s">
        <v>3205</v>
      </c>
      <c r="E1503" s="8">
        <v>44420</v>
      </c>
      <c r="F1503" s="6" t="s">
        <v>1039</v>
      </c>
      <c r="G1503" s="5">
        <v>85</v>
      </c>
      <c r="H1503" s="5">
        <v>107</v>
      </c>
      <c r="I1503" s="5">
        <v>85</v>
      </c>
      <c r="J1503" s="6">
        <v>91.6</v>
      </c>
      <c r="K1503" s="4" t="s">
        <v>4606</v>
      </c>
      <c r="L1503" s="6" t="s">
        <v>3206</v>
      </c>
      <c r="M1503" s="5">
        <v>26100</v>
      </c>
      <c r="N1503" s="4" t="s">
        <v>4606</v>
      </c>
      <c r="O1503" s="4" t="s">
        <v>4606</v>
      </c>
      <c r="P1503" s="4" t="s">
        <v>4606</v>
      </c>
    </row>
    <row r="1504" spans="1:16" ht="15" x14ac:dyDescent="0.2">
      <c r="A1504" s="2">
        <v>1503</v>
      </c>
      <c r="B1504" s="6" t="s">
        <v>1</v>
      </c>
      <c r="C1504" s="7" t="str">
        <f>HYPERLINK("https://www.twitter.com/LAMCHITHAO1/status/1425998292953956361","https://www.twitter.com/LAMCHITHAO1/status/1425998292953956361")</f>
        <v>https://www.twitter.com/LAMCHITHAO1/status/1425998292953956361</v>
      </c>
      <c r="D1504" s="6" t="s">
        <v>3207</v>
      </c>
      <c r="E1504" s="8">
        <v>44420</v>
      </c>
      <c r="F1504" s="6" t="s">
        <v>3208</v>
      </c>
      <c r="G1504" s="5">
        <v>17</v>
      </c>
      <c r="H1504" s="5">
        <v>4408</v>
      </c>
      <c r="I1504" s="5">
        <v>4478</v>
      </c>
      <c r="J1504" s="6">
        <v>3564.8</v>
      </c>
      <c r="K1504" s="4" t="s">
        <v>4606</v>
      </c>
      <c r="L1504" s="6" t="s">
        <v>3134</v>
      </c>
      <c r="M1504" s="5">
        <v>26530</v>
      </c>
      <c r="N1504" s="4" t="s">
        <v>4606</v>
      </c>
      <c r="O1504" s="4" t="s">
        <v>4606</v>
      </c>
      <c r="P1504" s="4" t="s">
        <v>4606</v>
      </c>
    </row>
    <row r="1505" spans="1:16" ht="15" x14ac:dyDescent="0.2">
      <c r="A1505" s="2">
        <v>1504</v>
      </c>
      <c r="B1505" s="6" t="s">
        <v>1</v>
      </c>
      <c r="C1505" s="7" t="str">
        <f>HYPERLINK("https://www.twitter.com/firstbl80270407/status/1425998287270678528","https://www.twitter.com/firstbl80270407/status/1425998287270678528")</f>
        <v>https://www.twitter.com/firstbl80270407/status/1425998287270678528</v>
      </c>
      <c r="D1505" s="6" t="s">
        <v>3209</v>
      </c>
      <c r="E1505" s="8">
        <v>44420</v>
      </c>
      <c r="F1505" s="6" t="s">
        <v>3210</v>
      </c>
      <c r="G1505" s="5">
        <v>14</v>
      </c>
      <c r="H1505" s="5">
        <v>0</v>
      </c>
      <c r="I1505" s="5">
        <v>0</v>
      </c>
      <c r="J1505" s="6">
        <v>2.8000000000000003</v>
      </c>
      <c r="K1505" s="4" t="s">
        <v>4606</v>
      </c>
      <c r="L1505" s="6" t="s">
        <v>3211</v>
      </c>
      <c r="M1505" s="5">
        <v>26531</v>
      </c>
      <c r="N1505" s="4" t="s">
        <v>4606</v>
      </c>
      <c r="O1505" s="4" t="s">
        <v>4606</v>
      </c>
      <c r="P1505" s="4" t="s">
        <v>4606</v>
      </c>
    </row>
    <row r="1506" spans="1:16" ht="15" x14ac:dyDescent="0.2">
      <c r="A1506" s="2">
        <v>1505</v>
      </c>
      <c r="B1506" s="6" t="s">
        <v>1</v>
      </c>
      <c r="C1506" s="7" t="str">
        <f>HYPERLINK("https://www.twitter.com/Mrsiro7/status/1425998281738391557","https://www.twitter.com/Mrsiro7/status/1425998281738391557")</f>
        <v>https://www.twitter.com/Mrsiro7/status/1425998281738391557</v>
      </c>
      <c r="D1506" s="6" t="s">
        <v>3212</v>
      </c>
      <c r="E1506" s="8">
        <v>44420</v>
      </c>
      <c r="F1506" s="6" t="s">
        <v>3213</v>
      </c>
      <c r="G1506" s="5">
        <v>12</v>
      </c>
      <c r="H1506" s="5">
        <v>2886</v>
      </c>
      <c r="I1506" s="5">
        <v>3491</v>
      </c>
      <c r="J1506" s="6">
        <v>2613.6999999999998</v>
      </c>
      <c r="K1506" s="4" t="s">
        <v>4606</v>
      </c>
      <c r="L1506" s="6" t="s">
        <v>3170</v>
      </c>
      <c r="M1506" s="5">
        <v>26532</v>
      </c>
      <c r="N1506" s="4" t="s">
        <v>4606</v>
      </c>
      <c r="O1506" s="4" t="s">
        <v>4606</v>
      </c>
      <c r="P1506" s="4" t="s">
        <v>4606</v>
      </c>
    </row>
    <row r="1507" spans="1:16" ht="15" x14ac:dyDescent="0.2">
      <c r="A1507" s="2">
        <v>1506</v>
      </c>
      <c r="B1507" s="6" t="s">
        <v>1</v>
      </c>
      <c r="C1507" s="7" t="str">
        <f>HYPERLINK("https://www.twitter.com/haydenshieh/status/1425998274620702723","https://www.twitter.com/haydenshieh/status/1425998274620702723")</f>
        <v>https://www.twitter.com/haydenshieh/status/1425998274620702723</v>
      </c>
      <c r="D1507" s="6" t="s">
        <v>3214</v>
      </c>
      <c r="E1507" s="8">
        <v>44420</v>
      </c>
      <c r="F1507" s="6" t="s">
        <v>3215</v>
      </c>
      <c r="G1507" s="5">
        <v>52</v>
      </c>
      <c r="H1507" s="5">
        <v>0</v>
      </c>
      <c r="I1507" s="5">
        <v>0</v>
      </c>
      <c r="J1507" s="6">
        <v>10.4</v>
      </c>
      <c r="K1507" s="4" t="s">
        <v>4606</v>
      </c>
      <c r="L1507" s="6" t="s">
        <v>3216</v>
      </c>
      <c r="M1507" s="5">
        <v>26533</v>
      </c>
      <c r="N1507" s="4" t="s">
        <v>4606</v>
      </c>
      <c r="O1507" s="4" t="s">
        <v>4606</v>
      </c>
      <c r="P1507" s="4" t="s">
        <v>4606</v>
      </c>
    </row>
    <row r="1508" spans="1:16" ht="15" x14ac:dyDescent="0.2">
      <c r="A1508" s="2">
        <v>1507</v>
      </c>
      <c r="B1508" s="6" t="s">
        <v>1</v>
      </c>
      <c r="C1508" s="7" t="str">
        <f>HYPERLINK("https://www.twitter.com/pondaki/status/1425998273899163652","https://www.twitter.com/pondaki/status/1425998273899163652")</f>
        <v>https://www.twitter.com/pondaki/status/1425998273899163652</v>
      </c>
      <c r="D1508" s="6" t="s">
        <v>3217</v>
      </c>
      <c r="E1508" s="8">
        <v>44420</v>
      </c>
      <c r="F1508" s="6" t="s">
        <v>3218</v>
      </c>
      <c r="G1508" s="5">
        <v>357</v>
      </c>
      <c r="H1508" s="5">
        <v>90</v>
      </c>
      <c r="I1508" s="5">
        <v>82</v>
      </c>
      <c r="J1508" s="6">
        <v>139.4</v>
      </c>
      <c r="K1508" s="4" t="s">
        <v>4606</v>
      </c>
      <c r="L1508" s="6" t="s">
        <v>3219</v>
      </c>
      <c r="M1508" s="5">
        <v>26534</v>
      </c>
      <c r="N1508" s="4" t="s">
        <v>4606</v>
      </c>
      <c r="O1508" s="4" t="s">
        <v>4606</v>
      </c>
      <c r="P1508" s="4" t="s">
        <v>4606</v>
      </c>
    </row>
    <row r="1509" spans="1:16" ht="15" x14ac:dyDescent="0.2">
      <c r="A1509" s="2">
        <v>1508</v>
      </c>
      <c r="B1509" s="6" t="s">
        <v>1</v>
      </c>
      <c r="C1509" s="7" t="str">
        <f>HYPERLINK("https://www.twitter.com/DOU07260/status/1425998271856611334","https://www.twitter.com/DOU07260/status/1425998271856611334")</f>
        <v>https://www.twitter.com/DOU07260/status/1425998271856611334</v>
      </c>
      <c r="D1509" s="6" t="s">
        <v>3220</v>
      </c>
      <c r="E1509" s="8">
        <v>44420</v>
      </c>
      <c r="F1509" s="6" t="s">
        <v>3218</v>
      </c>
      <c r="G1509" s="5">
        <v>0</v>
      </c>
      <c r="H1509" s="5">
        <v>0</v>
      </c>
      <c r="I1509" s="5">
        <v>0</v>
      </c>
      <c r="J1509" s="5">
        <v>0</v>
      </c>
      <c r="K1509" s="4" t="s">
        <v>4606</v>
      </c>
      <c r="L1509" s="6" t="s">
        <v>3221</v>
      </c>
      <c r="M1509" s="5">
        <v>26535</v>
      </c>
      <c r="N1509" s="4" t="s">
        <v>4606</v>
      </c>
      <c r="O1509" s="4" t="s">
        <v>4606</v>
      </c>
      <c r="P1509" s="4" t="s">
        <v>4606</v>
      </c>
    </row>
    <row r="1510" spans="1:16" ht="15" x14ac:dyDescent="0.2">
      <c r="A1510" s="2">
        <v>1509</v>
      </c>
      <c r="B1510" s="6" t="s">
        <v>1</v>
      </c>
      <c r="C1510" s="7" t="str">
        <f>HYPERLINK("https://www.twitter.com/thomasllorens1/status/1425998270946553866","https://www.twitter.com/thomasllorens1/status/1425998270946553866")</f>
        <v>https://www.twitter.com/thomasllorens1/status/1425998270946553866</v>
      </c>
      <c r="D1510" s="6" t="s">
        <v>3222</v>
      </c>
      <c r="E1510" s="8">
        <v>44420</v>
      </c>
      <c r="F1510" s="6" t="s">
        <v>3218</v>
      </c>
      <c r="G1510" s="5">
        <v>38</v>
      </c>
      <c r="H1510" s="5">
        <v>0</v>
      </c>
      <c r="I1510" s="5">
        <v>0</v>
      </c>
      <c r="J1510" s="6">
        <v>7.6000000000000005</v>
      </c>
      <c r="K1510" s="4" t="s">
        <v>4606</v>
      </c>
      <c r="L1510" s="6" t="s">
        <v>3223</v>
      </c>
      <c r="M1510" s="5">
        <v>26536</v>
      </c>
      <c r="N1510" s="4" t="s">
        <v>4606</v>
      </c>
      <c r="O1510" s="4" t="s">
        <v>4606</v>
      </c>
      <c r="P1510" s="4" t="s">
        <v>4606</v>
      </c>
    </row>
    <row r="1511" spans="1:16" ht="15" x14ac:dyDescent="0.2">
      <c r="A1511" s="2">
        <v>1510</v>
      </c>
      <c r="B1511" s="6" t="s">
        <v>1</v>
      </c>
      <c r="C1511" s="7" t="str">
        <f>HYPERLINK("https://www.twitter.com/Indo_CryptoLaw/status/1425998264889864198","https://www.twitter.com/Indo_CryptoLaw/status/1425998264889864198")</f>
        <v>https://www.twitter.com/Indo_CryptoLaw/status/1425998264889864198</v>
      </c>
      <c r="D1511" s="6" t="s">
        <v>3224</v>
      </c>
      <c r="E1511" s="8">
        <v>44420</v>
      </c>
      <c r="F1511" s="6" t="s">
        <v>3225</v>
      </c>
      <c r="G1511" s="5">
        <v>21</v>
      </c>
      <c r="H1511" s="5">
        <v>0</v>
      </c>
      <c r="I1511" s="5">
        <v>0</v>
      </c>
      <c r="J1511" s="6">
        <v>4.2</v>
      </c>
      <c r="K1511" s="4" t="s">
        <v>4606</v>
      </c>
      <c r="L1511" s="6" t="s">
        <v>3226</v>
      </c>
      <c r="M1511" s="5">
        <v>26537</v>
      </c>
      <c r="N1511" s="4" t="s">
        <v>4606</v>
      </c>
      <c r="O1511" s="4" t="s">
        <v>4606</v>
      </c>
      <c r="P1511" s="4" t="s">
        <v>4606</v>
      </c>
    </row>
    <row r="1512" spans="1:16" ht="15" x14ac:dyDescent="0.2">
      <c r="A1512" s="2">
        <v>1511</v>
      </c>
      <c r="B1512" s="6" t="s">
        <v>1</v>
      </c>
      <c r="C1512" s="7" t="str">
        <f>HYPERLINK("https://www.twitter.com/Rosmajuliani1/status/1425998263879045125","https://www.twitter.com/Rosmajuliani1/status/1425998263879045125")</f>
        <v>https://www.twitter.com/Rosmajuliani1/status/1425998263879045125</v>
      </c>
      <c r="D1512" s="6" t="s">
        <v>3227</v>
      </c>
      <c r="E1512" s="8">
        <v>44420</v>
      </c>
      <c r="F1512" s="6" t="s">
        <v>3225</v>
      </c>
      <c r="G1512" s="5">
        <v>225</v>
      </c>
      <c r="H1512" s="5">
        <v>216</v>
      </c>
      <c r="I1512" s="5">
        <v>210</v>
      </c>
      <c r="J1512" s="6">
        <v>214.8</v>
      </c>
      <c r="K1512" s="4" t="s">
        <v>4606</v>
      </c>
      <c r="L1512" s="6" t="s">
        <v>3228</v>
      </c>
      <c r="M1512" s="5">
        <v>26538</v>
      </c>
      <c r="N1512" s="4" t="s">
        <v>4606</v>
      </c>
      <c r="O1512" s="4" t="s">
        <v>4606</v>
      </c>
      <c r="P1512" s="4" t="s">
        <v>4606</v>
      </c>
    </row>
    <row r="1513" spans="1:16" ht="15" x14ac:dyDescent="0.2">
      <c r="A1513" s="2">
        <v>1512</v>
      </c>
      <c r="B1513" s="6" t="s">
        <v>1</v>
      </c>
      <c r="C1513" s="7" t="str">
        <f>HYPERLINK("https://www.twitter.com/mnaz120/status/1425998262209703945","https://www.twitter.com/mnaz120/status/1425998262209703945")</f>
        <v>https://www.twitter.com/mnaz120/status/1425998262209703945</v>
      </c>
      <c r="D1513" s="6" t="s">
        <v>3229</v>
      </c>
      <c r="E1513" s="8">
        <v>44420</v>
      </c>
      <c r="F1513" s="6" t="s">
        <v>3225</v>
      </c>
      <c r="G1513" s="5">
        <v>0</v>
      </c>
      <c r="H1513" s="5">
        <v>4408</v>
      </c>
      <c r="I1513" s="5">
        <v>4478</v>
      </c>
      <c r="J1513" s="6">
        <v>3561.3999999999996</v>
      </c>
      <c r="K1513" s="4" t="s">
        <v>4606</v>
      </c>
      <c r="L1513" s="6" t="s">
        <v>3134</v>
      </c>
      <c r="M1513" s="5">
        <v>26539</v>
      </c>
      <c r="N1513" s="4" t="s">
        <v>4606</v>
      </c>
      <c r="O1513" s="4" t="s">
        <v>4606</v>
      </c>
      <c r="P1513" s="4" t="s">
        <v>4606</v>
      </c>
    </row>
    <row r="1514" spans="1:16" ht="15" x14ac:dyDescent="0.2">
      <c r="A1514" s="2">
        <v>1513</v>
      </c>
      <c r="B1514" s="6" t="s">
        <v>1</v>
      </c>
      <c r="C1514" s="7" t="str">
        <f>HYPERLINK("https://www.twitter.com/abangbanggarr/status/1425998259995086850","https://www.twitter.com/abangbanggarr/status/1425998259995086850")</f>
        <v>https://www.twitter.com/abangbanggarr/status/1425998259995086850</v>
      </c>
      <c r="D1514" s="6" t="s">
        <v>3230</v>
      </c>
      <c r="E1514" s="8">
        <v>44420</v>
      </c>
      <c r="F1514" s="6" t="s">
        <v>3231</v>
      </c>
      <c r="G1514" s="5">
        <v>288</v>
      </c>
      <c r="H1514" s="5">
        <v>3335</v>
      </c>
      <c r="I1514" s="5">
        <v>11372</v>
      </c>
      <c r="J1514" s="6">
        <v>6744.1</v>
      </c>
      <c r="K1514" s="4" t="s">
        <v>4606</v>
      </c>
      <c r="L1514" s="6" t="s">
        <v>2575</v>
      </c>
      <c r="M1514" s="5">
        <v>26540</v>
      </c>
      <c r="N1514" s="4" t="s">
        <v>4606</v>
      </c>
      <c r="O1514" s="4" t="s">
        <v>4606</v>
      </c>
      <c r="P1514" s="4" t="s">
        <v>4606</v>
      </c>
    </row>
    <row r="1515" spans="1:16" ht="15" x14ac:dyDescent="0.2">
      <c r="A1515" s="2">
        <v>1514</v>
      </c>
      <c r="B1515" s="6" t="s">
        <v>1</v>
      </c>
      <c r="C1515" s="7" t="str">
        <f>HYPERLINK("https://www.twitter.com/ArzalScumbag/status/1425998256874479619","https://www.twitter.com/ArzalScumbag/status/1425998256874479619")</f>
        <v>https://www.twitter.com/ArzalScumbag/status/1425998256874479619</v>
      </c>
      <c r="D1515" s="6" t="s">
        <v>3232</v>
      </c>
      <c r="E1515" s="8">
        <v>44420</v>
      </c>
      <c r="F1515" s="6" t="s">
        <v>3233</v>
      </c>
      <c r="G1515" s="5">
        <v>1201</v>
      </c>
      <c r="H1515" s="5">
        <v>4408</v>
      </c>
      <c r="I1515" s="5">
        <v>4478</v>
      </c>
      <c r="J1515" s="6">
        <v>3801.6</v>
      </c>
      <c r="K1515" s="4" t="s">
        <v>4606</v>
      </c>
      <c r="L1515" s="6" t="s">
        <v>3134</v>
      </c>
      <c r="M1515" s="5">
        <v>26541</v>
      </c>
      <c r="N1515" s="4" t="s">
        <v>4606</v>
      </c>
      <c r="O1515" s="4" t="s">
        <v>4606</v>
      </c>
      <c r="P1515" s="4" t="s">
        <v>4606</v>
      </c>
    </row>
    <row r="1516" spans="1:16" ht="15" x14ac:dyDescent="0.2">
      <c r="A1516" s="2">
        <v>1515</v>
      </c>
      <c r="B1516" s="6" t="s">
        <v>1</v>
      </c>
      <c r="C1516" s="7" t="str">
        <f>HYPERLINK("https://www.twitter.com/El_Malick21/status/1425998256027414531","https://www.twitter.com/El_Malick21/status/1425998256027414531")</f>
        <v>https://www.twitter.com/El_Malick21/status/1425998256027414531</v>
      </c>
      <c r="D1516" s="6" t="s">
        <v>3234</v>
      </c>
      <c r="E1516" s="8">
        <v>44420</v>
      </c>
      <c r="F1516" s="6" t="s">
        <v>3233</v>
      </c>
      <c r="G1516" s="5">
        <v>2441</v>
      </c>
      <c r="H1516" s="5">
        <v>0</v>
      </c>
      <c r="I1516" s="5">
        <v>0</v>
      </c>
      <c r="J1516" s="6">
        <v>488.20000000000005</v>
      </c>
      <c r="K1516" s="4" t="s">
        <v>4606</v>
      </c>
      <c r="L1516" s="6" t="s">
        <v>3235</v>
      </c>
      <c r="M1516" s="5">
        <v>26542</v>
      </c>
      <c r="N1516" s="4" t="s">
        <v>4606</v>
      </c>
      <c r="O1516" s="4" t="s">
        <v>4606</v>
      </c>
      <c r="P1516" s="4" t="s">
        <v>4606</v>
      </c>
    </row>
    <row r="1517" spans="1:16" ht="15" x14ac:dyDescent="0.2">
      <c r="A1517" s="2">
        <v>1516</v>
      </c>
      <c r="B1517" s="6" t="s">
        <v>1</v>
      </c>
      <c r="C1517" s="7" t="str">
        <f>HYPERLINK("https://www.twitter.com/Kaisdwmr/status/1425998255419138051","https://www.twitter.com/Kaisdwmr/status/1425998255419138051")</f>
        <v>https://www.twitter.com/Kaisdwmr/status/1425998255419138051</v>
      </c>
      <c r="D1517" s="6" t="s">
        <v>3236</v>
      </c>
      <c r="E1517" s="8">
        <v>44420</v>
      </c>
      <c r="F1517" s="6" t="s">
        <v>3233</v>
      </c>
      <c r="G1517" s="5">
        <v>1744</v>
      </c>
      <c r="H1517" s="5">
        <v>750</v>
      </c>
      <c r="I1517" s="5">
        <v>1447</v>
      </c>
      <c r="J1517" s="6">
        <v>1297.3</v>
      </c>
      <c r="K1517" s="4" t="s">
        <v>4606</v>
      </c>
      <c r="L1517" s="6" t="s">
        <v>1178</v>
      </c>
      <c r="M1517" s="5">
        <v>26543</v>
      </c>
      <c r="N1517" s="4" t="s">
        <v>4606</v>
      </c>
      <c r="O1517" s="4" t="s">
        <v>4606</v>
      </c>
      <c r="P1517" s="4" t="s">
        <v>4606</v>
      </c>
    </row>
    <row r="1518" spans="1:16" ht="15" x14ac:dyDescent="0.2">
      <c r="A1518" s="2">
        <v>1517</v>
      </c>
      <c r="B1518" s="6" t="s">
        <v>1</v>
      </c>
      <c r="C1518" s="7" t="str">
        <f>HYPERLINK("https://www.twitter.com/DOU07260/status/1425998255213535232","https://www.twitter.com/DOU07260/status/1425998255213535232")</f>
        <v>https://www.twitter.com/DOU07260/status/1425998255213535232</v>
      </c>
      <c r="D1518" s="6" t="s">
        <v>3220</v>
      </c>
      <c r="E1518" s="8">
        <v>44420</v>
      </c>
      <c r="F1518" s="6" t="s">
        <v>3233</v>
      </c>
      <c r="G1518" s="5">
        <v>0</v>
      </c>
      <c r="H1518" s="5">
        <v>2678</v>
      </c>
      <c r="I1518" s="5">
        <v>1387</v>
      </c>
      <c r="J1518" s="6">
        <v>1496.9</v>
      </c>
      <c r="K1518" s="4" t="s">
        <v>4606</v>
      </c>
      <c r="L1518" s="6" t="s">
        <v>2861</v>
      </c>
      <c r="M1518" s="5">
        <v>26544</v>
      </c>
      <c r="N1518" s="4" t="s">
        <v>4606</v>
      </c>
      <c r="O1518" s="4" t="s">
        <v>4606</v>
      </c>
      <c r="P1518" s="4" t="s">
        <v>4606</v>
      </c>
    </row>
    <row r="1519" spans="1:16" ht="15" x14ac:dyDescent="0.2">
      <c r="A1519" s="2">
        <v>1518</v>
      </c>
      <c r="B1519" s="6" t="s">
        <v>1</v>
      </c>
      <c r="C1519" s="7" t="str">
        <f>HYPERLINK("https://www.twitter.com/DOU07260/status/1425998249660280833","https://www.twitter.com/DOU07260/status/1425998249660280833")</f>
        <v>https://www.twitter.com/DOU07260/status/1425998249660280833</v>
      </c>
      <c r="D1519" s="6" t="s">
        <v>3220</v>
      </c>
      <c r="E1519" s="8">
        <v>44420</v>
      </c>
      <c r="F1519" s="6" t="s">
        <v>3237</v>
      </c>
      <c r="G1519" s="5">
        <v>0</v>
      </c>
      <c r="H1519" s="5">
        <v>0</v>
      </c>
      <c r="I1519" s="5">
        <v>0</v>
      </c>
      <c r="J1519" s="5">
        <v>0</v>
      </c>
      <c r="K1519" s="4" t="s">
        <v>4606</v>
      </c>
      <c r="L1519" s="6" t="s">
        <v>3238</v>
      </c>
      <c r="M1519" s="5">
        <v>26545</v>
      </c>
      <c r="N1519" s="4" t="s">
        <v>4606</v>
      </c>
      <c r="O1519" s="4" t="s">
        <v>4606</v>
      </c>
      <c r="P1519" s="4" t="s">
        <v>4606</v>
      </c>
    </row>
    <row r="1520" spans="1:16" ht="15" x14ac:dyDescent="0.2">
      <c r="A1520" s="2">
        <v>1519</v>
      </c>
      <c r="B1520" s="6" t="s">
        <v>1</v>
      </c>
      <c r="C1520" s="7" t="str">
        <f>HYPERLINK("https://www.twitter.com/rohmad_ajah/status/1425998248393674755","https://www.twitter.com/rohmad_ajah/status/1425998248393674755")</f>
        <v>https://www.twitter.com/rohmad_ajah/status/1425998248393674755</v>
      </c>
      <c r="D1520" s="6" t="s">
        <v>1514</v>
      </c>
      <c r="E1520" s="8">
        <v>44420</v>
      </c>
      <c r="F1520" s="6" t="s">
        <v>3239</v>
      </c>
      <c r="G1520" s="5">
        <v>311</v>
      </c>
      <c r="H1520" s="5">
        <v>4408</v>
      </c>
      <c r="I1520" s="5">
        <v>4478</v>
      </c>
      <c r="J1520" s="6">
        <v>3623.6</v>
      </c>
      <c r="K1520" s="4" t="s">
        <v>4606</v>
      </c>
      <c r="L1520" s="6" t="s">
        <v>3134</v>
      </c>
      <c r="M1520" s="5">
        <v>26546</v>
      </c>
      <c r="N1520" s="4" t="s">
        <v>4606</v>
      </c>
      <c r="O1520" s="4" t="s">
        <v>4606</v>
      </c>
      <c r="P1520" s="4" t="s">
        <v>4606</v>
      </c>
    </row>
    <row r="1521" spans="1:16" ht="15" x14ac:dyDescent="0.2">
      <c r="A1521" s="2">
        <v>1520</v>
      </c>
      <c r="B1521" s="6" t="s">
        <v>1</v>
      </c>
      <c r="C1521" s="7" t="str">
        <f>HYPERLINK("https://www.twitter.com/Ofelia5613/status/1425998246661574661","https://www.twitter.com/Ofelia5613/status/1425998246661574661")</f>
        <v>https://www.twitter.com/Ofelia5613/status/1425998246661574661</v>
      </c>
      <c r="D1521" s="6" t="s">
        <v>3240</v>
      </c>
      <c r="E1521" s="8">
        <v>44420</v>
      </c>
      <c r="F1521" s="6" t="s">
        <v>3239</v>
      </c>
      <c r="G1521" s="5">
        <v>2058</v>
      </c>
      <c r="H1521" s="5">
        <v>750</v>
      </c>
      <c r="I1521" s="5">
        <v>1447</v>
      </c>
      <c r="J1521" s="6">
        <v>1360.1</v>
      </c>
      <c r="K1521" s="4" t="s">
        <v>4606</v>
      </c>
      <c r="L1521" s="6" t="s">
        <v>1178</v>
      </c>
      <c r="M1521" s="5">
        <v>26547</v>
      </c>
      <c r="N1521" s="4" t="s">
        <v>4606</v>
      </c>
      <c r="O1521" s="4" t="s">
        <v>4606</v>
      </c>
      <c r="P1521" s="4" t="s">
        <v>4606</v>
      </c>
    </row>
    <row r="1522" spans="1:16" ht="15" x14ac:dyDescent="0.2">
      <c r="A1522" s="2">
        <v>1521</v>
      </c>
      <c r="B1522" s="6" t="s">
        <v>1</v>
      </c>
      <c r="C1522" s="7" t="str">
        <f>HYPERLINK("https://www.twitter.com/DarShowkat99/status/1425998245197537292","https://www.twitter.com/DarShowkat99/status/1425998245197537292")</f>
        <v>https://www.twitter.com/DarShowkat99/status/1425998245197537292</v>
      </c>
      <c r="D1522" s="6" t="s">
        <v>3241</v>
      </c>
      <c r="E1522" s="8">
        <v>44420</v>
      </c>
      <c r="F1522" s="6" t="s">
        <v>3239</v>
      </c>
      <c r="G1522" s="5">
        <v>44</v>
      </c>
      <c r="H1522" s="5">
        <v>0</v>
      </c>
      <c r="I1522" s="5">
        <v>0</v>
      </c>
      <c r="J1522" s="6">
        <v>8.8000000000000007</v>
      </c>
      <c r="K1522" s="4" t="s">
        <v>4606</v>
      </c>
      <c r="L1522" s="6" t="s">
        <v>3242</v>
      </c>
      <c r="M1522" s="5">
        <v>26548</v>
      </c>
      <c r="N1522" s="4" t="s">
        <v>4606</v>
      </c>
      <c r="O1522" s="4" t="s">
        <v>4606</v>
      </c>
      <c r="P1522" s="4" t="s">
        <v>4606</v>
      </c>
    </row>
    <row r="1523" spans="1:16" ht="15" x14ac:dyDescent="0.2">
      <c r="A1523" s="2">
        <v>1522</v>
      </c>
      <c r="B1523" s="6" t="s">
        <v>1</v>
      </c>
      <c r="C1523" s="7" t="str">
        <f>HYPERLINK("https://www.twitter.com/Sitaram34551221/status/1425998244455141379","https://www.twitter.com/Sitaram34551221/status/1425998244455141379")</f>
        <v>https://www.twitter.com/Sitaram34551221/status/1425998244455141379</v>
      </c>
      <c r="D1523" s="6" t="s">
        <v>3243</v>
      </c>
      <c r="E1523" s="8">
        <v>44420</v>
      </c>
      <c r="F1523" s="6" t="s">
        <v>3244</v>
      </c>
      <c r="G1523" s="5">
        <v>21</v>
      </c>
      <c r="H1523" s="5">
        <v>2886</v>
      </c>
      <c r="I1523" s="5">
        <v>3491</v>
      </c>
      <c r="J1523" s="6">
        <v>2615.5</v>
      </c>
      <c r="K1523" s="4" t="s">
        <v>4606</v>
      </c>
      <c r="L1523" s="6" t="s">
        <v>3170</v>
      </c>
      <c r="M1523" s="5">
        <v>26549</v>
      </c>
      <c r="N1523" s="4" t="s">
        <v>4606</v>
      </c>
      <c r="O1523" s="4" t="s">
        <v>4606</v>
      </c>
      <c r="P1523" s="4" t="s">
        <v>4606</v>
      </c>
    </row>
    <row r="1524" spans="1:16" ht="15" x14ac:dyDescent="0.2">
      <c r="A1524" s="2">
        <v>1523</v>
      </c>
      <c r="B1524" s="6" t="s">
        <v>1</v>
      </c>
      <c r="C1524" s="7" t="str">
        <f>HYPERLINK("https://www.twitter.com/gGoF69/status/1425998242056130562","https://www.twitter.com/gGoF69/status/1425998242056130562")</f>
        <v>https://www.twitter.com/gGoF69/status/1425998242056130562</v>
      </c>
      <c r="D1524" s="6" t="s">
        <v>3245</v>
      </c>
      <c r="E1524" s="8">
        <v>44420</v>
      </c>
      <c r="F1524" s="6" t="s">
        <v>3244</v>
      </c>
      <c r="G1524" s="5">
        <v>14</v>
      </c>
      <c r="H1524" s="5">
        <v>12</v>
      </c>
      <c r="I1524" s="5">
        <v>9</v>
      </c>
      <c r="J1524" s="6">
        <v>10.9</v>
      </c>
      <c r="K1524" s="4" t="s">
        <v>4606</v>
      </c>
      <c r="L1524" s="6" t="s">
        <v>3246</v>
      </c>
      <c r="M1524" s="5">
        <v>26550</v>
      </c>
      <c r="N1524" s="4" t="s">
        <v>4606</v>
      </c>
      <c r="O1524" s="4" t="s">
        <v>4606</v>
      </c>
      <c r="P1524" s="4" t="s">
        <v>4606</v>
      </c>
    </row>
    <row r="1525" spans="1:16" ht="15" x14ac:dyDescent="0.2">
      <c r="A1525" s="2">
        <v>1524</v>
      </c>
      <c r="B1525" s="6" t="s">
        <v>1</v>
      </c>
      <c r="C1525" s="7" t="str">
        <f>HYPERLINK("https://www.twitter.com/me_yrez/status/1425998239094898688","https://www.twitter.com/me_yrez/status/1425998239094898688")</f>
        <v>https://www.twitter.com/me_yrez/status/1425998239094898688</v>
      </c>
      <c r="D1525" s="6" t="s">
        <v>3247</v>
      </c>
      <c r="E1525" s="8">
        <v>44420</v>
      </c>
      <c r="F1525" s="6" t="s">
        <v>3248</v>
      </c>
      <c r="G1525" s="5">
        <v>180</v>
      </c>
      <c r="H1525" s="5">
        <v>100</v>
      </c>
      <c r="I1525" s="5">
        <v>99</v>
      </c>
      <c r="J1525" s="6">
        <v>115.5</v>
      </c>
      <c r="K1525" s="4" t="s">
        <v>4606</v>
      </c>
      <c r="L1525" s="6" t="s">
        <v>3094</v>
      </c>
      <c r="M1525" s="5">
        <v>26551</v>
      </c>
      <c r="N1525" s="4" t="s">
        <v>4606</v>
      </c>
      <c r="O1525" s="4" t="s">
        <v>4606</v>
      </c>
      <c r="P1525" s="4" t="s">
        <v>4606</v>
      </c>
    </row>
    <row r="1526" spans="1:16" ht="15" x14ac:dyDescent="0.2">
      <c r="A1526" s="2">
        <v>1525</v>
      </c>
      <c r="B1526" s="6" t="s">
        <v>1</v>
      </c>
      <c r="C1526" s="7" t="str">
        <f>HYPERLINK("https://www.twitter.com/leducthuyen2/status/1425998238956482565","https://www.twitter.com/leducthuyen2/status/1425998238956482565")</f>
        <v>https://www.twitter.com/leducthuyen2/status/1425998238956482565</v>
      </c>
      <c r="D1526" s="6" t="s">
        <v>3249</v>
      </c>
      <c r="E1526" s="8">
        <v>44420</v>
      </c>
      <c r="F1526" s="6" t="s">
        <v>3248</v>
      </c>
      <c r="G1526" s="5">
        <v>58</v>
      </c>
      <c r="H1526" s="5">
        <v>0</v>
      </c>
      <c r="I1526" s="5">
        <v>0</v>
      </c>
      <c r="J1526" s="6">
        <v>11.600000000000001</v>
      </c>
      <c r="K1526" s="4" t="s">
        <v>4606</v>
      </c>
      <c r="L1526" s="6" t="s">
        <v>3250</v>
      </c>
      <c r="M1526" s="5">
        <v>26552</v>
      </c>
      <c r="N1526" s="4" t="s">
        <v>4606</v>
      </c>
      <c r="O1526" s="4" t="s">
        <v>4606</v>
      </c>
      <c r="P1526" s="4" t="s">
        <v>4606</v>
      </c>
    </row>
    <row r="1527" spans="1:16" ht="15" x14ac:dyDescent="0.2">
      <c r="A1527" s="2">
        <v>1526</v>
      </c>
      <c r="B1527" s="6" t="s">
        <v>1</v>
      </c>
      <c r="C1527" s="7" t="str">
        <f>HYPERLINK("https://www.twitter.com/benguedada_i/status/1425998238595883009","https://www.twitter.com/benguedada_i/status/1425998238595883009")</f>
        <v>https://www.twitter.com/benguedada_i/status/1425998238595883009</v>
      </c>
      <c r="D1527" s="6" t="s">
        <v>3251</v>
      </c>
      <c r="E1527" s="8">
        <v>44420</v>
      </c>
      <c r="F1527" s="6" t="s">
        <v>3248</v>
      </c>
      <c r="G1527" s="5">
        <v>0</v>
      </c>
      <c r="H1527" s="5">
        <v>45</v>
      </c>
      <c r="I1527" s="5">
        <v>40</v>
      </c>
      <c r="J1527" s="6">
        <v>33.5</v>
      </c>
      <c r="K1527" s="4" t="s">
        <v>4606</v>
      </c>
      <c r="L1527" s="6" t="s">
        <v>3252</v>
      </c>
      <c r="M1527" s="5">
        <v>26553</v>
      </c>
      <c r="N1527" s="4" t="s">
        <v>4606</v>
      </c>
      <c r="O1527" s="4" t="s">
        <v>4606</v>
      </c>
      <c r="P1527" s="4" t="s">
        <v>4606</v>
      </c>
    </row>
    <row r="1528" spans="1:16" ht="15" x14ac:dyDescent="0.2">
      <c r="A1528" s="2">
        <v>1527</v>
      </c>
      <c r="B1528" s="6" t="s">
        <v>1</v>
      </c>
      <c r="C1528" s="7" t="str">
        <f>HYPERLINK("https://www.twitter.com/WNurkholiq/status/1425998235668258820","https://www.twitter.com/WNurkholiq/status/1425998235668258820")</f>
        <v>https://www.twitter.com/WNurkholiq/status/1425998235668258820</v>
      </c>
      <c r="D1528" s="6" t="s">
        <v>3253</v>
      </c>
      <c r="E1528" s="8">
        <v>44420</v>
      </c>
      <c r="F1528" s="6" t="s">
        <v>3254</v>
      </c>
      <c r="G1528" s="5">
        <v>2</v>
      </c>
      <c r="H1528" s="5">
        <v>0</v>
      </c>
      <c r="I1528" s="5">
        <v>0</v>
      </c>
      <c r="J1528" s="6">
        <v>0.4</v>
      </c>
      <c r="K1528" s="4" t="s">
        <v>4606</v>
      </c>
      <c r="L1528" s="6" t="s">
        <v>3255</v>
      </c>
      <c r="M1528" s="5">
        <v>26554</v>
      </c>
      <c r="N1528" s="4" t="s">
        <v>4606</v>
      </c>
      <c r="O1528" s="4" t="s">
        <v>4606</v>
      </c>
      <c r="P1528" s="4" t="s">
        <v>4606</v>
      </c>
    </row>
    <row r="1529" spans="1:16" ht="15" x14ac:dyDescent="0.2">
      <c r="A1529" s="2">
        <v>1528</v>
      </c>
      <c r="B1529" s="6" t="s">
        <v>1</v>
      </c>
      <c r="C1529" s="7" t="str">
        <f>HYPERLINK("https://www.twitter.com/angns19/status/1425998235584241665","https://www.twitter.com/angns19/status/1425998235584241665")</f>
        <v>https://www.twitter.com/angns19/status/1425998235584241665</v>
      </c>
      <c r="D1529" s="6" t="s">
        <v>3256</v>
      </c>
      <c r="E1529" s="8">
        <v>44420</v>
      </c>
      <c r="F1529" s="6" t="s">
        <v>3254</v>
      </c>
      <c r="G1529" s="5">
        <v>3</v>
      </c>
      <c r="H1529" s="5">
        <v>2678</v>
      </c>
      <c r="I1529" s="5">
        <v>1387</v>
      </c>
      <c r="J1529" s="6">
        <v>1497.5</v>
      </c>
      <c r="K1529" s="4" t="s">
        <v>4606</v>
      </c>
      <c r="L1529" s="6" t="s">
        <v>2861</v>
      </c>
      <c r="M1529" s="5">
        <v>26555</v>
      </c>
      <c r="N1529" s="4" t="s">
        <v>4606</v>
      </c>
      <c r="O1529" s="4" t="s">
        <v>4606</v>
      </c>
      <c r="P1529" s="4" t="s">
        <v>4606</v>
      </c>
    </row>
    <row r="1530" spans="1:16" ht="15" x14ac:dyDescent="0.2">
      <c r="A1530" s="2">
        <v>1529</v>
      </c>
      <c r="B1530" s="6" t="s">
        <v>1</v>
      </c>
      <c r="C1530" s="7" t="str">
        <f>HYPERLINK("https://www.twitter.com/dangvanchat6/status/1425998235085180935","https://www.twitter.com/dangvanchat6/status/1425998235085180935")</f>
        <v>https://www.twitter.com/dangvanchat6/status/1425998235085180935</v>
      </c>
      <c r="D1530" s="6" t="s">
        <v>3257</v>
      </c>
      <c r="E1530" s="8">
        <v>44420</v>
      </c>
      <c r="F1530" s="6" t="s">
        <v>3254</v>
      </c>
      <c r="G1530" s="5">
        <v>3</v>
      </c>
      <c r="H1530" s="5">
        <v>0</v>
      </c>
      <c r="I1530" s="5">
        <v>0</v>
      </c>
      <c r="J1530" s="6">
        <v>0.60000000000000009</v>
      </c>
      <c r="K1530" s="4" t="s">
        <v>4606</v>
      </c>
      <c r="L1530" s="6" t="s">
        <v>3258</v>
      </c>
      <c r="M1530" s="5">
        <v>26556</v>
      </c>
      <c r="N1530" s="4" t="s">
        <v>4606</v>
      </c>
      <c r="O1530" s="4" t="s">
        <v>4606</v>
      </c>
      <c r="P1530" s="4" t="s">
        <v>4606</v>
      </c>
    </row>
    <row r="1531" spans="1:16" ht="15" x14ac:dyDescent="0.2">
      <c r="A1531" s="2">
        <v>1530</v>
      </c>
      <c r="B1531" s="6" t="s">
        <v>1</v>
      </c>
      <c r="C1531" s="7" t="str">
        <f>HYPERLINK("https://www.twitter.com/Harshta67689004/status/1425998231234772994","https://www.twitter.com/Harshta67689004/status/1425998231234772994")</f>
        <v>https://www.twitter.com/Harshta67689004/status/1425998231234772994</v>
      </c>
      <c r="D1531" s="6" t="s">
        <v>3259</v>
      </c>
      <c r="E1531" s="8">
        <v>44420</v>
      </c>
      <c r="F1531" s="6" t="s">
        <v>3260</v>
      </c>
      <c r="G1531" s="5">
        <v>18</v>
      </c>
      <c r="H1531" s="5">
        <v>4408</v>
      </c>
      <c r="I1531" s="5">
        <v>4478</v>
      </c>
      <c r="J1531" s="5">
        <v>3565</v>
      </c>
      <c r="K1531" s="4" t="s">
        <v>4606</v>
      </c>
      <c r="L1531" s="6" t="s">
        <v>3134</v>
      </c>
      <c r="M1531" s="5">
        <v>26557</v>
      </c>
      <c r="N1531" s="4" t="s">
        <v>4606</v>
      </c>
      <c r="O1531" s="4" t="s">
        <v>4606</v>
      </c>
      <c r="P1531" s="4" t="s">
        <v>4606</v>
      </c>
    </row>
    <row r="1532" spans="1:16" ht="15" x14ac:dyDescent="0.2">
      <c r="A1532" s="2">
        <v>1531</v>
      </c>
      <c r="B1532" s="6" t="s">
        <v>1</v>
      </c>
      <c r="C1532" s="7" t="str">
        <f>HYPERLINK("https://www.twitter.com/Imelda52538490/status/1425998225727651849","https://www.twitter.com/Imelda52538490/status/1425998225727651849")</f>
        <v>https://www.twitter.com/Imelda52538490/status/1425998225727651849</v>
      </c>
      <c r="D1532" s="6" t="s">
        <v>3261</v>
      </c>
      <c r="E1532" s="8">
        <v>44420</v>
      </c>
      <c r="F1532" s="6" t="s">
        <v>3262</v>
      </c>
      <c r="G1532" s="5">
        <v>136</v>
      </c>
      <c r="H1532" s="5">
        <v>0</v>
      </c>
      <c r="I1532" s="5">
        <v>0</v>
      </c>
      <c r="J1532" s="6">
        <v>27.200000000000003</v>
      </c>
      <c r="K1532" s="4" t="s">
        <v>4606</v>
      </c>
      <c r="L1532" s="6" t="s">
        <v>3263</v>
      </c>
      <c r="M1532" s="5">
        <v>26558</v>
      </c>
      <c r="N1532" s="4" t="s">
        <v>4606</v>
      </c>
      <c r="O1532" s="4" t="s">
        <v>4606</v>
      </c>
      <c r="P1532" s="4" t="s">
        <v>4606</v>
      </c>
    </row>
    <row r="1533" spans="1:16" ht="15" x14ac:dyDescent="0.2">
      <c r="A1533" s="2">
        <v>1532</v>
      </c>
      <c r="B1533" s="6" t="s">
        <v>1</v>
      </c>
      <c r="C1533" s="7" t="str">
        <f>HYPERLINK("https://www.twitter.com/makcapital_/status/1425998221629870080","https://www.twitter.com/makcapital_/status/1425998221629870080")</f>
        <v>https://www.twitter.com/makcapital_/status/1425998221629870080</v>
      </c>
      <c r="D1533" s="6" t="s">
        <v>3264</v>
      </c>
      <c r="E1533" s="8">
        <v>44420</v>
      </c>
      <c r="F1533" s="6" t="s">
        <v>3265</v>
      </c>
      <c r="G1533" s="5">
        <v>413</v>
      </c>
      <c r="H1533" s="5">
        <v>83</v>
      </c>
      <c r="I1533" s="5">
        <v>34</v>
      </c>
      <c r="J1533" s="6">
        <v>124.5</v>
      </c>
      <c r="K1533" s="4" t="s">
        <v>4606</v>
      </c>
      <c r="L1533" s="6" t="s">
        <v>3266</v>
      </c>
      <c r="M1533" s="5">
        <v>26559</v>
      </c>
      <c r="N1533" s="4" t="s">
        <v>4606</v>
      </c>
      <c r="O1533" s="4" t="s">
        <v>4606</v>
      </c>
      <c r="P1533" s="4" t="s">
        <v>4606</v>
      </c>
    </row>
    <row r="1534" spans="1:16" ht="15" x14ac:dyDescent="0.2">
      <c r="A1534" s="2">
        <v>1533</v>
      </c>
      <c r="B1534" s="6" t="s">
        <v>1</v>
      </c>
      <c r="C1534" s="7" t="str">
        <f>HYPERLINK("https://www.twitter.com/angns19/status/1425998219532664836","https://www.twitter.com/angns19/status/1425998219532664836")</f>
        <v>https://www.twitter.com/angns19/status/1425998219532664836</v>
      </c>
      <c r="D1534" s="6" t="s">
        <v>3256</v>
      </c>
      <c r="E1534" s="8">
        <v>44420</v>
      </c>
      <c r="F1534" s="6" t="s">
        <v>3267</v>
      </c>
      <c r="G1534" s="5">
        <v>3</v>
      </c>
      <c r="H1534" s="5">
        <v>0</v>
      </c>
      <c r="I1534" s="5">
        <v>0</v>
      </c>
      <c r="J1534" s="6">
        <v>0.60000000000000009</v>
      </c>
      <c r="K1534" s="4" t="s">
        <v>4606</v>
      </c>
      <c r="L1534" s="6" t="s">
        <v>3268</v>
      </c>
      <c r="M1534" s="5">
        <v>26560</v>
      </c>
      <c r="N1534" s="4" t="s">
        <v>4606</v>
      </c>
      <c r="O1534" s="4" t="s">
        <v>4606</v>
      </c>
      <c r="P1534" s="4" t="s">
        <v>4606</v>
      </c>
    </row>
    <row r="1535" spans="1:16" ht="15" x14ac:dyDescent="0.2">
      <c r="A1535" s="2">
        <v>1534</v>
      </c>
      <c r="B1535" s="6" t="s">
        <v>1</v>
      </c>
      <c r="C1535" s="7" t="str">
        <f>HYPERLINK("https://www.twitter.com/ImranKh07726477/status/1425998218807025666","https://www.twitter.com/ImranKh07726477/status/1425998218807025666")</f>
        <v>https://www.twitter.com/ImranKh07726477/status/1425998218807025666</v>
      </c>
      <c r="D1535" s="6" t="s">
        <v>3269</v>
      </c>
      <c r="E1535" s="8">
        <v>44420</v>
      </c>
      <c r="F1535" s="6" t="s">
        <v>3267</v>
      </c>
      <c r="G1535" s="5">
        <v>25</v>
      </c>
      <c r="H1535" s="5">
        <v>2886</v>
      </c>
      <c r="I1535" s="5">
        <v>3491</v>
      </c>
      <c r="J1535" s="6">
        <v>2616.3000000000002</v>
      </c>
      <c r="K1535" s="4" t="s">
        <v>4606</v>
      </c>
      <c r="L1535" s="6" t="s">
        <v>3170</v>
      </c>
      <c r="M1535" s="5">
        <v>26561</v>
      </c>
      <c r="N1535" s="4" t="s">
        <v>4606</v>
      </c>
      <c r="O1535" s="4" t="s">
        <v>4606</v>
      </c>
      <c r="P1535" s="4" t="s">
        <v>4606</v>
      </c>
    </row>
    <row r="1536" spans="1:16" ht="15" x14ac:dyDescent="0.2">
      <c r="A1536" s="2">
        <v>1535</v>
      </c>
      <c r="B1536" s="6" t="s">
        <v>1</v>
      </c>
      <c r="C1536" s="7" t="str">
        <f>HYPERLINK("https://www.twitter.com/vikingo7987/status/1425998217129435143","https://www.twitter.com/vikingo7987/status/1425998217129435143")</f>
        <v>https://www.twitter.com/vikingo7987/status/1425998217129435143</v>
      </c>
      <c r="D1536" s="6" t="s">
        <v>3270</v>
      </c>
      <c r="E1536" s="8">
        <v>44420</v>
      </c>
      <c r="F1536" s="6" t="s">
        <v>3267</v>
      </c>
      <c r="G1536" s="5">
        <v>1485</v>
      </c>
      <c r="H1536" s="5">
        <v>94</v>
      </c>
      <c r="I1536" s="5">
        <v>33</v>
      </c>
      <c r="J1536" s="6">
        <v>341.7</v>
      </c>
      <c r="K1536" s="4" t="s">
        <v>4606</v>
      </c>
      <c r="L1536" s="6" t="s">
        <v>3271</v>
      </c>
      <c r="M1536" s="5">
        <v>26562</v>
      </c>
      <c r="N1536" s="4" t="s">
        <v>4606</v>
      </c>
      <c r="O1536" s="4" t="s">
        <v>4606</v>
      </c>
      <c r="P1536" s="4" t="s">
        <v>4606</v>
      </c>
    </row>
    <row r="1537" spans="1:16" ht="15" x14ac:dyDescent="0.2">
      <c r="A1537" s="2">
        <v>1536</v>
      </c>
      <c r="B1537" s="6" t="s">
        <v>1</v>
      </c>
      <c r="C1537" s="7" t="str">
        <f>HYPERLINK("https://www.twitter.com/lord77046582/status/1425998216185667590","https://www.twitter.com/lord77046582/status/1425998216185667590")</f>
        <v>https://www.twitter.com/lord77046582/status/1425998216185667590</v>
      </c>
      <c r="D1537" s="6" t="s">
        <v>3272</v>
      </c>
      <c r="E1537" s="8">
        <v>44420</v>
      </c>
      <c r="F1537" s="6" t="s">
        <v>3267</v>
      </c>
      <c r="G1537" s="5">
        <v>65</v>
      </c>
      <c r="H1537" s="5">
        <v>9827</v>
      </c>
      <c r="I1537" s="5">
        <v>9139</v>
      </c>
      <c r="J1537" s="6">
        <v>7530.6</v>
      </c>
      <c r="K1537" s="4" t="s">
        <v>4606</v>
      </c>
      <c r="L1537" s="6" t="s">
        <v>2486</v>
      </c>
      <c r="M1537" s="5">
        <v>26563</v>
      </c>
      <c r="N1537" s="4" t="s">
        <v>4606</v>
      </c>
      <c r="O1537" s="4" t="s">
        <v>4606</v>
      </c>
      <c r="P1537" s="4" t="s">
        <v>4606</v>
      </c>
    </row>
    <row r="1538" spans="1:16" ht="15" x14ac:dyDescent="0.2">
      <c r="A1538" s="2">
        <v>1537</v>
      </c>
      <c r="B1538" s="6" t="s">
        <v>1</v>
      </c>
      <c r="C1538" s="7" t="str">
        <f>HYPERLINK("https://www.twitter.com/yelitza53541323/status/1425998211605532682","https://www.twitter.com/yelitza53541323/status/1425998211605532682")</f>
        <v>https://www.twitter.com/yelitza53541323/status/1425998211605532682</v>
      </c>
      <c r="D1538" s="6" t="s">
        <v>3273</v>
      </c>
      <c r="E1538" s="8">
        <v>44420</v>
      </c>
      <c r="F1538" s="6" t="s">
        <v>3274</v>
      </c>
      <c r="G1538" s="5">
        <v>6</v>
      </c>
      <c r="H1538" s="5">
        <v>130</v>
      </c>
      <c r="I1538" s="5">
        <v>34</v>
      </c>
      <c r="J1538" s="6">
        <v>57.2</v>
      </c>
      <c r="K1538" s="4" t="s">
        <v>4606</v>
      </c>
      <c r="L1538" s="6" t="s">
        <v>3275</v>
      </c>
      <c r="M1538" s="5">
        <v>26564</v>
      </c>
      <c r="N1538" s="4" t="s">
        <v>4606</v>
      </c>
      <c r="O1538" s="4" t="s">
        <v>4606</v>
      </c>
      <c r="P1538" s="4" t="s">
        <v>4606</v>
      </c>
    </row>
    <row r="1539" spans="1:16" ht="15" x14ac:dyDescent="0.2">
      <c r="A1539" s="2">
        <v>1538</v>
      </c>
      <c r="B1539" s="6" t="s">
        <v>1</v>
      </c>
      <c r="C1539" s="7" t="str">
        <f>HYPERLINK("https://www.twitter.com/Rektrader1/status/1425998208170332160","https://www.twitter.com/Rektrader1/status/1425998208170332160")</f>
        <v>https://www.twitter.com/Rektrader1/status/1425998208170332160</v>
      </c>
      <c r="D1539" s="6" t="s">
        <v>3276</v>
      </c>
      <c r="E1539" s="8">
        <v>44420</v>
      </c>
      <c r="F1539" s="6" t="s">
        <v>3277</v>
      </c>
      <c r="G1539" s="5">
        <v>415</v>
      </c>
      <c r="H1539" s="5">
        <v>0</v>
      </c>
      <c r="I1539" s="5">
        <v>0</v>
      </c>
      <c r="J1539" s="5">
        <v>83</v>
      </c>
      <c r="K1539" s="4" t="s">
        <v>4606</v>
      </c>
      <c r="L1539" s="6" t="s">
        <v>3278</v>
      </c>
      <c r="M1539" s="5">
        <v>26565</v>
      </c>
      <c r="N1539" s="4" t="s">
        <v>4606</v>
      </c>
      <c r="O1539" s="4" t="s">
        <v>4606</v>
      </c>
      <c r="P1539" s="4" t="s">
        <v>4606</v>
      </c>
    </row>
    <row r="1540" spans="1:16" ht="15" x14ac:dyDescent="0.2">
      <c r="A1540" s="2">
        <v>1539</v>
      </c>
      <c r="B1540" s="6" t="s">
        <v>1</v>
      </c>
      <c r="C1540" s="7" t="str">
        <f>HYPERLINK("https://www.twitter.com/dng12279138/status/1425998206618390531","https://www.twitter.com/dng12279138/status/1425998206618390531")</f>
        <v>https://www.twitter.com/dng12279138/status/1425998206618390531</v>
      </c>
      <c r="D1540" s="6" t="s">
        <v>3279</v>
      </c>
      <c r="E1540" s="8">
        <v>44420</v>
      </c>
      <c r="F1540" s="6" t="s">
        <v>3280</v>
      </c>
      <c r="G1540" s="5">
        <v>76</v>
      </c>
      <c r="H1540" s="5">
        <v>4408</v>
      </c>
      <c r="I1540" s="5">
        <v>4478</v>
      </c>
      <c r="J1540" s="6">
        <v>3576.6</v>
      </c>
      <c r="K1540" s="4" t="s">
        <v>4606</v>
      </c>
      <c r="L1540" s="6" t="s">
        <v>3134</v>
      </c>
      <c r="M1540" s="5">
        <v>26566</v>
      </c>
      <c r="N1540" s="4" t="s">
        <v>4606</v>
      </c>
      <c r="O1540" s="4" t="s">
        <v>4606</v>
      </c>
      <c r="P1540" s="4" t="s">
        <v>4606</v>
      </c>
    </row>
    <row r="1541" spans="1:16" ht="15" x14ac:dyDescent="0.2">
      <c r="A1541" s="2">
        <v>1540</v>
      </c>
      <c r="B1541" s="6" t="s">
        <v>1</v>
      </c>
      <c r="C1541" s="7" t="str">
        <f>HYPERLINK("https://www.twitter.com/firstbl80270407/status/1425998206597435405","https://www.twitter.com/firstbl80270407/status/1425998206597435405")</f>
        <v>https://www.twitter.com/firstbl80270407/status/1425998206597435405</v>
      </c>
      <c r="D1541" s="6" t="s">
        <v>3209</v>
      </c>
      <c r="E1541" s="8">
        <v>44420</v>
      </c>
      <c r="F1541" s="6" t="s">
        <v>3280</v>
      </c>
      <c r="G1541" s="5">
        <v>14</v>
      </c>
      <c r="H1541" s="5">
        <v>21731</v>
      </c>
      <c r="I1541" s="5">
        <v>11002</v>
      </c>
      <c r="J1541" s="6">
        <v>12023.1</v>
      </c>
      <c r="K1541" s="4" t="s">
        <v>4606</v>
      </c>
      <c r="L1541" s="6" t="s">
        <v>3281</v>
      </c>
      <c r="M1541" s="5">
        <v>26567</v>
      </c>
      <c r="N1541" s="4" t="s">
        <v>4606</v>
      </c>
      <c r="O1541" s="4" t="s">
        <v>4606</v>
      </c>
      <c r="P1541" s="4" t="s">
        <v>4606</v>
      </c>
    </row>
    <row r="1542" spans="1:16" ht="15" x14ac:dyDescent="0.2">
      <c r="A1542" s="2">
        <v>1541</v>
      </c>
      <c r="B1542" s="6" t="s">
        <v>1</v>
      </c>
      <c r="C1542" s="7" t="str">
        <f>HYPERLINK("https://www.twitter.com/DeHumble17/status/1425998205922299906","https://www.twitter.com/DeHumble17/status/1425998205922299906")</f>
        <v>https://www.twitter.com/DeHumble17/status/1425998205922299906</v>
      </c>
      <c r="D1542" s="6" t="s">
        <v>3282</v>
      </c>
      <c r="E1542" s="8">
        <v>44420</v>
      </c>
      <c r="F1542" s="6" t="s">
        <v>3280</v>
      </c>
      <c r="G1542" s="5">
        <v>57</v>
      </c>
      <c r="H1542" s="5">
        <v>42</v>
      </c>
      <c r="I1542" s="5">
        <v>38</v>
      </c>
      <c r="J1542" s="5">
        <v>43</v>
      </c>
      <c r="K1542" s="4" t="s">
        <v>4606</v>
      </c>
      <c r="L1542" s="6" t="s">
        <v>3283</v>
      </c>
      <c r="M1542" s="5">
        <v>26568</v>
      </c>
      <c r="N1542" s="4" t="s">
        <v>4606</v>
      </c>
      <c r="O1542" s="4" t="s">
        <v>4606</v>
      </c>
      <c r="P1542" s="4" t="s">
        <v>4606</v>
      </c>
    </row>
    <row r="1543" spans="1:16" ht="15" x14ac:dyDescent="0.2">
      <c r="A1543" s="2">
        <v>1542</v>
      </c>
      <c r="B1543" s="6" t="s">
        <v>1</v>
      </c>
      <c r="C1543" s="7" t="str">
        <f>HYPERLINK("https://www.twitter.com/ashraf7861000/status/1425998205754519552","https://www.twitter.com/ashraf7861000/status/1425998205754519552")</f>
        <v>https://www.twitter.com/ashraf7861000/status/1425998205754519552</v>
      </c>
      <c r="D1543" s="6" t="s">
        <v>3284</v>
      </c>
      <c r="E1543" s="8">
        <v>44420</v>
      </c>
      <c r="F1543" s="6" t="s">
        <v>3280</v>
      </c>
      <c r="G1543" s="5">
        <v>4696</v>
      </c>
      <c r="H1543" s="5">
        <v>0</v>
      </c>
      <c r="I1543" s="5">
        <v>0</v>
      </c>
      <c r="J1543" s="6">
        <v>939.2</v>
      </c>
      <c r="K1543" s="4" t="s">
        <v>4606</v>
      </c>
      <c r="L1543" s="6" t="s">
        <v>3285</v>
      </c>
      <c r="M1543" s="5">
        <v>26569</v>
      </c>
      <c r="N1543" s="4" t="s">
        <v>4606</v>
      </c>
      <c r="O1543" s="4" t="s">
        <v>4606</v>
      </c>
      <c r="P1543" s="4" t="s">
        <v>4606</v>
      </c>
    </row>
    <row r="1544" spans="1:16" ht="15" x14ac:dyDescent="0.2">
      <c r="A1544" s="2">
        <v>1543</v>
      </c>
      <c r="B1544" s="6" t="s">
        <v>1</v>
      </c>
      <c r="C1544" s="7" t="str">
        <f>HYPERLINK("https://www.twitter.com/renmincityxxx/status/1425998200951894018","https://www.twitter.com/renmincityxxx/status/1425998200951894018")</f>
        <v>https://www.twitter.com/renmincityxxx/status/1425998200951894018</v>
      </c>
      <c r="D1544" s="6" t="s">
        <v>3286</v>
      </c>
      <c r="E1544" s="8">
        <v>44420</v>
      </c>
      <c r="F1544" s="6" t="s">
        <v>3287</v>
      </c>
      <c r="G1544" s="5">
        <v>451</v>
      </c>
      <c r="H1544" s="5">
        <v>4408</v>
      </c>
      <c r="I1544" s="5">
        <v>4478</v>
      </c>
      <c r="J1544" s="6">
        <v>3651.6</v>
      </c>
      <c r="K1544" s="4" t="s">
        <v>4606</v>
      </c>
      <c r="L1544" s="6" t="s">
        <v>3134</v>
      </c>
      <c r="M1544" s="5">
        <v>26570</v>
      </c>
      <c r="N1544" s="4" t="s">
        <v>4606</v>
      </c>
      <c r="O1544" s="4" t="s">
        <v>4606</v>
      </c>
      <c r="P1544" s="4" t="s">
        <v>4606</v>
      </c>
    </row>
    <row r="1545" spans="1:16" ht="15" x14ac:dyDescent="0.2">
      <c r="A1545" s="2">
        <v>1544</v>
      </c>
      <c r="B1545" s="6" t="s">
        <v>1</v>
      </c>
      <c r="C1545" s="7" t="str">
        <f>HYPERLINK("https://www.twitter.com/ArzalScumbag/status/1425998200867987457","https://www.twitter.com/ArzalScumbag/status/1425998200867987457")</f>
        <v>https://www.twitter.com/ArzalScumbag/status/1425998200867987457</v>
      </c>
      <c r="D1545" s="6" t="s">
        <v>3232</v>
      </c>
      <c r="E1545" s="8">
        <v>44420</v>
      </c>
      <c r="F1545" s="6" t="s">
        <v>3287</v>
      </c>
      <c r="G1545" s="5">
        <v>1201</v>
      </c>
      <c r="H1545" s="5">
        <v>2886</v>
      </c>
      <c r="I1545" s="5">
        <v>3491</v>
      </c>
      <c r="J1545" s="6">
        <v>2851.5</v>
      </c>
      <c r="K1545" s="4" t="s">
        <v>4606</v>
      </c>
      <c r="L1545" s="6" t="s">
        <v>3170</v>
      </c>
      <c r="M1545" s="5">
        <v>26571</v>
      </c>
      <c r="N1545" s="4" t="s">
        <v>4606</v>
      </c>
      <c r="O1545" s="4" t="s">
        <v>4606</v>
      </c>
      <c r="P1545" s="4" t="s">
        <v>4606</v>
      </c>
    </row>
    <row r="1546" spans="1:16" ht="15" x14ac:dyDescent="0.2">
      <c r="A1546" s="2">
        <v>1545</v>
      </c>
      <c r="B1546" s="6" t="s">
        <v>1</v>
      </c>
      <c r="C1546" s="7" t="str">
        <f>HYPERLINK("https://www.twitter.com/vikingo7987/status/1425998200520024064","https://www.twitter.com/vikingo7987/status/1425998200520024064")</f>
        <v>https://www.twitter.com/vikingo7987/status/1425998200520024064</v>
      </c>
      <c r="D1546" s="6" t="s">
        <v>3270</v>
      </c>
      <c r="E1546" s="8">
        <v>44420</v>
      </c>
      <c r="F1546" s="6" t="s">
        <v>3287</v>
      </c>
      <c r="G1546" s="5">
        <v>1485</v>
      </c>
      <c r="H1546" s="5">
        <v>79</v>
      </c>
      <c r="I1546" s="5">
        <v>29</v>
      </c>
      <c r="J1546" s="6">
        <v>335.2</v>
      </c>
      <c r="K1546" s="4" t="s">
        <v>4606</v>
      </c>
      <c r="L1546" s="6" t="s">
        <v>3288</v>
      </c>
      <c r="M1546" s="5">
        <v>26572</v>
      </c>
      <c r="N1546" s="4" t="s">
        <v>4606</v>
      </c>
      <c r="O1546" s="4" t="s">
        <v>4606</v>
      </c>
      <c r="P1546" s="4" t="s">
        <v>4606</v>
      </c>
    </row>
    <row r="1547" spans="1:16" ht="15" x14ac:dyDescent="0.2">
      <c r="A1547" s="2">
        <v>1546</v>
      </c>
      <c r="B1547" s="6" t="s">
        <v>1</v>
      </c>
      <c r="C1547" s="7" t="str">
        <f>HYPERLINK("https://www.twitter.com/Chansave13/status/1425998198565388296","https://www.twitter.com/Chansave13/status/1425998198565388296")</f>
        <v>https://www.twitter.com/Chansave13/status/1425998198565388296</v>
      </c>
      <c r="D1547" s="6" t="s">
        <v>3289</v>
      </c>
      <c r="E1547" s="8">
        <v>44420</v>
      </c>
      <c r="F1547" s="6" t="s">
        <v>3290</v>
      </c>
      <c r="G1547" s="5">
        <v>52</v>
      </c>
      <c r="H1547" s="5">
        <v>12</v>
      </c>
      <c r="I1547" s="5">
        <v>9</v>
      </c>
      <c r="J1547" s="6">
        <v>18.5</v>
      </c>
      <c r="K1547" s="4" t="s">
        <v>4606</v>
      </c>
      <c r="L1547" s="6" t="s">
        <v>3246</v>
      </c>
      <c r="M1547" s="5">
        <v>26573</v>
      </c>
      <c r="N1547" s="4" t="s">
        <v>4606</v>
      </c>
      <c r="O1547" s="4" t="s">
        <v>4606</v>
      </c>
      <c r="P1547" s="4" t="s">
        <v>4606</v>
      </c>
    </row>
    <row r="1548" spans="1:16" ht="15" x14ac:dyDescent="0.2">
      <c r="A1548" s="2">
        <v>1547</v>
      </c>
      <c r="B1548" s="6" t="s">
        <v>1</v>
      </c>
      <c r="C1548" s="7" t="str">
        <f>HYPERLINK("https://www.twitter.com/Wnsya7/status/1425998196862373891","https://www.twitter.com/Wnsya7/status/1425998196862373891")</f>
        <v>https://www.twitter.com/Wnsya7/status/1425998196862373891</v>
      </c>
      <c r="D1548" s="6" t="s">
        <v>3291</v>
      </c>
      <c r="E1548" s="8">
        <v>44420</v>
      </c>
      <c r="F1548" s="6" t="s">
        <v>3290</v>
      </c>
      <c r="G1548" s="5">
        <v>38</v>
      </c>
      <c r="H1548" s="5">
        <v>0</v>
      </c>
      <c r="I1548" s="5">
        <v>0</v>
      </c>
      <c r="J1548" s="6">
        <v>7.6000000000000005</v>
      </c>
      <c r="K1548" s="4" t="s">
        <v>4606</v>
      </c>
      <c r="L1548" s="6" t="s">
        <v>3255</v>
      </c>
      <c r="M1548" s="5">
        <v>26574</v>
      </c>
      <c r="N1548" s="4" t="s">
        <v>4606</v>
      </c>
      <c r="O1548" s="4" t="s">
        <v>4606</v>
      </c>
      <c r="P1548" s="4" t="s">
        <v>4606</v>
      </c>
    </row>
    <row r="1549" spans="1:16" ht="15" x14ac:dyDescent="0.2">
      <c r="A1549" s="2">
        <v>1548</v>
      </c>
      <c r="B1549" s="6" t="s">
        <v>1</v>
      </c>
      <c r="C1549" s="7" t="str">
        <f>HYPERLINK("https://www.twitter.com/cashback_14/status/1425998196711567360","https://www.twitter.com/cashback_14/status/1425998196711567360")</f>
        <v>https://www.twitter.com/cashback_14/status/1425998196711567360</v>
      </c>
      <c r="D1549" s="6" t="s">
        <v>3292</v>
      </c>
      <c r="E1549" s="8">
        <v>44420</v>
      </c>
      <c r="F1549" s="6" t="s">
        <v>3290</v>
      </c>
      <c r="G1549" s="5">
        <v>2677</v>
      </c>
      <c r="H1549" s="5">
        <v>0</v>
      </c>
      <c r="I1549" s="5">
        <v>0</v>
      </c>
      <c r="J1549" s="6">
        <v>535.4</v>
      </c>
      <c r="K1549" s="4" t="s">
        <v>4606</v>
      </c>
      <c r="L1549" s="6" t="s">
        <v>3293</v>
      </c>
      <c r="M1549" s="5">
        <v>26575</v>
      </c>
      <c r="N1549" s="4" t="s">
        <v>4606</v>
      </c>
      <c r="O1549" s="4" t="s">
        <v>4606</v>
      </c>
      <c r="P1549" s="4" t="s">
        <v>4606</v>
      </c>
    </row>
    <row r="1550" spans="1:16" ht="15" x14ac:dyDescent="0.2">
      <c r="A1550" s="2">
        <v>1549</v>
      </c>
      <c r="B1550" s="6" t="s">
        <v>1</v>
      </c>
      <c r="C1550" s="7" t="str">
        <f>HYPERLINK("https://www.twitter.com/thomasllorens1/status/1425998192521457665","https://www.twitter.com/thomasllorens1/status/1425998192521457665")</f>
        <v>https://www.twitter.com/thomasllorens1/status/1425998192521457665</v>
      </c>
      <c r="D1550" s="6" t="s">
        <v>3222</v>
      </c>
      <c r="E1550" s="8">
        <v>44420</v>
      </c>
      <c r="F1550" s="6" t="s">
        <v>3294</v>
      </c>
      <c r="G1550" s="5">
        <v>38</v>
      </c>
      <c r="H1550" s="5">
        <v>0</v>
      </c>
      <c r="I1550" s="5">
        <v>0</v>
      </c>
      <c r="J1550" s="6">
        <v>7.6000000000000005</v>
      </c>
      <c r="K1550" s="4" t="s">
        <v>4606</v>
      </c>
      <c r="L1550" s="6" t="s">
        <v>3295</v>
      </c>
      <c r="M1550" s="5">
        <v>26576</v>
      </c>
      <c r="N1550" s="4" t="s">
        <v>4606</v>
      </c>
      <c r="O1550" s="4" t="s">
        <v>4606</v>
      </c>
      <c r="P1550" s="4" t="s">
        <v>4606</v>
      </c>
    </row>
    <row r="1551" spans="1:16" ht="15" x14ac:dyDescent="0.2">
      <c r="A1551" s="2">
        <v>1550</v>
      </c>
      <c r="B1551" s="6" t="s">
        <v>1</v>
      </c>
      <c r="C1551" s="7" t="str">
        <f>HYPERLINK("https://www.twitter.com/Jack20229102824/status/1425998190667395078","https://www.twitter.com/Jack20229102824/status/1425998190667395078")</f>
        <v>https://www.twitter.com/Jack20229102824/status/1425998190667395078</v>
      </c>
      <c r="D1551" s="6" t="s">
        <v>3296</v>
      </c>
      <c r="E1551" s="8">
        <v>44420</v>
      </c>
      <c r="F1551" s="6" t="s">
        <v>3294</v>
      </c>
      <c r="G1551" s="5">
        <v>185</v>
      </c>
      <c r="H1551" s="5">
        <v>8919</v>
      </c>
      <c r="I1551" s="5">
        <v>9121</v>
      </c>
      <c r="J1551" s="6">
        <v>7273.2</v>
      </c>
      <c r="K1551" s="4" t="s">
        <v>4606</v>
      </c>
      <c r="L1551" s="6" t="s">
        <v>3297</v>
      </c>
      <c r="M1551" s="5">
        <v>26577</v>
      </c>
      <c r="N1551" s="4" t="s">
        <v>4606</v>
      </c>
      <c r="O1551" s="4" t="s">
        <v>4606</v>
      </c>
      <c r="P1551" s="4" t="s">
        <v>4606</v>
      </c>
    </row>
    <row r="1552" spans="1:16" ht="15" x14ac:dyDescent="0.2">
      <c r="A1552" s="2">
        <v>1551</v>
      </c>
      <c r="B1552" s="6" t="s">
        <v>1</v>
      </c>
      <c r="C1552" s="7" t="str">
        <f>HYPERLINK("https://www.twitter.com/goldbrand7/status/1425998189744693250","https://www.twitter.com/goldbrand7/status/1425998189744693250")</f>
        <v>https://www.twitter.com/goldbrand7/status/1425998189744693250</v>
      </c>
      <c r="D1552" s="6" t="s">
        <v>3298</v>
      </c>
      <c r="E1552" s="8">
        <v>44420</v>
      </c>
      <c r="F1552" s="6" t="s">
        <v>3299</v>
      </c>
      <c r="G1552" s="5">
        <v>5</v>
      </c>
      <c r="H1552" s="5">
        <v>1458</v>
      </c>
      <c r="I1552" s="5">
        <v>1249</v>
      </c>
      <c r="J1552" s="6">
        <v>1062.9000000000001</v>
      </c>
      <c r="K1552" s="4" t="s">
        <v>4606</v>
      </c>
      <c r="L1552" s="6" t="s">
        <v>3300</v>
      </c>
      <c r="M1552" s="5">
        <v>26578</v>
      </c>
      <c r="N1552" s="4" t="s">
        <v>4606</v>
      </c>
      <c r="O1552" s="4" t="s">
        <v>4606</v>
      </c>
      <c r="P1552" s="4" t="s">
        <v>4606</v>
      </c>
    </row>
    <row r="1553" spans="1:16" ht="15" x14ac:dyDescent="0.2">
      <c r="A1553" s="2">
        <v>1552</v>
      </c>
      <c r="B1553" s="6" t="s">
        <v>1</v>
      </c>
      <c r="C1553" s="7" t="str">
        <f>HYPERLINK("https://www.twitter.com/sururudin37/status/1425998184585711617","https://www.twitter.com/sururudin37/status/1425998184585711617")</f>
        <v>https://www.twitter.com/sururudin37/status/1425998184585711617</v>
      </c>
      <c r="D1553" s="6" t="s">
        <v>3301</v>
      </c>
      <c r="E1553" s="8">
        <v>44420</v>
      </c>
      <c r="F1553" s="6" t="s">
        <v>3302</v>
      </c>
      <c r="G1553" s="5">
        <v>1</v>
      </c>
      <c r="H1553" s="5">
        <v>0</v>
      </c>
      <c r="I1553" s="5">
        <v>0</v>
      </c>
      <c r="J1553" s="6">
        <v>0.2</v>
      </c>
      <c r="K1553" s="4" t="s">
        <v>4606</v>
      </c>
      <c r="L1553" s="6" t="s">
        <v>3303</v>
      </c>
      <c r="M1553" s="5">
        <v>26579</v>
      </c>
      <c r="N1553" s="4" t="s">
        <v>4606</v>
      </c>
      <c r="O1553" s="4" t="s">
        <v>4606</v>
      </c>
      <c r="P1553" s="4" t="s">
        <v>4606</v>
      </c>
    </row>
    <row r="1554" spans="1:16" ht="15" x14ac:dyDescent="0.2">
      <c r="A1554" s="2">
        <v>1553</v>
      </c>
      <c r="B1554" s="6" t="s">
        <v>1</v>
      </c>
      <c r="C1554" s="7" t="str">
        <f>HYPERLINK("https://www.twitter.com/angns19/status/1425998183201574921","https://www.twitter.com/angns19/status/1425998183201574921")</f>
        <v>https://www.twitter.com/angns19/status/1425998183201574921</v>
      </c>
      <c r="D1554" s="6" t="s">
        <v>3256</v>
      </c>
      <c r="E1554" s="8">
        <v>44420</v>
      </c>
      <c r="F1554" s="6" t="s">
        <v>3302</v>
      </c>
      <c r="G1554" s="5">
        <v>3</v>
      </c>
      <c r="H1554" s="5">
        <v>0</v>
      </c>
      <c r="I1554" s="5">
        <v>0</v>
      </c>
      <c r="J1554" s="6">
        <v>0.60000000000000009</v>
      </c>
      <c r="K1554" s="4" t="s">
        <v>4606</v>
      </c>
      <c r="L1554" s="6" t="s">
        <v>3304</v>
      </c>
      <c r="M1554" s="5">
        <v>26580</v>
      </c>
      <c r="N1554" s="4" t="s">
        <v>4606</v>
      </c>
      <c r="O1554" s="4" t="s">
        <v>4606</v>
      </c>
      <c r="P1554" s="4" t="s">
        <v>4606</v>
      </c>
    </row>
    <row r="1555" spans="1:16" ht="15" x14ac:dyDescent="0.2">
      <c r="A1555" s="2">
        <v>1554</v>
      </c>
      <c r="B1555" s="6" t="s">
        <v>1</v>
      </c>
      <c r="C1555" s="7" t="str">
        <f>HYPERLINK("https://www.twitter.com/riegobanggarr11/status/1425998176109043712","https://www.twitter.com/riegobanggarr11/status/1425998176109043712")</f>
        <v>https://www.twitter.com/riegobanggarr11/status/1425998176109043712</v>
      </c>
      <c r="D1555" s="6" t="s">
        <v>3305</v>
      </c>
      <c r="E1555" s="8">
        <v>44420</v>
      </c>
      <c r="F1555" s="6" t="s">
        <v>3306</v>
      </c>
      <c r="G1555" s="5">
        <v>33</v>
      </c>
      <c r="H1555" s="5">
        <v>1228</v>
      </c>
      <c r="I1555" s="5">
        <v>2701</v>
      </c>
      <c r="J1555" s="6">
        <v>1725.5</v>
      </c>
      <c r="K1555" s="4" t="s">
        <v>4606</v>
      </c>
      <c r="L1555" s="6" t="s">
        <v>2894</v>
      </c>
      <c r="M1555" s="5">
        <v>26581</v>
      </c>
      <c r="N1555" s="4" t="s">
        <v>4606</v>
      </c>
      <c r="O1555" s="4" t="s">
        <v>4606</v>
      </c>
      <c r="P1555" s="4" t="s">
        <v>4606</v>
      </c>
    </row>
    <row r="1556" spans="1:16" ht="15" x14ac:dyDescent="0.2">
      <c r="A1556" s="2">
        <v>1555</v>
      </c>
      <c r="B1556" s="6" t="s">
        <v>1</v>
      </c>
      <c r="C1556" s="7" t="str">
        <f>HYPERLINK("https://www.twitter.com/Sujon06563245/status/1425998170077622274","https://www.twitter.com/Sujon06563245/status/1425998170077622274")</f>
        <v>https://www.twitter.com/Sujon06563245/status/1425998170077622274</v>
      </c>
      <c r="D1556" s="6" t="s">
        <v>3307</v>
      </c>
      <c r="E1556" s="8">
        <v>44420</v>
      </c>
      <c r="F1556" s="6" t="s">
        <v>3308</v>
      </c>
      <c r="G1556" s="5">
        <v>57</v>
      </c>
      <c r="H1556" s="5">
        <v>2678</v>
      </c>
      <c r="I1556" s="5">
        <v>1387</v>
      </c>
      <c r="J1556" s="6">
        <v>1508.3</v>
      </c>
      <c r="K1556" s="4" t="s">
        <v>4606</v>
      </c>
      <c r="L1556" s="6" t="s">
        <v>2861</v>
      </c>
      <c r="M1556" s="5">
        <v>26582</v>
      </c>
      <c r="N1556" s="4" t="s">
        <v>4606</v>
      </c>
      <c r="O1556" s="4" t="s">
        <v>4606</v>
      </c>
      <c r="P1556" s="4" t="s">
        <v>4606</v>
      </c>
    </row>
    <row r="1557" spans="1:16" ht="15" x14ac:dyDescent="0.2">
      <c r="A1557" s="2">
        <v>1556</v>
      </c>
      <c r="B1557" s="6" t="s">
        <v>1</v>
      </c>
      <c r="C1557" s="7" t="str">
        <f>HYPERLINK("https://www.twitter.com/kelvynsantosdes/status/1425998168421019656","https://www.twitter.com/kelvynsantosdes/status/1425998168421019656")</f>
        <v>https://www.twitter.com/kelvynsantosdes/status/1425998168421019656</v>
      </c>
      <c r="D1557" s="6" t="s">
        <v>3309</v>
      </c>
      <c r="E1557" s="8">
        <v>44420</v>
      </c>
      <c r="F1557" s="6" t="s">
        <v>3310</v>
      </c>
      <c r="G1557" s="5">
        <v>0</v>
      </c>
      <c r="H1557" s="5">
        <v>533</v>
      </c>
      <c r="I1557" s="5">
        <v>472</v>
      </c>
      <c r="J1557" s="6">
        <v>395.9</v>
      </c>
      <c r="K1557" s="4" t="s">
        <v>4606</v>
      </c>
      <c r="L1557" s="6" t="s">
        <v>3311</v>
      </c>
      <c r="M1557" s="5">
        <v>26583</v>
      </c>
      <c r="N1557" s="4" t="s">
        <v>4606</v>
      </c>
      <c r="O1557" s="4" t="s">
        <v>4606</v>
      </c>
      <c r="P1557" s="4" t="s">
        <v>4606</v>
      </c>
    </row>
    <row r="1558" spans="1:16" ht="15" x14ac:dyDescent="0.2">
      <c r="A1558" s="2">
        <v>1557</v>
      </c>
      <c r="B1558" s="6" t="s">
        <v>1</v>
      </c>
      <c r="C1558" s="7" t="str">
        <f>HYPERLINK("https://www.twitter.com/EFE4226/status/1425998163136090114","https://www.twitter.com/EFE4226/status/1425998163136090114")</f>
        <v>https://www.twitter.com/EFE4226/status/1425998163136090114</v>
      </c>
      <c r="D1558" s="6" t="s">
        <v>3312</v>
      </c>
      <c r="E1558" s="8">
        <v>44420</v>
      </c>
      <c r="F1558" s="6" t="s">
        <v>3313</v>
      </c>
      <c r="G1558" s="5">
        <v>28</v>
      </c>
      <c r="H1558" s="5">
        <v>0</v>
      </c>
      <c r="I1558" s="5">
        <v>0</v>
      </c>
      <c r="J1558" s="6">
        <v>5.6000000000000005</v>
      </c>
      <c r="K1558" s="4" t="s">
        <v>4606</v>
      </c>
      <c r="L1558" s="6" t="s">
        <v>3314</v>
      </c>
      <c r="M1558" s="5">
        <v>26584</v>
      </c>
      <c r="N1558" s="4" t="s">
        <v>4606</v>
      </c>
      <c r="O1558" s="4" t="s">
        <v>4606</v>
      </c>
      <c r="P1558" s="4" t="s">
        <v>4606</v>
      </c>
    </row>
    <row r="1559" spans="1:16" ht="15" x14ac:dyDescent="0.2">
      <c r="A1559" s="2">
        <v>1558</v>
      </c>
      <c r="B1559" s="6" t="s">
        <v>1</v>
      </c>
      <c r="C1559" s="7" t="str">
        <f>HYPERLINK("https://www.twitter.com/luvucara/status/1425998160795627522","https://www.twitter.com/luvucara/status/1425998160795627522")</f>
        <v>https://www.twitter.com/luvucara/status/1425998160795627522</v>
      </c>
      <c r="D1559" s="6" t="s">
        <v>3315</v>
      </c>
      <c r="E1559" s="8">
        <v>44420</v>
      </c>
      <c r="F1559" s="6" t="s">
        <v>3316</v>
      </c>
      <c r="G1559" s="5">
        <v>319</v>
      </c>
      <c r="H1559" s="5">
        <v>750</v>
      </c>
      <c r="I1559" s="5">
        <v>1447</v>
      </c>
      <c r="J1559" s="6">
        <v>1012.3</v>
      </c>
      <c r="K1559" s="4" t="s">
        <v>4606</v>
      </c>
      <c r="L1559" s="6" t="s">
        <v>1178</v>
      </c>
      <c r="M1559" s="5">
        <v>26585</v>
      </c>
      <c r="N1559" s="4" t="s">
        <v>4606</v>
      </c>
      <c r="O1559" s="4" t="s">
        <v>4606</v>
      </c>
      <c r="P1559" s="4" t="s">
        <v>4606</v>
      </c>
    </row>
    <row r="1560" spans="1:16" ht="15" x14ac:dyDescent="0.2">
      <c r="A1560" s="2">
        <v>1559</v>
      </c>
      <c r="B1560" s="6" t="s">
        <v>1</v>
      </c>
      <c r="C1560" s="7" t="str">
        <f>HYPERLINK("https://www.twitter.com/Leili53468506/status/1425998158811869195","https://www.twitter.com/Leili53468506/status/1425998158811869195")</f>
        <v>https://www.twitter.com/Leili53468506/status/1425998158811869195</v>
      </c>
      <c r="D1560" s="6" t="s">
        <v>3317</v>
      </c>
      <c r="E1560" s="8">
        <v>44420</v>
      </c>
      <c r="F1560" s="6" t="s">
        <v>3316</v>
      </c>
      <c r="G1560" s="5">
        <v>129</v>
      </c>
      <c r="H1560" s="5">
        <v>4408</v>
      </c>
      <c r="I1560" s="5">
        <v>4478</v>
      </c>
      <c r="J1560" s="6">
        <v>3587.2</v>
      </c>
      <c r="K1560" s="4" t="s">
        <v>4606</v>
      </c>
      <c r="L1560" s="6" t="s">
        <v>3134</v>
      </c>
      <c r="M1560" s="5">
        <v>26586</v>
      </c>
      <c r="N1560" s="4" t="s">
        <v>4606</v>
      </c>
      <c r="O1560" s="4" t="s">
        <v>4606</v>
      </c>
      <c r="P1560" s="4" t="s">
        <v>4606</v>
      </c>
    </row>
    <row r="1561" spans="1:16" ht="15" x14ac:dyDescent="0.2">
      <c r="A1561" s="2">
        <v>1560</v>
      </c>
      <c r="B1561" s="6" t="s">
        <v>1</v>
      </c>
      <c r="C1561" s="7" t="str">
        <f>HYPERLINK("https://www.twitter.com/me_yrez/status/1425998158081912836","https://www.twitter.com/me_yrez/status/1425998158081912836")</f>
        <v>https://www.twitter.com/me_yrez/status/1425998158081912836</v>
      </c>
      <c r="D1561" s="6" t="s">
        <v>3247</v>
      </c>
      <c r="E1561" s="8">
        <v>44420</v>
      </c>
      <c r="F1561" s="6" t="s">
        <v>3316</v>
      </c>
      <c r="G1561" s="5">
        <v>180</v>
      </c>
      <c r="H1561" s="5">
        <v>100</v>
      </c>
      <c r="I1561" s="5">
        <v>98</v>
      </c>
      <c r="J1561" s="5">
        <v>115</v>
      </c>
      <c r="K1561" s="4" t="s">
        <v>4606</v>
      </c>
      <c r="L1561" s="6" t="s">
        <v>3318</v>
      </c>
      <c r="M1561" s="5">
        <v>26587</v>
      </c>
      <c r="N1561" s="4" t="s">
        <v>4606</v>
      </c>
      <c r="O1561" s="4" t="s">
        <v>4606</v>
      </c>
      <c r="P1561" s="4" t="s">
        <v>4606</v>
      </c>
    </row>
    <row r="1562" spans="1:16" ht="15" x14ac:dyDescent="0.2">
      <c r="A1562" s="2">
        <v>1561</v>
      </c>
      <c r="B1562" s="6" t="s">
        <v>1</v>
      </c>
      <c r="C1562" s="7" t="str">
        <f>HYPERLINK("https://www.twitter.com/Rkwijesundara/status/1425998157389787140","https://www.twitter.com/Rkwijesundara/status/1425998157389787140")</f>
        <v>https://www.twitter.com/Rkwijesundara/status/1425998157389787140</v>
      </c>
      <c r="D1562" s="6" t="s">
        <v>3319</v>
      </c>
      <c r="E1562" s="8">
        <v>44420</v>
      </c>
      <c r="F1562" s="6" t="s">
        <v>3316</v>
      </c>
      <c r="G1562" s="5">
        <v>809</v>
      </c>
      <c r="H1562" s="5">
        <v>4408</v>
      </c>
      <c r="I1562" s="5">
        <v>4478</v>
      </c>
      <c r="J1562" s="6">
        <v>3723.2</v>
      </c>
      <c r="K1562" s="4" t="s">
        <v>4606</v>
      </c>
      <c r="L1562" s="6" t="s">
        <v>3134</v>
      </c>
      <c r="M1562" s="5">
        <v>26588</v>
      </c>
      <c r="N1562" s="4" t="s">
        <v>4606</v>
      </c>
      <c r="O1562" s="4" t="s">
        <v>4606</v>
      </c>
      <c r="P1562" s="4" t="s">
        <v>4606</v>
      </c>
    </row>
    <row r="1563" spans="1:16" ht="15" x14ac:dyDescent="0.2">
      <c r="A1563" s="2">
        <v>1562</v>
      </c>
      <c r="B1563" s="6" t="s">
        <v>1</v>
      </c>
      <c r="C1563" s="7" t="str">
        <f>HYPERLINK("https://www.twitter.com/montasirmamunny/status/1425998151689719812","https://www.twitter.com/montasirmamunny/status/1425998151689719812")</f>
        <v>https://www.twitter.com/montasirmamunny/status/1425998151689719812</v>
      </c>
      <c r="D1563" s="6" t="s">
        <v>3320</v>
      </c>
      <c r="E1563" s="8">
        <v>44420</v>
      </c>
      <c r="F1563" s="6" t="s">
        <v>3321</v>
      </c>
      <c r="G1563" s="5">
        <v>22</v>
      </c>
      <c r="H1563" s="5">
        <v>2886</v>
      </c>
      <c r="I1563" s="5">
        <v>3491</v>
      </c>
      <c r="J1563" s="6">
        <v>2615.6999999999998</v>
      </c>
      <c r="K1563" s="4" t="s">
        <v>4606</v>
      </c>
      <c r="L1563" s="6" t="s">
        <v>3170</v>
      </c>
      <c r="M1563" s="5">
        <v>26589</v>
      </c>
      <c r="N1563" s="4" t="s">
        <v>4606</v>
      </c>
      <c r="O1563" s="4" t="s">
        <v>4606</v>
      </c>
      <c r="P1563" s="4" t="s">
        <v>4606</v>
      </c>
    </row>
    <row r="1564" spans="1:16" ht="15" x14ac:dyDescent="0.2">
      <c r="A1564" s="2">
        <v>1563</v>
      </c>
      <c r="B1564" s="6" t="s">
        <v>1</v>
      </c>
      <c r="C1564" s="7" t="str">
        <f>HYPERLINK("https://www.twitter.com/Mohamma47928097/status/1425998151232548867","https://www.twitter.com/Mohamma47928097/status/1425998151232548867")</f>
        <v>https://www.twitter.com/Mohamma47928097/status/1425998151232548867</v>
      </c>
      <c r="D1564" s="6" t="s">
        <v>3322</v>
      </c>
      <c r="E1564" s="8">
        <v>44420</v>
      </c>
      <c r="F1564" s="6" t="s">
        <v>3321</v>
      </c>
      <c r="G1564" s="5">
        <v>17</v>
      </c>
      <c r="H1564" s="5">
        <v>2678</v>
      </c>
      <c r="I1564" s="5">
        <v>1387</v>
      </c>
      <c r="J1564" s="6">
        <v>1500.3</v>
      </c>
      <c r="K1564" s="4" t="s">
        <v>4606</v>
      </c>
      <c r="L1564" s="6" t="s">
        <v>2861</v>
      </c>
      <c r="M1564" s="5">
        <v>26590</v>
      </c>
      <c r="N1564" s="4" t="s">
        <v>4606</v>
      </c>
      <c r="O1564" s="4" t="s">
        <v>4606</v>
      </c>
      <c r="P1564" s="4" t="s">
        <v>4606</v>
      </c>
    </row>
    <row r="1565" spans="1:16" ht="15" x14ac:dyDescent="0.2">
      <c r="A1565" s="2">
        <v>1564</v>
      </c>
      <c r="B1565" s="6" t="s">
        <v>1</v>
      </c>
      <c r="C1565" s="7" t="str">
        <f>HYPERLINK("https://www.twitter.com/ThanHti39992911/status/1425998150582489090","https://www.twitter.com/ThanHti39992911/status/1425998150582489090")</f>
        <v>https://www.twitter.com/ThanHti39992911/status/1425998150582489090</v>
      </c>
      <c r="D1565" s="6" t="s">
        <v>3323</v>
      </c>
      <c r="E1565" s="8">
        <v>44420</v>
      </c>
      <c r="F1565" s="6" t="s">
        <v>3321</v>
      </c>
      <c r="G1565" s="5">
        <v>236</v>
      </c>
      <c r="H1565" s="5">
        <v>8919</v>
      </c>
      <c r="I1565" s="5">
        <v>9121</v>
      </c>
      <c r="J1565" s="6">
        <v>7283.4</v>
      </c>
      <c r="K1565" s="4" t="s">
        <v>4606</v>
      </c>
      <c r="L1565" s="6" t="s">
        <v>3297</v>
      </c>
      <c r="M1565" s="5">
        <v>26591</v>
      </c>
      <c r="N1565" s="4" t="s">
        <v>4606</v>
      </c>
      <c r="O1565" s="4" t="s">
        <v>4606</v>
      </c>
      <c r="P1565" s="4" t="s">
        <v>4606</v>
      </c>
    </row>
    <row r="1566" spans="1:16" ht="15" x14ac:dyDescent="0.2">
      <c r="A1566" s="2">
        <v>1565</v>
      </c>
      <c r="B1566" s="6" t="s">
        <v>1</v>
      </c>
      <c r="C1566" s="7" t="str">
        <f>HYPERLINK("https://www.twitter.com/CaoTienDung13/status/1425998149210968066","https://www.twitter.com/CaoTienDung13/status/1425998149210968066")</f>
        <v>https://www.twitter.com/CaoTienDung13/status/1425998149210968066</v>
      </c>
      <c r="D1566" s="6" t="s">
        <v>3324</v>
      </c>
      <c r="E1566" s="8">
        <v>44420</v>
      </c>
      <c r="F1566" s="6" t="s">
        <v>3321</v>
      </c>
      <c r="G1566" s="5">
        <v>0</v>
      </c>
      <c r="H1566" s="5">
        <v>4408</v>
      </c>
      <c r="I1566" s="5">
        <v>4478</v>
      </c>
      <c r="J1566" s="6">
        <v>3561.3999999999996</v>
      </c>
      <c r="K1566" s="4" t="s">
        <v>4606</v>
      </c>
      <c r="L1566" s="6" t="s">
        <v>3134</v>
      </c>
      <c r="M1566" s="5">
        <v>26592</v>
      </c>
      <c r="N1566" s="4" t="s">
        <v>4606</v>
      </c>
      <c r="O1566" s="4" t="s">
        <v>4606</v>
      </c>
      <c r="P1566" s="4" t="s">
        <v>4606</v>
      </c>
    </row>
    <row r="1567" spans="1:16" ht="15" x14ac:dyDescent="0.2">
      <c r="A1567" s="2">
        <v>1566</v>
      </c>
      <c r="B1567" s="6" t="s">
        <v>1</v>
      </c>
      <c r="C1567" s="7" t="str">
        <f>HYPERLINK("https://www.twitter.com/luckyvnnssb/status/1425998148648923138","https://www.twitter.com/luckyvnnssb/status/1425998148648923138")</f>
        <v>https://www.twitter.com/luckyvnnssb/status/1425998148648923138</v>
      </c>
      <c r="D1567" s="6" t="s">
        <v>3325</v>
      </c>
      <c r="E1567" s="8">
        <v>44420</v>
      </c>
      <c r="F1567" s="6" t="s">
        <v>3321</v>
      </c>
      <c r="G1567" s="5">
        <v>24</v>
      </c>
      <c r="H1567" s="5">
        <v>169</v>
      </c>
      <c r="I1567" s="5">
        <v>541</v>
      </c>
      <c r="J1567" s="5">
        <v>326</v>
      </c>
      <c r="K1567" s="4" t="s">
        <v>4606</v>
      </c>
      <c r="L1567" s="6" t="s">
        <v>3326</v>
      </c>
      <c r="M1567" s="5">
        <v>26593</v>
      </c>
      <c r="N1567" s="4" t="s">
        <v>4606</v>
      </c>
      <c r="O1567" s="4" t="s">
        <v>4606</v>
      </c>
      <c r="P1567" s="4" t="s">
        <v>4606</v>
      </c>
    </row>
    <row r="1568" spans="1:16" ht="15" x14ac:dyDescent="0.2">
      <c r="A1568" s="2">
        <v>1567</v>
      </c>
      <c r="B1568" s="6" t="s">
        <v>1</v>
      </c>
      <c r="C1568" s="7" t="str">
        <f>HYPERLINK("https://www.twitter.com/benguedada_i/status/1425998147545927680","https://www.twitter.com/benguedada_i/status/1425998147545927680")</f>
        <v>https://www.twitter.com/benguedada_i/status/1425998147545927680</v>
      </c>
      <c r="D1568" s="6" t="s">
        <v>3251</v>
      </c>
      <c r="E1568" s="8">
        <v>44420</v>
      </c>
      <c r="F1568" s="6" t="s">
        <v>3327</v>
      </c>
      <c r="G1568" s="5">
        <v>0</v>
      </c>
      <c r="H1568" s="5">
        <v>44</v>
      </c>
      <c r="I1568" s="5">
        <v>40</v>
      </c>
      <c r="J1568" s="6">
        <v>33.200000000000003</v>
      </c>
      <c r="K1568" s="4" t="s">
        <v>4606</v>
      </c>
      <c r="L1568" s="6" t="s">
        <v>3328</v>
      </c>
      <c r="M1568" s="5">
        <v>26594</v>
      </c>
      <c r="N1568" s="4" t="s">
        <v>4606</v>
      </c>
      <c r="O1568" s="4" t="s">
        <v>4606</v>
      </c>
      <c r="P1568" s="4" t="s">
        <v>4606</v>
      </c>
    </row>
    <row r="1569" spans="1:16" ht="15" x14ac:dyDescent="0.2">
      <c r="A1569" s="2">
        <v>1568</v>
      </c>
      <c r="B1569" s="6" t="s">
        <v>1</v>
      </c>
      <c r="C1569" s="7" t="str">
        <f>HYPERLINK("https://www.twitter.com/dng12279138/status/1425998138242859012","https://www.twitter.com/dng12279138/status/1425998138242859012")</f>
        <v>https://www.twitter.com/dng12279138/status/1425998138242859012</v>
      </c>
      <c r="D1569" s="6" t="s">
        <v>3279</v>
      </c>
      <c r="E1569" s="8">
        <v>44420</v>
      </c>
      <c r="F1569" s="6" t="s">
        <v>3329</v>
      </c>
      <c r="G1569" s="5">
        <v>76</v>
      </c>
      <c r="H1569" s="5">
        <v>2886</v>
      </c>
      <c r="I1569" s="5">
        <v>3491</v>
      </c>
      <c r="J1569" s="6">
        <v>2626.5</v>
      </c>
      <c r="K1569" s="4" t="s">
        <v>4606</v>
      </c>
      <c r="L1569" s="6" t="s">
        <v>3170</v>
      </c>
      <c r="M1569" s="5">
        <v>26595</v>
      </c>
      <c r="N1569" s="4" t="s">
        <v>4606</v>
      </c>
      <c r="O1569" s="4" t="s">
        <v>4606</v>
      </c>
      <c r="P1569" s="4" t="s">
        <v>4606</v>
      </c>
    </row>
    <row r="1570" spans="1:16" ht="15" x14ac:dyDescent="0.2">
      <c r="A1570" s="2">
        <v>1569</v>
      </c>
      <c r="B1570" s="6" t="s">
        <v>1</v>
      </c>
      <c r="C1570" s="7" t="str">
        <f>HYPERLINK("https://www.twitter.com/dungtd1312/status/1425998137232003076","https://www.twitter.com/dungtd1312/status/1425998137232003076")</f>
        <v>https://www.twitter.com/dungtd1312/status/1425998137232003076</v>
      </c>
      <c r="D1570" s="6" t="s">
        <v>3330</v>
      </c>
      <c r="E1570" s="8">
        <v>44420</v>
      </c>
      <c r="F1570" s="6" t="s">
        <v>3329</v>
      </c>
      <c r="G1570" s="5">
        <v>6</v>
      </c>
      <c r="H1570" s="5">
        <v>0</v>
      </c>
      <c r="I1570" s="5">
        <v>0</v>
      </c>
      <c r="J1570" s="6">
        <v>1.2000000000000002</v>
      </c>
      <c r="K1570" s="4" t="s">
        <v>4606</v>
      </c>
      <c r="L1570" s="6" t="s">
        <v>3331</v>
      </c>
      <c r="M1570" s="5">
        <v>26596</v>
      </c>
      <c r="N1570" s="4" t="s">
        <v>4606</v>
      </c>
      <c r="O1570" s="4" t="s">
        <v>4606</v>
      </c>
      <c r="P1570" s="4" t="s">
        <v>4606</v>
      </c>
    </row>
    <row r="1571" spans="1:16" ht="15" x14ac:dyDescent="0.2">
      <c r="A1571" s="2">
        <v>1570</v>
      </c>
      <c r="B1571" s="6" t="s">
        <v>1</v>
      </c>
      <c r="C1571" s="7" t="str">
        <f>HYPERLINK("https://www.twitter.com/Jack20229102824/status/1425998137156460554","https://www.twitter.com/Jack20229102824/status/1425998137156460554")</f>
        <v>https://www.twitter.com/Jack20229102824/status/1425998137156460554</v>
      </c>
      <c r="D1571" s="6" t="s">
        <v>3296</v>
      </c>
      <c r="E1571" s="8">
        <v>44420</v>
      </c>
      <c r="F1571" s="6" t="s">
        <v>3329</v>
      </c>
      <c r="G1571" s="5">
        <v>185</v>
      </c>
      <c r="H1571" s="5">
        <v>4408</v>
      </c>
      <c r="I1571" s="5">
        <v>4478</v>
      </c>
      <c r="J1571" s="6">
        <v>3598.3999999999996</v>
      </c>
      <c r="K1571" s="4" t="s">
        <v>4606</v>
      </c>
      <c r="L1571" s="6" t="s">
        <v>3134</v>
      </c>
      <c r="M1571" s="5">
        <v>26597</v>
      </c>
      <c r="N1571" s="4" t="s">
        <v>4606</v>
      </c>
      <c r="O1571" s="4" t="s">
        <v>4606</v>
      </c>
      <c r="P1571" s="4" t="s">
        <v>4606</v>
      </c>
    </row>
    <row r="1572" spans="1:16" ht="15" x14ac:dyDescent="0.2">
      <c r="A1572" s="2">
        <v>1571</v>
      </c>
      <c r="B1572" s="6" t="s">
        <v>1</v>
      </c>
      <c r="C1572" s="7" t="str">
        <f>HYPERLINK("https://www.twitter.com/Sujon06563245/status/1425998136548335618","https://www.twitter.com/Sujon06563245/status/1425998136548335618")</f>
        <v>https://www.twitter.com/Sujon06563245/status/1425998136548335618</v>
      </c>
      <c r="D1572" s="6" t="s">
        <v>3307</v>
      </c>
      <c r="E1572" s="8">
        <v>44420</v>
      </c>
      <c r="F1572" s="6" t="s">
        <v>3329</v>
      </c>
      <c r="G1572" s="5">
        <v>57</v>
      </c>
      <c r="H1572" s="5">
        <v>0</v>
      </c>
      <c r="I1572" s="5">
        <v>0</v>
      </c>
      <c r="J1572" s="6">
        <v>11.4</v>
      </c>
      <c r="K1572" s="4" t="s">
        <v>4606</v>
      </c>
      <c r="L1572" s="6" t="s">
        <v>3332</v>
      </c>
      <c r="M1572" s="5">
        <v>26598</v>
      </c>
      <c r="N1572" s="4" t="s">
        <v>4606</v>
      </c>
      <c r="O1572" s="4" t="s">
        <v>4606</v>
      </c>
      <c r="P1572" s="4" t="s">
        <v>4606</v>
      </c>
    </row>
    <row r="1573" spans="1:16" ht="15" x14ac:dyDescent="0.2">
      <c r="A1573" s="2">
        <v>1572</v>
      </c>
      <c r="B1573" s="6" t="s">
        <v>1</v>
      </c>
      <c r="C1573" s="7" t="str">
        <f>HYPERLINK("https://www.twitter.com/sexoflife7/status/1425998134052675589","https://www.twitter.com/sexoflife7/status/1425998134052675589")</f>
        <v>https://www.twitter.com/sexoflife7/status/1425998134052675589</v>
      </c>
      <c r="D1573" s="6" t="s">
        <v>3333</v>
      </c>
      <c r="E1573" s="8">
        <v>44420</v>
      </c>
      <c r="F1573" s="6" t="s">
        <v>3334</v>
      </c>
      <c r="G1573" s="5">
        <v>160</v>
      </c>
      <c r="H1573" s="5">
        <v>0</v>
      </c>
      <c r="I1573" s="5">
        <v>0</v>
      </c>
      <c r="J1573" s="5">
        <v>32</v>
      </c>
      <c r="K1573" s="4" t="s">
        <v>4606</v>
      </c>
      <c r="L1573" s="6" t="s">
        <v>3335</v>
      </c>
      <c r="M1573" s="5">
        <v>26599</v>
      </c>
      <c r="N1573" s="4" t="s">
        <v>4606</v>
      </c>
      <c r="O1573" s="4" t="s">
        <v>4606</v>
      </c>
      <c r="P1573" s="4" t="s">
        <v>4606</v>
      </c>
    </row>
    <row r="1574" spans="1:16" ht="15" x14ac:dyDescent="0.2">
      <c r="A1574" s="2">
        <v>1573</v>
      </c>
      <c r="B1574" s="6" t="s">
        <v>1</v>
      </c>
      <c r="C1574" s="7" t="str">
        <f>HYPERLINK("https://www.twitter.com/defilocked/status/1425998127325229061","https://www.twitter.com/defilocked/status/1425998127325229061")</f>
        <v>https://www.twitter.com/defilocked/status/1425998127325229061</v>
      </c>
      <c r="D1574" s="6" t="s">
        <v>3336</v>
      </c>
      <c r="E1574" s="8">
        <v>44420</v>
      </c>
      <c r="F1574" s="6" t="s">
        <v>3337</v>
      </c>
      <c r="G1574" s="5">
        <v>292</v>
      </c>
      <c r="H1574" s="5">
        <v>0</v>
      </c>
      <c r="I1574" s="5">
        <v>0</v>
      </c>
      <c r="J1574" s="6">
        <v>58.400000000000006</v>
      </c>
      <c r="K1574" s="4" t="s">
        <v>4606</v>
      </c>
      <c r="L1574" s="6" t="s">
        <v>3338</v>
      </c>
      <c r="M1574" s="5">
        <v>26600</v>
      </c>
      <c r="N1574" s="4" t="s">
        <v>4606</v>
      </c>
      <c r="O1574" s="4" t="s">
        <v>4606</v>
      </c>
      <c r="P1574" s="4" t="s">
        <v>4606</v>
      </c>
    </row>
    <row r="1575" spans="1:16" ht="15" x14ac:dyDescent="0.2">
      <c r="A1575" s="2">
        <v>1574</v>
      </c>
      <c r="B1575" s="6" t="s">
        <v>1</v>
      </c>
      <c r="C1575" s="7" t="str">
        <f>HYPERLINK("https://www.twitter.com/jala_enen/status/1425998125861277703","https://www.twitter.com/jala_enen/status/1425998125861277703")</f>
        <v>https://www.twitter.com/jala_enen/status/1425998125861277703</v>
      </c>
      <c r="D1575" s="6" t="s">
        <v>3339</v>
      </c>
      <c r="E1575" s="8">
        <v>44420</v>
      </c>
      <c r="F1575" s="6" t="s">
        <v>3337</v>
      </c>
      <c r="G1575" s="5">
        <v>594</v>
      </c>
      <c r="H1575" s="5">
        <v>3335</v>
      </c>
      <c r="I1575" s="5">
        <v>11372</v>
      </c>
      <c r="J1575" s="6">
        <v>6805.3</v>
      </c>
      <c r="K1575" s="4" t="s">
        <v>4606</v>
      </c>
      <c r="L1575" s="6" t="s">
        <v>2575</v>
      </c>
      <c r="M1575" s="5">
        <v>26601</v>
      </c>
      <c r="N1575" s="4" t="s">
        <v>4606</v>
      </c>
      <c r="O1575" s="4" t="s">
        <v>4606</v>
      </c>
      <c r="P1575" s="4" t="s">
        <v>4606</v>
      </c>
    </row>
    <row r="1576" spans="1:16" ht="15" x14ac:dyDescent="0.2">
      <c r="A1576" s="2">
        <v>1575</v>
      </c>
      <c r="B1576" s="6" t="s">
        <v>1</v>
      </c>
      <c r="C1576" s="7" t="str">
        <f>HYPERLINK("https://www.twitter.com/Mohamma47928097/status/1425998123617243137","https://www.twitter.com/Mohamma47928097/status/1425998123617243137")</f>
        <v>https://www.twitter.com/Mohamma47928097/status/1425998123617243137</v>
      </c>
      <c r="D1576" s="6" t="s">
        <v>3322</v>
      </c>
      <c r="E1576" s="8">
        <v>44420</v>
      </c>
      <c r="F1576" s="6" t="s">
        <v>3337</v>
      </c>
      <c r="G1576" s="5">
        <v>17</v>
      </c>
      <c r="H1576" s="5">
        <v>0</v>
      </c>
      <c r="I1576" s="5">
        <v>0</v>
      </c>
      <c r="J1576" s="6">
        <v>3.4000000000000004</v>
      </c>
      <c r="K1576" s="4" t="s">
        <v>4606</v>
      </c>
      <c r="L1576" s="6" t="s">
        <v>3340</v>
      </c>
      <c r="M1576" s="5">
        <v>26602</v>
      </c>
      <c r="N1576" s="4" t="s">
        <v>4606</v>
      </c>
      <c r="O1576" s="4" t="s">
        <v>4606</v>
      </c>
      <c r="P1576" s="4" t="s">
        <v>4606</v>
      </c>
    </row>
    <row r="1577" spans="1:16" ht="15" x14ac:dyDescent="0.2">
      <c r="A1577" s="2">
        <v>1576</v>
      </c>
      <c r="B1577" s="6" t="s">
        <v>1</v>
      </c>
      <c r="C1577" s="7" t="str">
        <f>HYPERLINK("https://www.twitter.com/CaoTienDung13/status/1425998120148602883","https://www.twitter.com/CaoTienDung13/status/1425998120148602883")</f>
        <v>https://www.twitter.com/CaoTienDung13/status/1425998120148602883</v>
      </c>
      <c r="D1577" s="6" t="s">
        <v>3324</v>
      </c>
      <c r="E1577" s="8">
        <v>44420</v>
      </c>
      <c r="F1577" s="6" t="s">
        <v>3341</v>
      </c>
      <c r="G1577" s="5">
        <v>0</v>
      </c>
      <c r="H1577" s="5">
        <v>2886</v>
      </c>
      <c r="I1577" s="5">
        <v>3491</v>
      </c>
      <c r="J1577" s="6">
        <v>2611.3000000000002</v>
      </c>
      <c r="K1577" s="4" t="s">
        <v>4606</v>
      </c>
      <c r="L1577" s="6" t="s">
        <v>3170</v>
      </c>
      <c r="M1577" s="5">
        <v>26603</v>
      </c>
      <c r="N1577" s="4" t="s">
        <v>4606</v>
      </c>
      <c r="O1577" s="4" t="s">
        <v>4606</v>
      </c>
      <c r="P1577" s="4" t="s">
        <v>4606</v>
      </c>
    </row>
    <row r="1578" spans="1:16" ht="15" x14ac:dyDescent="0.2">
      <c r="A1578" s="2">
        <v>1577</v>
      </c>
      <c r="B1578" s="6" t="s">
        <v>1</v>
      </c>
      <c r="C1578" s="7" t="str">
        <f>HYPERLINK("https://www.twitter.com/LinkRemix2021/status/1425998118206717953","https://www.twitter.com/LinkRemix2021/status/1425998118206717953")</f>
        <v>https://www.twitter.com/LinkRemix2021/status/1425998118206717953</v>
      </c>
      <c r="D1578" s="6" t="s">
        <v>3342</v>
      </c>
      <c r="E1578" s="8">
        <v>44420</v>
      </c>
      <c r="F1578" s="6" t="s">
        <v>3343</v>
      </c>
      <c r="G1578" s="5">
        <v>365</v>
      </c>
      <c r="H1578" s="5">
        <v>0</v>
      </c>
      <c r="I1578" s="5">
        <v>0</v>
      </c>
      <c r="J1578" s="5">
        <v>73</v>
      </c>
      <c r="K1578" s="4" t="s">
        <v>4606</v>
      </c>
      <c r="L1578" s="6" t="s">
        <v>3344</v>
      </c>
      <c r="M1578" s="5">
        <v>26604</v>
      </c>
      <c r="N1578" s="4" t="s">
        <v>4606</v>
      </c>
      <c r="O1578" s="4" t="s">
        <v>4606</v>
      </c>
      <c r="P1578" s="4" t="s">
        <v>4606</v>
      </c>
    </row>
    <row r="1579" spans="1:16" ht="15" x14ac:dyDescent="0.2">
      <c r="A1579" s="2">
        <v>1578</v>
      </c>
      <c r="B1579" s="6" t="s">
        <v>1</v>
      </c>
      <c r="C1579" s="7" t="str">
        <f>HYPERLINK("https://www.twitter.com/ThanHti39992911/status/1425998112397484033","https://www.twitter.com/ThanHti39992911/status/1425998112397484033")</f>
        <v>https://www.twitter.com/ThanHti39992911/status/1425998112397484033</v>
      </c>
      <c r="D1579" s="6" t="s">
        <v>3323</v>
      </c>
      <c r="E1579" s="8">
        <v>44420</v>
      </c>
      <c r="F1579" s="6" t="s">
        <v>3345</v>
      </c>
      <c r="G1579" s="5">
        <v>236</v>
      </c>
      <c r="H1579" s="5">
        <v>4408</v>
      </c>
      <c r="I1579" s="5">
        <v>4478</v>
      </c>
      <c r="J1579" s="6">
        <v>3608.6</v>
      </c>
      <c r="K1579" s="4" t="s">
        <v>4606</v>
      </c>
      <c r="L1579" s="6" t="s">
        <v>3134</v>
      </c>
      <c r="M1579" s="5">
        <v>26605</v>
      </c>
      <c r="N1579" s="4" t="s">
        <v>4606</v>
      </c>
      <c r="O1579" s="4" t="s">
        <v>4606</v>
      </c>
      <c r="P1579" s="4" t="s">
        <v>4606</v>
      </c>
    </row>
    <row r="1580" spans="1:16" ht="15" x14ac:dyDescent="0.2">
      <c r="A1580" s="2">
        <v>1579</v>
      </c>
      <c r="B1580" s="6" t="s">
        <v>1</v>
      </c>
      <c r="C1580" s="7" t="str">
        <f>HYPERLINK("https://www.twitter.com/Michael60890466/status/1425998111370002439","https://www.twitter.com/Michael60890466/status/1425998111370002439")</f>
        <v>https://www.twitter.com/Michael60890466/status/1425998111370002439</v>
      </c>
      <c r="D1580" s="6" t="s">
        <v>3346</v>
      </c>
      <c r="E1580" s="8">
        <v>44420</v>
      </c>
      <c r="F1580" s="6" t="s">
        <v>3345</v>
      </c>
      <c r="G1580" s="5">
        <v>65</v>
      </c>
      <c r="H1580" s="5">
        <v>0</v>
      </c>
      <c r="I1580" s="5">
        <v>0</v>
      </c>
      <c r="J1580" s="5">
        <v>13</v>
      </c>
      <c r="K1580" s="4" t="s">
        <v>4606</v>
      </c>
      <c r="L1580" s="6" t="s">
        <v>3255</v>
      </c>
      <c r="M1580" s="5">
        <v>26606</v>
      </c>
      <c r="N1580" s="4" t="s">
        <v>4606</v>
      </c>
      <c r="O1580" s="4" t="s">
        <v>4606</v>
      </c>
      <c r="P1580" s="4" t="s">
        <v>4606</v>
      </c>
    </row>
    <row r="1581" spans="1:16" ht="15" x14ac:dyDescent="0.2">
      <c r="A1581" s="2">
        <v>1580</v>
      </c>
      <c r="B1581" s="6" t="s">
        <v>1</v>
      </c>
      <c r="C1581" s="7" t="str">
        <f>HYPERLINK("https://www.twitter.com/JoeThorp5/status/1425998110707363844","https://www.twitter.com/JoeThorp5/status/1425998110707363844")</f>
        <v>https://www.twitter.com/JoeThorp5/status/1425998110707363844</v>
      </c>
      <c r="D1581" s="6" t="s">
        <v>3347</v>
      </c>
      <c r="E1581" s="8">
        <v>44420</v>
      </c>
      <c r="F1581" s="6" t="s">
        <v>3345</v>
      </c>
      <c r="G1581" s="5">
        <v>2</v>
      </c>
      <c r="H1581" s="5">
        <v>12</v>
      </c>
      <c r="I1581" s="5">
        <v>9</v>
      </c>
      <c r="J1581" s="6">
        <v>8.5</v>
      </c>
      <c r="K1581" s="4" t="s">
        <v>4606</v>
      </c>
      <c r="L1581" s="6" t="s">
        <v>3246</v>
      </c>
      <c r="M1581" s="5">
        <v>26607</v>
      </c>
      <c r="N1581" s="4" t="s">
        <v>4606</v>
      </c>
      <c r="O1581" s="4" t="s">
        <v>4606</v>
      </c>
      <c r="P1581" s="4" t="s">
        <v>4606</v>
      </c>
    </row>
    <row r="1582" spans="1:16" ht="15" x14ac:dyDescent="0.2">
      <c r="A1582" s="2">
        <v>1581</v>
      </c>
      <c r="B1582" s="6" t="s">
        <v>1</v>
      </c>
      <c r="C1582" s="7" t="str">
        <f>HYPERLINK("https://www.twitter.com/vynhathieu/status/1425998106290647043","https://www.twitter.com/vynhathieu/status/1425998106290647043")</f>
        <v>https://www.twitter.com/vynhathieu/status/1425998106290647043</v>
      </c>
      <c r="D1582" s="6" t="s">
        <v>3348</v>
      </c>
      <c r="E1582" s="8">
        <v>44420</v>
      </c>
      <c r="F1582" s="6" t="s">
        <v>3349</v>
      </c>
      <c r="G1582" s="5">
        <v>111</v>
      </c>
      <c r="H1582" s="5">
        <v>0</v>
      </c>
      <c r="I1582" s="5">
        <v>0</v>
      </c>
      <c r="J1582" s="6">
        <v>22.200000000000003</v>
      </c>
      <c r="K1582" s="4" t="s">
        <v>4606</v>
      </c>
      <c r="L1582" s="6" t="s">
        <v>3255</v>
      </c>
      <c r="M1582" s="5">
        <v>26608</v>
      </c>
      <c r="N1582" s="4" t="s">
        <v>4606</v>
      </c>
      <c r="O1582" s="4" t="s">
        <v>4606</v>
      </c>
      <c r="P1582" s="4" t="s">
        <v>4606</v>
      </c>
    </row>
    <row r="1583" spans="1:16" ht="15" x14ac:dyDescent="0.2">
      <c r="A1583" s="2">
        <v>1582</v>
      </c>
      <c r="B1583" s="6" t="s">
        <v>1</v>
      </c>
      <c r="C1583" s="7" t="str">
        <f>HYPERLINK("https://www.twitter.com/SenapatiSoutam/status/1425998104751329281","https://www.twitter.com/SenapatiSoutam/status/1425998104751329281")</f>
        <v>https://www.twitter.com/SenapatiSoutam/status/1425998104751329281</v>
      </c>
      <c r="D1583" s="6" t="s">
        <v>3350</v>
      </c>
      <c r="E1583" s="8">
        <v>44420</v>
      </c>
      <c r="F1583" s="6" t="s">
        <v>3349</v>
      </c>
      <c r="G1583" s="5">
        <v>5</v>
      </c>
      <c r="H1583" s="5">
        <v>2886</v>
      </c>
      <c r="I1583" s="5">
        <v>3491</v>
      </c>
      <c r="J1583" s="6">
        <v>2612.3000000000002</v>
      </c>
      <c r="K1583" s="4" t="s">
        <v>4606</v>
      </c>
      <c r="L1583" s="6" t="s">
        <v>3170</v>
      </c>
      <c r="M1583" s="5">
        <v>26609</v>
      </c>
      <c r="N1583" s="4" t="s">
        <v>4606</v>
      </c>
      <c r="O1583" s="4" t="s">
        <v>4606</v>
      </c>
      <c r="P1583" s="4" t="s">
        <v>4606</v>
      </c>
    </row>
    <row r="1584" spans="1:16" ht="15" x14ac:dyDescent="0.2">
      <c r="A1584" s="2">
        <v>1583</v>
      </c>
      <c r="B1584" s="6" t="s">
        <v>1</v>
      </c>
      <c r="C1584" s="7" t="str">
        <f>HYPERLINK("https://www.twitter.com/thomasllorens1/status/1425998102750765058","https://www.twitter.com/thomasllorens1/status/1425998102750765058")</f>
        <v>https://www.twitter.com/thomasllorens1/status/1425998102750765058</v>
      </c>
      <c r="D1584" s="6" t="s">
        <v>3222</v>
      </c>
      <c r="E1584" s="8">
        <v>44420</v>
      </c>
      <c r="F1584" s="6" t="s">
        <v>3349</v>
      </c>
      <c r="G1584" s="5">
        <v>38</v>
      </c>
      <c r="H1584" s="5">
        <v>0</v>
      </c>
      <c r="I1584" s="5">
        <v>0</v>
      </c>
      <c r="J1584" s="6">
        <v>7.6000000000000005</v>
      </c>
      <c r="K1584" s="4" t="s">
        <v>4606</v>
      </c>
      <c r="L1584" s="6" t="s">
        <v>3351</v>
      </c>
      <c r="M1584" s="5">
        <v>26610</v>
      </c>
      <c r="N1584" s="4" t="s">
        <v>4606</v>
      </c>
      <c r="O1584" s="4" t="s">
        <v>4606</v>
      </c>
      <c r="P1584" s="4" t="s">
        <v>4606</v>
      </c>
    </row>
    <row r="1585" spans="1:16" ht="15" x14ac:dyDescent="0.2">
      <c r="A1585" s="2">
        <v>1584</v>
      </c>
      <c r="B1585" s="6" t="s">
        <v>1</v>
      </c>
      <c r="C1585" s="7" t="str">
        <f>HYPERLINK("https://www.twitter.com/leducthuyen2/status/1425998102603845634","https://www.twitter.com/leducthuyen2/status/1425998102603845634")</f>
        <v>https://www.twitter.com/leducthuyen2/status/1425998102603845634</v>
      </c>
      <c r="D1585" s="6" t="s">
        <v>3249</v>
      </c>
      <c r="E1585" s="8">
        <v>44420</v>
      </c>
      <c r="F1585" s="6" t="s">
        <v>3349</v>
      </c>
      <c r="G1585" s="5">
        <v>58</v>
      </c>
      <c r="H1585" s="5">
        <v>2886</v>
      </c>
      <c r="I1585" s="5">
        <v>3491</v>
      </c>
      <c r="J1585" s="6">
        <v>2622.9</v>
      </c>
      <c r="K1585" s="4" t="s">
        <v>4606</v>
      </c>
      <c r="L1585" s="6" t="s">
        <v>3170</v>
      </c>
      <c r="M1585" s="5">
        <v>26611</v>
      </c>
      <c r="N1585" s="4" t="s">
        <v>4606</v>
      </c>
      <c r="O1585" s="4" t="s">
        <v>4606</v>
      </c>
      <c r="P1585" s="4" t="s">
        <v>4606</v>
      </c>
    </row>
    <row r="1586" spans="1:16" ht="15" x14ac:dyDescent="0.2">
      <c r="A1586" s="2">
        <v>1585</v>
      </c>
      <c r="B1586" s="6" t="s">
        <v>1</v>
      </c>
      <c r="C1586" s="7" t="str">
        <f>HYPERLINK("https://www.twitter.com/JOHNADEYEMO10/status/1425998100276006917","https://www.twitter.com/JOHNADEYEMO10/status/1425998100276006917")</f>
        <v>https://www.twitter.com/JOHNADEYEMO10/status/1425998100276006917</v>
      </c>
      <c r="D1586" s="6" t="s">
        <v>3352</v>
      </c>
      <c r="E1586" s="8">
        <v>44420</v>
      </c>
      <c r="F1586" s="6" t="s">
        <v>3353</v>
      </c>
      <c r="G1586" s="5">
        <v>40</v>
      </c>
      <c r="H1586" s="5">
        <v>0</v>
      </c>
      <c r="I1586" s="5">
        <v>0</v>
      </c>
      <c r="J1586" s="5">
        <v>8</v>
      </c>
      <c r="K1586" s="4" t="s">
        <v>4606</v>
      </c>
      <c r="L1586" s="6" t="s">
        <v>3354</v>
      </c>
      <c r="M1586" s="5">
        <v>26612</v>
      </c>
      <c r="N1586" s="4" t="s">
        <v>4606</v>
      </c>
      <c r="O1586" s="4" t="s">
        <v>4606</v>
      </c>
      <c r="P1586" s="4" t="s">
        <v>4606</v>
      </c>
    </row>
    <row r="1587" spans="1:16" ht="15" x14ac:dyDescent="0.2">
      <c r="A1587" s="2">
        <v>1586</v>
      </c>
      <c r="B1587" s="6" t="s">
        <v>1</v>
      </c>
      <c r="C1587" s="7" t="str">
        <f>HYPERLINK("https://www.twitter.com/Lemay73662405/status/1425998096614367235","https://www.twitter.com/Lemay73662405/status/1425998096614367235")</f>
        <v>https://www.twitter.com/Lemay73662405/status/1425998096614367235</v>
      </c>
      <c r="D1587" s="6" t="s">
        <v>3355</v>
      </c>
      <c r="E1587" s="8">
        <v>44420</v>
      </c>
      <c r="F1587" s="6" t="s">
        <v>3356</v>
      </c>
      <c r="G1587" s="5">
        <v>23</v>
      </c>
      <c r="H1587" s="5">
        <v>0</v>
      </c>
      <c r="I1587" s="5">
        <v>0</v>
      </c>
      <c r="J1587" s="6">
        <v>4.6000000000000005</v>
      </c>
      <c r="K1587" s="4" t="s">
        <v>4606</v>
      </c>
      <c r="L1587" s="6" t="s">
        <v>3357</v>
      </c>
      <c r="M1587" s="5">
        <v>26613</v>
      </c>
      <c r="N1587" s="4" t="s">
        <v>4606</v>
      </c>
      <c r="O1587" s="4" t="s">
        <v>4606</v>
      </c>
      <c r="P1587" s="4" t="s">
        <v>4606</v>
      </c>
    </row>
    <row r="1588" spans="1:16" ht="15" x14ac:dyDescent="0.2">
      <c r="A1588" s="2">
        <v>1587</v>
      </c>
      <c r="B1588" s="6" t="s">
        <v>1</v>
      </c>
      <c r="C1588" s="7" t="str">
        <f>HYPERLINK("https://www.twitter.com/Niroda0/status/1425998094634684421","https://www.twitter.com/Niroda0/status/1425998094634684421")</f>
        <v>https://www.twitter.com/Niroda0/status/1425998094634684421</v>
      </c>
      <c r="D1588" s="6" t="s">
        <v>3358</v>
      </c>
      <c r="E1588" s="8">
        <v>44420</v>
      </c>
      <c r="F1588" s="6" t="s">
        <v>3356</v>
      </c>
      <c r="G1588" s="5">
        <v>349</v>
      </c>
      <c r="H1588" s="5">
        <v>4408</v>
      </c>
      <c r="I1588" s="5">
        <v>4478</v>
      </c>
      <c r="J1588" s="6">
        <v>3631.2</v>
      </c>
      <c r="K1588" s="4" t="s">
        <v>4606</v>
      </c>
      <c r="L1588" s="6" t="s">
        <v>3134</v>
      </c>
      <c r="M1588" s="5">
        <v>26614</v>
      </c>
      <c r="N1588" s="4" t="s">
        <v>4606</v>
      </c>
      <c r="O1588" s="4" t="s">
        <v>4606</v>
      </c>
      <c r="P1588" s="4" t="s">
        <v>4606</v>
      </c>
    </row>
    <row r="1589" spans="1:16" ht="15" x14ac:dyDescent="0.2">
      <c r="A1589" s="2">
        <v>1588</v>
      </c>
      <c r="B1589" s="6" t="s">
        <v>1</v>
      </c>
      <c r="C1589" s="7" t="str">
        <f>HYPERLINK("https://www.twitter.com/bigwinsgirl/status/1425998091874803712","https://www.twitter.com/bigwinsgirl/status/1425998091874803712")</f>
        <v>https://www.twitter.com/bigwinsgirl/status/1425998091874803712</v>
      </c>
      <c r="D1589" s="6" t="s">
        <v>3359</v>
      </c>
      <c r="E1589" s="8">
        <v>44420</v>
      </c>
      <c r="F1589" s="6" t="s">
        <v>3360</v>
      </c>
      <c r="G1589" s="5">
        <v>103</v>
      </c>
      <c r="H1589" s="5">
        <v>4408</v>
      </c>
      <c r="I1589" s="5">
        <v>4478</v>
      </c>
      <c r="J1589" s="5">
        <v>3582</v>
      </c>
      <c r="K1589" s="4" t="s">
        <v>4606</v>
      </c>
      <c r="L1589" s="6" t="s">
        <v>3134</v>
      </c>
      <c r="M1589" s="5">
        <v>26615</v>
      </c>
      <c r="N1589" s="4" t="s">
        <v>4606</v>
      </c>
      <c r="O1589" s="4" t="s">
        <v>4606</v>
      </c>
      <c r="P1589" s="4" t="s">
        <v>4606</v>
      </c>
    </row>
    <row r="1590" spans="1:16" ht="15" x14ac:dyDescent="0.2">
      <c r="A1590" s="2">
        <v>1589</v>
      </c>
      <c r="B1590" s="6" t="s">
        <v>1</v>
      </c>
      <c r="C1590" s="7" t="str">
        <f>HYPERLINK("https://www.twitter.com/asianpett/status/1425998090876723201","https://www.twitter.com/asianpett/status/1425998090876723201")</f>
        <v>https://www.twitter.com/asianpett/status/1425998090876723201</v>
      </c>
      <c r="D1590" s="6" t="s">
        <v>3361</v>
      </c>
      <c r="E1590" s="8">
        <v>44420</v>
      </c>
      <c r="F1590" s="6" t="s">
        <v>3360</v>
      </c>
      <c r="G1590" s="5">
        <v>97</v>
      </c>
      <c r="H1590" s="5">
        <v>0</v>
      </c>
      <c r="I1590" s="5">
        <v>0</v>
      </c>
      <c r="J1590" s="6">
        <v>19.400000000000002</v>
      </c>
      <c r="K1590" s="4" t="s">
        <v>4606</v>
      </c>
      <c r="L1590" s="6" t="s">
        <v>3362</v>
      </c>
      <c r="M1590" s="5">
        <v>26616</v>
      </c>
      <c r="N1590" s="4" t="s">
        <v>4606</v>
      </c>
      <c r="O1590" s="4" t="s">
        <v>4606</v>
      </c>
      <c r="P1590" s="4" t="s">
        <v>4606</v>
      </c>
    </row>
    <row r="1591" spans="1:16" ht="15" x14ac:dyDescent="0.2">
      <c r="A1591" s="2">
        <v>1590</v>
      </c>
      <c r="B1591" s="6" t="s">
        <v>1</v>
      </c>
      <c r="C1591" s="7" t="str">
        <f>HYPERLINK("https://www.twitter.com/Jack20229102824/status/1425998086996852747","https://www.twitter.com/Jack20229102824/status/1425998086996852747")</f>
        <v>https://www.twitter.com/Jack20229102824/status/1425998086996852747</v>
      </c>
      <c r="D1591" s="6" t="s">
        <v>3296</v>
      </c>
      <c r="E1591" s="8">
        <v>44420</v>
      </c>
      <c r="F1591" s="6" t="s">
        <v>3363</v>
      </c>
      <c r="G1591" s="5">
        <v>185</v>
      </c>
      <c r="H1591" s="5">
        <v>2886</v>
      </c>
      <c r="I1591" s="5">
        <v>3491</v>
      </c>
      <c r="J1591" s="6">
        <v>2648.3</v>
      </c>
      <c r="K1591" s="4" t="s">
        <v>4606</v>
      </c>
      <c r="L1591" s="6" t="s">
        <v>3170</v>
      </c>
      <c r="M1591" s="5">
        <v>26617</v>
      </c>
      <c r="N1591" s="4" t="s">
        <v>4606</v>
      </c>
      <c r="O1591" s="4" t="s">
        <v>4606</v>
      </c>
      <c r="P1591" s="4" t="s">
        <v>4606</v>
      </c>
    </row>
    <row r="1592" spans="1:16" ht="15" x14ac:dyDescent="0.2">
      <c r="A1592" s="2">
        <v>1591</v>
      </c>
      <c r="B1592" s="6" t="s">
        <v>1</v>
      </c>
      <c r="C1592" s="7" t="str">
        <f>HYPERLINK("https://www.twitter.com/amairakris001/status/1425998084673212425","https://www.twitter.com/amairakris001/status/1425998084673212425")</f>
        <v>https://www.twitter.com/amairakris001/status/1425998084673212425</v>
      </c>
      <c r="D1592" s="6" t="s">
        <v>3364</v>
      </c>
      <c r="E1592" s="8">
        <v>44420</v>
      </c>
      <c r="F1592" s="6" t="s">
        <v>3365</v>
      </c>
      <c r="G1592" s="5">
        <v>361</v>
      </c>
      <c r="H1592" s="5">
        <v>77</v>
      </c>
      <c r="I1592" s="5">
        <v>77</v>
      </c>
      <c r="J1592" s="6">
        <v>133.80000000000001</v>
      </c>
      <c r="K1592" s="4" t="s">
        <v>4606</v>
      </c>
      <c r="L1592" s="6" t="s">
        <v>3366</v>
      </c>
      <c r="M1592" s="5">
        <v>26618</v>
      </c>
      <c r="N1592" s="4" t="s">
        <v>4606</v>
      </c>
      <c r="O1592" s="4" t="s">
        <v>4606</v>
      </c>
      <c r="P1592" s="4" t="s">
        <v>4606</v>
      </c>
    </row>
    <row r="1593" spans="1:16" ht="15" x14ac:dyDescent="0.2">
      <c r="A1593" s="2">
        <v>1592</v>
      </c>
      <c r="B1593" s="6" t="s">
        <v>1</v>
      </c>
      <c r="C1593" s="7" t="str">
        <f>HYPERLINK("https://www.twitter.com/JunelChakma16/status/1425998083985264648","https://www.twitter.com/JunelChakma16/status/1425998083985264648")</f>
        <v>https://www.twitter.com/JunelChakma16/status/1425998083985264648</v>
      </c>
      <c r="D1593" s="6" t="s">
        <v>3367</v>
      </c>
      <c r="E1593" s="8">
        <v>44420</v>
      </c>
      <c r="F1593" s="6" t="s">
        <v>3365</v>
      </c>
      <c r="G1593" s="5">
        <v>47</v>
      </c>
      <c r="H1593" s="5">
        <v>29022</v>
      </c>
      <c r="I1593" s="5">
        <v>26847</v>
      </c>
      <c r="J1593" s="6">
        <v>22139.5</v>
      </c>
      <c r="K1593" s="4" t="s">
        <v>4606</v>
      </c>
      <c r="L1593" s="6" t="s">
        <v>3368</v>
      </c>
      <c r="M1593" s="5">
        <v>26619</v>
      </c>
      <c r="N1593" s="4" t="s">
        <v>4606</v>
      </c>
      <c r="O1593" s="4" t="s">
        <v>4606</v>
      </c>
      <c r="P1593" s="4" t="s">
        <v>4606</v>
      </c>
    </row>
    <row r="1594" spans="1:16" ht="15" x14ac:dyDescent="0.2">
      <c r="A1594" s="2">
        <v>1593</v>
      </c>
      <c r="B1594" s="6" t="s">
        <v>1</v>
      </c>
      <c r="C1594" s="7" t="str">
        <f>HYPERLINK("https://www.twitter.com/QtaflPrecious/status/1425998080277573641","https://www.twitter.com/QtaflPrecious/status/1425998080277573641")</f>
        <v>https://www.twitter.com/QtaflPrecious/status/1425998080277573641</v>
      </c>
      <c r="D1594" s="6" t="s">
        <v>3369</v>
      </c>
      <c r="E1594" s="8">
        <v>44420</v>
      </c>
      <c r="F1594" s="6" t="s">
        <v>3370</v>
      </c>
      <c r="G1594" s="5">
        <v>1133</v>
      </c>
      <c r="H1594" s="5">
        <v>216</v>
      </c>
      <c r="I1594" s="5">
        <v>210</v>
      </c>
      <c r="J1594" s="6">
        <v>396.40000000000003</v>
      </c>
      <c r="K1594" s="4" t="s">
        <v>4606</v>
      </c>
      <c r="L1594" s="6" t="s">
        <v>3228</v>
      </c>
      <c r="M1594" s="5">
        <v>26620</v>
      </c>
      <c r="N1594" s="4" t="s">
        <v>4606</v>
      </c>
      <c r="O1594" s="4" t="s">
        <v>4606</v>
      </c>
      <c r="P1594" s="4" t="s">
        <v>4606</v>
      </c>
    </row>
    <row r="1595" spans="1:16" ht="15" x14ac:dyDescent="0.2">
      <c r="A1595" s="2">
        <v>1594</v>
      </c>
      <c r="B1595" s="6" t="s">
        <v>1</v>
      </c>
      <c r="C1595" s="7" t="str">
        <f>HYPERLINK("https://www.twitter.com/4Oespada/status/1425998071733923841","https://www.twitter.com/4Oespada/status/1425998071733923841")</f>
        <v>https://www.twitter.com/4Oespada/status/1425998071733923841</v>
      </c>
      <c r="D1595" s="6" t="s">
        <v>3371</v>
      </c>
      <c r="E1595" s="8">
        <v>44420</v>
      </c>
      <c r="F1595" s="6" t="s">
        <v>3372</v>
      </c>
      <c r="G1595" s="5">
        <v>0</v>
      </c>
      <c r="H1595" s="5">
        <v>331</v>
      </c>
      <c r="I1595" s="5">
        <v>573</v>
      </c>
      <c r="J1595" s="6">
        <v>385.8</v>
      </c>
      <c r="K1595" s="4" t="s">
        <v>4606</v>
      </c>
      <c r="L1595" s="6" t="s">
        <v>3373</v>
      </c>
      <c r="M1595" s="5">
        <v>26621</v>
      </c>
      <c r="N1595" s="4" t="s">
        <v>4606</v>
      </c>
      <c r="O1595" s="4" t="s">
        <v>4606</v>
      </c>
      <c r="P1595" s="4" t="s">
        <v>4606</v>
      </c>
    </row>
    <row r="1596" spans="1:16" ht="15" x14ac:dyDescent="0.2">
      <c r="A1596" s="2">
        <v>1595</v>
      </c>
      <c r="B1596" s="6" t="s">
        <v>1</v>
      </c>
      <c r="C1596" s="7" t="str">
        <f>HYPERLINK("https://www.twitter.com/DarShowkat99/status/1425998068416086016","https://www.twitter.com/DarShowkat99/status/1425998068416086016")</f>
        <v>https://www.twitter.com/DarShowkat99/status/1425998068416086016</v>
      </c>
      <c r="D1596" s="6" t="s">
        <v>3241</v>
      </c>
      <c r="E1596" s="8">
        <v>44420</v>
      </c>
      <c r="F1596" s="6" t="s">
        <v>3374</v>
      </c>
      <c r="G1596" s="5">
        <v>44</v>
      </c>
      <c r="H1596" s="5">
        <v>0</v>
      </c>
      <c r="I1596" s="5">
        <v>0</v>
      </c>
      <c r="J1596" s="6">
        <v>8.8000000000000007</v>
      </c>
      <c r="K1596" s="4" t="s">
        <v>4606</v>
      </c>
      <c r="L1596" s="6" t="s">
        <v>3255</v>
      </c>
      <c r="M1596" s="5">
        <v>26622</v>
      </c>
      <c r="N1596" s="4" t="s">
        <v>4606</v>
      </c>
      <c r="O1596" s="4" t="s">
        <v>4606</v>
      </c>
      <c r="P1596" s="4" t="s">
        <v>4606</v>
      </c>
    </row>
    <row r="1597" spans="1:16" ht="15" x14ac:dyDescent="0.2">
      <c r="A1597" s="2">
        <v>1596</v>
      </c>
      <c r="B1597" s="6" t="s">
        <v>1</v>
      </c>
      <c r="C1597" s="7" t="str">
        <f>HYPERLINK("https://www.twitter.com/NguyenToan117/status/1425998067262578688","https://www.twitter.com/NguyenToan117/status/1425998067262578688")</f>
        <v>https://www.twitter.com/NguyenToan117/status/1425998067262578688</v>
      </c>
      <c r="D1597" s="6" t="s">
        <v>3375</v>
      </c>
      <c r="E1597" s="8">
        <v>44420</v>
      </c>
      <c r="F1597" s="6" t="s">
        <v>3374</v>
      </c>
      <c r="G1597" s="5">
        <v>35</v>
      </c>
      <c r="H1597" s="5">
        <v>4408</v>
      </c>
      <c r="I1597" s="5">
        <v>4478</v>
      </c>
      <c r="J1597" s="6">
        <v>3568.3999999999996</v>
      </c>
      <c r="K1597" s="4" t="s">
        <v>4606</v>
      </c>
      <c r="L1597" s="6" t="s">
        <v>3134</v>
      </c>
      <c r="M1597" s="5">
        <v>26623</v>
      </c>
      <c r="N1597" s="4" t="s">
        <v>4606</v>
      </c>
      <c r="O1597" s="4" t="s">
        <v>4606</v>
      </c>
      <c r="P1597" s="4" t="s">
        <v>4606</v>
      </c>
    </row>
    <row r="1598" spans="1:16" ht="15" x14ac:dyDescent="0.2">
      <c r="A1598" s="2">
        <v>1597</v>
      </c>
      <c r="B1598" s="6" t="s">
        <v>1</v>
      </c>
      <c r="C1598" s="7" t="str">
        <f>HYPERLINK("https://www.twitter.com/missitwhen_/status/1425998066365108230","https://www.twitter.com/missitwhen_/status/1425998066365108230")</f>
        <v>https://www.twitter.com/missitwhen_/status/1425998066365108230</v>
      </c>
      <c r="D1598" s="6" t="s">
        <v>3376</v>
      </c>
      <c r="E1598" s="8">
        <v>44420</v>
      </c>
      <c r="F1598" s="6" t="s">
        <v>3374</v>
      </c>
      <c r="G1598" s="5">
        <v>27</v>
      </c>
      <c r="H1598" s="5">
        <v>0</v>
      </c>
      <c r="I1598" s="5">
        <v>0</v>
      </c>
      <c r="J1598" s="6">
        <v>5.4</v>
      </c>
      <c r="K1598" s="4" t="s">
        <v>4606</v>
      </c>
      <c r="L1598" s="6" t="s">
        <v>3377</v>
      </c>
      <c r="M1598" s="5">
        <v>26624</v>
      </c>
      <c r="N1598" s="4" t="s">
        <v>4606</v>
      </c>
      <c r="O1598" s="4" t="s">
        <v>4606</v>
      </c>
      <c r="P1598" s="4" t="s">
        <v>4606</v>
      </c>
    </row>
    <row r="1599" spans="1:16" ht="15" x14ac:dyDescent="0.2">
      <c r="A1599" s="2">
        <v>1598</v>
      </c>
      <c r="B1599" s="6" t="s">
        <v>1</v>
      </c>
      <c r="C1599" s="7" t="str">
        <f>HYPERLINK("https://www.twitter.com/Mdnuruddin121/status/1425998063424868358","https://www.twitter.com/Mdnuruddin121/status/1425998063424868358")</f>
        <v>https://www.twitter.com/Mdnuruddin121/status/1425998063424868358</v>
      </c>
      <c r="D1599" s="6" t="s">
        <v>3378</v>
      </c>
      <c r="E1599" s="8">
        <v>44420</v>
      </c>
      <c r="F1599" s="6" t="s">
        <v>3379</v>
      </c>
      <c r="G1599" s="5">
        <v>0</v>
      </c>
      <c r="H1599" s="5">
        <v>2886</v>
      </c>
      <c r="I1599" s="5">
        <v>3491</v>
      </c>
      <c r="J1599" s="6">
        <v>2611.3000000000002</v>
      </c>
      <c r="K1599" s="4" t="s">
        <v>4606</v>
      </c>
      <c r="L1599" s="6" t="s">
        <v>3170</v>
      </c>
      <c r="M1599" s="5">
        <v>26625</v>
      </c>
      <c r="N1599" s="4" t="s">
        <v>4606</v>
      </c>
      <c r="O1599" s="4" t="s">
        <v>4606</v>
      </c>
      <c r="P1599" s="4" t="s">
        <v>4606</v>
      </c>
    </row>
    <row r="1600" spans="1:16" ht="15" x14ac:dyDescent="0.2">
      <c r="A1600" s="2">
        <v>1599</v>
      </c>
      <c r="B1600" s="6" t="s">
        <v>1</v>
      </c>
      <c r="C1600" s="7" t="str">
        <f>HYPERLINK("https://www.twitter.com/jibanmallik1/status/1425998059855499265","https://www.twitter.com/jibanmallik1/status/1425998059855499265")</f>
        <v>https://www.twitter.com/jibanmallik1/status/1425998059855499265</v>
      </c>
      <c r="D1600" s="6" t="s">
        <v>3380</v>
      </c>
      <c r="E1600" s="8">
        <v>44420</v>
      </c>
      <c r="F1600" s="6" t="s">
        <v>3381</v>
      </c>
      <c r="G1600" s="5">
        <v>4</v>
      </c>
      <c r="H1600" s="5">
        <v>0</v>
      </c>
      <c r="I1600" s="5">
        <v>0</v>
      </c>
      <c r="J1600" s="6">
        <v>0.8</v>
      </c>
      <c r="K1600" s="4" t="s">
        <v>4606</v>
      </c>
      <c r="L1600" s="6" t="s">
        <v>3382</v>
      </c>
      <c r="M1600" s="5">
        <v>26626</v>
      </c>
      <c r="N1600" s="4" t="s">
        <v>4606</v>
      </c>
      <c r="O1600" s="4" t="s">
        <v>4606</v>
      </c>
      <c r="P1600" s="4" t="s">
        <v>4606</v>
      </c>
    </row>
    <row r="1601" spans="1:16" ht="15" x14ac:dyDescent="0.2">
      <c r="A1601" s="2">
        <v>1600</v>
      </c>
      <c r="B1601" s="6" t="s">
        <v>1</v>
      </c>
      <c r="C1601" s="7" t="str">
        <f>HYPERLINK("https://www.twitter.com/molina_amadeus/status/1425998059759153152","https://www.twitter.com/molina_amadeus/status/1425998059759153152")</f>
        <v>https://www.twitter.com/molina_amadeus/status/1425998059759153152</v>
      </c>
      <c r="D1601" s="6" t="s">
        <v>3383</v>
      </c>
      <c r="E1601" s="8">
        <v>44420</v>
      </c>
      <c r="F1601" s="6" t="s">
        <v>3381</v>
      </c>
      <c r="G1601" s="5">
        <v>0</v>
      </c>
      <c r="H1601" s="5">
        <v>0</v>
      </c>
      <c r="I1601" s="5">
        <v>0</v>
      </c>
      <c r="J1601" s="5">
        <v>0</v>
      </c>
      <c r="K1601" s="4" t="s">
        <v>4606</v>
      </c>
      <c r="L1601" s="6" t="s">
        <v>3384</v>
      </c>
      <c r="M1601" s="5">
        <v>26627</v>
      </c>
      <c r="N1601" s="4" t="s">
        <v>4606</v>
      </c>
      <c r="O1601" s="4" t="s">
        <v>4606</v>
      </c>
      <c r="P1601" s="4" t="s">
        <v>4606</v>
      </c>
    </row>
    <row r="1602" spans="1:16" ht="15" x14ac:dyDescent="0.2">
      <c r="A1602" s="2">
        <v>1601</v>
      </c>
      <c r="B1602" s="6" t="s">
        <v>1</v>
      </c>
      <c r="C1602" s="7" t="str">
        <f>HYPERLINK("https://www.twitter.com/akshay_a_jadhav/status/1425998059545055232","https://www.twitter.com/akshay_a_jadhav/status/1425998059545055232")</f>
        <v>https://www.twitter.com/akshay_a_jadhav/status/1425998059545055232</v>
      </c>
      <c r="D1602" s="6" t="s">
        <v>3385</v>
      </c>
      <c r="E1602" s="8">
        <v>44420</v>
      </c>
      <c r="F1602" s="6" t="s">
        <v>3381</v>
      </c>
      <c r="G1602" s="5">
        <v>5</v>
      </c>
      <c r="H1602" s="5">
        <v>0</v>
      </c>
      <c r="I1602" s="5">
        <v>0</v>
      </c>
      <c r="J1602" s="5">
        <v>1</v>
      </c>
      <c r="K1602" s="4" t="s">
        <v>4606</v>
      </c>
      <c r="L1602" s="6" t="s">
        <v>3255</v>
      </c>
      <c r="M1602" s="5">
        <v>26628</v>
      </c>
      <c r="N1602" s="4" t="s">
        <v>4606</v>
      </c>
      <c r="O1602" s="4" t="s">
        <v>4606</v>
      </c>
      <c r="P1602" s="4" t="s">
        <v>4606</v>
      </c>
    </row>
    <row r="1603" spans="1:16" ht="15" x14ac:dyDescent="0.2">
      <c r="A1603" s="2">
        <v>1602</v>
      </c>
      <c r="B1603" s="6" t="s">
        <v>1</v>
      </c>
      <c r="C1603" s="7" t="str">
        <f>HYPERLINK("https://www.twitter.com/sfmcryptonomics/status/1425998058744057859","https://www.twitter.com/sfmcryptonomics/status/1425998058744057859")</f>
        <v>https://www.twitter.com/sfmcryptonomics/status/1425998058744057859</v>
      </c>
      <c r="D1603" s="6" t="s">
        <v>3386</v>
      </c>
      <c r="E1603" s="8">
        <v>44420</v>
      </c>
      <c r="F1603" s="6" t="s">
        <v>3381</v>
      </c>
      <c r="G1603" s="5">
        <v>1775</v>
      </c>
      <c r="H1603" s="5">
        <v>9</v>
      </c>
      <c r="I1603" s="5">
        <v>2</v>
      </c>
      <c r="J1603" s="6">
        <v>358.7</v>
      </c>
      <c r="K1603" s="4" t="s">
        <v>4606</v>
      </c>
      <c r="L1603" s="6" t="s">
        <v>3387</v>
      </c>
      <c r="M1603" s="5">
        <v>26629</v>
      </c>
      <c r="N1603" s="4" t="s">
        <v>4606</v>
      </c>
      <c r="O1603" s="4" t="s">
        <v>4606</v>
      </c>
      <c r="P1603" s="4" t="s">
        <v>4606</v>
      </c>
    </row>
    <row r="1604" spans="1:16" ht="15" x14ac:dyDescent="0.2">
      <c r="A1604" s="2">
        <v>1603</v>
      </c>
      <c r="B1604" s="6" t="s">
        <v>1</v>
      </c>
      <c r="C1604" s="7" t="str">
        <f>HYPERLINK("https://www.twitter.com/ismail722300/status/1426167199660707848","https://www.twitter.com/ismail722300/status/1426167199660707848")</f>
        <v>https://www.twitter.com/ismail722300/status/1426167199660707848</v>
      </c>
      <c r="D1604" s="6" t="s">
        <v>3388</v>
      </c>
      <c r="E1604" s="8">
        <v>44421</v>
      </c>
      <c r="F1604" s="6" t="s">
        <v>3389</v>
      </c>
      <c r="G1604" s="5">
        <v>11</v>
      </c>
      <c r="H1604" s="5">
        <v>7</v>
      </c>
      <c r="I1604" s="5">
        <v>4</v>
      </c>
      <c r="J1604" s="6">
        <v>6.3000000000000007</v>
      </c>
      <c r="K1604" s="4" t="s">
        <v>4606</v>
      </c>
      <c r="L1604" s="6" t="s">
        <v>3390</v>
      </c>
      <c r="M1604" s="5">
        <v>27074</v>
      </c>
      <c r="N1604" s="4" t="s">
        <v>4606</v>
      </c>
      <c r="O1604" s="4" t="s">
        <v>4606</v>
      </c>
      <c r="P1604" s="4" t="s">
        <v>4606</v>
      </c>
    </row>
    <row r="1605" spans="1:16" ht="15" x14ac:dyDescent="0.2">
      <c r="A1605" s="2">
        <v>1604</v>
      </c>
      <c r="B1605" s="6" t="s">
        <v>1</v>
      </c>
      <c r="C1605" s="7" t="str">
        <f>HYPERLINK("https://www.twitter.com/pWLP7iM5BB0CSbd/status/1426167198637121537","https://www.twitter.com/pWLP7iM5BB0CSbd/status/1426167198637121537")</f>
        <v>https://www.twitter.com/pWLP7iM5BB0CSbd/status/1426167198637121537</v>
      </c>
      <c r="D1605" s="6" t="s">
        <v>3391</v>
      </c>
      <c r="E1605" s="8">
        <v>44421</v>
      </c>
      <c r="F1605" s="6" t="s">
        <v>3389</v>
      </c>
      <c r="G1605" s="5">
        <v>225</v>
      </c>
      <c r="H1605" s="5">
        <v>0</v>
      </c>
      <c r="I1605" s="5">
        <v>0</v>
      </c>
      <c r="J1605" s="5">
        <v>45</v>
      </c>
      <c r="K1605" s="4" t="s">
        <v>4606</v>
      </c>
      <c r="L1605" s="6" t="s">
        <v>3392</v>
      </c>
      <c r="M1605" s="5">
        <v>27075</v>
      </c>
      <c r="N1605" s="4" t="s">
        <v>4606</v>
      </c>
      <c r="O1605" s="4" t="s">
        <v>4606</v>
      </c>
      <c r="P1605" s="4" t="s">
        <v>4606</v>
      </c>
    </row>
    <row r="1606" spans="1:16" ht="15" x14ac:dyDescent="0.2">
      <c r="A1606" s="2">
        <v>1605</v>
      </c>
      <c r="B1606" s="6" t="s">
        <v>1</v>
      </c>
      <c r="C1606" s="7" t="str">
        <f>HYPERLINK("https://www.twitter.com/Triz7Dream/status/1426167196158283776","https://www.twitter.com/Triz7Dream/status/1426167196158283776")</f>
        <v>https://www.twitter.com/Triz7Dream/status/1426167196158283776</v>
      </c>
      <c r="D1606" s="6" t="s">
        <v>3393</v>
      </c>
      <c r="E1606" s="8">
        <v>44421</v>
      </c>
      <c r="F1606" s="6" t="s">
        <v>3389</v>
      </c>
      <c r="G1606" s="5">
        <v>33</v>
      </c>
      <c r="H1606" s="5">
        <v>1581</v>
      </c>
      <c r="I1606" s="5">
        <v>1649</v>
      </c>
      <c r="J1606" s="6">
        <v>1305.4000000000001</v>
      </c>
      <c r="K1606" s="4" t="s">
        <v>4606</v>
      </c>
      <c r="L1606" s="6" t="s">
        <v>3394</v>
      </c>
      <c r="M1606" s="5">
        <v>27076</v>
      </c>
      <c r="N1606" s="4" t="s">
        <v>4606</v>
      </c>
      <c r="O1606" s="4" t="s">
        <v>4606</v>
      </c>
      <c r="P1606" s="4" t="s">
        <v>4606</v>
      </c>
    </row>
    <row r="1607" spans="1:16" ht="15" x14ac:dyDescent="0.2">
      <c r="A1607" s="2">
        <v>1606</v>
      </c>
      <c r="B1607" s="6" t="s">
        <v>1</v>
      </c>
      <c r="C1607" s="7" t="str">
        <f>HYPERLINK("https://www.twitter.com/Menangin_dong/status/1426167196120600585","https://www.twitter.com/Menangin_dong/status/1426167196120600585")</f>
        <v>https://www.twitter.com/Menangin_dong/status/1426167196120600585</v>
      </c>
      <c r="D1607" s="6" t="s">
        <v>3395</v>
      </c>
      <c r="E1607" s="8">
        <v>44421</v>
      </c>
      <c r="F1607" s="6" t="s">
        <v>3389</v>
      </c>
      <c r="G1607" s="5">
        <v>77</v>
      </c>
      <c r="H1607" s="5">
        <v>8345</v>
      </c>
      <c r="I1607" s="5">
        <v>20097</v>
      </c>
      <c r="J1607" s="6">
        <v>12567.4</v>
      </c>
      <c r="K1607" s="4" t="s">
        <v>4606</v>
      </c>
      <c r="L1607" s="6" t="s">
        <v>2881</v>
      </c>
      <c r="M1607" s="5">
        <v>27077</v>
      </c>
      <c r="N1607" s="4" t="s">
        <v>4606</v>
      </c>
      <c r="O1607" s="4" t="s">
        <v>4606</v>
      </c>
      <c r="P1607" s="4" t="s">
        <v>4606</v>
      </c>
    </row>
    <row r="1608" spans="1:16" ht="15" x14ac:dyDescent="0.2">
      <c r="A1608" s="2">
        <v>1607</v>
      </c>
      <c r="B1608" s="6" t="s">
        <v>1</v>
      </c>
      <c r="C1608" s="7" t="str">
        <f>HYPERLINK("https://www.twitter.com/shnejaehyvn/status/1426167195726336005","https://www.twitter.com/shnejaehyvn/status/1426167195726336005")</f>
        <v>https://www.twitter.com/shnejaehyvn/status/1426167195726336005</v>
      </c>
      <c r="D1608" s="6" t="s">
        <v>3396</v>
      </c>
      <c r="E1608" s="8">
        <v>44421</v>
      </c>
      <c r="F1608" s="6" t="s">
        <v>3389</v>
      </c>
      <c r="G1608" s="5">
        <v>3214</v>
      </c>
      <c r="H1608" s="5">
        <v>1581</v>
      </c>
      <c r="I1608" s="5">
        <v>1649</v>
      </c>
      <c r="J1608" s="6">
        <v>1941.6</v>
      </c>
      <c r="K1608" s="4" t="s">
        <v>4606</v>
      </c>
      <c r="L1608" s="6" t="s">
        <v>3394</v>
      </c>
      <c r="M1608" s="5">
        <v>27078</v>
      </c>
      <c r="N1608" s="4" t="s">
        <v>4606</v>
      </c>
      <c r="O1608" s="4" t="s">
        <v>4606</v>
      </c>
      <c r="P1608" s="4" t="s">
        <v>4606</v>
      </c>
    </row>
    <row r="1609" spans="1:16" ht="15" x14ac:dyDescent="0.2">
      <c r="A1609" s="2">
        <v>1608</v>
      </c>
      <c r="B1609" s="6" t="s">
        <v>1</v>
      </c>
      <c r="C1609" s="7" t="str">
        <f>HYPERLINK("https://www.twitter.com/Mewwinner/status/1426167194224775174","https://www.twitter.com/Mewwinner/status/1426167194224775174")</f>
        <v>https://www.twitter.com/Mewwinner/status/1426167194224775174</v>
      </c>
      <c r="D1609" s="6" t="s">
        <v>3397</v>
      </c>
      <c r="E1609" s="8">
        <v>44421</v>
      </c>
      <c r="F1609" s="6" t="s">
        <v>3398</v>
      </c>
      <c r="G1609" s="5">
        <v>16</v>
      </c>
      <c r="H1609" s="5">
        <v>1581</v>
      </c>
      <c r="I1609" s="5">
        <v>1649</v>
      </c>
      <c r="J1609" s="5">
        <v>1302</v>
      </c>
      <c r="K1609" s="4" t="s">
        <v>4606</v>
      </c>
      <c r="L1609" s="6" t="s">
        <v>3394</v>
      </c>
      <c r="M1609" s="5">
        <v>27079</v>
      </c>
      <c r="N1609" s="4" t="s">
        <v>4606</v>
      </c>
      <c r="O1609" s="4" t="s">
        <v>4606</v>
      </c>
      <c r="P1609" s="4" t="s">
        <v>4606</v>
      </c>
    </row>
    <row r="1610" spans="1:16" ht="15" x14ac:dyDescent="0.2">
      <c r="A1610" s="2">
        <v>1609</v>
      </c>
      <c r="B1610" s="6" t="s">
        <v>1</v>
      </c>
      <c r="C1610" s="7" t="str">
        <f>HYPERLINK("https://www.twitter.com/Fegtokennnn/status/1426167189942460419","https://www.twitter.com/Fegtokennnn/status/1426167189942460419")</f>
        <v>https://www.twitter.com/Fegtokennnn/status/1426167189942460419</v>
      </c>
      <c r="D1610" s="6" t="s">
        <v>3399</v>
      </c>
      <c r="E1610" s="8">
        <v>44421</v>
      </c>
      <c r="F1610" s="6" t="s">
        <v>3400</v>
      </c>
      <c r="G1610" s="5">
        <v>12</v>
      </c>
      <c r="H1610" s="5">
        <v>0</v>
      </c>
      <c r="I1610" s="5">
        <v>0</v>
      </c>
      <c r="J1610" s="6">
        <v>2.4000000000000004</v>
      </c>
      <c r="K1610" s="4" t="s">
        <v>4606</v>
      </c>
      <c r="L1610" s="6" t="s">
        <v>3401</v>
      </c>
      <c r="M1610" s="5">
        <v>27080</v>
      </c>
      <c r="N1610" s="4" t="s">
        <v>4606</v>
      </c>
      <c r="O1610" s="4" t="s">
        <v>4606</v>
      </c>
      <c r="P1610" s="4" t="s">
        <v>4606</v>
      </c>
    </row>
    <row r="1611" spans="1:16" ht="15" x14ac:dyDescent="0.2">
      <c r="A1611" s="2">
        <v>1610</v>
      </c>
      <c r="B1611" s="6" t="s">
        <v>1</v>
      </c>
      <c r="C1611" s="7" t="str">
        <f>HYPERLINK("https://www.twitter.com/markleehrto/status/1426167187337748480","https://www.twitter.com/markleehrto/status/1426167187337748480")</f>
        <v>https://www.twitter.com/markleehrto/status/1426167187337748480</v>
      </c>
      <c r="D1611" s="6" t="s">
        <v>3402</v>
      </c>
      <c r="E1611" s="8">
        <v>44421</v>
      </c>
      <c r="F1611" s="6" t="s">
        <v>3400</v>
      </c>
      <c r="G1611" s="5">
        <v>94</v>
      </c>
      <c r="H1611" s="5">
        <v>1581</v>
      </c>
      <c r="I1611" s="5">
        <v>1649</v>
      </c>
      <c r="J1611" s="6">
        <v>1317.6</v>
      </c>
      <c r="K1611" s="4" t="s">
        <v>4606</v>
      </c>
      <c r="L1611" s="6" t="s">
        <v>3394</v>
      </c>
      <c r="M1611" s="5">
        <v>27081</v>
      </c>
      <c r="N1611" s="4" t="s">
        <v>4606</v>
      </c>
      <c r="O1611" s="4" t="s">
        <v>4606</v>
      </c>
      <c r="P1611" s="4" t="s">
        <v>4606</v>
      </c>
    </row>
    <row r="1612" spans="1:16" ht="15" x14ac:dyDescent="0.2">
      <c r="A1612" s="2">
        <v>1611</v>
      </c>
      <c r="B1612" s="6" t="s">
        <v>1</v>
      </c>
      <c r="C1612" s="7" t="str">
        <f>HYPERLINK("https://www.twitter.com/Jackson45935028/status/1426167187149053954","https://www.twitter.com/Jackson45935028/status/1426167187149053954")</f>
        <v>https://www.twitter.com/Jackson45935028/status/1426167187149053954</v>
      </c>
      <c r="D1612" s="6" t="s">
        <v>3403</v>
      </c>
      <c r="E1612" s="8">
        <v>44421</v>
      </c>
      <c r="F1612" s="6" t="s">
        <v>3404</v>
      </c>
      <c r="G1612" s="5">
        <v>74</v>
      </c>
      <c r="H1612" s="5">
        <v>11</v>
      </c>
      <c r="I1612" s="5">
        <v>3</v>
      </c>
      <c r="J1612" s="6">
        <v>19.600000000000001</v>
      </c>
      <c r="K1612" s="4" t="s">
        <v>4606</v>
      </c>
      <c r="L1612" s="6" t="s">
        <v>3405</v>
      </c>
      <c r="M1612" s="5">
        <v>27082</v>
      </c>
      <c r="N1612" s="4" t="s">
        <v>4606</v>
      </c>
      <c r="O1612" s="4" t="s">
        <v>4606</v>
      </c>
      <c r="P1612" s="4" t="s">
        <v>4606</v>
      </c>
    </row>
    <row r="1613" spans="1:16" ht="15" x14ac:dyDescent="0.2">
      <c r="A1613" s="2">
        <v>1612</v>
      </c>
      <c r="B1613" s="6" t="s">
        <v>1</v>
      </c>
      <c r="C1613" s="7" t="str">
        <f>HYPERLINK("https://www.twitter.com/Steinz123456/status/1426167185496449029","https://www.twitter.com/Steinz123456/status/1426167185496449029")</f>
        <v>https://www.twitter.com/Steinz123456/status/1426167185496449029</v>
      </c>
      <c r="D1613" s="6" t="s">
        <v>3406</v>
      </c>
      <c r="E1613" s="8">
        <v>44421</v>
      </c>
      <c r="F1613" s="6" t="s">
        <v>3404</v>
      </c>
      <c r="G1613" s="5">
        <v>60</v>
      </c>
      <c r="H1613" s="5">
        <v>0</v>
      </c>
      <c r="I1613" s="5">
        <v>0</v>
      </c>
      <c r="J1613" s="5">
        <v>12</v>
      </c>
      <c r="K1613" s="4" t="s">
        <v>4606</v>
      </c>
      <c r="L1613" s="6" t="s">
        <v>3407</v>
      </c>
      <c r="M1613" s="5">
        <v>27083</v>
      </c>
      <c r="N1613" s="4" t="s">
        <v>4606</v>
      </c>
      <c r="O1613" s="4" t="s">
        <v>4606</v>
      </c>
      <c r="P1613" s="4" t="s">
        <v>4606</v>
      </c>
    </row>
    <row r="1614" spans="1:16" ht="15" x14ac:dyDescent="0.2">
      <c r="A1614" s="2">
        <v>1613</v>
      </c>
      <c r="B1614" s="6" t="s">
        <v>1</v>
      </c>
      <c r="C1614" s="7" t="str">
        <f>HYPERLINK("https://www.twitter.com/MarioTejo_SC/status/1426167183936159744","https://www.twitter.com/MarioTejo_SC/status/1426167183936159744")</f>
        <v>https://www.twitter.com/MarioTejo_SC/status/1426167183936159744</v>
      </c>
      <c r="D1614" s="6" t="s">
        <v>3408</v>
      </c>
      <c r="E1614" s="8">
        <v>44421</v>
      </c>
      <c r="F1614" s="6" t="s">
        <v>3404</v>
      </c>
      <c r="G1614" s="5">
        <v>39</v>
      </c>
      <c r="H1614" s="5">
        <v>0</v>
      </c>
      <c r="I1614" s="5">
        <v>0</v>
      </c>
      <c r="J1614" s="6">
        <v>7.8000000000000007</v>
      </c>
      <c r="K1614" s="4" t="s">
        <v>4606</v>
      </c>
      <c r="L1614" s="6" t="s">
        <v>3409</v>
      </c>
      <c r="M1614" s="5">
        <v>27084</v>
      </c>
      <c r="N1614" s="4" t="s">
        <v>4606</v>
      </c>
      <c r="O1614" s="4" t="s">
        <v>4606</v>
      </c>
      <c r="P1614" s="4" t="s">
        <v>4606</v>
      </c>
    </row>
    <row r="1615" spans="1:16" ht="15" x14ac:dyDescent="0.2">
      <c r="A1615" s="2">
        <v>1614</v>
      </c>
      <c r="B1615" s="6" t="s">
        <v>1</v>
      </c>
      <c r="C1615" s="7" t="str">
        <f>HYPERLINK("https://www.twitter.com/CryptoR89850023/status/1426167183407726593","https://www.twitter.com/CryptoR89850023/status/1426167183407726593")</f>
        <v>https://www.twitter.com/CryptoR89850023/status/1426167183407726593</v>
      </c>
      <c r="D1615" s="6" t="s">
        <v>3410</v>
      </c>
      <c r="E1615" s="8">
        <v>44421</v>
      </c>
      <c r="F1615" s="6" t="s">
        <v>3404</v>
      </c>
      <c r="G1615" s="5">
        <v>104</v>
      </c>
      <c r="H1615" s="5">
        <v>1</v>
      </c>
      <c r="I1615" s="5">
        <v>1</v>
      </c>
      <c r="J1615" s="6">
        <v>21.6</v>
      </c>
      <c r="K1615" s="4" t="s">
        <v>4606</v>
      </c>
      <c r="L1615" s="6" t="s">
        <v>3411</v>
      </c>
      <c r="M1615" s="5">
        <v>27085</v>
      </c>
      <c r="N1615" s="4" t="s">
        <v>4606</v>
      </c>
      <c r="O1615" s="4" t="s">
        <v>4606</v>
      </c>
      <c r="P1615" s="4" t="s">
        <v>4606</v>
      </c>
    </row>
    <row r="1616" spans="1:16" ht="15" x14ac:dyDescent="0.2">
      <c r="A1616" s="2">
        <v>1615</v>
      </c>
      <c r="B1616" s="6" t="s">
        <v>1</v>
      </c>
      <c r="C1616" s="7" t="str">
        <f>HYPERLINK("https://www.twitter.com/masbirin123/status/1426167180434018305","https://www.twitter.com/masbirin123/status/1426167180434018305")</f>
        <v>https://www.twitter.com/masbirin123/status/1426167180434018305</v>
      </c>
      <c r="D1616" s="6" t="s">
        <v>1432</v>
      </c>
      <c r="E1616" s="8">
        <v>44421</v>
      </c>
      <c r="F1616" s="6" t="s">
        <v>3412</v>
      </c>
      <c r="G1616" s="5">
        <v>30</v>
      </c>
      <c r="H1616" s="5">
        <v>11</v>
      </c>
      <c r="I1616" s="5">
        <v>35</v>
      </c>
      <c r="J1616" s="6">
        <v>26.8</v>
      </c>
      <c r="K1616" s="4" t="s">
        <v>4606</v>
      </c>
      <c r="L1616" s="6" t="s">
        <v>3413</v>
      </c>
      <c r="M1616" s="5">
        <v>27086</v>
      </c>
      <c r="N1616" s="4" t="s">
        <v>4606</v>
      </c>
      <c r="O1616" s="4" t="s">
        <v>4606</v>
      </c>
      <c r="P1616" s="4" t="s">
        <v>4606</v>
      </c>
    </row>
    <row r="1617" spans="1:16" ht="15" x14ac:dyDescent="0.2">
      <c r="A1617" s="2">
        <v>1616</v>
      </c>
      <c r="B1617" s="6" t="s">
        <v>1</v>
      </c>
      <c r="C1617" s="7" t="str">
        <f>HYPERLINK("https://www.twitter.com/yellow_tri23/status/1426167179779592196","https://www.twitter.com/yellow_tri23/status/1426167179779592196")</f>
        <v>https://www.twitter.com/yellow_tri23/status/1426167179779592196</v>
      </c>
      <c r="D1617" s="6" t="s">
        <v>3414</v>
      </c>
      <c r="E1617" s="8">
        <v>44421</v>
      </c>
      <c r="F1617" s="6" t="s">
        <v>3412</v>
      </c>
      <c r="G1617" s="5">
        <v>159</v>
      </c>
      <c r="H1617" s="5">
        <v>1581</v>
      </c>
      <c r="I1617" s="5">
        <v>1649</v>
      </c>
      <c r="J1617" s="6">
        <v>1330.6</v>
      </c>
      <c r="K1617" s="4" t="s">
        <v>4606</v>
      </c>
      <c r="L1617" s="6" t="s">
        <v>3394</v>
      </c>
      <c r="M1617" s="5">
        <v>27087</v>
      </c>
      <c r="N1617" s="4" t="s">
        <v>4606</v>
      </c>
      <c r="O1617" s="4" t="s">
        <v>4606</v>
      </c>
      <c r="P1617" s="4" t="s">
        <v>4606</v>
      </c>
    </row>
    <row r="1618" spans="1:16" ht="15" x14ac:dyDescent="0.2">
      <c r="A1618" s="2">
        <v>1617</v>
      </c>
      <c r="B1618" s="6" t="s">
        <v>1</v>
      </c>
      <c r="C1618" s="7" t="str">
        <f>HYPERLINK("https://www.twitter.com/urluckygurls/status/1426167179641114626","https://www.twitter.com/urluckygurls/status/1426167179641114626")</f>
        <v>https://www.twitter.com/urluckygurls/status/1426167179641114626</v>
      </c>
      <c r="D1618" s="6" t="s">
        <v>3415</v>
      </c>
      <c r="E1618" s="8">
        <v>44421</v>
      </c>
      <c r="F1618" s="6" t="s">
        <v>3412</v>
      </c>
      <c r="G1618" s="5">
        <v>208</v>
      </c>
      <c r="H1618" s="5">
        <v>1581</v>
      </c>
      <c r="I1618" s="5">
        <v>1649</v>
      </c>
      <c r="J1618" s="6">
        <v>1340.4</v>
      </c>
      <c r="K1618" s="4" t="s">
        <v>4606</v>
      </c>
      <c r="L1618" s="6" t="s">
        <v>3394</v>
      </c>
      <c r="M1618" s="5">
        <v>27088</v>
      </c>
      <c r="N1618" s="4" t="s">
        <v>4606</v>
      </c>
      <c r="O1618" s="4" t="s">
        <v>4606</v>
      </c>
      <c r="P1618" s="4" t="s">
        <v>4606</v>
      </c>
    </row>
    <row r="1619" spans="1:16" ht="15" x14ac:dyDescent="0.2">
      <c r="A1619" s="2">
        <v>1618</v>
      </c>
      <c r="B1619" s="6" t="s">
        <v>1</v>
      </c>
      <c r="C1619" s="7" t="str">
        <f>HYPERLINK("https://www.twitter.com/samsondogo_/status/1426167176424218633","https://www.twitter.com/samsondogo_/status/1426167176424218633")</f>
        <v>https://www.twitter.com/samsondogo_/status/1426167176424218633</v>
      </c>
      <c r="D1619" s="6" t="s">
        <v>3416</v>
      </c>
      <c r="E1619" s="8">
        <v>44421</v>
      </c>
      <c r="F1619" s="6" t="s">
        <v>3417</v>
      </c>
      <c r="G1619" s="5">
        <v>1403</v>
      </c>
      <c r="H1619" s="5">
        <v>12</v>
      </c>
      <c r="I1619" s="5">
        <v>7</v>
      </c>
      <c r="J1619" s="6">
        <v>287.70000000000005</v>
      </c>
      <c r="K1619" s="4" t="s">
        <v>4606</v>
      </c>
      <c r="L1619" s="6" t="s">
        <v>3418</v>
      </c>
      <c r="M1619" s="5">
        <v>27089</v>
      </c>
      <c r="N1619" s="4" t="s">
        <v>4606</v>
      </c>
      <c r="O1619" s="4" t="s">
        <v>4606</v>
      </c>
      <c r="P1619" s="4" t="s">
        <v>4606</v>
      </c>
    </row>
    <row r="1620" spans="1:16" ht="15" x14ac:dyDescent="0.2">
      <c r="A1620" s="2">
        <v>1619</v>
      </c>
      <c r="B1620" s="6" t="s">
        <v>1</v>
      </c>
      <c r="C1620" s="7" t="str">
        <f>HYPERLINK("https://www.twitter.com/LCastos/status/1426167176331886595","https://www.twitter.com/LCastos/status/1426167176331886595")</f>
        <v>https://www.twitter.com/LCastos/status/1426167176331886595</v>
      </c>
      <c r="D1620" s="6" t="s">
        <v>3419</v>
      </c>
      <c r="E1620" s="8">
        <v>44421</v>
      </c>
      <c r="F1620" s="6" t="s">
        <v>3417</v>
      </c>
      <c r="G1620" s="5">
        <v>35</v>
      </c>
      <c r="H1620" s="5">
        <v>1581</v>
      </c>
      <c r="I1620" s="5">
        <v>1649</v>
      </c>
      <c r="J1620" s="6">
        <v>1305.8</v>
      </c>
      <c r="K1620" s="4" t="s">
        <v>4606</v>
      </c>
      <c r="L1620" s="6" t="s">
        <v>3394</v>
      </c>
      <c r="M1620" s="5">
        <v>27090</v>
      </c>
      <c r="N1620" s="4" t="s">
        <v>4606</v>
      </c>
      <c r="O1620" s="4" t="s">
        <v>4606</v>
      </c>
      <c r="P1620" s="4" t="s">
        <v>4606</v>
      </c>
    </row>
    <row r="1621" spans="1:16" ht="15" x14ac:dyDescent="0.2">
      <c r="A1621" s="2">
        <v>1620</v>
      </c>
      <c r="B1621" s="6" t="s">
        <v>1</v>
      </c>
      <c r="C1621" s="7" t="str">
        <f>HYPERLINK("https://www.twitter.com/luckyayaa/status/1426167176310919170","https://www.twitter.com/luckyayaa/status/1426167176310919170")</f>
        <v>https://www.twitter.com/luckyayaa/status/1426167176310919170</v>
      </c>
      <c r="D1621" s="6" t="s">
        <v>3420</v>
      </c>
      <c r="E1621" s="8">
        <v>44421</v>
      </c>
      <c r="F1621" s="6" t="s">
        <v>3417</v>
      </c>
      <c r="G1621" s="5">
        <v>175</v>
      </c>
      <c r="H1621" s="5">
        <v>8345</v>
      </c>
      <c r="I1621" s="5">
        <v>20097</v>
      </c>
      <c r="J1621" s="5">
        <v>12587</v>
      </c>
      <c r="K1621" s="4" t="s">
        <v>4606</v>
      </c>
      <c r="L1621" s="6" t="s">
        <v>2881</v>
      </c>
      <c r="M1621" s="5">
        <v>27091</v>
      </c>
      <c r="N1621" s="4" t="s">
        <v>4606</v>
      </c>
      <c r="O1621" s="4" t="s">
        <v>4606</v>
      </c>
      <c r="P1621" s="4" t="s">
        <v>4606</v>
      </c>
    </row>
    <row r="1622" spans="1:16" ht="15" x14ac:dyDescent="0.2">
      <c r="A1622" s="2">
        <v>1621</v>
      </c>
      <c r="B1622" s="6" t="s">
        <v>1</v>
      </c>
      <c r="C1622" s="7" t="str">
        <f>HYPERLINK("https://www.twitter.com/sapphirexwins/status/1426167175300075520","https://www.twitter.com/sapphirexwins/status/1426167175300075520")</f>
        <v>https://www.twitter.com/sapphirexwins/status/1426167175300075520</v>
      </c>
      <c r="D1622" s="6" t="s">
        <v>663</v>
      </c>
      <c r="E1622" s="8">
        <v>44421</v>
      </c>
      <c r="F1622" s="6" t="s">
        <v>3417</v>
      </c>
      <c r="G1622" s="5">
        <v>41</v>
      </c>
      <c r="H1622" s="5">
        <v>1581</v>
      </c>
      <c r="I1622" s="5">
        <v>1649</v>
      </c>
      <c r="J1622" s="5">
        <v>1307</v>
      </c>
      <c r="K1622" s="4" t="s">
        <v>4606</v>
      </c>
      <c r="L1622" s="6" t="s">
        <v>3394</v>
      </c>
      <c r="M1622" s="5">
        <v>27092</v>
      </c>
      <c r="N1622" s="4" t="s">
        <v>4606</v>
      </c>
      <c r="O1622" s="4" t="s">
        <v>4606</v>
      </c>
      <c r="P1622" s="4" t="s">
        <v>4606</v>
      </c>
    </row>
    <row r="1623" spans="1:16" ht="15" x14ac:dyDescent="0.2">
      <c r="A1623" s="2">
        <v>1622</v>
      </c>
      <c r="B1623" s="6" t="s">
        <v>1</v>
      </c>
      <c r="C1623" s="7" t="str">
        <f>HYPERLINK("https://www.twitter.com/eaJsParkling/status/1426167174033379330","https://www.twitter.com/eaJsParkling/status/1426167174033379330")</f>
        <v>https://www.twitter.com/eaJsParkling/status/1426167174033379330</v>
      </c>
      <c r="D1623" s="6" t="s">
        <v>3421</v>
      </c>
      <c r="E1623" s="8">
        <v>44421</v>
      </c>
      <c r="F1623" s="6" t="s">
        <v>3422</v>
      </c>
      <c r="G1623" s="5">
        <v>2074</v>
      </c>
      <c r="H1623" s="5">
        <v>1581</v>
      </c>
      <c r="I1623" s="5">
        <v>1649</v>
      </c>
      <c r="J1623" s="6">
        <v>1713.6</v>
      </c>
      <c r="K1623" s="4" t="s">
        <v>4606</v>
      </c>
      <c r="L1623" s="6" t="s">
        <v>3394</v>
      </c>
      <c r="M1623" s="5">
        <v>27093</v>
      </c>
      <c r="N1623" s="4" t="s">
        <v>4606</v>
      </c>
      <c r="O1623" s="4" t="s">
        <v>4606</v>
      </c>
      <c r="P1623" s="4" t="s">
        <v>4606</v>
      </c>
    </row>
    <row r="1624" spans="1:16" ht="15" x14ac:dyDescent="0.2">
      <c r="A1624" s="2">
        <v>1623</v>
      </c>
      <c r="B1624" s="6" t="s">
        <v>1</v>
      </c>
      <c r="C1624" s="7" t="str">
        <f>HYPERLINK("https://www.twitter.com/kour1991jass/status/1426167173832089604","https://www.twitter.com/kour1991jass/status/1426167173832089604")</f>
        <v>https://www.twitter.com/kour1991jass/status/1426167173832089604</v>
      </c>
      <c r="D1624" s="6" t="s">
        <v>3423</v>
      </c>
      <c r="E1624" s="8">
        <v>44421</v>
      </c>
      <c r="F1624" s="6" t="s">
        <v>3422</v>
      </c>
      <c r="G1624" s="5">
        <v>0</v>
      </c>
      <c r="H1624" s="5">
        <v>38</v>
      </c>
      <c r="I1624" s="5">
        <v>27</v>
      </c>
      <c r="J1624" s="6">
        <v>24.9</v>
      </c>
      <c r="K1624" s="4" t="s">
        <v>4606</v>
      </c>
      <c r="L1624" s="6" t="s">
        <v>3424</v>
      </c>
      <c r="M1624" s="5">
        <v>27094</v>
      </c>
      <c r="N1624" s="4" t="s">
        <v>4606</v>
      </c>
      <c r="O1624" s="4" t="s">
        <v>4606</v>
      </c>
      <c r="P1624" s="4" t="s">
        <v>4606</v>
      </c>
    </row>
    <row r="1625" spans="1:16" ht="15" x14ac:dyDescent="0.2">
      <c r="A1625" s="2">
        <v>1624</v>
      </c>
      <c r="B1625" s="6" t="s">
        <v>1</v>
      </c>
      <c r="C1625" s="7" t="str">
        <f>HYPERLINK("https://www.twitter.com/Kienaxx/status/1426167173714645003","https://www.twitter.com/Kienaxx/status/1426167173714645003")</f>
        <v>https://www.twitter.com/Kienaxx/status/1426167173714645003</v>
      </c>
      <c r="D1625" s="6" t="s">
        <v>3425</v>
      </c>
      <c r="E1625" s="8">
        <v>44421</v>
      </c>
      <c r="F1625" s="6" t="s">
        <v>3422</v>
      </c>
      <c r="G1625" s="5">
        <v>24</v>
      </c>
      <c r="H1625" s="5">
        <v>1581</v>
      </c>
      <c r="I1625" s="5">
        <v>1649</v>
      </c>
      <c r="J1625" s="6">
        <v>1303.5999999999999</v>
      </c>
      <c r="K1625" s="4" t="s">
        <v>4606</v>
      </c>
      <c r="L1625" s="6" t="s">
        <v>3394</v>
      </c>
      <c r="M1625" s="5">
        <v>27095</v>
      </c>
      <c r="N1625" s="4" t="s">
        <v>4606</v>
      </c>
      <c r="O1625" s="4" t="s">
        <v>4606</v>
      </c>
      <c r="P1625" s="4" t="s">
        <v>4606</v>
      </c>
    </row>
    <row r="1626" spans="1:16" ht="15" x14ac:dyDescent="0.2">
      <c r="A1626" s="2">
        <v>1625</v>
      </c>
      <c r="B1626" s="6" t="s">
        <v>1</v>
      </c>
      <c r="C1626" s="7" t="str">
        <f>HYPERLINK("https://www.twitter.com/pickmarveIuz/status/1426167172846346244","https://www.twitter.com/pickmarveIuz/status/1426167172846346244")</f>
        <v>https://www.twitter.com/pickmarveIuz/status/1426167172846346244</v>
      </c>
      <c r="D1626" s="6" t="s">
        <v>3426</v>
      </c>
      <c r="E1626" s="8">
        <v>44421</v>
      </c>
      <c r="F1626" s="6" t="s">
        <v>3422</v>
      </c>
      <c r="G1626" s="5">
        <v>525</v>
      </c>
      <c r="H1626" s="5">
        <v>0</v>
      </c>
      <c r="I1626" s="5">
        <v>0</v>
      </c>
      <c r="J1626" s="5">
        <v>105</v>
      </c>
      <c r="K1626" s="4" t="s">
        <v>4606</v>
      </c>
      <c r="L1626" s="6" t="s">
        <v>3427</v>
      </c>
      <c r="M1626" s="5">
        <v>27096</v>
      </c>
      <c r="N1626" s="4" t="s">
        <v>4606</v>
      </c>
      <c r="O1626" s="4" t="s">
        <v>4606</v>
      </c>
      <c r="P1626" s="4" t="s">
        <v>4606</v>
      </c>
    </row>
    <row r="1627" spans="1:16" ht="15" x14ac:dyDescent="0.2">
      <c r="A1627" s="2">
        <v>1626</v>
      </c>
      <c r="B1627" s="6" t="s">
        <v>1</v>
      </c>
      <c r="C1627" s="7" t="str">
        <f>HYPERLINK("https://www.twitter.com/_bigwinscutie/status/1426167168333324291","https://www.twitter.com/_bigwinscutie/status/1426167168333324291")</f>
        <v>https://www.twitter.com/_bigwinscutie/status/1426167168333324291</v>
      </c>
      <c r="D1627" s="6" t="s">
        <v>3428</v>
      </c>
      <c r="E1627" s="8">
        <v>44421</v>
      </c>
      <c r="F1627" s="6" t="s">
        <v>3429</v>
      </c>
      <c r="G1627" s="5">
        <v>37</v>
      </c>
      <c r="H1627" s="5">
        <v>1581</v>
      </c>
      <c r="I1627" s="5">
        <v>1649</v>
      </c>
      <c r="J1627" s="6">
        <v>1306.1999999999998</v>
      </c>
      <c r="K1627" s="4" t="s">
        <v>4606</v>
      </c>
      <c r="L1627" s="6" t="s">
        <v>3394</v>
      </c>
      <c r="M1627" s="5">
        <v>27097</v>
      </c>
      <c r="N1627" s="4" t="s">
        <v>4606</v>
      </c>
      <c r="O1627" s="4" t="s">
        <v>4606</v>
      </c>
      <c r="P1627" s="4" t="s">
        <v>4606</v>
      </c>
    </row>
    <row r="1628" spans="1:16" ht="15" x14ac:dyDescent="0.2">
      <c r="A1628" s="2">
        <v>1627</v>
      </c>
      <c r="B1628" s="6" t="s">
        <v>1</v>
      </c>
      <c r="C1628" s="7" t="str">
        <f>HYPERLINK("https://www.twitter.com/yasumuo/status/1426167166219345927","https://www.twitter.com/yasumuo/status/1426167166219345927")</f>
        <v>https://www.twitter.com/yasumuo/status/1426167166219345927</v>
      </c>
      <c r="D1628" s="6" t="s">
        <v>3430</v>
      </c>
      <c r="E1628" s="8">
        <v>44421</v>
      </c>
      <c r="F1628" s="6" t="s">
        <v>3431</v>
      </c>
      <c r="G1628" s="5">
        <v>55</v>
      </c>
      <c r="H1628" s="5">
        <v>1581</v>
      </c>
      <c r="I1628" s="5">
        <v>1649</v>
      </c>
      <c r="J1628" s="6">
        <v>1309.8</v>
      </c>
      <c r="K1628" s="4" t="s">
        <v>4606</v>
      </c>
      <c r="L1628" s="6" t="s">
        <v>3394</v>
      </c>
      <c r="M1628" s="5">
        <v>27098</v>
      </c>
      <c r="N1628" s="4" t="s">
        <v>4606</v>
      </c>
      <c r="O1628" s="4" t="s">
        <v>4606</v>
      </c>
      <c r="P1628" s="4" t="s">
        <v>4606</v>
      </c>
    </row>
    <row r="1629" spans="1:16" ht="15" x14ac:dyDescent="0.2">
      <c r="A1629" s="2">
        <v>1628</v>
      </c>
      <c r="B1629" s="6" t="s">
        <v>1</v>
      </c>
      <c r="C1629" s="7" t="str">
        <f>HYPERLINK("https://www.twitter.com/venuuzaa/status/1426167164117995525","https://www.twitter.com/venuuzaa/status/1426167164117995525")</f>
        <v>https://www.twitter.com/venuuzaa/status/1426167164117995525</v>
      </c>
      <c r="D1629" s="6" t="s">
        <v>3432</v>
      </c>
      <c r="E1629" s="8">
        <v>44421</v>
      </c>
      <c r="F1629" s="6" t="s">
        <v>3431</v>
      </c>
      <c r="G1629" s="5">
        <v>76</v>
      </c>
      <c r="H1629" s="5">
        <v>1581</v>
      </c>
      <c r="I1629" s="5">
        <v>1649</v>
      </c>
      <c r="J1629" s="5">
        <v>1314</v>
      </c>
      <c r="K1629" s="4" t="s">
        <v>4606</v>
      </c>
      <c r="L1629" s="6" t="s">
        <v>3394</v>
      </c>
      <c r="M1629" s="5">
        <v>27099</v>
      </c>
      <c r="N1629" s="4" t="s">
        <v>4606</v>
      </c>
      <c r="O1629" s="4" t="s">
        <v>4606</v>
      </c>
      <c r="P1629" s="4" t="s">
        <v>4606</v>
      </c>
    </row>
    <row r="1630" spans="1:16" ht="15" x14ac:dyDescent="0.2">
      <c r="A1630" s="2">
        <v>1629</v>
      </c>
      <c r="B1630" s="6" t="s">
        <v>1</v>
      </c>
      <c r="C1630" s="7" t="str">
        <f>HYPERLINK("https://www.twitter.com/donvalenciaa/status/1426167163610615809","https://www.twitter.com/donvalenciaa/status/1426167163610615809")</f>
        <v>https://www.twitter.com/donvalenciaa/status/1426167163610615809</v>
      </c>
      <c r="D1630" s="6" t="s">
        <v>3433</v>
      </c>
      <c r="E1630" s="8">
        <v>44421</v>
      </c>
      <c r="F1630" s="6" t="s">
        <v>3431</v>
      </c>
      <c r="G1630" s="5">
        <v>13</v>
      </c>
      <c r="H1630" s="5">
        <v>17</v>
      </c>
      <c r="I1630" s="5">
        <v>5</v>
      </c>
      <c r="J1630" s="6">
        <v>10.199999999999999</v>
      </c>
      <c r="K1630" s="4" t="s">
        <v>4606</v>
      </c>
      <c r="L1630" s="6" t="s">
        <v>3434</v>
      </c>
      <c r="M1630" s="5">
        <v>27100</v>
      </c>
      <c r="N1630" s="4" t="s">
        <v>4606</v>
      </c>
      <c r="O1630" s="4" t="s">
        <v>4606</v>
      </c>
      <c r="P1630" s="4" t="s">
        <v>4606</v>
      </c>
    </row>
    <row r="1631" spans="1:16" ht="15" x14ac:dyDescent="0.2">
      <c r="A1631" s="2">
        <v>1630</v>
      </c>
      <c r="B1631" s="6" t="s">
        <v>1</v>
      </c>
      <c r="C1631" s="7" t="str">
        <f>HYPERLINK("https://www.twitter.com/BattiatoAngelo/status/1426167163568672768","https://www.twitter.com/BattiatoAngelo/status/1426167163568672768")</f>
        <v>https://www.twitter.com/BattiatoAngelo/status/1426167163568672768</v>
      </c>
      <c r="D1631" s="6" t="s">
        <v>3435</v>
      </c>
      <c r="E1631" s="8">
        <v>44421</v>
      </c>
      <c r="F1631" s="6" t="s">
        <v>3431</v>
      </c>
      <c r="G1631" s="5">
        <v>5</v>
      </c>
      <c r="H1631" s="5">
        <v>20</v>
      </c>
      <c r="I1631" s="5">
        <v>14</v>
      </c>
      <c r="J1631" s="5">
        <v>14</v>
      </c>
      <c r="K1631" s="4" t="s">
        <v>4606</v>
      </c>
      <c r="L1631" s="6" t="s">
        <v>3436</v>
      </c>
      <c r="M1631" s="5">
        <v>27101</v>
      </c>
      <c r="N1631" s="4" t="s">
        <v>4606</v>
      </c>
      <c r="O1631" s="4" t="s">
        <v>4606</v>
      </c>
      <c r="P1631" s="4" t="s">
        <v>4606</v>
      </c>
    </row>
    <row r="1632" spans="1:16" ht="15" x14ac:dyDescent="0.2">
      <c r="A1632" s="2">
        <v>1631</v>
      </c>
      <c r="B1632" s="6" t="s">
        <v>1</v>
      </c>
      <c r="C1632" s="7" t="str">
        <f>HYPERLINK("https://www.twitter.com/Subzero9900/status/1426167163006726150","https://www.twitter.com/Subzero9900/status/1426167163006726150")</f>
        <v>https://www.twitter.com/Subzero9900/status/1426167163006726150</v>
      </c>
      <c r="D1632" s="6" t="s">
        <v>3437</v>
      </c>
      <c r="E1632" s="8">
        <v>44421</v>
      </c>
      <c r="F1632" s="6" t="s">
        <v>3431</v>
      </c>
      <c r="G1632" s="5">
        <v>59</v>
      </c>
      <c r="H1632" s="5">
        <v>2248</v>
      </c>
      <c r="I1632" s="5">
        <v>2361</v>
      </c>
      <c r="J1632" s="6">
        <v>1866.6999999999998</v>
      </c>
      <c r="K1632" s="4" t="s">
        <v>4606</v>
      </c>
      <c r="L1632" s="6" t="s">
        <v>3246</v>
      </c>
      <c r="M1632" s="5">
        <v>27102</v>
      </c>
      <c r="N1632" s="4" t="s">
        <v>4606</v>
      </c>
      <c r="O1632" s="4" t="s">
        <v>4606</v>
      </c>
      <c r="P1632" s="4" t="s">
        <v>4606</v>
      </c>
    </row>
    <row r="1633" spans="1:16" ht="15" x14ac:dyDescent="0.2">
      <c r="A1633" s="2">
        <v>1632</v>
      </c>
      <c r="B1633" s="6" t="s">
        <v>1</v>
      </c>
      <c r="C1633" s="7" t="str">
        <f>HYPERLINK("https://www.twitter.com/riegoharsha/status/1426167162641653766","https://www.twitter.com/riegoharsha/status/1426167162641653766")</f>
        <v>https://www.twitter.com/riegoharsha/status/1426167162641653766</v>
      </c>
      <c r="D1633" s="6" t="s">
        <v>3438</v>
      </c>
      <c r="E1633" s="8">
        <v>44421</v>
      </c>
      <c r="F1633" s="6" t="s">
        <v>3431</v>
      </c>
      <c r="G1633" s="5">
        <v>5</v>
      </c>
      <c r="H1633" s="5">
        <v>976</v>
      </c>
      <c r="I1633" s="5">
        <v>983</v>
      </c>
      <c r="J1633" s="6">
        <v>785.3</v>
      </c>
      <c r="K1633" s="4" t="s">
        <v>4606</v>
      </c>
      <c r="L1633" s="6" t="s">
        <v>1415</v>
      </c>
      <c r="M1633" s="5">
        <v>27103</v>
      </c>
      <c r="N1633" s="4" t="s">
        <v>4606</v>
      </c>
      <c r="O1633" s="4" t="s">
        <v>4606</v>
      </c>
      <c r="P1633" s="4" t="s">
        <v>4606</v>
      </c>
    </row>
    <row r="1634" spans="1:16" ht="15" x14ac:dyDescent="0.2">
      <c r="A1634" s="2">
        <v>1633</v>
      </c>
      <c r="B1634" s="6" t="s">
        <v>1</v>
      </c>
      <c r="C1634" s="7" t="str">
        <f>HYPERLINK("https://www.twitter.com/TifanyFerry8/status/1426167161223925764","https://www.twitter.com/TifanyFerry8/status/1426167161223925764")</f>
        <v>https://www.twitter.com/TifanyFerry8/status/1426167161223925764</v>
      </c>
      <c r="D1634" s="6" t="s">
        <v>3439</v>
      </c>
      <c r="E1634" s="8">
        <v>44421</v>
      </c>
      <c r="F1634" s="6" t="s">
        <v>3440</v>
      </c>
      <c r="G1634" s="5">
        <v>0</v>
      </c>
      <c r="H1634" s="5">
        <v>199</v>
      </c>
      <c r="I1634" s="5">
        <v>141</v>
      </c>
      <c r="J1634" s="6">
        <v>130.19999999999999</v>
      </c>
      <c r="K1634" s="4" t="s">
        <v>4606</v>
      </c>
      <c r="L1634" s="6" t="s">
        <v>3441</v>
      </c>
      <c r="M1634" s="5">
        <v>27104</v>
      </c>
      <c r="N1634" s="4" t="s">
        <v>4606</v>
      </c>
      <c r="O1634" s="4" t="s">
        <v>4606</v>
      </c>
      <c r="P1634" s="4" t="s">
        <v>4606</v>
      </c>
    </row>
    <row r="1635" spans="1:16" ht="15" x14ac:dyDescent="0.2">
      <c r="A1635" s="2">
        <v>1634</v>
      </c>
      <c r="B1635" s="6" t="s">
        <v>1</v>
      </c>
      <c r="C1635" s="7" t="str">
        <f>HYPERLINK("https://www.twitter.com/chyrnmhi/status/1426167160338976773","https://www.twitter.com/chyrnmhi/status/1426167160338976773")</f>
        <v>https://www.twitter.com/chyrnmhi/status/1426167160338976773</v>
      </c>
      <c r="D1635" s="6" t="s">
        <v>3442</v>
      </c>
      <c r="E1635" s="8">
        <v>44421</v>
      </c>
      <c r="F1635" s="6" t="s">
        <v>3440</v>
      </c>
      <c r="G1635" s="5">
        <v>488</v>
      </c>
      <c r="H1635" s="5">
        <v>2248</v>
      </c>
      <c r="I1635" s="5">
        <v>2361</v>
      </c>
      <c r="J1635" s="6">
        <v>1952.5</v>
      </c>
      <c r="K1635" s="4" t="s">
        <v>4606</v>
      </c>
      <c r="L1635" s="6" t="s">
        <v>3246</v>
      </c>
      <c r="M1635" s="5">
        <v>27105</v>
      </c>
      <c r="N1635" s="4" t="s">
        <v>4606</v>
      </c>
      <c r="O1635" s="4" t="s">
        <v>4606</v>
      </c>
      <c r="P1635" s="4" t="s">
        <v>4606</v>
      </c>
    </row>
    <row r="1636" spans="1:16" ht="15" x14ac:dyDescent="0.2">
      <c r="A1636" s="2">
        <v>1635</v>
      </c>
      <c r="B1636" s="6" t="s">
        <v>1</v>
      </c>
      <c r="C1636" s="7" t="str">
        <f>HYPERLINK("https://www.twitter.com/Fegtokennnn/status/1426167158803943425","https://www.twitter.com/Fegtokennnn/status/1426167158803943425")</f>
        <v>https://www.twitter.com/Fegtokennnn/status/1426167158803943425</v>
      </c>
      <c r="D1636" s="6" t="s">
        <v>3399</v>
      </c>
      <c r="E1636" s="8">
        <v>44421</v>
      </c>
      <c r="F1636" s="6" t="s">
        <v>3440</v>
      </c>
      <c r="G1636" s="5">
        <v>12</v>
      </c>
      <c r="H1636" s="5">
        <v>0</v>
      </c>
      <c r="I1636" s="5">
        <v>0</v>
      </c>
      <c r="J1636" s="6">
        <v>2.4000000000000004</v>
      </c>
      <c r="K1636" s="4" t="s">
        <v>4606</v>
      </c>
      <c r="L1636" s="6" t="s">
        <v>3443</v>
      </c>
      <c r="M1636" s="5">
        <v>27106</v>
      </c>
      <c r="N1636" s="4" t="s">
        <v>4606</v>
      </c>
      <c r="O1636" s="4" t="s">
        <v>4606</v>
      </c>
      <c r="P1636" s="4" t="s">
        <v>4606</v>
      </c>
    </row>
    <row r="1637" spans="1:16" ht="15" x14ac:dyDescent="0.2">
      <c r="A1637" s="2">
        <v>1636</v>
      </c>
      <c r="B1637" s="6" t="s">
        <v>1</v>
      </c>
      <c r="C1637" s="7" t="str">
        <f>HYPERLINK("https://www.twitter.com/ImTheScamMan/status/1426167158388756486","https://www.twitter.com/ImTheScamMan/status/1426167158388756486")</f>
        <v>https://www.twitter.com/ImTheScamMan/status/1426167158388756486</v>
      </c>
      <c r="D1637" s="6" t="s">
        <v>3444</v>
      </c>
      <c r="E1637" s="8">
        <v>44421</v>
      </c>
      <c r="F1637" s="6" t="s">
        <v>3440</v>
      </c>
      <c r="G1637" s="5">
        <v>298</v>
      </c>
      <c r="H1637" s="5">
        <v>15</v>
      </c>
      <c r="I1637" s="5">
        <v>13</v>
      </c>
      <c r="J1637" s="6">
        <v>70.599999999999994</v>
      </c>
      <c r="K1637" s="4" t="s">
        <v>4606</v>
      </c>
      <c r="L1637" s="6" t="s">
        <v>3445</v>
      </c>
      <c r="M1637" s="5">
        <v>27107</v>
      </c>
      <c r="N1637" s="4" t="s">
        <v>4606</v>
      </c>
      <c r="O1637" s="4" t="s">
        <v>4606</v>
      </c>
      <c r="P1637" s="4" t="s">
        <v>4606</v>
      </c>
    </row>
    <row r="1638" spans="1:16" ht="15" x14ac:dyDescent="0.2">
      <c r="A1638" s="2">
        <v>1637</v>
      </c>
      <c r="B1638" s="6" t="s">
        <v>1</v>
      </c>
      <c r="C1638" s="7" t="str">
        <f>HYPERLINK("https://www.twitter.com/MarioTejo_SC/status/1426167158325669894","https://www.twitter.com/MarioTejo_SC/status/1426167158325669894")</f>
        <v>https://www.twitter.com/MarioTejo_SC/status/1426167158325669894</v>
      </c>
      <c r="D1638" s="6" t="s">
        <v>3408</v>
      </c>
      <c r="E1638" s="8">
        <v>44421</v>
      </c>
      <c r="F1638" s="6" t="s">
        <v>3440</v>
      </c>
      <c r="G1638" s="5">
        <v>39</v>
      </c>
      <c r="H1638" s="5">
        <v>0</v>
      </c>
      <c r="I1638" s="5">
        <v>0</v>
      </c>
      <c r="J1638" s="6">
        <v>7.8000000000000007</v>
      </c>
      <c r="K1638" s="4" t="s">
        <v>4606</v>
      </c>
      <c r="L1638" s="6" t="s">
        <v>3446</v>
      </c>
      <c r="M1638" s="5">
        <v>27108</v>
      </c>
      <c r="N1638" s="4" t="s">
        <v>4606</v>
      </c>
      <c r="O1638" s="4" t="s">
        <v>4606</v>
      </c>
      <c r="P1638" s="4" t="s">
        <v>4606</v>
      </c>
    </row>
    <row r="1639" spans="1:16" ht="15" x14ac:dyDescent="0.2">
      <c r="A1639" s="2">
        <v>1638</v>
      </c>
      <c r="B1639" s="6" t="s">
        <v>1</v>
      </c>
      <c r="C1639" s="7" t="str">
        <f>HYPERLINK("https://www.twitter.com/OpiiiajaOpii/status/1426167156127924227","https://www.twitter.com/OpiiiajaOpii/status/1426167156127924227")</f>
        <v>https://www.twitter.com/OpiiiajaOpii/status/1426167156127924227</v>
      </c>
      <c r="D1639" s="6" t="s">
        <v>3447</v>
      </c>
      <c r="E1639" s="8">
        <v>44421</v>
      </c>
      <c r="F1639" s="6" t="s">
        <v>3448</v>
      </c>
      <c r="G1639" s="5">
        <v>153</v>
      </c>
      <c r="H1639" s="5">
        <v>1581</v>
      </c>
      <c r="I1639" s="5">
        <v>1649</v>
      </c>
      <c r="J1639" s="6">
        <v>1329.4</v>
      </c>
      <c r="K1639" s="4" t="s">
        <v>4606</v>
      </c>
      <c r="L1639" s="6" t="s">
        <v>3394</v>
      </c>
      <c r="M1639" s="5">
        <v>27109</v>
      </c>
      <c r="N1639" s="4" t="s">
        <v>4606</v>
      </c>
      <c r="O1639" s="4" t="s">
        <v>4606</v>
      </c>
      <c r="P1639" s="4" t="s">
        <v>4606</v>
      </c>
    </row>
    <row r="1640" spans="1:16" ht="15" x14ac:dyDescent="0.2">
      <c r="A1640" s="2">
        <v>1639</v>
      </c>
      <c r="B1640" s="6" t="s">
        <v>1</v>
      </c>
      <c r="C1640" s="7" t="str">
        <f>HYPERLINK("https://www.twitter.com/hanyabuahbuahan/status/1426167154496266242","https://www.twitter.com/hanyabuahbuahan/status/1426167154496266242")</f>
        <v>https://www.twitter.com/hanyabuahbuahan/status/1426167154496266242</v>
      </c>
      <c r="D1640" s="6" t="s">
        <v>3449</v>
      </c>
      <c r="E1640" s="8">
        <v>44421</v>
      </c>
      <c r="F1640" s="6" t="s">
        <v>3448</v>
      </c>
      <c r="G1640" s="5">
        <v>395</v>
      </c>
      <c r="H1640" s="5">
        <v>1581</v>
      </c>
      <c r="I1640" s="5">
        <v>1649</v>
      </c>
      <c r="J1640" s="6">
        <v>1377.8</v>
      </c>
      <c r="K1640" s="4" t="s">
        <v>4606</v>
      </c>
      <c r="L1640" s="6" t="s">
        <v>3394</v>
      </c>
      <c r="M1640" s="5">
        <v>27110</v>
      </c>
      <c r="N1640" s="4" t="s">
        <v>4606</v>
      </c>
      <c r="O1640" s="4" t="s">
        <v>4606</v>
      </c>
      <c r="P1640" s="4" t="s">
        <v>4606</v>
      </c>
    </row>
    <row r="1641" spans="1:16" ht="15" x14ac:dyDescent="0.2">
      <c r="A1641" s="2">
        <v>1640</v>
      </c>
      <c r="B1641" s="6" t="s">
        <v>1</v>
      </c>
      <c r="C1641" s="7" t="str">
        <f>HYPERLINK("https://www.twitter.com/WINS4HEE/status/1426167153414209545","https://www.twitter.com/WINS4HEE/status/1426167153414209545")</f>
        <v>https://www.twitter.com/WINS4HEE/status/1426167153414209545</v>
      </c>
      <c r="D1641" s="6" t="s">
        <v>3450</v>
      </c>
      <c r="E1641" s="8">
        <v>44421</v>
      </c>
      <c r="F1641" s="6" t="s">
        <v>3451</v>
      </c>
      <c r="G1641" s="5">
        <v>175</v>
      </c>
      <c r="H1641" s="5">
        <v>1581</v>
      </c>
      <c r="I1641" s="5">
        <v>1649</v>
      </c>
      <c r="J1641" s="6">
        <v>1333.8</v>
      </c>
      <c r="K1641" s="4" t="s">
        <v>4606</v>
      </c>
      <c r="L1641" s="6" t="s">
        <v>3394</v>
      </c>
      <c r="M1641" s="5">
        <v>27111</v>
      </c>
      <c r="N1641" s="4" t="s">
        <v>4606</v>
      </c>
      <c r="O1641" s="4" t="s">
        <v>4606</v>
      </c>
      <c r="P1641" s="4" t="s">
        <v>4606</v>
      </c>
    </row>
    <row r="1642" spans="1:16" ht="15" x14ac:dyDescent="0.2">
      <c r="A1642" s="2">
        <v>1641</v>
      </c>
      <c r="B1642" s="6" t="s">
        <v>1</v>
      </c>
      <c r="C1642" s="7" t="str">
        <f>HYPERLINK("https://www.twitter.com/nandaaaa_______/status/1426167153049313286","https://www.twitter.com/nandaaaa_______/status/1426167153049313286")</f>
        <v>https://www.twitter.com/nandaaaa_______/status/1426167153049313286</v>
      </c>
      <c r="D1642" s="6" t="s">
        <v>3452</v>
      </c>
      <c r="E1642" s="8">
        <v>44421</v>
      </c>
      <c r="F1642" s="6" t="s">
        <v>3451</v>
      </c>
      <c r="G1642" s="5">
        <v>179</v>
      </c>
      <c r="H1642" s="5">
        <v>1581</v>
      </c>
      <c r="I1642" s="5">
        <v>1649</v>
      </c>
      <c r="J1642" s="6">
        <v>1334.6</v>
      </c>
      <c r="K1642" s="4" t="s">
        <v>4606</v>
      </c>
      <c r="L1642" s="6" t="s">
        <v>3394</v>
      </c>
      <c r="M1642" s="5">
        <v>27112</v>
      </c>
      <c r="N1642" s="4" t="s">
        <v>4606</v>
      </c>
      <c r="O1642" s="4" t="s">
        <v>4606</v>
      </c>
      <c r="P1642" s="4" t="s">
        <v>4606</v>
      </c>
    </row>
    <row r="1643" spans="1:16" ht="15" x14ac:dyDescent="0.2">
      <c r="A1643" s="2">
        <v>1642</v>
      </c>
      <c r="B1643" s="6" t="s">
        <v>1</v>
      </c>
      <c r="C1643" s="7" t="str">
        <f>HYPERLINK("https://www.twitter.com/coin_matome0/status/1426167152801984512","https://www.twitter.com/coin_matome0/status/1426167152801984512")</f>
        <v>https://www.twitter.com/coin_matome0/status/1426167152801984512</v>
      </c>
      <c r="D1643" s="6" t="s">
        <v>3453</v>
      </c>
      <c r="E1643" s="8">
        <v>44421</v>
      </c>
      <c r="F1643" s="6" t="s">
        <v>3451</v>
      </c>
      <c r="G1643" s="5">
        <v>353</v>
      </c>
      <c r="H1643" s="5">
        <v>0</v>
      </c>
      <c r="I1643" s="5">
        <v>0</v>
      </c>
      <c r="J1643" s="6">
        <v>70.600000000000009</v>
      </c>
      <c r="K1643" s="4" t="s">
        <v>4606</v>
      </c>
      <c r="L1643" s="6" t="s">
        <v>3454</v>
      </c>
      <c r="M1643" s="5">
        <v>27113</v>
      </c>
      <c r="N1643" s="4" t="s">
        <v>4606</v>
      </c>
      <c r="O1643" s="4" t="s">
        <v>4606</v>
      </c>
      <c r="P1643" s="4" t="s">
        <v>4606</v>
      </c>
    </row>
    <row r="1644" spans="1:16" ht="15" x14ac:dyDescent="0.2">
      <c r="A1644" s="2">
        <v>1643</v>
      </c>
      <c r="B1644" s="6" t="s">
        <v>1</v>
      </c>
      <c r="C1644" s="7" t="str">
        <f>HYPERLINK("https://www.twitter.com/KingSoner799/status/1426167152512536581","https://www.twitter.com/KingSoner799/status/1426167152512536581")</f>
        <v>https://www.twitter.com/KingSoner799/status/1426167152512536581</v>
      </c>
      <c r="D1644" s="6" t="s">
        <v>3455</v>
      </c>
      <c r="E1644" s="8">
        <v>44421</v>
      </c>
      <c r="F1644" s="6" t="s">
        <v>3451</v>
      </c>
      <c r="G1644" s="5">
        <v>1306</v>
      </c>
      <c r="H1644" s="5">
        <v>38</v>
      </c>
      <c r="I1644" s="5">
        <v>27</v>
      </c>
      <c r="J1644" s="6">
        <v>286.09999999999997</v>
      </c>
      <c r="K1644" s="4" t="s">
        <v>4606</v>
      </c>
      <c r="L1644" s="6" t="s">
        <v>3424</v>
      </c>
      <c r="M1644" s="5">
        <v>27114</v>
      </c>
      <c r="N1644" s="4" t="s">
        <v>4606</v>
      </c>
      <c r="O1644" s="4" t="s">
        <v>4606</v>
      </c>
      <c r="P1644" s="4" t="s">
        <v>4606</v>
      </c>
    </row>
    <row r="1645" spans="1:16" ht="15" x14ac:dyDescent="0.2">
      <c r="A1645" s="2">
        <v>1644</v>
      </c>
      <c r="B1645" s="6" t="s">
        <v>1</v>
      </c>
      <c r="C1645" s="7" t="str">
        <f>HYPERLINK("https://www.twitter.com/bitaniazi11/status/1426167151870754817","https://www.twitter.com/bitaniazi11/status/1426167151870754817")</f>
        <v>https://www.twitter.com/bitaniazi11/status/1426167151870754817</v>
      </c>
      <c r="D1645" s="6" t="s">
        <v>3456</v>
      </c>
      <c r="E1645" s="8">
        <v>44421</v>
      </c>
      <c r="F1645" s="6" t="s">
        <v>3451</v>
      </c>
      <c r="G1645" s="5">
        <v>0</v>
      </c>
      <c r="H1645" s="5">
        <v>2</v>
      </c>
      <c r="I1645" s="5">
        <v>2</v>
      </c>
      <c r="J1645" s="6">
        <v>1.6</v>
      </c>
      <c r="K1645" s="4" t="s">
        <v>4606</v>
      </c>
      <c r="L1645" s="6" t="s">
        <v>3457</v>
      </c>
      <c r="M1645" s="5">
        <v>27115</v>
      </c>
      <c r="N1645" s="4" t="s">
        <v>4606</v>
      </c>
      <c r="O1645" s="4" t="s">
        <v>4606</v>
      </c>
      <c r="P1645" s="4" t="s">
        <v>4606</v>
      </c>
    </row>
    <row r="1646" spans="1:16" ht="15" x14ac:dyDescent="0.2">
      <c r="A1646" s="2">
        <v>1645</v>
      </c>
      <c r="B1646" s="6" t="s">
        <v>1</v>
      </c>
      <c r="C1646" s="7" t="str">
        <f>HYPERLINK("https://www.twitter.com/Sangar07382624/status/1426167151614779394","https://www.twitter.com/Sangar07382624/status/1426167151614779394")</f>
        <v>https://www.twitter.com/Sangar07382624/status/1426167151614779394</v>
      </c>
      <c r="D1646" s="6" t="s">
        <v>3458</v>
      </c>
      <c r="E1646" s="8">
        <v>44421</v>
      </c>
      <c r="F1646" s="6" t="s">
        <v>3451</v>
      </c>
      <c r="G1646" s="5">
        <v>0</v>
      </c>
      <c r="H1646" s="5">
        <v>0</v>
      </c>
      <c r="I1646" s="5">
        <v>0</v>
      </c>
      <c r="J1646" s="5">
        <v>0</v>
      </c>
      <c r="K1646" s="4" t="s">
        <v>4606</v>
      </c>
      <c r="L1646" s="6" t="s">
        <v>3459</v>
      </c>
      <c r="M1646" s="5">
        <v>27116</v>
      </c>
      <c r="N1646" s="4" t="s">
        <v>4606</v>
      </c>
      <c r="O1646" s="4" t="s">
        <v>4606</v>
      </c>
      <c r="P1646" s="4" t="s">
        <v>4606</v>
      </c>
    </row>
    <row r="1647" spans="1:16" ht="15" x14ac:dyDescent="0.2">
      <c r="A1647" s="2">
        <v>1646</v>
      </c>
      <c r="B1647" s="6" t="s">
        <v>1</v>
      </c>
      <c r="C1647" s="7" t="str">
        <f>HYPERLINK("https://www.twitter.com/UnregFuturist/status/1426167151057059852","https://www.twitter.com/UnregFuturist/status/1426167151057059852")</f>
        <v>https://www.twitter.com/UnregFuturist/status/1426167151057059852</v>
      </c>
      <c r="D1647" s="6" t="s">
        <v>3460</v>
      </c>
      <c r="E1647" s="8">
        <v>44421</v>
      </c>
      <c r="F1647" s="6" t="s">
        <v>3451</v>
      </c>
      <c r="G1647" s="5">
        <v>330</v>
      </c>
      <c r="H1647" s="5">
        <v>0</v>
      </c>
      <c r="I1647" s="5">
        <v>0</v>
      </c>
      <c r="J1647" s="5">
        <v>66</v>
      </c>
      <c r="K1647" s="4" t="s">
        <v>4606</v>
      </c>
      <c r="L1647" s="6" t="s">
        <v>3461</v>
      </c>
      <c r="M1647" s="5">
        <v>27117</v>
      </c>
      <c r="N1647" s="4" t="s">
        <v>4606</v>
      </c>
      <c r="O1647" s="4" t="s">
        <v>4606</v>
      </c>
      <c r="P1647" s="4" t="s">
        <v>4606</v>
      </c>
    </row>
    <row r="1648" spans="1:16" ht="15" x14ac:dyDescent="0.2">
      <c r="A1648" s="2">
        <v>1647</v>
      </c>
      <c r="B1648" s="6" t="s">
        <v>1</v>
      </c>
      <c r="C1648" s="7" t="str">
        <f>HYPERLINK("https://www.twitter.com/markeuu2_/status/1426167150419402756","https://www.twitter.com/markeuu2_/status/1426167150419402756")</f>
        <v>https://www.twitter.com/markeuu2_/status/1426167150419402756</v>
      </c>
      <c r="D1648" s="6" t="s">
        <v>3462</v>
      </c>
      <c r="E1648" s="8">
        <v>44421</v>
      </c>
      <c r="F1648" s="6" t="s">
        <v>3451</v>
      </c>
      <c r="G1648" s="5">
        <v>24</v>
      </c>
      <c r="H1648" s="5">
        <v>1581</v>
      </c>
      <c r="I1648" s="5">
        <v>1649</v>
      </c>
      <c r="J1648" s="6">
        <v>1303.5999999999999</v>
      </c>
      <c r="K1648" s="4" t="s">
        <v>4606</v>
      </c>
      <c r="L1648" s="6" t="s">
        <v>3394</v>
      </c>
      <c r="M1648" s="5">
        <v>27118</v>
      </c>
      <c r="N1648" s="4" t="s">
        <v>4606</v>
      </c>
      <c r="O1648" s="4" t="s">
        <v>4606</v>
      </c>
      <c r="P1648" s="4" t="s">
        <v>4606</v>
      </c>
    </row>
    <row r="1649" spans="1:16" ht="15" x14ac:dyDescent="0.2">
      <c r="A1649" s="2">
        <v>1648</v>
      </c>
      <c r="B1649" s="6" t="s">
        <v>1</v>
      </c>
      <c r="C1649" s="7" t="str">
        <f>HYPERLINK("https://www.twitter.com/Mocincub/status/1426167150268456960","https://www.twitter.com/Mocincub/status/1426167150268456960")</f>
        <v>https://www.twitter.com/Mocincub/status/1426167150268456960</v>
      </c>
      <c r="D1649" s="6" t="s">
        <v>3463</v>
      </c>
      <c r="E1649" s="8">
        <v>44421</v>
      </c>
      <c r="F1649" s="6" t="s">
        <v>3451</v>
      </c>
      <c r="G1649" s="5">
        <v>9</v>
      </c>
      <c r="H1649" s="5">
        <v>1581</v>
      </c>
      <c r="I1649" s="5">
        <v>1649</v>
      </c>
      <c r="J1649" s="6">
        <v>1300.5999999999999</v>
      </c>
      <c r="K1649" s="4" t="s">
        <v>4606</v>
      </c>
      <c r="L1649" s="6" t="s">
        <v>3394</v>
      </c>
      <c r="M1649" s="5">
        <v>27119</v>
      </c>
      <c r="N1649" s="4" t="s">
        <v>4606</v>
      </c>
      <c r="O1649" s="4" t="s">
        <v>4606</v>
      </c>
      <c r="P1649" s="4" t="s">
        <v>4606</v>
      </c>
    </row>
    <row r="1650" spans="1:16" ht="15" x14ac:dyDescent="0.2">
      <c r="A1650" s="2">
        <v>1649</v>
      </c>
      <c r="B1650" s="6" t="s">
        <v>1</v>
      </c>
      <c r="C1650" s="7" t="str">
        <f>HYPERLINK("https://www.twitter.com/CarmelaGives/status/1426167150088134656","https://www.twitter.com/CarmelaGives/status/1426167150088134656")</f>
        <v>https://www.twitter.com/CarmelaGives/status/1426167150088134656</v>
      </c>
      <c r="D1650" s="6" t="s">
        <v>3464</v>
      </c>
      <c r="E1650" s="8">
        <v>44421</v>
      </c>
      <c r="F1650" s="6" t="s">
        <v>3451</v>
      </c>
      <c r="G1650" s="5">
        <v>2010</v>
      </c>
      <c r="H1650" s="5">
        <v>0</v>
      </c>
      <c r="I1650" s="5">
        <v>0</v>
      </c>
      <c r="J1650" s="5">
        <v>402</v>
      </c>
      <c r="K1650" s="4" t="s">
        <v>4606</v>
      </c>
      <c r="L1650" s="6" t="s">
        <v>3465</v>
      </c>
      <c r="M1650" s="5">
        <v>27120</v>
      </c>
      <c r="N1650" s="4" t="s">
        <v>4606</v>
      </c>
      <c r="O1650" s="4" t="s">
        <v>4606</v>
      </c>
      <c r="P1650" s="4" t="s">
        <v>4606</v>
      </c>
    </row>
    <row r="1651" spans="1:16" ht="15" x14ac:dyDescent="0.2">
      <c r="A1651" s="2">
        <v>1650</v>
      </c>
      <c r="B1651" s="6" t="s">
        <v>1</v>
      </c>
      <c r="C1651" s="7" t="str">
        <f>HYPERLINK("https://www.twitter.com/dk_is_maluv/status/1426167149849055232","https://www.twitter.com/dk_is_maluv/status/1426167149849055232")</f>
        <v>https://www.twitter.com/dk_is_maluv/status/1426167149849055232</v>
      </c>
      <c r="D1651" s="6" t="s">
        <v>3466</v>
      </c>
      <c r="E1651" s="8">
        <v>44421</v>
      </c>
      <c r="F1651" s="6" t="s">
        <v>3451</v>
      </c>
      <c r="G1651" s="5">
        <v>65</v>
      </c>
      <c r="H1651" s="5">
        <v>0</v>
      </c>
      <c r="I1651" s="5">
        <v>0</v>
      </c>
      <c r="J1651" s="5">
        <v>13</v>
      </c>
      <c r="K1651" s="4" t="s">
        <v>4606</v>
      </c>
      <c r="L1651" s="6" t="s">
        <v>3467</v>
      </c>
      <c r="M1651" s="5">
        <v>27121</v>
      </c>
      <c r="N1651" s="4" t="s">
        <v>4606</v>
      </c>
      <c r="O1651" s="4" t="s">
        <v>4606</v>
      </c>
      <c r="P1651" s="4" t="s">
        <v>4606</v>
      </c>
    </row>
    <row r="1652" spans="1:16" ht="15" x14ac:dyDescent="0.2">
      <c r="A1652" s="2">
        <v>1651</v>
      </c>
      <c r="B1652" s="6" t="s">
        <v>1</v>
      </c>
      <c r="C1652" s="7" t="str">
        <f>HYPERLINK("https://www.twitter.com/DrMuLu2/status/1426167147013758981","https://www.twitter.com/DrMuLu2/status/1426167147013758981")</f>
        <v>https://www.twitter.com/DrMuLu2/status/1426167147013758981</v>
      </c>
      <c r="D1652" s="6" t="s">
        <v>3468</v>
      </c>
      <c r="E1652" s="8">
        <v>44421</v>
      </c>
      <c r="F1652" s="6" t="s">
        <v>3469</v>
      </c>
      <c r="G1652" s="5">
        <v>169</v>
      </c>
      <c r="H1652" s="5">
        <v>976</v>
      </c>
      <c r="I1652" s="5">
        <v>983</v>
      </c>
      <c r="J1652" s="6">
        <v>818.1</v>
      </c>
      <c r="K1652" s="4" t="s">
        <v>4606</v>
      </c>
      <c r="L1652" s="6" t="s">
        <v>1415</v>
      </c>
      <c r="M1652" s="5">
        <v>27122</v>
      </c>
      <c r="N1652" s="4" t="s">
        <v>4606</v>
      </c>
      <c r="O1652" s="4" t="s">
        <v>4606</v>
      </c>
      <c r="P1652" s="4" t="s">
        <v>4606</v>
      </c>
    </row>
    <row r="1653" spans="1:16" ht="15" x14ac:dyDescent="0.2">
      <c r="A1653" s="2">
        <v>1652</v>
      </c>
      <c r="B1653" s="6" t="s">
        <v>1</v>
      </c>
      <c r="C1653" s="7" t="str">
        <f>HYPERLINK("https://www.twitter.com/seokchinwins/status/1426167146309029889","https://www.twitter.com/seokchinwins/status/1426167146309029889")</f>
        <v>https://www.twitter.com/seokchinwins/status/1426167146309029889</v>
      </c>
      <c r="D1653" s="6" t="s">
        <v>3470</v>
      </c>
      <c r="E1653" s="8">
        <v>44421</v>
      </c>
      <c r="F1653" s="6" t="s">
        <v>3469</v>
      </c>
      <c r="G1653" s="5">
        <v>26</v>
      </c>
      <c r="H1653" s="5">
        <v>1581</v>
      </c>
      <c r="I1653" s="5">
        <v>1649</v>
      </c>
      <c r="J1653" s="5">
        <v>1304</v>
      </c>
      <c r="K1653" s="4" t="s">
        <v>4606</v>
      </c>
      <c r="L1653" s="6" t="s">
        <v>3394</v>
      </c>
      <c r="M1653" s="5">
        <v>27123</v>
      </c>
      <c r="N1653" s="4" t="s">
        <v>4606</v>
      </c>
      <c r="O1653" s="4" t="s">
        <v>4606</v>
      </c>
      <c r="P1653" s="4" t="s">
        <v>4606</v>
      </c>
    </row>
    <row r="1654" spans="1:16" ht="15" x14ac:dyDescent="0.2">
      <c r="A1654" s="2">
        <v>1653</v>
      </c>
      <c r="B1654" s="6" t="s">
        <v>1</v>
      </c>
      <c r="C1654" s="7" t="str">
        <f>HYPERLINK("https://www.twitter.com/mylittlejm_/status/1426167145646329862","https://www.twitter.com/mylittlejm_/status/1426167145646329862")</f>
        <v>https://www.twitter.com/mylittlejm_/status/1426167145646329862</v>
      </c>
      <c r="D1654" s="6" t="s">
        <v>3471</v>
      </c>
      <c r="E1654" s="8">
        <v>44421</v>
      </c>
      <c r="F1654" s="6" t="s">
        <v>3469</v>
      </c>
      <c r="G1654" s="5">
        <v>102</v>
      </c>
      <c r="H1654" s="5">
        <v>43</v>
      </c>
      <c r="I1654" s="5">
        <v>151</v>
      </c>
      <c r="J1654" s="6">
        <v>108.80000000000001</v>
      </c>
      <c r="K1654" s="4" t="s">
        <v>4606</v>
      </c>
      <c r="L1654" s="6" t="s">
        <v>3472</v>
      </c>
      <c r="M1654" s="5">
        <v>27124</v>
      </c>
      <c r="N1654" s="4" t="s">
        <v>4606</v>
      </c>
      <c r="O1654" s="4" t="s">
        <v>4606</v>
      </c>
      <c r="P1654" s="4" t="s">
        <v>4606</v>
      </c>
    </row>
    <row r="1655" spans="1:16" ht="15" x14ac:dyDescent="0.2">
      <c r="A1655" s="2">
        <v>1654</v>
      </c>
      <c r="B1655" s="6" t="s">
        <v>1</v>
      </c>
      <c r="C1655" s="7" t="str">
        <f>HYPERLINK("https://www.twitter.com/wntrelsa/status/1426167143926624261","https://www.twitter.com/wntrelsa/status/1426167143926624261")</f>
        <v>https://www.twitter.com/wntrelsa/status/1426167143926624261</v>
      </c>
      <c r="D1655" s="6" t="s">
        <v>3473</v>
      </c>
      <c r="E1655" s="8">
        <v>44421</v>
      </c>
      <c r="F1655" s="6" t="s">
        <v>3474</v>
      </c>
      <c r="G1655" s="5">
        <v>94</v>
      </c>
      <c r="H1655" s="5">
        <v>1581</v>
      </c>
      <c r="I1655" s="5">
        <v>1649</v>
      </c>
      <c r="J1655" s="6">
        <v>1317.6</v>
      </c>
      <c r="K1655" s="4" t="s">
        <v>4606</v>
      </c>
      <c r="L1655" s="6" t="s">
        <v>3394</v>
      </c>
      <c r="M1655" s="5">
        <v>27125</v>
      </c>
      <c r="N1655" s="4" t="s">
        <v>4606</v>
      </c>
      <c r="O1655" s="4" t="s">
        <v>4606</v>
      </c>
      <c r="P1655" s="4" t="s">
        <v>4606</v>
      </c>
    </row>
    <row r="1656" spans="1:16" ht="15" x14ac:dyDescent="0.2">
      <c r="A1656" s="2">
        <v>1655</v>
      </c>
      <c r="B1656" s="6" t="s">
        <v>1</v>
      </c>
      <c r="C1656" s="7" t="str">
        <f>HYPERLINK("https://www.twitter.com/butterflyfloe/status/1426167143146553344","https://www.twitter.com/butterflyfloe/status/1426167143146553344")</f>
        <v>https://www.twitter.com/butterflyfloe/status/1426167143146553344</v>
      </c>
      <c r="D1656" s="6" t="s">
        <v>3475</v>
      </c>
      <c r="E1656" s="8">
        <v>44421</v>
      </c>
      <c r="F1656" s="6" t="s">
        <v>3474</v>
      </c>
      <c r="G1656" s="5">
        <v>161</v>
      </c>
      <c r="H1656" s="5">
        <v>8345</v>
      </c>
      <c r="I1656" s="5">
        <v>20097</v>
      </c>
      <c r="J1656" s="6">
        <v>12584.2</v>
      </c>
      <c r="K1656" s="4" t="s">
        <v>4606</v>
      </c>
      <c r="L1656" s="6" t="s">
        <v>2881</v>
      </c>
      <c r="M1656" s="5">
        <v>27126</v>
      </c>
      <c r="N1656" s="4" t="s">
        <v>4606</v>
      </c>
      <c r="O1656" s="4" t="s">
        <v>4606</v>
      </c>
      <c r="P1656" s="4" t="s">
        <v>4606</v>
      </c>
    </row>
    <row r="1657" spans="1:16" ht="15" x14ac:dyDescent="0.2">
      <c r="A1657" s="2">
        <v>1656</v>
      </c>
      <c r="B1657" s="6" t="s">
        <v>1</v>
      </c>
      <c r="C1657" s="7" t="str">
        <f>HYPERLINK("https://www.twitter.com/bitaniazi11/status/1426167141242441730","https://www.twitter.com/bitaniazi11/status/1426167141242441730")</f>
        <v>https://www.twitter.com/bitaniazi11/status/1426167141242441730</v>
      </c>
      <c r="D1657" s="6" t="s">
        <v>3456</v>
      </c>
      <c r="E1657" s="8">
        <v>44421</v>
      </c>
      <c r="F1657" s="6" t="s">
        <v>3474</v>
      </c>
      <c r="G1657" s="5">
        <v>0</v>
      </c>
      <c r="H1657" s="5">
        <v>1</v>
      </c>
      <c r="I1657" s="5">
        <v>0</v>
      </c>
      <c r="J1657" s="6">
        <v>0.3</v>
      </c>
      <c r="K1657" s="4" t="s">
        <v>4606</v>
      </c>
      <c r="L1657" s="6" t="s">
        <v>3476</v>
      </c>
      <c r="M1657" s="5">
        <v>27127</v>
      </c>
      <c r="N1657" s="4" t="s">
        <v>4606</v>
      </c>
      <c r="O1657" s="4" t="s">
        <v>4606</v>
      </c>
      <c r="P1657" s="4" t="s">
        <v>4606</v>
      </c>
    </row>
    <row r="1658" spans="1:16" ht="15" x14ac:dyDescent="0.2">
      <c r="A1658" s="2">
        <v>1657</v>
      </c>
      <c r="B1658" s="6" t="s">
        <v>1</v>
      </c>
      <c r="C1658" s="7" t="str">
        <f>HYPERLINK("https://www.twitter.com/bhndrd/status/1426167140525121538","https://www.twitter.com/bhndrd/status/1426167140525121538")</f>
        <v>https://www.twitter.com/bhndrd/status/1426167140525121538</v>
      </c>
      <c r="D1658" s="6" t="s">
        <v>3477</v>
      </c>
      <c r="E1658" s="8">
        <v>44421</v>
      </c>
      <c r="F1658" s="6" t="s">
        <v>3478</v>
      </c>
      <c r="G1658" s="5">
        <v>593</v>
      </c>
      <c r="H1658" s="5">
        <v>8345</v>
      </c>
      <c r="I1658" s="5">
        <v>20097</v>
      </c>
      <c r="J1658" s="6">
        <v>12670.6</v>
      </c>
      <c r="K1658" s="4" t="s">
        <v>4606</v>
      </c>
      <c r="L1658" s="6" t="s">
        <v>2881</v>
      </c>
      <c r="M1658" s="5">
        <v>27128</v>
      </c>
      <c r="N1658" s="4" t="s">
        <v>4606</v>
      </c>
      <c r="O1658" s="4" t="s">
        <v>4606</v>
      </c>
      <c r="P1658" s="4" t="s">
        <v>4606</v>
      </c>
    </row>
    <row r="1659" spans="1:16" ht="15" x14ac:dyDescent="0.2">
      <c r="A1659" s="2">
        <v>1658</v>
      </c>
      <c r="B1659" s="6" t="s">
        <v>1</v>
      </c>
      <c r="C1659" s="7" t="str">
        <f>HYPERLINK("https://www.twitter.com/urchocolova/status/1426167139346513921","https://www.twitter.com/urchocolova/status/1426167139346513921")</f>
        <v>https://www.twitter.com/urchocolova/status/1426167139346513921</v>
      </c>
      <c r="D1659" s="6" t="s">
        <v>3479</v>
      </c>
      <c r="E1659" s="8">
        <v>44421</v>
      </c>
      <c r="F1659" s="6" t="s">
        <v>3478</v>
      </c>
      <c r="G1659" s="5">
        <v>17</v>
      </c>
      <c r="H1659" s="5">
        <v>1581</v>
      </c>
      <c r="I1659" s="5">
        <v>1649</v>
      </c>
      <c r="J1659" s="6">
        <v>1302.1999999999998</v>
      </c>
      <c r="K1659" s="4" t="s">
        <v>4606</v>
      </c>
      <c r="L1659" s="6" t="s">
        <v>3394</v>
      </c>
      <c r="M1659" s="5">
        <v>27129</v>
      </c>
      <c r="N1659" s="4" t="s">
        <v>4606</v>
      </c>
      <c r="O1659" s="4" t="s">
        <v>4606</v>
      </c>
      <c r="P1659" s="4" t="s">
        <v>4606</v>
      </c>
    </row>
    <row r="1660" spans="1:16" ht="15" x14ac:dyDescent="0.2">
      <c r="A1660" s="2">
        <v>1659</v>
      </c>
      <c r="B1660" s="6" t="s">
        <v>1</v>
      </c>
      <c r="C1660" s="7" t="str">
        <f>HYPERLINK("https://www.twitter.com/twiceyoungesst/status/1426167138847395848","https://www.twitter.com/twiceyoungesst/status/1426167138847395848")</f>
        <v>https://www.twitter.com/twiceyoungesst/status/1426167138847395848</v>
      </c>
      <c r="D1660" s="6" t="s">
        <v>3480</v>
      </c>
      <c r="E1660" s="8">
        <v>44421</v>
      </c>
      <c r="F1660" s="6" t="s">
        <v>3478</v>
      </c>
      <c r="G1660" s="5">
        <v>329</v>
      </c>
      <c r="H1660" s="5">
        <v>1581</v>
      </c>
      <c r="I1660" s="5">
        <v>1649</v>
      </c>
      <c r="J1660" s="6">
        <v>1364.6</v>
      </c>
      <c r="K1660" s="4" t="s">
        <v>4606</v>
      </c>
      <c r="L1660" s="6" t="s">
        <v>3394</v>
      </c>
      <c r="M1660" s="5">
        <v>27130</v>
      </c>
      <c r="N1660" s="4" t="s">
        <v>4606</v>
      </c>
      <c r="O1660" s="4" t="s">
        <v>4606</v>
      </c>
      <c r="P1660" s="4" t="s">
        <v>4606</v>
      </c>
    </row>
    <row r="1661" spans="1:16" ht="15" x14ac:dyDescent="0.2">
      <c r="A1661" s="2">
        <v>1660</v>
      </c>
      <c r="B1661" s="6" t="s">
        <v>1</v>
      </c>
      <c r="C1661" s="7" t="str">
        <f>HYPERLINK("https://www.twitter.com/vantegetable/status/1426167138138542081","https://www.twitter.com/vantegetable/status/1426167138138542081")</f>
        <v>https://www.twitter.com/vantegetable/status/1426167138138542081</v>
      </c>
      <c r="D1661" s="6" t="s">
        <v>3481</v>
      </c>
      <c r="E1661" s="8">
        <v>44421</v>
      </c>
      <c r="F1661" s="6" t="s">
        <v>3478</v>
      </c>
      <c r="G1661" s="5">
        <v>178</v>
      </c>
      <c r="H1661" s="5">
        <v>1581</v>
      </c>
      <c r="I1661" s="5">
        <v>1649</v>
      </c>
      <c r="J1661" s="6">
        <v>1334.4</v>
      </c>
      <c r="K1661" s="4" t="s">
        <v>4606</v>
      </c>
      <c r="L1661" s="6" t="s">
        <v>3394</v>
      </c>
      <c r="M1661" s="5">
        <v>27131</v>
      </c>
      <c r="N1661" s="4" t="s">
        <v>4606</v>
      </c>
      <c r="O1661" s="4" t="s">
        <v>4606</v>
      </c>
      <c r="P1661" s="4" t="s">
        <v>4606</v>
      </c>
    </row>
    <row r="1662" spans="1:16" ht="15" x14ac:dyDescent="0.2">
      <c r="A1662" s="2">
        <v>1661</v>
      </c>
      <c r="B1662" s="6" t="s">
        <v>1</v>
      </c>
      <c r="C1662" s="7" t="str">
        <f>HYPERLINK("https://www.twitter.com/Fegtokennnn/status/1426167138092560384","https://www.twitter.com/Fegtokennnn/status/1426167138092560384")</f>
        <v>https://www.twitter.com/Fegtokennnn/status/1426167138092560384</v>
      </c>
      <c r="D1662" s="6" t="s">
        <v>3399</v>
      </c>
      <c r="E1662" s="8">
        <v>44421</v>
      </c>
      <c r="F1662" s="6" t="s">
        <v>3478</v>
      </c>
      <c r="G1662" s="5">
        <v>12</v>
      </c>
      <c r="H1662" s="5">
        <v>0</v>
      </c>
      <c r="I1662" s="5">
        <v>0</v>
      </c>
      <c r="J1662" s="6">
        <v>2.4000000000000004</v>
      </c>
      <c r="K1662" s="4" t="s">
        <v>4606</v>
      </c>
      <c r="L1662" s="6" t="s">
        <v>3401</v>
      </c>
      <c r="M1662" s="5">
        <v>27132</v>
      </c>
      <c r="N1662" s="4" t="s">
        <v>4606</v>
      </c>
      <c r="O1662" s="4" t="s">
        <v>4606</v>
      </c>
      <c r="P1662" s="4" t="s">
        <v>4606</v>
      </c>
    </row>
    <row r="1663" spans="1:16" ht="15" x14ac:dyDescent="0.2">
      <c r="A1663" s="2">
        <v>1662</v>
      </c>
      <c r="B1663" s="6" t="s">
        <v>1</v>
      </c>
      <c r="C1663" s="7" t="str">
        <f>HYPERLINK("https://www.twitter.com/Khoim6a/status/1426167138050461697","https://www.twitter.com/Khoim6a/status/1426167138050461697")</f>
        <v>https://www.twitter.com/Khoim6a/status/1426167138050461697</v>
      </c>
      <c r="D1663" s="6" t="s">
        <v>3482</v>
      </c>
      <c r="E1663" s="8">
        <v>44421</v>
      </c>
      <c r="F1663" s="6" t="s">
        <v>3478</v>
      </c>
      <c r="G1663" s="5">
        <v>106</v>
      </c>
      <c r="H1663" s="5">
        <v>0</v>
      </c>
      <c r="I1663" s="5">
        <v>0</v>
      </c>
      <c r="J1663" s="6">
        <v>21.200000000000003</v>
      </c>
      <c r="K1663" s="4" t="s">
        <v>4606</v>
      </c>
      <c r="L1663" s="6" t="s">
        <v>3483</v>
      </c>
      <c r="M1663" s="5">
        <v>27133</v>
      </c>
      <c r="N1663" s="4" t="s">
        <v>4606</v>
      </c>
      <c r="O1663" s="4" t="s">
        <v>4606</v>
      </c>
      <c r="P1663" s="4" t="s">
        <v>4606</v>
      </c>
    </row>
    <row r="1664" spans="1:16" ht="15" x14ac:dyDescent="0.2">
      <c r="A1664" s="2">
        <v>1663</v>
      </c>
      <c r="B1664" s="6" t="s">
        <v>1</v>
      </c>
      <c r="C1664" s="7" t="str">
        <f>HYPERLINK("https://www.twitter.com/cherryhaeseu/status/1426167134594371584","https://www.twitter.com/cherryhaeseu/status/1426167134594371584")</f>
        <v>https://www.twitter.com/cherryhaeseu/status/1426167134594371584</v>
      </c>
      <c r="D1664" s="6" t="s">
        <v>3484</v>
      </c>
      <c r="E1664" s="8">
        <v>44421</v>
      </c>
      <c r="F1664" s="6" t="s">
        <v>3485</v>
      </c>
      <c r="G1664" s="5">
        <v>5</v>
      </c>
      <c r="H1664" s="5">
        <v>1581</v>
      </c>
      <c r="I1664" s="5">
        <v>1649</v>
      </c>
      <c r="J1664" s="6">
        <v>1299.8</v>
      </c>
      <c r="K1664" s="4" t="s">
        <v>4606</v>
      </c>
      <c r="L1664" s="6" t="s">
        <v>3394</v>
      </c>
      <c r="M1664" s="5">
        <v>27134</v>
      </c>
      <c r="N1664" s="4" t="s">
        <v>4606</v>
      </c>
      <c r="O1664" s="4" t="s">
        <v>4606</v>
      </c>
      <c r="P1664" s="4" t="s">
        <v>4606</v>
      </c>
    </row>
    <row r="1665" spans="1:16" ht="15" x14ac:dyDescent="0.2">
      <c r="A1665" s="2">
        <v>1664</v>
      </c>
      <c r="B1665" s="6" t="s">
        <v>1</v>
      </c>
      <c r="C1665" s="7" t="str">
        <f>HYPERLINK("https://www.twitter.com/sosman1022/status/1426167134212608004","https://www.twitter.com/sosman1022/status/1426167134212608004")</f>
        <v>https://www.twitter.com/sosman1022/status/1426167134212608004</v>
      </c>
      <c r="D1665" s="6" t="s">
        <v>3486</v>
      </c>
      <c r="E1665" s="8">
        <v>44421</v>
      </c>
      <c r="F1665" s="6" t="s">
        <v>3485</v>
      </c>
      <c r="G1665" s="5">
        <v>1</v>
      </c>
      <c r="H1665" s="5">
        <v>308</v>
      </c>
      <c r="I1665" s="5">
        <v>1039</v>
      </c>
      <c r="J1665" s="6">
        <v>612.1</v>
      </c>
      <c r="K1665" s="4" t="s">
        <v>4606</v>
      </c>
      <c r="L1665" s="6" t="s">
        <v>3203</v>
      </c>
      <c r="M1665" s="5">
        <v>27135</v>
      </c>
      <c r="N1665" s="4" t="s">
        <v>4606</v>
      </c>
      <c r="O1665" s="4" t="s">
        <v>4606</v>
      </c>
      <c r="P1665" s="4" t="s">
        <v>4606</v>
      </c>
    </row>
    <row r="1666" spans="1:16" ht="15" x14ac:dyDescent="0.2">
      <c r="A1666" s="2">
        <v>1665</v>
      </c>
      <c r="B1666" s="6" t="s">
        <v>1</v>
      </c>
      <c r="C1666" s="7" t="str">
        <f>HYPERLINK("https://www.twitter.com/bitaniazi11/status/1426167134070181890","https://www.twitter.com/bitaniazi11/status/1426167134070181890")</f>
        <v>https://www.twitter.com/bitaniazi11/status/1426167134070181890</v>
      </c>
      <c r="D1666" s="6" t="s">
        <v>3456</v>
      </c>
      <c r="E1666" s="8">
        <v>44421</v>
      </c>
      <c r="F1666" s="6" t="s">
        <v>3485</v>
      </c>
      <c r="G1666" s="5">
        <v>0</v>
      </c>
      <c r="H1666" s="5">
        <v>0</v>
      </c>
      <c r="I1666" s="5">
        <v>1</v>
      </c>
      <c r="J1666" s="6">
        <v>0.5</v>
      </c>
      <c r="K1666" s="4" t="s">
        <v>4606</v>
      </c>
      <c r="L1666" s="6" t="s">
        <v>3487</v>
      </c>
      <c r="M1666" s="5">
        <v>27136</v>
      </c>
      <c r="N1666" s="4" t="s">
        <v>4606</v>
      </c>
      <c r="O1666" s="4" t="s">
        <v>4606</v>
      </c>
      <c r="P1666" s="4" t="s">
        <v>4606</v>
      </c>
    </row>
    <row r="1667" spans="1:16" ht="15" x14ac:dyDescent="0.2">
      <c r="A1667" s="2">
        <v>1666</v>
      </c>
      <c r="B1667" s="6" t="s">
        <v>1</v>
      </c>
      <c r="C1667" s="7" t="str">
        <f>HYPERLINK("https://www.twitter.com/donvalenciaa/status/1426167133474627589","https://www.twitter.com/donvalenciaa/status/1426167133474627589")</f>
        <v>https://www.twitter.com/donvalenciaa/status/1426167133474627589</v>
      </c>
      <c r="D1667" s="6" t="s">
        <v>3433</v>
      </c>
      <c r="E1667" s="8">
        <v>44421</v>
      </c>
      <c r="F1667" s="6" t="s">
        <v>3485</v>
      </c>
      <c r="G1667" s="5">
        <v>13</v>
      </c>
      <c r="H1667" s="5">
        <v>42</v>
      </c>
      <c r="I1667" s="5">
        <v>13</v>
      </c>
      <c r="J1667" s="6">
        <v>21.7</v>
      </c>
      <c r="K1667" s="4" t="s">
        <v>4606</v>
      </c>
      <c r="L1667" s="6" t="s">
        <v>3488</v>
      </c>
      <c r="M1667" s="5">
        <v>27137</v>
      </c>
      <c r="N1667" s="4" t="s">
        <v>4606</v>
      </c>
      <c r="O1667" s="4" t="s">
        <v>4606</v>
      </c>
      <c r="P1667" s="4" t="s">
        <v>4606</v>
      </c>
    </row>
    <row r="1668" spans="1:16" ht="15" x14ac:dyDescent="0.2">
      <c r="A1668" s="2">
        <v>1667</v>
      </c>
      <c r="B1668" s="6" t="s">
        <v>1</v>
      </c>
      <c r="C1668" s="7" t="str">
        <f>HYPERLINK("https://www.twitter.com/_difavenipicker/status/1426167133424132097","https://www.twitter.com/_difavenipicker/status/1426167133424132097")</f>
        <v>https://www.twitter.com/_difavenipicker/status/1426167133424132097</v>
      </c>
      <c r="D1668" s="6" t="s">
        <v>3489</v>
      </c>
      <c r="E1668" s="8">
        <v>44421</v>
      </c>
      <c r="F1668" s="6" t="s">
        <v>3485</v>
      </c>
      <c r="G1668" s="5">
        <v>9</v>
      </c>
      <c r="H1668" s="5">
        <v>1581</v>
      </c>
      <c r="I1668" s="5">
        <v>1649</v>
      </c>
      <c r="J1668" s="6">
        <v>1300.5999999999999</v>
      </c>
      <c r="K1668" s="4" t="s">
        <v>4606</v>
      </c>
      <c r="L1668" s="6" t="s">
        <v>3394</v>
      </c>
      <c r="M1668" s="5">
        <v>27138</v>
      </c>
      <c r="N1668" s="4" t="s">
        <v>4606</v>
      </c>
      <c r="O1668" s="4" t="s">
        <v>4606</v>
      </c>
      <c r="P1668" s="4" t="s">
        <v>4606</v>
      </c>
    </row>
    <row r="1669" spans="1:16" ht="15" x14ac:dyDescent="0.2">
      <c r="A1669" s="2">
        <v>1668</v>
      </c>
      <c r="B1669" s="6" t="s">
        <v>1</v>
      </c>
      <c r="C1669" s="7" t="str">
        <f>HYPERLINK("https://www.twitter.com/sxurc/status/1426167133059239937","https://www.twitter.com/sxurc/status/1426167133059239937")</f>
        <v>https://www.twitter.com/sxurc/status/1426167133059239937</v>
      </c>
      <c r="D1669" s="6" t="s">
        <v>3490</v>
      </c>
      <c r="E1669" s="8">
        <v>44421</v>
      </c>
      <c r="F1669" s="6" t="s">
        <v>3485</v>
      </c>
      <c r="G1669" s="5">
        <v>186</v>
      </c>
      <c r="H1669" s="5">
        <v>1581</v>
      </c>
      <c r="I1669" s="5">
        <v>1649</v>
      </c>
      <c r="J1669" s="5">
        <v>1336</v>
      </c>
      <c r="K1669" s="4" t="s">
        <v>4606</v>
      </c>
      <c r="L1669" s="6" t="s">
        <v>3394</v>
      </c>
      <c r="M1669" s="5">
        <v>27139</v>
      </c>
      <c r="N1669" s="4" t="s">
        <v>4606</v>
      </c>
      <c r="O1669" s="4" t="s">
        <v>4606</v>
      </c>
      <c r="P1669" s="4" t="s">
        <v>4606</v>
      </c>
    </row>
    <row r="1670" spans="1:16" ht="15" x14ac:dyDescent="0.2">
      <c r="A1670" s="2">
        <v>1669</v>
      </c>
      <c r="B1670" s="6" t="s">
        <v>1</v>
      </c>
      <c r="C1670" s="7" t="str">
        <f>HYPERLINK("https://www.twitter.com/Jenny4crypto/status/1426167132912590850","https://www.twitter.com/Jenny4crypto/status/1426167132912590850")</f>
        <v>https://www.twitter.com/Jenny4crypto/status/1426167132912590850</v>
      </c>
      <c r="D1670" s="6" t="s">
        <v>3491</v>
      </c>
      <c r="E1670" s="8">
        <v>44421</v>
      </c>
      <c r="F1670" s="6" t="s">
        <v>3485</v>
      </c>
      <c r="G1670" s="5">
        <v>126</v>
      </c>
      <c r="H1670" s="5">
        <v>0</v>
      </c>
      <c r="I1670" s="5">
        <v>0</v>
      </c>
      <c r="J1670" s="6">
        <v>25.200000000000003</v>
      </c>
      <c r="K1670" s="4" t="s">
        <v>4606</v>
      </c>
      <c r="L1670" s="6" t="s">
        <v>3492</v>
      </c>
      <c r="M1670" s="5">
        <v>27140</v>
      </c>
      <c r="N1670" s="4" t="s">
        <v>4606</v>
      </c>
      <c r="O1670" s="4" t="s">
        <v>4606</v>
      </c>
      <c r="P1670" s="4" t="s">
        <v>4606</v>
      </c>
    </row>
    <row r="1671" spans="1:16" ht="15" x14ac:dyDescent="0.2">
      <c r="A1671" s="2">
        <v>1670</v>
      </c>
      <c r="B1671" s="6" t="s">
        <v>1</v>
      </c>
      <c r="C1671" s="7" t="str">
        <f>HYPERLINK("https://www.twitter.com/Sebasbocc1/status/1426167132388306945","https://www.twitter.com/Sebasbocc1/status/1426167132388306945")</f>
        <v>https://www.twitter.com/Sebasbocc1/status/1426167132388306945</v>
      </c>
      <c r="D1671" s="6" t="s">
        <v>3493</v>
      </c>
      <c r="E1671" s="8">
        <v>44421</v>
      </c>
      <c r="F1671" s="6" t="s">
        <v>3494</v>
      </c>
      <c r="G1671" s="5">
        <v>25</v>
      </c>
      <c r="H1671" s="5">
        <v>19</v>
      </c>
      <c r="I1671" s="5">
        <v>7</v>
      </c>
      <c r="J1671" s="6">
        <v>14.2</v>
      </c>
      <c r="K1671" s="4" t="s">
        <v>4606</v>
      </c>
      <c r="L1671" s="6" t="s">
        <v>3495</v>
      </c>
      <c r="M1671" s="5">
        <v>27141</v>
      </c>
      <c r="N1671" s="4" t="s">
        <v>4606</v>
      </c>
      <c r="O1671" s="4" t="s">
        <v>4606</v>
      </c>
      <c r="P1671" s="4" t="s">
        <v>4606</v>
      </c>
    </row>
    <row r="1672" spans="1:16" ht="15" x14ac:dyDescent="0.2">
      <c r="A1672" s="2">
        <v>1671</v>
      </c>
      <c r="B1672" s="6" t="s">
        <v>1</v>
      </c>
      <c r="C1672" s="7" t="str">
        <f>HYPERLINK("https://www.twitter.com/Doybfmt/status/1426167130806910980","https://www.twitter.com/Doybfmt/status/1426167130806910980")</f>
        <v>https://www.twitter.com/Doybfmt/status/1426167130806910980</v>
      </c>
      <c r="D1672" s="6" t="s">
        <v>3496</v>
      </c>
      <c r="E1672" s="8">
        <v>44421</v>
      </c>
      <c r="F1672" s="6" t="s">
        <v>3494</v>
      </c>
      <c r="G1672" s="5">
        <v>313</v>
      </c>
      <c r="H1672" s="5">
        <v>1581</v>
      </c>
      <c r="I1672" s="5">
        <v>1649</v>
      </c>
      <c r="J1672" s="6">
        <v>1361.4</v>
      </c>
      <c r="K1672" s="4" t="s">
        <v>4606</v>
      </c>
      <c r="L1672" s="6" t="s">
        <v>3394</v>
      </c>
      <c r="M1672" s="5">
        <v>27142</v>
      </c>
      <c r="N1672" s="4" t="s">
        <v>4606</v>
      </c>
      <c r="O1672" s="4" t="s">
        <v>4606</v>
      </c>
      <c r="P1672" s="4" t="s">
        <v>4606</v>
      </c>
    </row>
    <row r="1673" spans="1:16" ht="15" x14ac:dyDescent="0.2">
      <c r="A1673" s="2">
        <v>1672</v>
      </c>
      <c r="B1673" s="6" t="s">
        <v>1</v>
      </c>
      <c r="C1673" s="7" t="str">
        <f>HYPERLINK("https://www.twitter.com/JamesDiMartino9/status/1426167130735611912","https://www.twitter.com/JamesDiMartino9/status/1426167130735611912")</f>
        <v>https://www.twitter.com/JamesDiMartino9/status/1426167130735611912</v>
      </c>
      <c r="D1673" s="6" t="s">
        <v>3497</v>
      </c>
      <c r="E1673" s="8">
        <v>44421</v>
      </c>
      <c r="F1673" s="6" t="s">
        <v>3494</v>
      </c>
      <c r="G1673" s="5">
        <v>616</v>
      </c>
      <c r="H1673" s="5">
        <v>1</v>
      </c>
      <c r="I1673" s="5">
        <v>0</v>
      </c>
      <c r="J1673" s="6">
        <v>123.5</v>
      </c>
      <c r="K1673" s="4" t="s">
        <v>4606</v>
      </c>
      <c r="L1673" s="6" t="s">
        <v>3498</v>
      </c>
      <c r="M1673" s="5">
        <v>27143</v>
      </c>
      <c r="N1673" s="4" t="s">
        <v>4606</v>
      </c>
      <c r="O1673" s="4" t="s">
        <v>4606</v>
      </c>
      <c r="P1673" s="4" t="s">
        <v>4606</v>
      </c>
    </row>
    <row r="1674" spans="1:16" ht="15" x14ac:dyDescent="0.2">
      <c r="A1674" s="2">
        <v>1673</v>
      </c>
      <c r="B1674" s="6" t="s">
        <v>1</v>
      </c>
      <c r="C1674" s="7" t="str">
        <f>HYPERLINK("https://www.twitter.com/mklsrj/status/1426167128135143427","https://www.twitter.com/mklsrj/status/1426167128135143427")</f>
        <v>https://www.twitter.com/mklsrj/status/1426167128135143427</v>
      </c>
      <c r="D1674" s="6" t="s">
        <v>3499</v>
      </c>
      <c r="E1674" s="8">
        <v>44421</v>
      </c>
      <c r="F1674" s="6" t="s">
        <v>3500</v>
      </c>
      <c r="G1674" s="5">
        <v>217</v>
      </c>
      <c r="H1674" s="5">
        <v>1581</v>
      </c>
      <c r="I1674" s="5">
        <v>1649</v>
      </c>
      <c r="J1674" s="6">
        <v>1342.1999999999998</v>
      </c>
      <c r="K1674" s="4" t="s">
        <v>4606</v>
      </c>
      <c r="L1674" s="6" t="s">
        <v>3394</v>
      </c>
      <c r="M1674" s="5">
        <v>27144</v>
      </c>
      <c r="N1674" s="4" t="s">
        <v>4606</v>
      </c>
      <c r="O1674" s="4" t="s">
        <v>4606</v>
      </c>
      <c r="P1674" s="4" t="s">
        <v>4606</v>
      </c>
    </row>
    <row r="1675" spans="1:16" ht="15" x14ac:dyDescent="0.2">
      <c r="A1675" s="2">
        <v>1674</v>
      </c>
      <c r="B1675" s="6" t="s">
        <v>1</v>
      </c>
      <c r="C1675" s="7" t="str">
        <f>HYPERLINK("https://www.twitter.com/agustus17win/status/1426167127736676358","https://www.twitter.com/agustus17win/status/1426167127736676358")</f>
        <v>https://www.twitter.com/agustus17win/status/1426167127736676358</v>
      </c>
      <c r="D1675" s="6" t="s">
        <v>3501</v>
      </c>
      <c r="E1675" s="8">
        <v>44421</v>
      </c>
      <c r="F1675" s="6" t="s">
        <v>3500</v>
      </c>
      <c r="G1675" s="5">
        <v>130</v>
      </c>
      <c r="H1675" s="5">
        <v>0</v>
      </c>
      <c r="I1675" s="5">
        <v>0</v>
      </c>
      <c r="J1675" s="5">
        <v>26</v>
      </c>
      <c r="K1675" s="4" t="s">
        <v>4606</v>
      </c>
      <c r="L1675" s="6" t="s">
        <v>3465</v>
      </c>
      <c r="M1675" s="5">
        <v>27145</v>
      </c>
      <c r="N1675" s="4" t="s">
        <v>4606</v>
      </c>
      <c r="O1675" s="4" t="s">
        <v>4606</v>
      </c>
      <c r="P1675" s="4" t="s">
        <v>4606</v>
      </c>
    </row>
    <row r="1676" spans="1:16" ht="15" x14ac:dyDescent="0.2">
      <c r="A1676" s="2">
        <v>1675</v>
      </c>
      <c r="B1676" s="6" t="s">
        <v>1</v>
      </c>
      <c r="C1676" s="7" t="str">
        <f>HYPERLINK("https://www.twitter.com/DirgaNova2/status/1426167125438128129","https://www.twitter.com/DirgaNova2/status/1426167125438128129")</f>
        <v>https://www.twitter.com/DirgaNova2/status/1426167125438128129</v>
      </c>
      <c r="D1676" s="6" t="s">
        <v>3502</v>
      </c>
      <c r="E1676" s="8">
        <v>44421</v>
      </c>
      <c r="F1676" s="6" t="s">
        <v>3500</v>
      </c>
      <c r="G1676" s="5">
        <v>14</v>
      </c>
      <c r="H1676" s="5">
        <v>1581</v>
      </c>
      <c r="I1676" s="5">
        <v>1649</v>
      </c>
      <c r="J1676" s="6">
        <v>1301.5999999999999</v>
      </c>
      <c r="K1676" s="4" t="s">
        <v>4606</v>
      </c>
      <c r="L1676" s="6" t="s">
        <v>3394</v>
      </c>
      <c r="M1676" s="5">
        <v>27146</v>
      </c>
      <c r="N1676" s="4" t="s">
        <v>4606</v>
      </c>
      <c r="O1676" s="4" t="s">
        <v>4606</v>
      </c>
      <c r="P1676" s="4" t="s">
        <v>4606</v>
      </c>
    </row>
    <row r="1677" spans="1:16" ht="15" x14ac:dyDescent="0.2">
      <c r="A1677" s="2">
        <v>1676</v>
      </c>
      <c r="B1677" s="6" t="s">
        <v>1</v>
      </c>
      <c r="C1677" s="7" t="str">
        <f>HYPERLINK("https://www.twitter.com/masbirin123/status/1426167125358510087","https://www.twitter.com/masbirin123/status/1426167125358510087")</f>
        <v>https://www.twitter.com/masbirin123/status/1426167125358510087</v>
      </c>
      <c r="D1677" s="6" t="s">
        <v>1432</v>
      </c>
      <c r="E1677" s="8">
        <v>44421</v>
      </c>
      <c r="F1677" s="6" t="s">
        <v>3500</v>
      </c>
      <c r="G1677" s="5">
        <v>30</v>
      </c>
      <c r="H1677" s="5">
        <v>42</v>
      </c>
      <c r="I1677" s="5">
        <v>182</v>
      </c>
      <c r="J1677" s="6">
        <v>109.6</v>
      </c>
      <c r="K1677" s="4" t="s">
        <v>4606</v>
      </c>
      <c r="L1677" s="6" t="s">
        <v>3503</v>
      </c>
      <c r="M1677" s="5">
        <v>27147</v>
      </c>
      <c r="N1677" s="4" t="s">
        <v>4606</v>
      </c>
      <c r="O1677" s="4" t="s">
        <v>4606</v>
      </c>
      <c r="P1677" s="4" t="s">
        <v>4606</v>
      </c>
    </row>
    <row r="1678" spans="1:16" ht="15" x14ac:dyDescent="0.2">
      <c r="A1678" s="2">
        <v>1677</v>
      </c>
      <c r="B1678" s="6" t="s">
        <v>1</v>
      </c>
      <c r="C1678" s="7" t="str">
        <f>HYPERLINK("https://www.twitter.com/tomhschmidt/status/1426167124578521091","https://www.twitter.com/tomhschmidt/status/1426167124578521091")</f>
        <v>https://www.twitter.com/tomhschmidt/status/1426167124578521091</v>
      </c>
      <c r="D1678" s="6" t="s">
        <v>3504</v>
      </c>
      <c r="E1678" s="8">
        <v>44421</v>
      </c>
      <c r="F1678" s="6" t="s">
        <v>3500</v>
      </c>
      <c r="G1678" s="5">
        <v>13475</v>
      </c>
      <c r="H1678" s="5">
        <v>605</v>
      </c>
      <c r="I1678" s="5">
        <v>336</v>
      </c>
      <c r="J1678" s="6">
        <v>3044.5</v>
      </c>
      <c r="K1678" s="4" t="s">
        <v>4606</v>
      </c>
      <c r="L1678" s="6" t="s">
        <v>3505</v>
      </c>
      <c r="M1678" s="5">
        <v>27148</v>
      </c>
      <c r="N1678" s="4" t="s">
        <v>4606</v>
      </c>
      <c r="O1678" s="4" t="s">
        <v>4606</v>
      </c>
      <c r="P1678" s="4" t="s">
        <v>4606</v>
      </c>
    </row>
    <row r="1679" spans="1:16" ht="15" x14ac:dyDescent="0.2">
      <c r="A1679" s="2">
        <v>1678</v>
      </c>
      <c r="B1679" s="6" t="s">
        <v>1</v>
      </c>
      <c r="C1679" s="7" t="str">
        <f>HYPERLINK("https://www.twitter.com/makugd28/status/1426167123701768195","https://www.twitter.com/makugd28/status/1426167123701768195")</f>
        <v>https://www.twitter.com/makugd28/status/1426167123701768195</v>
      </c>
      <c r="D1679" s="6" t="s">
        <v>3506</v>
      </c>
      <c r="E1679" s="8">
        <v>44421</v>
      </c>
      <c r="F1679" s="6" t="s">
        <v>3507</v>
      </c>
      <c r="G1679" s="5">
        <v>108</v>
      </c>
      <c r="H1679" s="5">
        <v>0</v>
      </c>
      <c r="I1679" s="5">
        <v>0</v>
      </c>
      <c r="J1679" s="6">
        <v>21.6</v>
      </c>
      <c r="K1679" s="4" t="s">
        <v>4606</v>
      </c>
      <c r="L1679" s="6" t="s">
        <v>3508</v>
      </c>
      <c r="M1679" s="5">
        <v>27149</v>
      </c>
      <c r="N1679" s="4" t="s">
        <v>4606</v>
      </c>
      <c r="O1679" s="4" t="s">
        <v>4606</v>
      </c>
      <c r="P1679" s="4" t="s">
        <v>4606</v>
      </c>
    </row>
    <row r="1680" spans="1:16" ht="15" x14ac:dyDescent="0.2">
      <c r="A1680" s="2">
        <v>1679</v>
      </c>
      <c r="B1680" s="6" t="s">
        <v>1</v>
      </c>
      <c r="C1680" s="7" t="str">
        <f>HYPERLINK("https://www.twitter.com/Subzero9900/status/1426167122284122116","https://www.twitter.com/Subzero9900/status/1426167122284122116")</f>
        <v>https://www.twitter.com/Subzero9900/status/1426167122284122116</v>
      </c>
      <c r="D1680" s="6" t="s">
        <v>3437</v>
      </c>
      <c r="E1680" s="8">
        <v>44421</v>
      </c>
      <c r="F1680" s="6" t="s">
        <v>3507</v>
      </c>
      <c r="G1680" s="5">
        <v>59</v>
      </c>
      <c r="H1680" s="5">
        <v>1262</v>
      </c>
      <c r="I1680" s="5">
        <v>2573</v>
      </c>
      <c r="J1680" s="6">
        <v>1676.9</v>
      </c>
      <c r="K1680" s="4" t="s">
        <v>4606</v>
      </c>
      <c r="L1680" s="6" t="s">
        <v>3509</v>
      </c>
      <c r="M1680" s="5">
        <v>27150</v>
      </c>
      <c r="N1680" s="4" t="s">
        <v>4606</v>
      </c>
      <c r="O1680" s="4" t="s">
        <v>4606</v>
      </c>
      <c r="P1680" s="4" t="s">
        <v>4606</v>
      </c>
    </row>
    <row r="1681" spans="1:16" ht="15" x14ac:dyDescent="0.2">
      <c r="A1681" s="2">
        <v>1680</v>
      </c>
      <c r="B1681" s="6" t="s">
        <v>1</v>
      </c>
      <c r="C1681" s="7" t="str">
        <f>HYPERLINK("https://www.twitter.com/martincpvalk/status/1426167122154115076","https://www.twitter.com/martincpvalk/status/1426167122154115076")</f>
        <v>https://www.twitter.com/martincpvalk/status/1426167122154115076</v>
      </c>
      <c r="D1681" s="6" t="s">
        <v>3510</v>
      </c>
      <c r="E1681" s="8">
        <v>44421</v>
      </c>
      <c r="F1681" s="6" t="s">
        <v>3507</v>
      </c>
      <c r="G1681" s="5">
        <v>13366</v>
      </c>
      <c r="H1681" s="5">
        <v>1</v>
      </c>
      <c r="I1681" s="5">
        <v>0</v>
      </c>
      <c r="J1681" s="6">
        <v>2673.5000000000005</v>
      </c>
      <c r="K1681" s="4" t="s">
        <v>4606</v>
      </c>
      <c r="L1681" s="6" t="s">
        <v>3511</v>
      </c>
      <c r="M1681" s="5">
        <v>27151</v>
      </c>
      <c r="N1681" s="4" t="s">
        <v>4606</v>
      </c>
      <c r="O1681" s="4" t="s">
        <v>4606</v>
      </c>
      <c r="P1681" s="4" t="s">
        <v>4606</v>
      </c>
    </row>
    <row r="1682" spans="1:16" ht="15" x14ac:dyDescent="0.2">
      <c r="A1682" s="2">
        <v>1681</v>
      </c>
      <c r="B1682" s="6" t="s">
        <v>1</v>
      </c>
      <c r="C1682" s="7" t="str">
        <f>HYPERLINK("https://www.twitter.com/kmbranxbanggarr/status/1426167120337936390","https://www.twitter.com/kmbranxbanggarr/status/1426167120337936390")</f>
        <v>https://www.twitter.com/kmbranxbanggarr/status/1426167120337936390</v>
      </c>
      <c r="D1682" s="6" t="s">
        <v>3512</v>
      </c>
      <c r="E1682" s="8">
        <v>44421</v>
      </c>
      <c r="F1682" s="6" t="s">
        <v>3507</v>
      </c>
      <c r="G1682" s="5">
        <v>179</v>
      </c>
      <c r="H1682" s="5">
        <v>1581</v>
      </c>
      <c r="I1682" s="5">
        <v>1649</v>
      </c>
      <c r="J1682" s="6">
        <v>1334.6</v>
      </c>
      <c r="K1682" s="4" t="s">
        <v>4606</v>
      </c>
      <c r="L1682" s="6" t="s">
        <v>3394</v>
      </c>
      <c r="M1682" s="5">
        <v>27152</v>
      </c>
      <c r="N1682" s="4" t="s">
        <v>4606</v>
      </c>
      <c r="O1682" s="4" t="s">
        <v>4606</v>
      </c>
      <c r="P1682" s="4" t="s">
        <v>4606</v>
      </c>
    </row>
    <row r="1683" spans="1:16" ht="15" x14ac:dyDescent="0.2">
      <c r="A1683" s="2">
        <v>1682</v>
      </c>
      <c r="B1683" s="6" t="s">
        <v>1</v>
      </c>
      <c r="C1683" s="7" t="str">
        <f>HYPERLINK("https://www.twitter.com/pinkwonjin/status/1426167120111435783","https://www.twitter.com/pinkwonjin/status/1426167120111435783")</f>
        <v>https://www.twitter.com/pinkwonjin/status/1426167120111435783</v>
      </c>
      <c r="D1683" s="6" t="s">
        <v>3513</v>
      </c>
      <c r="E1683" s="8">
        <v>44421</v>
      </c>
      <c r="F1683" s="6" t="s">
        <v>3514</v>
      </c>
      <c r="G1683" s="5">
        <v>198</v>
      </c>
      <c r="H1683" s="5">
        <v>1581</v>
      </c>
      <c r="I1683" s="5">
        <v>1649</v>
      </c>
      <c r="J1683" s="6">
        <v>1338.4</v>
      </c>
      <c r="K1683" s="4" t="s">
        <v>4606</v>
      </c>
      <c r="L1683" s="6" t="s">
        <v>3394</v>
      </c>
      <c r="M1683" s="5">
        <v>27153</v>
      </c>
      <c r="N1683" s="4" t="s">
        <v>4606</v>
      </c>
      <c r="O1683" s="4" t="s">
        <v>4606</v>
      </c>
      <c r="P1683" s="4" t="s">
        <v>4606</v>
      </c>
    </row>
    <row r="1684" spans="1:16" ht="15" x14ac:dyDescent="0.2">
      <c r="A1684" s="2">
        <v>1683</v>
      </c>
      <c r="B1684" s="6" t="s">
        <v>1</v>
      </c>
      <c r="C1684" s="7" t="str">
        <f>HYPERLINK("https://www.twitter.com/PepeMaciasG/status/1426167120090513408","https://www.twitter.com/PepeMaciasG/status/1426167120090513408")</f>
        <v>https://www.twitter.com/PepeMaciasG/status/1426167120090513408</v>
      </c>
      <c r="D1684" s="6" t="s">
        <v>3515</v>
      </c>
      <c r="E1684" s="8">
        <v>44421</v>
      </c>
      <c r="F1684" s="6" t="s">
        <v>3514</v>
      </c>
      <c r="G1684" s="5">
        <v>819</v>
      </c>
      <c r="H1684" s="5">
        <v>12</v>
      </c>
      <c r="I1684" s="5">
        <v>3</v>
      </c>
      <c r="J1684" s="6">
        <v>168.9</v>
      </c>
      <c r="K1684" s="4" t="s">
        <v>4606</v>
      </c>
      <c r="L1684" s="6" t="s">
        <v>3516</v>
      </c>
      <c r="M1684" s="5">
        <v>27154</v>
      </c>
      <c r="N1684" s="4" t="s">
        <v>4606</v>
      </c>
      <c r="O1684" s="4" t="s">
        <v>4606</v>
      </c>
      <c r="P1684" s="4" t="s">
        <v>4606</v>
      </c>
    </row>
    <row r="1685" spans="1:16" ht="15" x14ac:dyDescent="0.2">
      <c r="A1685" s="2">
        <v>1684</v>
      </c>
      <c r="B1685" s="6" t="s">
        <v>1</v>
      </c>
      <c r="C1685" s="7" t="str">
        <f>HYPERLINK("https://www.twitter.com/amarramrr/status/1426167119784288256","https://www.twitter.com/amarramrr/status/1426167119784288256")</f>
        <v>https://www.twitter.com/amarramrr/status/1426167119784288256</v>
      </c>
      <c r="D1685" s="6" t="s">
        <v>3517</v>
      </c>
      <c r="E1685" s="8">
        <v>44421</v>
      </c>
      <c r="F1685" s="6" t="s">
        <v>3514</v>
      </c>
      <c r="G1685" s="5">
        <v>14</v>
      </c>
      <c r="H1685" s="5">
        <v>0</v>
      </c>
      <c r="I1685" s="5">
        <v>0</v>
      </c>
      <c r="J1685" s="6">
        <v>2.8000000000000003</v>
      </c>
      <c r="K1685" s="4" t="s">
        <v>4606</v>
      </c>
      <c r="L1685" s="6" t="s">
        <v>3255</v>
      </c>
      <c r="M1685" s="5">
        <v>27155</v>
      </c>
      <c r="N1685" s="4" t="s">
        <v>4606</v>
      </c>
      <c r="O1685" s="4" t="s">
        <v>4606</v>
      </c>
      <c r="P1685" s="4" t="s">
        <v>4606</v>
      </c>
    </row>
    <row r="1686" spans="1:16" ht="15" x14ac:dyDescent="0.2">
      <c r="A1686" s="2">
        <v>1685</v>
      </c>
      <c r="B1686" s="6" t="s">
        <v>1</v>
      </c>
      <c r="C1686" s="7" t="str">
        <f>HYPERLINK("https://www.twitter.com/nicest000/status/1426167118622445570","https://www.twitter.com/nicest000/status/1426167118622445570")</f>
        <v>https://www.twitter.com/nicest000/status/1426167118622445570</v>
      </c>
      <c r="D1686" s="6" t="s">
        <v>3518</v>
      </c>
      <c r="E1686" s="8">
        <v>44421</v>
      </c>
      <c r="F1686" s="6" t="s">
        <v>3514</v>
      </c>
      <c r="G1686" s="5">
        <v>16</v>
      </c>
      <c r="H1686" s="5">
        <v>976</v>
      </c>
      <c r="I1686" s="5">
        <v>983</v>
      </c>
      <c r="J1686" s="6">
        <v>787.5</v>
      </c>
      <c r="K1686" s="4" t="s">
        <v>4606</v>
      </c>
      <c r="L1686" s="6" t="s">
        <v>1415</v>
      </c>
      <c r="M1686" s="5">
        <v>27156</v>
      </c>
      <c r="N1686" s="4" t="s">
        <v>4606</v>
      </c>
      <c r="O1686" s="4" t="s">
        <v>4606</v>
      </c>
      <c r="P1686" s="4" t="s">
        <v>4606</v>
      </c>
    </row>
    <row r="1687" spans="1:16" ht="15" x14ac:dyDescent="0.2">
      <c r="A1687" s="2">
        <v>1686</v>
      </c>
      <c r="B1687" s="6" t="s">
        <v>1</v>
      </c>
      <c r="C1687" s="7" t="str">
        <f>HYPERLINK("https://www.twitter.com/bpmenu/status/1426167118244892674","https://www.twitter.com/bpmenu/status/1426167118244892674")</f>
        <v>https://www.twitter.com/bpmenu/status/1426167118244892674</v>
      </c>
      <c r="D1687" s="6" t="s">
        <v>3519</v>
      </c>
      <c r="E1687" s="8">
        <v>44421</v>
      </c>
      <c r="F1687" s="6" t="s">
        <v>3514</v>
      </c>
      <c r="G1687" s="5">
        <v>141</v>
      </c>
      <c r="H1687" s="5">
        <v>1581</v>
      </c>
      <c r="I1687" s="5">
        <v>1649</v>
      </c>
      <c r="J1687" s="5">
        <v>1327</v>
      </c>
      <c r="K1687" s="4" t="s">
        <v>4606</v>
      </c>
      <c r="L1687" s="6" t="s">
        <v>3394</v>
      </c>
      <c r="M1687" s="5">
        <v>27157</v>
      </c>
      <c r="N1687" s="4" t="s">
        <v>4606</v>
      </c>
      <c r="O1687" s="4" t="s">
        <v>4606</v>
      </c>
      <c r="P1687" s="4" t="s">
        <v>4606</v>
      </c>
    </row>
    <row r="1688" spans="1:16" ht="15" x14ac:dyDescent="0.2">
      <c r="A1688" s="2">
        <v>1687</v>
      </c>
      <c r="B1688" s="6" t="s">
        <v>1</v>
      </c>
      <c r="C1688" s="7" t="str">
        <f>HYPERLINK("https://www.twitter.com/CarmelaGives/status/1426167117959729155","https://www.twitter.com/CarmelaGives/status/1426167117959729155")</f>
        <v>https://www.twitter.com/CarmelaGives/status/1426167117959729155</v>
      </c>
      <c r="D1688" s="6" t="s">
        <v>3464</v>
      </c>
      <c r="E1688" s="8">
        <v>44421</v>
      </c>
      <c r="F1688" s="6" t="s">
        <v>3514</v>
      </c>
      <c r="G1688" s="5">
        <v>2010</v>
      </c>
      <c r="H1688" s="5">
        <v>2248</v>
      </c>
      <c r="I1688" s="5">
        <v>2361</v>
      </c>
      <c r="J1688" s="6">
        <v>2256.9</v>
      </c>
      <c r="K1688" s="4" t="s">
        <v>4606</v>
      </c>
      <c r="L1688" s="6" t="s">
        <v>3246</v>
      </c>
      <c r="M1688" s="5">
        <v>27158</v>
      </c>
      <c r="N1688" s="4" t="s">
        <v>4606</v>
      </c>
      <c r="O1688" s="4" t="s">
        <v>4606</v>
      </c>
      <c r="P1688" s="4" t="s">
        <v>4606</v>
      </c>
    </row>
    <row r="1689" spans="1:16" ht="15" x14ac:dyDescent="0.2">
      <c r="A1689" s="2">
        <v>1688</v>
      </c>
      <c r="B1689" s="6" t="s">
        <v>1</v>
      </c>
      <c r="C1689" s="7" t="str">
        <f>HYPERLINK("https://www.twitter.com/Mitchikohazi/status/1426167117045403648","https://www.twitter.com/Mitchikohazi/status/1426167117045403648")</f>
        <v>https://www.twitter.com/Mitchikohazi/status/1426167117045403648</v>
      </c>
      <c r="D1689" s="6" t="s">
        <v>3520</v>
      </c>
      <c r="E1689" s="8">
        <v>44421</v>
      </c>
      <c r="F1689" s="6" t="s">
        <v>3514</v>
      </c>
      <c r="G1689" s="5">
        <v>117</v>
      </c>
      <c r="H1689" s="5">
        <v>92</v>
      </c>
      <c r="I1689" s="5">
        <v>88</v>
      </c>
      <c r="J1689" s="5">
        <v>95</v>
      </c>
      <c r="K1689" s="4" t="s">
        <v>4606</v>
      </c>
      <c r="L1689" s="6" t="s">
        <v>3521</v>
      </c>
      <c r="M1689" s="5">
        <v>27159</v>
      </c>
      <c r="N1689" s="4" t="s">
        <v>4606</v>
      </c>
      <c r="O1689" s="4" t="s">
        <v>4606</v>
      </c>
      <c r="P1689" s="4" t="s">
        <v>4606</v>
      </c>
    </row>
    <row r="1690" spans="1:16" ht="15" x14ac:dyDescent="0.2">
      <c r="A1690" s="2">
        <v>1689</v>
      </c>
      <c r="B1690" s="6" t="s">
        <v>1</v>
      </c>
      <c r="C1690" s="7" t="str">
        <f>HYPERLINK("https://www.twitter.com/Maria282888/status/1426167113882890244","https://www.twitter.com/Maria282888/status/1426167113882890244")</f>
        <v>https://www.twitter.com/Maria282888/status/1426167113882890244</v>
      </c>
      <c r="D1690" s="6" t="s">
        <v>3522</v>
      </c>
      <c r="E1690" s="8">
        <v>44421</v>
      </c>
      <c r="F1690" s="6" t="s">
        <v>3523</v>
      </c>
      <c r="G1690" s="5">
        <v>39</v>
      </c>
      <c r="H1690" s="5">
        <v>38</v>
      </c>
      <c r="I1690" s="5">
        <v>36</v>
      </c>
      <c r="J1690" s="6">
        <v>37.200000000000003</v>
      </c>
      <c r="K1690" s="4" t="s">
        <v>4606</v>
      </c>
      <c r="L1690" s="6" t="s">
        <v>3524</v>
      </c>
      <c r="M1690" s="5">
        <v>27160</v>
      </c>
      <c r="N1690" s="4" t="s">
        <v>4606</v>
      </c>
      <c r="O1690" s="4" t="s">
        <v>4606</v>
      </c>
      <c r="P1690" s="4" t="s">
        <v>4606</v>
      </c>
    </row>
    <row r="1691" spans="1:16" ht="15" x14ac:dyDescent="0.2">
      <c r="A1691" s="2">
        <v>1690</v>
      </c>
      <c r="B1691" s="6" t="s">
        <v>1</v>
      </c>
      <c r="C1691" s="7" t="str">
        <f>HYPERLINK("https://www.twitter.com/2497my/status/1426167113362804736","https://www.twitter.com/2497my/status/1426167113362804736")</f>
        <v>https://www.twitter.com/2497my/status/1426167113362804736</v>
      </c>
      <c r="D1691" s="6" t="s">
        <v>3525</v>
      </c>
      <c r="E1691" s="8">
        <v>44421</v>
      </c>
      <c r="F1691" s="6" t="s">
        <v>3523</v>
      </c>
      <c r="G1691" s="5">
        <v>281</v>
      </c>
      <c r="H1691" s="5">
        <v>336</v>
      </c>
      <c r="I1691" s="5">
        <v>698</v>
      </c>
      <c r="J1691" s="5">
        <v>506</v>
      </c>
      <c r="K1691" s="4" t="s">
        <v>4606</v>
      </c>
      <c r="L1691" s="6" t="s">
        <v>3526</v>
      </c>
      <c r="M1691" s="5">
        <v>27161</v>
      </c>
      <c r="N1691" s="4" t="s">
        <v>4606</v>
      </c>
      <c r="O1691" s="4" t="s">
        <v>4606</v>
      </c>
      <c r="P1691" s="4" t="s">
        <v>4606</v>
      </c>
    </row>
    <row r="1692" spans="1:16" ht="15" x14ac:dyDescent="0.2">
      <c r="A1692" s="2">
        <v>1691</v>
      </c>
      <c r="B1692" s="6" t="s">
        <v>1</v>
      </c>
      <c r="C1692" s="7" t="str">
        <f>HYPERLINK("https://www.twitter.com/Fegtokennnn/status/1426167113278951424","https://www.twitter.com/Fegtokennnn/status/1426167113278951424")</f>
        <v>https://www.twitter.com/Fegtokennnn/status/1426167113278951424</v>
      </c>
      <c r="D1692" s="6" t="s">
        <v>3399</v>
      </c>
      <c r="E1692" s="8">
        <v>44421</v>
      </c>
      <c r="F1692" s="6" t="s">
        <v>3523</v>
      </c>
      <c r="G1692" s="5">
        <v>12</v>
      </c>
      <c r="H1692" s="5">
        <v>0</v>
      </c>
      <c r="I1692" s="5">
        <v>0</v>
      </c>
      <c r="J1692" s="6">
        <v>2.4000000000000004</v>
      </c>
      <c r="K1692" s="4" t="s">
        <v>4606</v>
      </c>
      <c r="L1692" s="6" t="s">
        <v>3527</v>
      </c>
      <c r="M1692" s="5">
        <v>27162</v>
      </c>
      <c r="N1692" s="4" t="s">
        <v>4606</v>
      </c>
      <c r="O1692" s="4" t="s">
        <v>4606</v>
      </c>
      <c r="P1692" s="4" t="s">
        <v>4606</v>
      </c>
    </row>
    <row r="1693" spans="1:16" ht="15" x14ac:dyDescent="0.2">
      <c r="A1693" s="2">
        <v>1692</v>
      </c>
      <c r="B1693" s="6" t="s">
        <v>1</v>
      </c>
      <c r="C1693" s="7" t="str">
        <f>HYPERLINK("https://www.twitter.com/SanjjuuKumarrr_/status/1426167112960151553","https://www.twitter.com/SanjjuuKumarrr_/status/1426167112960151553")</f>
        <v>https://www.twitter.com/SanjjuuKumarrr_/status/1426167112960151553</v>
      </c>
      <c r="D1693" s="6" t="s">
        <v>3528</v>
      </c>
      <c r="E1693" s="8">
        <v>44421</v>
      </c>
      <c r="F1693" s="6" t="s">
        <v>3523</v>
      </c>
      <c r="G1693" s="5">
        <v>9</v>
      </c>
      <c r="H1693" s="5">
        <v>0</v>
      </c>
      <c r="I1693" s="5">
        <v>0</v>
      </c>
      <c r="J1693" s="6">
        <v>1.8</v>
      </c>
      <c r="K1693" s="4" t="s">
        <v>4606</v>
      </c>
      <c r="L1693" s="6" t="s">
        <v>3465</v>
      </c>
      <c r="M1693" s="5">
        <v>27163</v>
      </c>
      <c r="N1693" s="4" t="s">
        <v>4606</v>
      </c>
      <c r="O1693" s="4" t="s">
        <v>4606</v>
      </c>
      <c r="P1693" s="4" t="s">
        <v>4606</v>
      </c>
    </row>
    <row r="1694" spans="1:16" ht="15" x14ac:dyDescent="0.2">
      <c r="A1694" s="2">
        <v>1693</v>
      </c>
      <c r="B1694" s="6" t="s">
        <v>1</v>
      </c>
      <c r="C1694" s="7" t="str">
        <f>HYPERLINK("https://www.twitter.com/5etyapras/status/1426167111836049410","https://www.twitter.com/5etyapras/status/1426167111836049410")</f>
        <v>https://www.twitter.com/5etyapras/status/1426167111836049410</v>
      </c>
      <c r="D1694" s="6" t="s">
        <v>3529</v>
      </c>
      <c r="E1694" s="8">
        <v>44421</v>
      </c>
      <c r="F1694" s="6" t="s">
        <v>3523</v>
      </c>
      <c r="G1694" s="5">
        <v>150</v>
      </c>
      <c r="H1694" s="5">
        <v>976</v>
      </c>
      <c r="I1694" s="5">
        <v>983</v>
      </c>
      <c r="J1694" s="6">
        <v>814.3</v>
      </c>
      <c r="K1694" s="4" t="s">
        <v>4606</v>
      </c>
      <c r="L1694" s="6" t="s">
        <v>1415</v>
      </c>
      <c r="M1694" s="5">
        <v>27164</v>
      </c>
      <c r="N1694" s="4" t="s">
        <v>4606</v>
      </c>
      <c r="O1694" s="4" t="s">
        <v>4606</v>
      </c>
      <c r="P1694" s="4" t="s">
        <v>4606</v>
      </c>
    </row>
    <row r="1695" spans="1:16" ht="15" x14ac:dyDescent="0.2">
      <c r="A1695" s="2">
        <v>1694</v>
      </c>
      <c r="B1695" s="6" t="s">
        <v>1</v>
      </c>
      <c r="C1695" s="7" t="str">
        <f>HYPERLINK("https://www.twitter.com/SyrotaNikolay/status/1426167110749892608","https://www.twitter.com/SyrotaNikolay/status/1426167110749892608")</f>
        <v>https://www.twitter.com/SyrotaNikolay/status/1426167110749892608</v>
      </c>
      <c r="D1695" s="6" t="s">
        <v>3530</v>
      </c>
      <c r="E1695" s="8">
        <v>44421</v>
      </c>
      <c r="F1695" s="6" t="s">
        <v>3531</v>
      </c>
      <c r="G1695" s="5">
        <v>137</v>
      </c>
      <c r="H1695" s="5">
        <v>5712</v>
      </c>
      <c r="I1695" s="5">
        <v>2549</v>
      </c>
      <c r="J1695" s="6">
        <v>3015.5</v>
      </c>
      <c r="K1695" s="4" t="s">
        <v>4606</v>
      </c>
      <c r="L1695" s="6" t="s">
        <v>3532</v>
      </c>
      <c r="M1695" s="5">
        <v>27165</v>
      </c>
      <c r="N1695" s="4" t="s">
        <v>4606</v>
      </c>
      <c r="O1695" s="4" t="s">
        <v>4606</v>
      </c>
      <c r="P1695" s="4" t="s">
        <v>4606</v>
      </c>
    </row>
    <row r="1696" spans="1:16" ht="15" x14ac:dyDescent="0.2">
      <c r="A1696" s="2">
        <v>1695</v>
      </c>
      <c r="B1696" s="6" t="s">
        <v>1</v>
      </c>
      <c r="C1696" s="7" t="str">
        <f>HYPERLINK("https://www.twitter.com/myprecihanjiseu/status/1426167109311102978","https://www.twitter.com/myprecihanjiseu/status/1426167109311102978")</f>
        <v>https://www.twitter.com/myprecihanjiseu/status/1426167109311102978</v>
      </c>
      <c r="D1696" s="6" t="s">
        <v>3533</v>
      </c>
      <c r="E1696" s="8">
        <v>44421</v>
      </c>
      <c r="F1696" s="6" t="s">
        <v>3531</v>
      </c>
      <c r="G1696" s="5">
        <v>840</v>
      </c>
      <c r="H1696" s="5">
        <v>1581</v>
      </c>
      <c r="I1696" s="5">
        <v>1649</v>
      </c>
      <c r="J1696" s="6">
        <v>1466.8</v>
      </c>
      <c r="K1696" s="4" t="s">
        <v>4606</v>
      </c>
      <c r="L1696" s="6" t="s">
        <v>3394</v>
      </c>
      <c r="M1696" s="5">
        <v>27166</v>
      </c>
      <c r="N1696" s="4" t="s">
        <v>4606</v>
      </c>
      <c r="O1696" s="4" t="s">
        <v>4606</v>
      </c>
      <c r="P1696" s="4" t="s">
        <v>4606</v>
      </c>
    </row>
    <row r="1697" spans="1:16" ht="15" x14ac:dyDescent="0.2">
      <c r="A1697" s="2">
        <v>1696</v>
      </c>
      <c r="B1697" s="6" t="s">
        <v>1</v>
      </c>
      <c r="C1697" s="7" t="str">
        <f>HYPERLINK("https://www.twitter.com/abman_joshua/status/1426167108145008641","https://www.twitter.com/abman_joshua/status/1426167108145008641")</f>
        <v>https://www.twitter.com/abman_joshua/status/1426167108145008641</v>
      </c>
      <c r="D1697" s="6" t="s">
        <v>3534</v>
      </c>
      <c r="E1697" s="8">
        <v>44421</v>
      </c>
      <c r="F1697" s="6" t="s">
        <v>3531</v>
      </c>
      <c r="G1697" s="5">
        <v>71</v>
      </c>
      <c r="H1697" s="5">
        <v>0</v>
      </c>
      <c r="I1697" s="5">
        <v>0</v>
      </c>
      <c r="J1697" s="6">
        <v>14.200000000000001</v>
      </c>
      <c r="K1697" s="4" t="s">
        <v>4606</v>
      </c>
      <c r="L1697" s="6" t="s">
        <v>3535</v>
      </c>
      <c r="M1697" s="5">
        <v>27167</v>
      </c>
      <c r="N1697" s="4" t="s">
        <v>4606</v>
      </c>
      <c r="O1697" s="4" t="s">
        <v>4606</v>
      </c>
      <c r="P1697" s="4" t="s">
        <v>4606</v>
      </c>
    </row>
    <row r="1698" spans="1:16" ht="15" x14ac:dyDescent="0.2">
      <c r="A1698" s="2">
        <v>1697</v>
      </c>
      <c r="B1698" s="6" t="s">
        <v>1</v>
      </c>
      <c r="C1698" s="7" t="str">
        <f>HYPERLINK("https://www.twitter.com/pickluckyrieg0/status/1426167107943686150","https://www.twitter.com/pickluckyrieg0/status/1426167107943686150")</f>
        <v>https://www.twitter.com/pickluckyrieg0/status/1426167107943686150</v>
      </c>
      <c r="D1698" s="6" t="s">
        <v>3536</v>
      </c>
      <c r="E1698" s="8">
        <v>44421</v>
      </c>
      <c r="F1698" s="6" t="s">
        <v>3531</v>
      </c>
      <c r="G1698" s="5">
        <v>109</v>
      </c>
      <c r="H1698" s="5">
        <v>8345</v>
      </c>
      <c r="I1698" s="5">
        <v>20097</v>
      </c>
      <c r="J1698" s="6">
        <v>12573.8</v>
      </c>
      <c r="K1698" s="4" t="s">
        <v>4606</v>
      </c>
      <c r="L1698" s="6" t="s">
        <v>2881</v>
      </c>
      <c r="M1698" s="5">
        <v>27168</v>
      </c>
      <c r="N1698" s="4" t="s">
        <v>4606</v>
      </c>
      <c r="O1698" s="4" t="s">
        <v>4606</v>
      </c>
      <c r="P1698" s="4" t="s">
        <v>4606</v>
      </c>
    </row>
    <row r="1699" spans="1:16" ht="15" x14ac:dyDescent="0.2">
      <c r="A1699" s="2">
        <v>1698</v>
      </c>
      <c r="B1699" s="6" t="s">
        <v>1</v>
      </c>
      <c r="C1699" s="7" t="str">
        <f>HYPERLINK("https://www.twitter.com/Nicayyy17/status/1426167107742355456","https://www.twitter.com/Nicayyy17/status/1426167107742355456")</f>
        <v>https://www.twitter.com/Nicayyy17/status/1426167107742355456</v>
      </c>
      <c r="D1699" s="6" t="s">
        <v>3537</v>
      </c>
      <c r="E1699" s="8">
        <v>44421</v>
      </c>
      <c r="F1699" s="6" t="s">
        <v>3531</v>
      </c>
      <c r="G1699" s="5">
        <v>41</v>
      </c>
      <c r="H1699" s="5">
        <v>8345</v>
      </c>
      <c r="I1699" s="5">
        <v>20097</v>
      </c>
      <c r="J1699" s="6">
        <v>12560.2</v>
      </c>
      <c r="K1699" s="4" t="s">
        <v>4606</v>
      </c>
      <c r="L1699" s="6" t="s">
        <v>2881</v>
      </c>
      <c r="M1699" s="5">
        <v>27169</v>
      </c>
      <c r="N1699" s="4" t="s">
        <v>4606</v>
      </c>
      <c r="O1699" s="4" t="s">
        <v>4606</v>
      </c>
      <c r="P1699" s="4" t="s">
        <v>4606</v>
      </c>
    </row>
    <row r="1700" spans="1:16" ht="15" x14ac:dyDescent="0.2">
      <c r="A1700" s="2">
        <v>1699</v>
      </c>
      <c r="B1700" s="6" t="s">
        <v>1</v>
      </c>
      <c r="C1700" s="7" t="str">
        <f>HYPERLINK("https://www.twitter.com/Jiya1297/status/1426167107511754752","https://www.twitter.com/Jiya1297/status/1426167107511754752")</f>
        <v>https://www.twitter.com/Jiya1297/status/1426167107511754752</v>
      </c>
      <c r="D1700" s="6" t="s">
        <v>3538</v>
      </c>
      <c r="E1700" s="8">
        <v>44421</v>
      </c>
      <c r="F1700" s="6" t="s">
        <v>3539</v>
      </c>
      <c r="G1700" s="5">
        <v>173</v>
      </c>
      <c r="H1700" s="5">
        <v>3</v>
      </c>
      <c r="I1700" s="5">
        <v>0</v>
      </c>
      <c r="J1700" s="6">
        <v>35.5</v>
      </c>
      <c r="K1700" s="4" t="s">
        <v>4606</v>
      </c>
      <c r="L1700" s="6" t="s">
        <v>3540</v>
      </c>
      <c r="M1700" s="5">
        <v>27170</v>
      </c>
      <c r="N1700" s="4" t="s">
        <v>4606</v>
      </c>
      <c r="O1700" s="4" t="s">
        <v>4606</v>
      </c>
      <c r="P1700" s="4" t="s">
        <v>4606</v>
      </c>
    </row>
    <row r="1701" spans="1:16" ht="15" x14ac:dyDescent="0.2">
      <c r="A1701" s="2">
        <v>1700</v>
      </c>
      <c r="B1701" s="6" t="s">
        <v>1</v>
      </c>
      <c r="C1701" s="7" t="str">
        <f>HYPERLINK("https://www.twitter.com/dokyuf/status/1426167107331321860","https://www.twitter.com/dokyuf/status/1426167107331321860")</f>
        <v>https://www.twitter.com/dokyuf/status/1426167107331321860</v>
      </c>
      <c r="D1701" s="6" t="s">
        <v>3541</v>
      </c>
      <c r="E1701" s="8">
        <v>44421</v>
      </c>
      <c r="F1701" s="6" t="s">
        <v>3539</v>
      </c>
      <c r="G1701" s="5">
        <v>293</v>
      </c>
      <c r="H1701" s="5">
        <v>1581</v>
      </c>
      <c r="I1701" s="5">
        <v>1649</v>
      </c>
      <c r="J1701" s="6">
        <v>1357.4</v>
      </c>
      <c r="K1701" s="4" t="s">
        <v>4606</v>
      </c>
      <c r="L1701" s="6" t="s">
        <v>3394</v>
      </c>
      <c r="M1701" s="5">
        <v>27171</v>
      </c>
      <c r="N1701" s="4" t="s">
        <v>4606</v>
      </c>
      <c r="O1701" s="4" t="s">
        <v>4606</v>
      </c>
      <c r="P1701" s="4" t="s">
        <v>4606</v>
      </c>
    </row>
    <row r="1702" spans="1:16" ht="15" x14ac:dyDescent="0.2">
      <c r="A1702" s="2">
        <v>1701</v>
      </c>
      <c r="B1702" s="6" t="s">
        <v>1</v>
      </c>
      <c r="C1702" s="7" t="str">
        <f>HYPERLINK("https://www.twitter.com/gambleuvdt1/status/1426167106886766592","https://www.twitter.com/gambleuvdt1/status/1426167106886766592")</f>
        <v>https://www.twitter.com/gambleuvdt1/status/1426167106886766592</v>
      </c>
      <c r="D1702" s="6" t="s">
        <v>3542</v>
      </c>
      <c r="E1702" s="8">
        <v>44421</v>
      </c>
      <c r="F1702" s="6" t="s">
        <v>3539</v>
      </c>
      <c r="G1702" s="5">
        <v>0</v>
      </c>
      <c r="H1702" s="5">
        <v>8229</v>
      </c>
      <c r="I1702" s="5">
        <v>8632</v>
      </c>
      <c r="J1702" s="6">
        <v>6784.7</v>
      </c>
      <c r="K1702" s="4" t="s">
        <v>4606</v>
      </c>
      <c r="L1702" s="6" t="s">
        <v>3134</v>
      </c>
      <c r="M1702" s="5">
        <v>27172</v>
      </c>
      <c r="N1702" s="4" t="s">
        <v>4606</v>
      </c>
      <c r="O1702" s="4" t="s">
        <v>4606</v>
      </c>
      <c r="P1702" s="4" t="s">
        <v>4606</v>
      </c>
    </row>
    <row r="1703" spans="1:16" ht="15" x14ac:dyDescent="0.2">
      <c r="A1703" s="2">
        <v>1702</v>
      </c>
      <c r="B1703" s="6" t="s">
        <v>1</v>
      </c>
      <c r="C1703" s="7" t="str">
        <f>HYPERLINK("https://www.twitter.com/masbirin123/status/1426167106635059206","https://www.twitter.com/masbirin123/status/1426167106635059206")</f>
        <v>https://www.twitter.com/masbirin123/status/1426167106635059206</v>
      </c>
      <c r="D1703" s="6" t="s">
        <v>1432</v>
      </c>
      <c r="E1703" s="8">
        <v>44421</v>
      </c>
      <c r="F1703" s="6" t="s">
        <v>3539</v>
      </c>
      <c r="G1703" s="5">
        <v>30</v>
      </c>
      <c r="H1703" s="5">
        <v>83</v>
      </c>
      <c r="I1703" s="5">
        <v>349</v>
      </c>
      <c r="J1703" s="6">
        <v>205.4</v>
      </c>
      <c r="K1703" s="4" t="s">
        <v>4606</v>
      </c>
      <c r="L1703" s="6" t="s">
        <v>3543</v>
      </c>
      <c r="M1703" s="5">
        <v>27173</v>
      </c>
      <c r="N1703" s="4" t="s">
        <v>4606</v>
      </c>
      <c r="O1703" s="4" t="s">
        <v>4606</v>
      </c>
      <c r="P1703" s="4" t="s">
        <v>4606</v>
      </c>
    </row>
    <row r="1704" spans="1:16" ht="15" x14ac:dyDescent="0.2">
      <c r="A1704" s="2">
        <v>1703</v>
      </c>
      <c r="B1704" s="6" t="s">
        <v>1</v>
      </c>
      <c r="C1704" s="7" t="str">
        <f>HYPERLINK("https://www.twitter.com/6F4ucgyQvcuDG4d/status/1426273491016470532","https://www.twitter.com/6F4ucgyQvcuDG4d/status/1426273491016470532")</f>
        <v>https://www.twitter.com/6F4ucgyQvcuDG4d/status/1426273491016470532</v>
      </c>
      <c r="D1704" s="6" t="s">
        <v>3544</v>
      </c>
      <c r="E1704" s="8">
        <v>44421</v>
      </c>
      <c r="F1704" s="6" t="s">
        <v>3545</v>
      </c>
      <c r="G1704" s="5">
        <v>14</v>
      </c>
      <c r="H1704" s="5">
        <v>0</v>
      </c>
      <c r="I1704" s="5">
        <v>0</v>
      </c>
      <c r="J1704" s="6">
        <v>2.8000000000000003</v>
      </c>
      <c r="K1704" s="4" t="s">
        <v>4606</v>
      </c>
      <c r="L1704" s="6" t="s">
        <v>3546</v>
      </c>
      <c r="M1704" s="5">
        <v>27629</v>
      </c>
      <c r="N1704" s="4" t="s">
        <v>4606</v>
      </c>
      <c r="O1704" s="4" t="s">
        <v>4606</v>
      </c>
      <c r="P1704" s="4" t="s">
        <v>4606</v>
      </c>
    </row>
    <row r="1705" spans="1:16" ht="15" x14ac:dyDescent="0.2">
      <c r="A1705" s="2">
        <v>1704</v>
      </c>
      <c r="B1705" s="6" t="s">
        <v>1</v>
      </c>
      <c r="C1705" s="7" t="str">
        <f>HYPERLINK("https://www.twitter.com/hamedsalamati2/status/1426273488806027264","https://www.twitter.com/hamedsalamati2/status/1426273488806027264")</f>
        <v>https://www.twitter.com/hamedsalamati2/status/1426273488806027264</v>
      </c>
      <c r="D1705" s="6" t="s">
        <v>3547</v>
      </c>
      <c r="E1705" s="8">
        <v>44421</v>
      </c>
      <c r="F1705" s="6" t="s">
        <v>3545</v>
      </c>
      <c r="G1705" s="5">
        <v>20</v>
      </c>
      <c r="H1705" s="5">
        <v>53</v>
      </c>
      <c r="I1705" s="5">
        <v>29</v>
      </c>
      <c r="J1705" s="6">
        <v>34.4</v>
      </c>
      <c r="K1705" s="4" t="s">
        <v>4606</v>
      </c>
      <c r="L1705" s="6" t="s">
        <v>3548</v>
      </c>
      <c r="M1705" s="5">
        <v>27630</v>
      </c>
      <c r="N1705" s="4" t="s">
        <v>4606</v>
      </c>
      <c r="O1705" s="4" t="s">
        <v>4606</v>
      </c>
      <c r="P1705" s="4" t="s">
        <v>4606</v>
      </c>
    </row>
    <row r="1706" spans="1:16" ht="15" x14ac:dyDescent="0.2">
      <c r="A1706" s="2">
        <v>1705</v>
      </c>
      <c r="B1706" s="6" t="s">
        <v>1</v>
      </c>
      <c r="C1706" s="7" t="str">
        <f>HYPERLINK("https://www.twitter.com/Akbar73741/status/1426273488659169283","https://www.twitter.com/Akbar73741/status/1426273488659169283")</f>
        <v>https://www.twitter.com/Akbar73741/status/1426273488659169283</v>
      </c>
      <c r="D1706" s="6" t="s">
        <v>3549</v>
      </c>
      <c r="E1706" s="8">
        <v>44421</v>
      </c>
      <c r="F1706" s="6" t="s">
        <v>3545</v>
      </c>
      <c r="G1706" s="5">
        <v>28</v>
      </c>
      <c r="H1706" s="5">
        <v>0</v>
      </c>
      <c r="I1706" s="5">
        <v>0</v>
      </c>
      <c r="J1706" s="6">
        <v>5.6000000000000005</v>
      </c>
      <c r="K1706" s="4" t="s">
        <v>4606</v>
      </c>
      <c r="L1706" s="6" t="s">
        <v>3550</v>
      </c>
      <c r="M1706" s="5">
        <v>27631</v>
      </c>
      <c r="N1706" s="4" t="s">
        <v>4606</v>
      </c>
      <c r="O1706" s="4" t="s">
        <v>4606</v>
      </c>
      <c r="P1706" s="4" t="s">
        <v>4606</v>
      </c>
    </row>
    <row r="1707" spans="1:16" ht="15" x14ac:dyDescent="0.2">
      <c r="A1707" s="2">
        <v>1706</v>
      </c>
      <c r="B1707" s="6" t="s">
        <v>1</v>
      </c>
      <c r="C1707" s="7" t="str">
        <f>HYPERLINK("https://www.twitter.com/Reza54066995/status/1426273487279337476","https://www.twitter.com/Reza54066995/status/1426273487279337476")</f>
        <v>https://www.twitter.com/Reza54066995/status/1426273487279337476</v>
      </c>
      <c r="D1707" s="6" t="s">
        <v>3551</v>
      </c>
      <c r="E1707" s="8">
        <v>44421</v>
      </c>
      <c r="F1707" s="6" t="s">
        <v>3552</v>
      </c>
      <c r="G1707" s="5">
        <v>5</v>
      </c>
      <c r="H1707" s="5">
        <v>0</v>
      </c>
      <c r="I1707" s="5">
        <v>0</v>
      </c>
      <c r="J1707" s="5">
        <v>1</v>
      </c>
      <c r="K1707" s="4" t="s">
        <v>4606</v>
      </c>
      <c r="L1707" s="6" t="s">
        <v>3553</v>
      </c>
      <c r="M1707" s="5">
        <v>27632</v>
      </c>
      <c r="N1707" s="4" t="s">
        <v>4606</v>
      </c>
      <c r="O1707" s="4" t="s">
        <v>4606</v>
      </c>
      <c r="P1707" s="4" t="s">
        <v>4606</v>
      </c>
    </row>
    <row r="1708" spans="1:16" ht="15" x14ac:dyDescent="0.2">
      <c r="A1708" s="2">
        <v>1707</v>
      </c>
      <c r="B1708" s="6" t="s">
        <v>1</v>
      </c>
      <c r="C1708" s="7" t="str">
        <f>HYPERLINK("https://www.twitter.com/mesiban/status/1426273486050312195","https://www.twitter.com/mesiban/status/1426273486050312195")</f>
        <v>https://www.twitter.com/mesiban/status/1426273486050312195</v>
      </c>
      <c r="D1708" s="6" t="s">
        <v>3554</v>
      </c>
      <c r="E1708" s="8">
        <v>44421</v>
      </c>
      <c r="F1708" s="6" t="s">
        <v>3552</v>
      </c>
      <c r="G1708" s="5">
        <v>51</v>
      </c>
      <c r="H1708" s="5">
        <v>0</v>
      </c>
      <c r="I1708" s="5">
        <v>0</v>
      </c>
      <c r="J1708" s="6">
        <v>10.200000000000001</v>
      </c>
      <c r="K1708" s="4" t="s">
        <v>4606</v>
      </c>
      <c r="L1708" s="6" t="s">
        <v>3555</v>
      </c>
      <c r="M1708" s="5">
        <v>27633</v>
      </c>
      <c r="N1708" s="4" t="s">
        <v>4606</v>
      </c>
      <c r="O1708" s="4" t="s">
        <v>4606</v>
      </c>
      <c r="P1708" s="4" t="s">
        <v>4606</v>
      </c>
    </row>
    <row r="1709" spans="1:16" ht="15" x14ac:dyDescent="0.2">
      <c r="A1709" s="2">
        <v>1708</v>
      </c>
      <c r="B1709" s="6" t="s">
        <v>1</v>
      </c>
      <c r="C1709" s="7" t="str">
        <f>HYPERLINK("https://www.twitter.com/cryptoUniPunks/status/1426273485547048965","https://www.twitter.com/cryptoUniPunks/status/1426273485547048965")</f>
        <v>https://www.twitter.com/cryptoUniPunks/status/1426273485547048965</v>
      </c>
      <c r="D1709" s="6" t="s">
        <v>3556</v>
      </c>
      <c r="E1709" s="8">
        <v>44421</v>
      </c>
      <c r="F1709" s="6" t="s">
        <v>3552</v>
      </c>
      <c r="G1709" s="5">
        <v>18</v>
      </c>
      <c r="H1709" s="5">
        <v>1056</v>
      </c>
      <c r="I1709" s="5">
        <v>161</v>
      </c>
      <c r="J1709" s="6">
        <v>400.90000000000003</v>
      </c>
      <c r="K1709" s="4" t="s">
        <v>4606</v>
      </c>
      <c r="L1709" s="6" t="s">
        <v>3557</v>
      </c>
      <c r="M1709" s="5">
        <v>27634</v>
      </c>
      <c r="N1709" s="4" t="s">
        <v>4606</v>
      </c>
      <c r="O1709" s="4" t="s">
        <v>4606</v>
      </c>
      <c r="P1709" s="4" t="s">
        <v>4606</v>
      </c>
    </row>
    <row r="1710" spans="1:16" ht="15" x14ac:dyDescent="0.2">
      <c r="A1710" s="2">
        <v>1709</v>
      </c>
      <c r="B1710" s="6" t="s">
        <v>1</v>
      </c>
      <c r="C1710" s="7" t="str">
        <f>HYPERLINK("https://www.twitter.com/msk6999999/status/1426273483542106119","https://www.twitter.com/msk6999999/status/1426273483542106119")</f>
        <v>https://www.twitter.com/msk6999999/status/1426273483542106119</v>
      </c>
      <c r="D1710" s="6" t="s">
        <v>3558</v>
      </c>
      <c r="E1710" s="8">
        <v>44421</v>
      </c>
      <c r="F1710" s="6" t="s">
        <v>3552</v>
      </c>
      <c r="G1710" s="5">
        <v>1</v>
      </c>
      <c r="H1710" s="5">
        <v>0</v>
      </c>
      <c r="I1710" s="5">
        <v>0</v>
      </c>
      <c r="J1710" s="6">
        <v>0.2</v>
      </c>
      <c r="K1710" s="4" t="s">
        <v>4606</v>
      </c>
      <c r="L1710" s="6" t="s">
        <v>3559</v>
      </c>
      <c r="M1710" s="5">
        <v>27635</v>
      </c>
      <c r="N1710" s="4" t="s">
        <v>4606</v>
      </c>
      <c r="O1710" s="4" t="s">
        <v>4606</v>
      </c>
      <c r="P1710" s="4" t="s">
        <v>4606</v>
      </c>
    </row>
    <row r="1711" spans="1:16" ht="15" x14ac:dyDescent="0.2">
      <c r="A1711" s="2">
        <v>1710</v>
      </c>
      <c r="B1711" s="6" t="s">
        <v>1</v>
      </c>
      <c r="C1711" s="7" t="str">
        <f>HYPERLINK("https://www.twitter.com/Hamid21954314/status/1426273483445653507","https://www.twitter.com/Hamid21954314/status/1426273483445653507")</f>
        <v>https://www.twitter.com/Hamid21954314/status/1426273483445653507</v>
      </c>
      <c r="D1711" s="6" t="s">
        <v>3560</v>
      </c>
      <c r="E1711" s="8">
        <v>44421</v>
      </c>
      <c r="F1711" s="6" t="s">
        <v>3561</v>
      </c>
      <c r="G1711" s="5">
        <v>0</v>
      </c>
      <c r="H1711" s="5">
        <v>0</v>
      </c>
      <c r="I1711" s="5">
        <v>0</v>
      </c>
      <c r="J1711" s="5">
        <v>0</v>
      </c>
      <c r="K1711" s="4" t="s">
        <v>4606</v>
      </c>
      <c r="L1711" s="6" t="s">
        <v>3562</v>
      </c>
      <c r="M1711" s="5">
        <v>27636</v>
      </c>
      <c r="N1711" s="4" t="s">
        <v>4606</v>
      </c>
      <c r="O1711" s="4" t="s">
        <v>4606</v>
      </c>
      <c r="P1711" s="4" t="s">
        <v>4606</v>
      </c>
    </row>
    <row r="1712" spans="1:16" ht="15" x14ac:dyDescent="0.2">
      <c r="A1712" s="2">
        <v>1711</v>
      </c>
      <c r="B1712" s="6" t="s">
        <v>1</v>
      </c>
      <c r="C1712" s="7" t="str">
        <f>HYPERLINK("https://www.twitter.com/coin4us4/status/1426273483428745217","https://www.twitter.com/coin4us4/status/1426273483428745217")</f>
        <v>https://www.twitter.com/coin4us4/status/1426273483428745217</v>
      </c>
      <c r="D1712" s="6" t="s">
        <v>3563</v>
      </c>
      <c r="E1712" s="8">
        <v>44421</v>
      </c>
      <c r="F1712" s="6" t="s">
        <v>3561</v>
      </c>
      <c r="G1712" s="5">
        <v>1</v>
      </c>
      <c r="H1712" s="5">
        <v>0</v>
      </c>
      <c r="I1712" s="5">
        <v>0</v>
      </c>
      <c r="J1712" s="6">
        <v>0.2</v>
      </c>
      <c r="K1712" s="4" t="s">
        <v>4606</v>
      </c>
      <c r="L1712" s="6" t="s">
        <v>3564</v>
      </c>
      <c r="M1712" s="5">
        <v>27637</v>
      </c>
      <c r="N1712" s="4" t="s">
        <v>4606</v>
      </c>
      <c r="O1712" s="4" t="s">
        <v>4606</v>
      </c>
      <c r="P1712" s="4" t="s">
        <v>4606</v>
      </c>
    </row>
    <row r="1713" spans="1:16" ht="15" x14ac:dyDescent="0.2">
      <c r="A1713" s="2">
        <v>1712</v>
      </c>
      <c r="B1713" s="6" t="s">
        <v>1</v>
      </c>
      <c r="C1713" s="7" t="str">
        <f>HYPERLINK("https://www.twitter.com/phoebo17/status/1426273482598461446","https://www.twitter.com/phoebo17/status/1426273482598461446")</f>
        <v>https://www.twitter.com/phoebo17/status/1426273482598461446</v>
      </c>
      <c r="D1713" s="6" t="s">
        <v>3565</v>
      </c>
      <c r="E1713" s="8">
        <v>44421</v>
      </c>
      <c r="F1713" s="6" t="s">
        <v>3561</v>
      </c>
      <c r="G1713" s="5">
        <v>4</v>
      </c>
      <c r="H1713" s="5">
        <v>0</v>
      </c>
      <c r="I1713" s="5">
        <v>0</v>
      </c>
      <c r="J1713" s="6">
        <v>0.8</v>
      </c>
      <c r="K1713" s="4" t="s">
        <v>4606</v>
      </c>
      <c r="L1713" s="6" t="s">
        <v>3566</v>
      </c>
      <c r="M1713" s="5">
        <v>27638</v>
      </c>
      <c r="N1713" s="4" t="s">
        <v>4606</v>
      </c>
      <c r="O1713" s="4" t="s">
        <v>4606</v>
      </c>
      <c r="P1713" s="4" t="s">
        <v>4606</v>
      </c>
    </row>
    <row r="1714" spans="1:16" ht="15" x14ac:dyDescent="0.2">
      <c r="A1714" s="2">
        <v>1713</v>
      </c>
      <c r="B1714" s="6" t="s">
        <v>1</v>
      </c>
      <c r="C1714" s="7" t="str">
        <f>HYPERLINK("https://www.twitter.com/Narsifaa/status/1426273481763794954","https://www.twitter.com/Narsifaa/status/1426273481763794954")</f>
        <v>https://www.twitter.com/Narsifaa/status/1426273481763794954</v>
      </c>
      <c r="D1714" s="6" t="s">
        <v>377</v>
      </c>
      <c r="E1714" s="8">
        <v>44421</v>
      </c>
      <c r="F1714" s="6" t="s">
        <v>3561</v>
      </c>
      <c r="G1714" s="5">
        <v>24</v>
      </c>
      <c r="H1714" s="5">
        <v>0</v>
      </c>
      <c r="I1714" s="5">
        <v>0</v>
      </c>
      <c r="J1714" s="6">
        <v>4.8000000000000007</v>
      </c>
      <c r="K1714" s="4" t="s">
        <v>4606</v>
      </c>
      <c r="L1714" s="6" t="s">
        <v>3567</v>
      </c>
      <c r="M1714" s="5">
        <v>27639</v>
      </c>
      <c r="N1714" s="4" t="s">
        <v>4606</v>
      </c>
      <c r="O1714" s="4" t="s">
        <v>4606</v>
      </c>
      <c r="P1714" s="4" t="s">
        <v>4606</v>
      </c>
    </row>
    <row r="1715" spans="1:16" ht="15" x14ac:dyDescent="0.2">
      <c r="A1715" s="2">
        <v>1714</v>
      </c>
      <c r="B1715" s="6" t="s">
        <v>1</v>
      </c>
      <c r="C1715" s="7" t="str">
        <f>HYPERLINK("https://www.twitter.com/Reza_R_N1992_/status/1426273480476135433","https://www.twitter.com/Reza_R_N1992_/status/1426273480476135433")</f>
        <v>https://www.twitter.com/Reza_R_N1992_/status/1426273480476135433</v>
      </c>
      <c r="D1715" s="6" t="s">
        <v>3568</v>
      </c>
      <c r="E1715" s="8">
        <v>44421</v>
      </c>
      <c r="F1715" s="6" t="s">
        <v>3561</v>
      </c>
      <c r="G1715" s="5">
        <v>24</v>
      </c>
      <c r="H1715" s="5">
        <v>0</v>
      </c>
      <c r="I1715" s="5">
        <v>0</v>
      </c>
      <c r="J1715" s="6">
        <v>4.8000000000000007</v>
      </c>
      <c r="K1715" s="4" t="s">
        <v>4606</v>
      </c>
      <c r="L1715" s="6" t="s">
        <v>3569</v>
      </c>
      <c r="M1715" s="5">
        <v>27640</v>
      </c>
      <c r="N1715" s="4" t="s">
        <v>4606</v>
      </c>
      <c r="O1715" s="4" t="s">
        <v>4606</v>
      </c>
      <c r="P1715" s="4" t="s">
        <v>4606</v>
      </c>
    </row>
    <row r="1716" spans="1:16" ht="15" x14ac:dyDescent="0.2">
      <c r="A1716" s="2">
        <v>1715</v>
      </c>
      <c r="B1716" s="6" t="s">
        <v>1</v>
      </c>
      <c r="C1716" s="7" t="str">
        <f>HYPERLINK("https://www.twitter.com/ushikagei/status/1426273478009708550","https://www.twitter.com/ushikagei/status/1426273478009708550")</f>
        <v>https://www.twitter.com/ushikagei/status/1426273478009708550</v>
      </c>
      <c r="D1716" s="6" t="s">
        <v>3570</v>
      </c>
      <c r="E1716" s="8">
        <v>44421</v>
      </c>
      <c r="F1716" s="6" t="s">
        <v>3571</v>
      </c>
      <c r="G1716" s="5">
        <v>231</v>
      </c>
      <c r="H1716" s="5">
        <v>679</v>
      </c>
      <c r="I1716" s="5">
        <v>715</v>
      </c>
      <c r="J1716" s="6">
        <v>607.4</v>
      </c>
      <c r="K1716" s="4" t="s">
        <v>4606</v>
      </c>
      <c r="L1716" s="6" t="s">
        <v>3572</v>
      </c>
      <c r="M1716" s="5">
        <v>27641</v>
      </c>
      <c r="N1716" s="4" t="s">
        <v>4606</v>
      </c>
      <c r="O1716" s="4" t="s">
        <v>4606</v>
      </c>
      <c r="P1716" s="4" t="s">
        <v>4606</v>
      </c>
    </row>
    <row r="1717" spans="1:16" ht="15" x14ac:dyDescent="0.2">
      <c r="A1717" s="2">
        <v>1716</v>
      </c>
      <c r="B1717" s="6" t="s">
        <v>1</v>
      </c>
      <c r="C1717" s="7" t="str">
        <f>HYPERLINK("https://www.twitter.com/ARIAN__1988/status/1426273477355520001","https://www.twitter.com/ARIAN__1988/status/1426273477355520001")</f>
        <v>https://www.twitter.com/ARIAN__1988/status/1426273477355520001</v>
      </c>
      <c r="D1717" s="6" t="s">
        <v>3573</v>
      </c>
      <c r="E1717" s="8">
        <v>44421</v>
      </c>
      <c r="F1717" s="6" t="s">
        <v>3571</v>
      </c>
      <c r="G1717" s="5">
        <v>249</v>
      </c>
      <c r="H1717" s="5">
        <v>0</v>
      </c>
      <c r="I1717" s="5">
        <v>0</v>
      </c>
      <c r="J1717" s="6">
        <v>49.800000000000004</v>
      </c>
      <c r="K1717" s="4" t="s">
        <v>4606</v>
      </c>
      <c r="L1717" s="6" t="s">
        <v>3574</v>
      </c>
      <c r="M1717" s="5">
        <v>27642</v>
      </c>
      <c r="N1717" s="4" t="s">
        <v>4606</v>
      </c>
      <c r="O1717" s="4" t="s">
        <v>4606</v>
      </c>
      <c r="P1717" s="4" t="s">
        <v>4606</v>
      </c>
    </row>
    <row r="1718" spans="1:16" ht="15" x14ac:dyDescent="0.2">
      <c r="A1718" s="2">
        <v>1717</v>
      </c>
      <c r="B1718" s="6" t="s">
        <v>1</v>
      </c>
      <c r="C1718" s="7" t="str">
        <f>HYPERLINK("https://www.twitter.com/hosein16883779/status/1426273476202180612","https://www.twitter.com/hosein16883779/status/1426273476202180612")</f>
        <v>https://www.twitter.com/hosein16883779/status/1426273476202180612</v>
      </c>
      <c r="D1718" s="6" t="s">
        <v>3575</v>
      </c>
      <c r="E1718" s="8">
        <v>44421</v>
      </c>
      <c r="F1718" s="6" t="s">
        <v>3571</v>
      </c>
      <c r="G1718" s="5">
        <v>2</v>
      </c>
      <c r="H1718" s="5">
        <v>0</v>
      </c>
      <c r="I1718" s="5">
        <v>0</v>
      </c>
      <c r="J1718" s="6">
        <v>0.4</v>
      </c>
      <c r="K1718" s="4" t="s">
        <v>4606</v>
      </c>
      <c r="L1718" s="6" t="s">
        <v>3576</v>
      </c>
      <c r="M1718" s="5">
        <v>27643</v>
      </c>
      <c r="N1718" s="4" t="s">
        <v>4606</v>
      </c>
      <c r="O1718" s="4" t="s">
        <v>4606</v>
      </c>
      <c r="P1718" s="4" t="s">
        <v>4606</v>
      </c>
    </row>
    <row r="1719" spans="1:16" ht="15" x14ac:dyDescent="0.2">
      <c r="A1719" s="2">
        <v>1718</v>
      </c>
      <c r="B1719" s="6" t="s">
        <v>1</v>
      </c>
      <c r="C1719" s="7" t="str">
        <f>HYPERLINK("https://www.twitter.com/leona_fi/status/1426273475665092611","https://www.twitter.com/leona_fi/status/1426273475665092611")</f>
        <v>https://www.twitter.com/leona_fi/status/1426273475665092611</v>
      </c>
      <c r="D1719" s="6" t="s">
        <v>3577</v>
      </c>
      <c r="E1719" s="8">
        <v>44421</v>
      </c>
      <c r="F1719" s="6" t="s">
        <v>3571</v>
      </c>
      <c r="G1719" s="5">
        <v>80</v>
      </c>
      <c r="H1719" s="5">
        <v>581</v>
      </c>
      <c r="I1719" s="5">
        <v>1204</v>
      </c>
      <c r="J1719" s="6">
        <v>792.3</v>
      </c>
      <c r="K1719" s="4" t="s">
        <v>4606</v>
      </c>
      <c r="L1719" s="6" t="s">
        <v>3526</v>
      </c>
      <c r="M1719" s="5">
        <v>27644</v>
      </c>
      <c r="N1719" s="4" t="s">
        <v>4606</v>
      </c>
      <c r="O1719" s="4" t="s">
        <v>4606</v>
      </c>
      <c r="P1719" s="4" t="s">
        <v>4606</v>
      </c>
    </row>
    <row r="1720" spans="1:16" ht="15" x14ac:dyDescent="0.2">
      <c r="A1720" s="2">
        <v>1719</v>
      </c>
      <c r="B1720" s="6" t="s">
        <v>1</v>
      </c>
      <c r="C1720" s="7" t="str">
        <f>HYPERLINK("https://www.twitter.com/mohsenhmt_1/status/1426273473815584770","https://www.twitter.com/mohsenhmt_1/status/1426273473815584770")</f>
        <v>https://www.twitter.com/mohsenhmt_1/status/1426273473815584770</v>
      </c>
      <c r="D1720" s="6" t="s">
        <v>3578</v>
      </c>
      <c r="E1720" s="8">
        <v>44421</v>
      </c>
      <c r="F1720" s="6" t="s">
        <v>3579</v>
      </c>
      <c r="G1720" s="5">
        <v>5</v>
      </c>
      <c r="H1720" s="5">
        <v>0</v>
      </c>
      <c r="I1720" s="5">
        <v>0</v>
      </c>
      <c r="J1720" s="5">
        <v>1</v>
      </c>
      <c r="K1720" s="4" t="s">
        <v>4606</v>
      </c>
      <c r="L1720" s="6" t="s">
        <v>3580</v>
      </c>
      <c r="M1720" s="5">
        <v>27645</v>
      </c>
      <c r="N1720" s="4" t="s">
        <v>4606</v>
      </c>
      <c r="O1720" s="4" t="s">
        <v>4606</v>
      </c>
      <c r="P1720" s="4" t="s">
        <v>4606</v>
      </c>
    </row>
    <row r="1721" spans="1:16" ht="15" x14ac:dyDescent="0.2">
      <c r="A1721" s="2">
        <v>1720</v>
      </c>
      <c r="B1721" s="6" t="s">
        <v>1</v>
      </c>
      <c r="C1721" s="7" t="str">
        <f>HYPERLINK("https://www.twitter.com/mesiban/status/1426273473492668426","https://www.twitter.com/mesiban/status/1426273473492668426")</f>
        <v>https://www.twitter.com/mesiban/status/1426273473492668426</v>
      </c>
      <c r="D1721" s="6" t="s">
        <v>3554</v>
      </c>
      <c r="E1721" s="8">
        <v>44421</v>
      </c>
      <c r="F1721" s="6" t="s">
        <v>3579</v>
      </c>
      <c r="G1721" s="5">
        <v>51</v>
      </c>
      <c r="H1721" s="5">
        <v>0</v>
      </c>
      <c r="I1721" s="5">
        <v>0</v>
      </c>
      <c r="J1721" s="6">
        <v>10.200000000000001</v>
      </c>
      <c r="K1721" s="4" t="s">
        <v>4606</v>
      </c>
      <c r="L1721" s="6" t="s">
        <v>3581</v>
      </c>
      <c r="M1721" s="5">
        <v>27646</v>
      </c>
      <c r="N1721" s="4" t="s">
        <v>4606</v>
      </c>
      <c r="O1721" s="4" t="s">
        <v>4606</v>
      </c>
      <c r="P1721" s="4" t="s">
        <v>4606</v>
      </c>
    </row>
    <row r="1722" spans="1:16" ht="15" x14ac:dyDescent="0.2">
      <c r="A1722" s="2">
        <v>1721</v>
      </c>
      <c r="B1722" s="6" t="s">
        <v>1</v>
      </c>
      <c r="C1722" s="7" t="str">
        <f>HYPERLINK("https://www.twitter.com/ISABELLECLAUD18/status/1426273471076704256","https://www.twitter.com/ISABELLECLAUD18/status/1426273471076704256")</f>
        <v>https://www.twitter.com/ISABELLECLAUD18/status/1426273471076704256</v>
      </c>
      <c r="D1722" s="6" t="s">
        <v>3582</v>
      </c>
      <c r="E1722" s="8">
        <v>44421</v>
      </c>
      <c r="F1722" s="6" t="s">
        <v>3579</v>
      </c>
      <c r="G1722" s="5">
        <v>256</v>
      </c>
      <c r="H1722" s="5">
        <v>1</v>
      </c>
      <c r="I1722" s="5">
        <v>2</v>
      </c>
      <c r="J1722" s="6">
        <v>52.5</v>
      </c>
      <c r="K1722" s="4" t="s">
        <v>4606</v>
      </c>
      <c r="L1722" s="6" t="s">
        <v>3583</v>
      </c>
      <c r="M1722" s="5">
        <v>27647</v>
      </c>
      <c r="N1722" s="4" t="s">
        <v>4606</v>
      </c>
      <c r="O1722" s="4" t="s">
        <v>4606</v>
      </c>
      <c r="P1722" s="4" t="s">
        <v>4606</v>
      </c>
    </row>
    <row r="1723" spans="1:16" ht="15" x14ac:dyDescent="0.2">
      <c r="A1723" s="2">
        <v>1722</v>
      </c>
      <c r="B1723" s="6" t="s">
        <v>1</v>
      </c>
      <c r="C1723" s="7" t="str">
        <f>HYPERLINK("https://www.twitter.com/minaz21399161/status/1426273471068319745","https://www.twitter.com/minaz21399161/status/1426273471068319745")</f>
        <v>https://www.twitter.com/minaz21399161/status/1426273471068319745</v>
      </c>
      <c r="D1723" s="6" t="s">
        <v>3120</v>
      </c>
      <c r="E1723" s="8">
        <v>44421</v>
      </c>
      <c r="F1723" s="6" t="s">
        <v>3579</v>
      </c>
      <c r="G1723" s="5">
        <v>2</v>
      </c>
      <c r="H1723" s="5">
        <v>0</v>
      </c>
      <c r="I1723" s="5">
        <v>0</v>
      </c>
      <c r="J1723" s="6">
        <v>0.4</v>
      </c>
      <c r="K1723" s="4" t="s">
        <v>4606</v>
      </c>
      <c r="L1723" s="6" t="s">
        <v>3584</v>
      </c>
      <c r="M1723" s="5">
        <v>27648</v>
      </c>
      <c r="N1723" s="4" t="s">
        <v>4606</v>
      </c>
      <c r="O1723" s="4" t="s">
        <v>4606</v>
      </c>
      <c r="P1723" s="4" t="s">
        <v>4606</v>
      </c>
    </row>
    <row r="1724" spans="1:16" ht="15" x14ac:dyDescent="0.2">
      <c r="A1724" s="2">
        <v>1723</v>
      </c>
      <c r="B1724" s="6" t="s">
        <v>1</v>
      </c>
      <c r="C1724" s="7" t="str">
        <f>HYPERLINK("https://www.twitter.com/Saeed_23april/status/1426273470397128705","https://www.twitter.com/Saeed_23april/status/1426273470397128705")</f>
        <v>https://www.twitter.com/Saeed_23april/status/1426273470397128705</v>
      </c>
      <c r="D1724" s="6" t="s">
        <v>3585</v>
      </c>
      <c r="E1724" s="8">
        <v>44421</v>
      </c>
      <c r="F1724" s="6" t="s">
        <v>3586</v>
      </c>
      <c r="G1724" s="5">
        <v>168</v>
      </c>
      <c r="H1724" s="5">
        <v>2</v>
      </c>
      <c r="I1724" s="5">
        <v>1</v>
      </c>
      <c r="J1724" s="6">
        <v>34.700000000000003</v>
      </c>
      <c r="K1724" s="4" t="s">
        <v>4606</v>
      </c>
      <c r="L1724" s="6" t="s">
        <v>3587</v>
      </c>
      <c r="M1724" s="5">
        <v>27649</v>
      </c>
      <c r="N1724" s="4" t="s">
        <v>4606</v>
      </c>
      <c r="O1724" s="4" t="s">
        <v>4606</v>
      </c>
      <c r="P1724" s="4" t="s">
        <v>4606</v>
      </c>
    </row>
    <row r="1725" spans="1:16" ht="15" x14ac:dyDescent="0.2">
      <c r="A1725" s="2">
        <v>1724</v>
      </c>
      <c r="B1725" s="6" t="s">
        <v>1</v>
      </c>
      <c r="C1725" s="7" t="str">
        <f>HYPERLINK("https://www.twitter.com/ehsanorouji/status/1426273470015578114","https://www.twitter.com/ehsanorouji/status/1426273470015578114")</f>
        <v>https://www.twitter.com/ehsanorouji/status/1426273470015578114</v>
      </c>
      <c r="D1725" s="6" t="s">
        <v>3588</v>
      </c>
      <c r="E1725" s="8">
        <v>44421</v>
      </c>
      <c r="F1725" s="6" t="s">
        <v>3586</v>
      </c>
      <c r="G1725" s="5">
        <v>26</v>
      </c>
      <c r="H1725" s="5">
        <v>0</v>
      </c>
      <c r="I1725" s="5">
        <v>0</v>
      </c>
      <c r="J1725" s="6">
        <v>5.2</v>
      </c>
      <c r="K1725" s="4" t="s">
        <v>4606</v>
      </c>
      <c r="L1725" s="6" t="s">
        <v>3589</v>
      </c>
      <c r="M1725" s="5">
        <v>27650</v>
      </c>
      <c r="N1725" s="4" t="s">
        <v>4606</v>
      </c>
      <c r="O1725" s="4" t="s">
        <v>4606</v>
      </c>
      <c r="P1725" s="4" t="s">
        <v>4606</v>
      </c>
    </row>
    <row r="1726" spans="1:16" ht="15" x14ac:dyDescent="0.2">
      <c r="A1726" s="2">
        <v>1725</v>
      </c>
      <c r="B1726" s="6" t="s">
        <v>1</v>
      </c>
      <c r="C1726" s="7" t="str">
        <f>HYPERLINK("https://www.twitter.com/Amirfar47983211/status/1426273466882445317","https://www.twitter.com/Amirfar47983211/status/1426273466882445317")</f>
        <v>https://www.twitter.com/Amirfar47983211/status/1426273466882445317</v>
      </c>
      <c r="D1726" s="6" t="s">
        <v>3590</v>
      </c>
      <c r="E1726" s="8">
        <v>44421</v>
      </c>
      <c r="F1726" s="6" t="s">
        <v>3586</v>
      </c>
      <c r="G1726" s="5">
        <v>31</v>
      </c>
      <c r="H1726" s="5">
        <v>29</v>
      </c>
      <c r="I1726" s="5">
        <v>11</v>
      </c>
      <c r="J1726" s="6">
        <v>20.399999999999999</v>
      </c>
      <c r="K1726" s="4" t="s">
        <v>4606</v>
      </c>
      <c r="L1726" s="6" t="s">
        <v>3591</v>
      </c>
      <c r="M1726" s="5">
        <v>27651</v>
      </c>
      <c r="N1726" s="4" t="s">
        <v>4606</v>
      </c>
      <c r="O1726" s="4" t="s">
        <v>4606</v>
      </c>
      <c r="P1726" s="4" t="s">
        <v>4606</v>
      </c>
    </row>
    <row r="1727" spans="1:16" ht="15" x14ac:dyDescent="0.2">
      <c r="A1727" s="2">
        <v>1726</v>
      </c>
      <c r="B1727" s="6" t="s">
        <v>1</v>
      </c>
      <c r="C1727" s="7" t="str">
        <f>HYPERLINK("https://www.twitter.com/Akbar73741/status/1426273466035150848","https://www.twitter.com/Akbar73741/status/1426273466035150848")</f>
        <v>https://www.twitter.com/Akbar73741/status/1426273466035150848</v>
      </c>
      <c r="D1727" s="6" t="s">
        <v>3549</v>
      </c>
      <c r="E1727" s="8">
        <v>44421</v>
      </c>
      <c r="F1727" s="6" t="s">
        <v>3592</v>
      </c>
      <c r="G1727" s="5">
        <v>28</v>
      </c>
      <c r="H1727" s="5">
        <v>0</v>
      </c>
      <c r="I1727" s="5">
        <v>0</v>
      </c>
      <c r="J1727" s="6">
        <v>5.6000000000000005</v>
      </c>
      <c r="K1727" s="4" t="s">
        <v>4606</v>
      </c>
      <c r="L1727" s="6" t="s">
        <v>3593</v>
      </c>
      <c r="M1727" s="5">
        <v>27652</v>
      </c>
      <c r="N1727" s="4" t="s">
        <v>4606</v>
      </c>
      <c r="O1727" s="4" t="s">
        <v>4606</v>
      </c>
      <c r="P1727" s="4" t="s">
        <v>4606</v>
      </c>
    </row>
    <row r="1728" spans="1:16" ht="15" x14ac:dyDescent="0.2">
      <c r="A1728" s="2">
        <v>1727</v>
      </c>
      <c r="B1728" s="6" t="s">
        <v>1</v>
      </c>
      <c r="C1728" s="7" t="str">
        <f>HYPERLINK("https://www.twitter.com/Hamid21954314/status/1426273462809735169","https://www.twitter.com/Hamid21954314/status/1426273462809735169")</f>
        <v>https://www.twitter.com/Hamid21954314/status/1426273462809735169</v>
      </c>
      <c r="D1728" s="6" t="s">
        <v>3560</v>
      </c>
      <c r="E1728" s="8">
        <v>44421</v>
      </c>
      <c r="F1728" s="6" t="s">
        <v>3592</v>
      </c>
      <c r="G1728" s="5">
        <v>0</v>
      </c>
      <c r="H1728" s="5">
        <v>0</v>
      </c>
      <c r="I1728" s="5">
        <v>0</v>
      </c>
      <c r="J1728" s="5">
        <v>0</v>
      </c>
      <c r="K1728" s="4" t="s">
        <v>4606</v>
      </c>
      <c r="L1728" s="6" t="s">
        <v>3594</v>
      </c>
      <c r="M1728" s="5">
        <v>27653</v>
      </c>
      <c r="N1728" s="4" t="s">
        <v>4606</v>
      </c>
      <c r="O1728" s="4" t="s">
        <v>4606</v>
      </c>
      <c r="P1728" s="4" t="s">
        <v>4606</v>
      </c>
    </row>
    <row r="1729" spans="1:16" ht="15" x14ac:dyDescent="0.2">
      <c r="A1729" s="2">
        <v>1728</v>
      </c>
      <c r="B1729" s="6" t="s">
        <v>1</v>
      </c>
      <c r="C1729" s="7" t="str">
        <f>HYPERLINK("https://www.twitter.com/mesiban/status/1426273461178077190","https://www.twitter.com/mesiban/status/1426273461178077190")</f>
        <v>https://www.twitter.com/mesiban/status/1426273461178077190</v>
      </c>
      <c r="D1729" s="6" t="s">
        <v>3554</v>
      </c>
      <c r="E1729" s="8">
        <v>44421</v>
      </c>
      <c r="F1729" s="6" t="s">
        <v>3595</v>
      </c>
      <c r="G1729" s="5">
        <v>51</v>
      </c>
      <c r="H1729" s="5">
        <v>0</v>
      </c>
      <c r="I1729" s="5">
        <v>0</v>
      </c>
      <c r="J1729" s="6">
        <v>10.200000000000001</v>
      </c>
      <c r="K1729" s="4" t="s">
        <v>4606</v>
      </c>
      <c r="L1729" s="6" t="s">
        <v>3596</v>
      </c>
      <c r="M1729" s="5">
        <v>27654</v>
      </c>
      <c r="N1729" s="4" t="s">
        <v>4606</v>
      </c>
      <c r="O1729" s="4" t="s">
        <v>4606</v>
      </c>
      <c r="P1729" s="4" t="s">
        <v>4606</v>
      </c>
    </row>
    <row r="1730" spans="1:16" ht="15" x14ac:dyDescent="0.2">
      <c r="A1730" s="2">
        <v>1729</v>
      </c>
      <c r="B1730" s="6" t="s">
        <v>1</v>
      </c>
      <c r="C1730" s="7" t="str">
        <f>HYPERLINK("https://www.twitter.com/Mohamed_arafa9/status/1426273460993544194","https://www.twitter.com/Mohamed_arafa9/status/1426273460993544194")</f>
        <v>https://www.twitter.com/Mohamed_arafa9/status/1426273460993544194</v>
      </c>
      <c r="D1730" s="6" t="s">
        <v>3597</v>
      </c>
      <c r="E1730" s="8">
        <v>44421</v>
      </c>
      <c r="F1730" s="6" t="s">
        <v>3595</v>
      </c>
      <c r="G1730" s="5">
        <v>32</v>
      </c>
      <c r="H1730" s="5">
        <v>54</v>
      </c>
      <c r="I1730" s="5">
        <v>33</v>
      </c>
      <c r="J1730" s="6">
        <v>39.1</v>
      </c>
      <c r="K1730" s="4" t="s">
        <v>4606</v>
      </c>
      <c r="L1730" s="6" t="s">
        <v>3598</v>
      </c>
      <c r="M1730" s="5">
        <v>27655</v>
      </c>
      <c r="N1730" s="4" t="s">
        <v>4606</v>
      </c>
      <c r="O1730" s="4" t="s">
        <v>4606</v>
      </c>
      <c r="P1730" s="4" t="s">
        <v>4606</v>
      </c>
    </row>
    <row r="1731" spans="1:16" ht="15" x14ac:dyDescent="0.2">
      <c r="A1731" s="2">
        <v>1730</v>
      </c>
      <c r="B1731" s="6" t="s">
        <v>1</v>
      </c>
      <c r="C1731" s="7" t="str">
        <f>HYPERLINK("https://www.twitter.com/Reza54066995/status/1426273460544757765","https://www.twitter.com/Reza54066995/status/1426273460544757765")</f>
        <v>https://www.twitter.com/Reza54066995/status/1426273460544757765</v>
      </c>
      <c r="D1731" s="6" t="s">
        <v>3551</v>
      </c>
      <c r="E1731" s="8">
        <v>44421</v>
      </c>
      <c r="F1731" s="6" t="s">
        <v>3595</v>
      </c>
      <c r="G1731" s="5">
        <v>5</v>
      </c>
      <c r="H1731" s="5">
        <v>0</v>
      </c>
      <c r="I1731" s="5">
        <v>0</v>
      </c>
      <c r="J1731" s="5">
        <v>1</v>
      </c>
      <c r="K1731" s="4" t="s">
        <v>4606</v>
      </c>
      <c r="L1731" s="6" t="s">
        <v>3599</v>
      </c>
      <c r="M1731" s="5">
        <v>27656</v>
      </c>
      <c r="N1731" s="4" t="s">
        <v>4606</v>
      </c>
      <c r="O1731" s="4" t="s">
        <v>4606</v>
      </c>
      <c r="P1731" s="4" t="s">
        <v>4606</v>
      </c>
    </row>
    <row r="1732" spans="1:16" ht="15" x14ac:dyDescent="0.2">
      <c r="A1732" s="2">
        <v>1731</v>
      </c>
      <c r="B1732" s="6" t="s">
        <v>1</v>
      </c>
      <c r="C1732" s="7" t="str">
        <f>HYPERLINK("https://www.twitter.com/Ho3nYahya/status/1426273459798253578","https://www.twitter.com/Ho3nYahya/status/1426273459798253578")</f>
        <v>https://www.twitter.com/Ho3nYahya/status/1426273459798253578</v>
      </c>
      <c r="D1732" s="6" t="s">
        <v>1120</v>
      </c>
      <c r="E1732" s="8">
        <v>44421</v>
      </c>
      <c r="F1732" s="6" t="s">
        <v>3595</v>
      </c>
      <c r="G1732" s="5">
        <v>6</v>
      </c>
      <c r="H1732" s="5">
        <v>0</v>
      </c>
      <c r="I1732" s="5">
        <v>0</v>
      </c>
      <c r="J1732" s="6">
        <v>1.2000000000000002</v>
      </c>
      <c r="K1732" s="4" t="s">
        <v>4606</v>
      </c>
      <c r="L1732" s="6" t="s">
        <v>3600</v>
      </c>
      <c r="M1732" s="5">
        <v>27657</v>
      </c>
      <c r="N1732" s="4" t="s">
        <v>4606</v>
      </c>
      <c r="O1732" s="4" t="s">
        <v>4606</v>
      </c>
      <c r="P1732" s="4" t="s">
        <v>4606</v>
      </c>
    </row>
    <row r="1733" spans="1:16" ht="15" x14ac:dyDescent="0.2">
      <c r="A1733" s="2">
        <v>1732</v>
      </c>
      <c r="B1733" s="6" t="s">
        <v>1</v>
      </c>
      <c r="C1733" s="7" t="str">
        <f>HYPERLINK("https://www.twitter.com/ARIAN__1988/status/1426273458900570114","https://www.twitter.com/ARIAN__1988/status/1426273458900570114")</f>
        <v>https://www.twitter.com/ARIAN__1988/status/1426273458900570114</v>
      </c>
      <c r="D1733" s="6" t="s">
        <v>3573</v>
      </c>
      <c r="E1733" s="8">
        <v>44421</v>
      </c>
      <c r="F1733" s="6" t="s">
        <v>3595</v>
      </c>
      <c r="G1733" s="5">
        <v>249</v>
      </c>
      <c r="H1733" s="5">
        <v>0</v>
      </c>
      <c r="I1733" s="5">
        <v>0</v>
      </c>
      <c r="J1733" s="6">
        <v>49.800000000000004</v>
      </c>
      <c r="K1733" s="4" t="s">
        <v>4606</v>
      </c>
      <c r="L1733" s="6" t="s">
        <v>3601</v>
      </c>
      <c r="M1733" s="5">
        <v>27658</v>
      </c>
      <c r="N1733" s="4" t="s">
        <v>4606</v>
      </c>
      <c r="O1733" s="4" t="s">
        <v>4606</v>
      </c>
      <c r="P1733" s="4" t="s">
        <v>4606</v>
      </c>
    </row>
    <row r="1734" spans="1:16" ht="15" x14ac:dyDescent="0.2">
      <c r="A1734" s="2">
        <v>1733</v>
      </c>
      <c r="B1734" s="6" t="s">
        <v>1</v>
      </c>
      <c r="C1734" s="7" t="str">
        <f>HYPERLINK("https://www.twitter.com/msk6999999/status/1426273457902395393","https://www.twitter.com/msk6999999/status/1426273457902395393")</f>
        <v>https://www.twitter.com/msk6999999/status/1426273457902395393</v>
      </c>
      <c r="D1734" s="6" t="s">
        <v>3558</v>
      </c>
      <c r="E1734" s="8">
        <v>44421</v>
      </c>
      <c r="F1734" s="6" t="s">
        <v>3602</v>
      </c>
      <c r="G1734" s="5">
        <v>1</v>
      </c>
      <c r="H1734" s="5">
        <v>0</v>
      </c>
      <c r="I1734" s="5">
        <v>0</v>
      </c>
      <c r="J1734" s="6">
        <v>0.2</v>
      </c>
      <c r="K1734" s="4" t="s">
        <v>4606</v>
      </c>
      <c r="L1734" s="6" t="s">
        <v>3603</v>
      </c>
      <c r="M1734" s="5">
        <v>27659</v>
      </c>
      <c r="N1734" s="4" t="s">
        <v>4606</v>
      </c>
      <c r="O1734" s="4" t="s">
        <v>4606</v>
      </c>
      <c r="P1734" s="4" t="s">
        <v>4606</v>
      </c>
    </row>
    <row r="1735" spans="1:16" ht="15" x14ac:dyDescent="0.2">
      <c r="A1735" s="2">
        <v>1734</v>
      </c>
      <c r="B1735" s="6" t="s">
        <v>1</v>
      </c>
      <c r="C1735" s="7" t="str">
        <f>HYPERLINK("https://www.twitter.com/arnob_spo/status/1426273456119709696","https://www.twitter.com/arnob_spo/status/1426273456119709696")</f>
        <v>https://www.twitter.com/arnob_spo/status/1426273456119709696</v>
      </c>
      <c r="D1735" s="6" t="s">
        <v>3604</v>
      </c>
      <c r="E1735" s="8">
        <v>44421</v>
      </c>
      <c r="F1735" s="6" t="s">
        <v>3602</v>
      </c>
      <c r="G1735" s="5">
        <v>0</v>
      </c>
      <c r="H1735" s="5">
        <v>133</v>
      </c>
      <c r="I1735" s="5">
        <v>103</v>
      </c>
      <c r="J1735" s="6">
        <v>91.4</v>
      </c>
      <c r="K1735" s="4" t="s">
        <v>4606</v>
      </c>
      <c r="L1735" s="6" t="s">
        <v>3605</v>
      </c>
      <c r="M1735" s="5">
        <v>27660</v>
      </c>
      <c r="N1735" s="4" t="s">
        <v>4606</v>
      </c>
      <c r="O1735" s="4" t="s">
        <v>4606</v>
      </c>
      <c r="P1735" s="4" t="s">
        <v>4606</v>
      </c>
    </row>
    <row r="1736" spans="1:16" ht="15" x14ac:dyDescent="0.2">
      <c r="A1736" s="2">
        <v>1735</v>
      </c>
      <c r="B1736" s="6" t="s">
        <v>1</v>
      </c>
      <c r="C1736" s="7" t="str">
        <f>HYPERLINK("https://www.twitter.com/earlbon2008/status/1426273455452868614","https://www.twitter.com/earlbon2008/status/1426273455452868614")</f>
        <v>https://www.twitter.com/earlbon2008/status/1426273455452868614</v>
      </c>
      <c r="D1736" s="6" t="s">
        <v>3606</v>
      </c>
      <c r="E1736" s="8">
        <v>44421</v>
      </c>
      <c r="F1736" s="6" t="s">
        <v>3602</v>
      </c>
      <c r="G1736" s="5">
        <v>37</v>
      </c>
      <c r="H1736" s="5">
        <v>53</v>
      </c>
      <c r="I1736" s="5">
        <v>29</v>
      </c>
      <c r="J1736" s="6">
        <v>37.799999999999997</v>
      </c>
      <c r="K1736" s="4" t="s">
        <v>4606</v>
      </c>
      <c r="L1736" s="6" t="s">
        <v>3548</v>
      </c>
      <c r="M1736" s="5">
        <v>27661</v>
      </c>
      <c r="N1736" s="4" t="s">
        <v>4606</v>
      </c>
      <c r="O1736" s="4" t="s">
        <v>4606</v>
      </c>
      <c r="P1736" s="4" t="s">
        <v>4606</v>
      </c>
    </row>
    <row r="1737" spans="1:16" ht="15" x14ac:dyDescent="0.2">
      <c r="A1737" s="2">
        <v>1736</v>
      </c>
      <c r="B1737" s="6" t="s">
        <v>1</v>
      </c>
      <c r="C1737" s="7" t="str">
        <f>HYPERLINK("https://www.twitter.com/LightningPayBil/status/1426273454144303104","https://www.twitter.com/LightningPayBil/status/1426273454144303104")</f>
        <v>https://www.twitter.com/LightningPayBil/status/1426273454144303104</v>
      </c>
      <c r="D1737" s="6" t="s">
        <v>3607</v>
      </c>
      <c r="E1737" s="8">
        <v>44421</v>
      </c>
      <c r="F1737" s="6" t="s">
        <v>3602</v>
      </c>
      <c r="G1737" s="5">
        <v>77384</v>
      </c>
      <c r="H1737" s="5">
        <v>0</v>
      </c>
      <c r="I1737" s="5">
        <v>0</v>
      </c>
      <c r="J1737" s="6">
        <v>15476.800000000001</v>
      </c>
      <c r="K1737" s="4" t="s">
        <v>4606</v>
      </c>
      <c r="L1737" s="6" t="s">
        <v>3608</v>
      </c>
      <c r="M1737" s="5">
        <v>27662</v>
      </c>
      <c r="N1737" s="4" t="s">
        <v>4606</v>
      </c>
      <c r="O1737" s="4" t="s">
        <v>4606</v>
      </c>
      <c r="P1737" s="4" t="s">
        <v>4606</v>
      </c>
    </row>
    <row r="1738" spans="1:16" ht="15" x14ac:dyDescent="0.2">
      <c r="A1738" s="2">
        <v>1737</v>
      </c>
      <c r="B1738" s="6" t="s">
        <v>1</v>
      </c>
      <c r="C1738" s="7" t="str">
        <f>HYPERLINK("https://www.twitter.com/hosein16883779/status/1426273453741645825","https://www.twitter.com/hosein16883779/status/1426273453741645825")</f>
        <v>https://www.twitter.com/hosein16883779/status/1426273453741645825</v>
      </c>
      <c r="D1738" s="6" t="s">
        <v>3575</v>
      </c>
      <c r="E1738" s="8">
        <v>44421</v>
      </c>
      <c r="F1738" s="6" t="s">
        <v>3609</v>
      </c>
      <c r="G1738" s="5">
        <v>2</v>
      </c>
      <c r="H1738" s="5">
        <v>0</v>
      </c>
      <c r="I1738" s="5">
        <v>0</v>
      </c>
      <c r="J1738" s="6">
        <v>0.4</v>
      </c>
      <c r="K1738" s="4" t="s">
        <v>4606</v>
      </c>
      <c r="L1738" s="6" t="s">
        <v>3610</v>
      </c>
      <c r="M1738" s="5">
        <v>27663</v>
      </c>
      <c r="N1738" s="4" t="s">
        <v>4606</v>
      </c>
      <c r="O1738" s="4" t="s">
        <v>4606</v>
      </c>
      <c r="P1738" s="4" t="s">
        <v>4606</v>
      </c>
    </row>
    <row r="1739" spans="1:16" ht="15" x14ac:dyDescent="0.2">
      <c r="A1739" s="2">
        <v>1738</v>
      </c>
      <c r="B1739" s="6" t="s">
        <v>1</v>
      </c>
      <c r="C1739" s="7" t="str">
        <f>HYPERLINK("https://www.twitter.com/onyour1110/status/1426273452810379264","https://www.twitter.com/onyour1110/status/1426273452810379264")</f>
        <v>https://www.twitter.com/onyour1110/status/1426273452810379264</v>
      </c>
      <c r="D1739" s="6" t="s">
        <v>3611</v>
      </c>
      <c r="E1739" s="8">
        <v>44421</v>
      </c>
      <c r="F1739" s="6" t="s">
        <v>3609</v>
      </c>
      <c r="G1739" s="5">
        <v>674</v>
      </c>
      <c r="H1739" s="5">
        <v>679</v>
      </c>
      <c r="I1739" s="5">
        <v>715</v>
      </c>
      <c r="J1739" s="5">
        <v>696</v>
      </c>
      <c r="K1739" s="4" t="s">
        <v>4606</v>
      </c>
      <c r="L1739" s="6" t="s">
        <v>3572</v>
      </c>
      <c r="M1739" s="5">
        <v>27664</v>
      </c>
      <c r="N1739" s="4" t="s">
        <v>4606</v>
      </c>
      <c r="O1739" s="4" t="s">
        <v>4606</v>
      </c>
      <c r="P1739" s="4" t="s">
        <v>4606</v>
      </c>
    </row>
    <row r="1740" spans="1:16" ht="15" x14ac:dyDescent="0.2">
      <c r="A1740" s="2">
        <v>1739</v>
      </c>
      <c r="B1740" s="6" t="s">
        <v>1</v>
      </c>
      <c r="C1740" s="7" t="str">
        <f>HYPERLINK("https://www.twitter.com/cryptocricket11/status/1426273452751671296","https://www.twitter.com/cryptocricket11/status/1426273452751671296")</f>
        <v>https://www.twitter.com/cryptocricket11/status/1426273452751671296</v>
      </c>
      <c r="D1740" s="6" t="s">
        <v>3612</v>
      </c>
      <c r="E1740" s="8">
        <v>44421</v>
      </c>
      <c r="F1740" s="6" t="s">
        <v>3609</v>
      </c>
      <c r="G1740" s="5">
        <v>59</v>
      </c>
      <c r="H1740" s="5">
        <v>4351</v>
      </c>
      <c r="I1740" s="5">
        <v>1541</v>
      </c>
      <c r="J1740" s="6">
        <v>2087.6</v>
      </c>
      <c r="K1740" s="4" t="s">
        <v>4606</v>
      </c>
      <c r="L1740" s="6" t="s">
        <v>3613</v>
      </c>
      <c r="M1740" s="5">
        <v>27665</v>
      </c>
      <c r="N1740" s="4" t="s">
        <v>4606</v>
      </c>
      <c r="O1740" s="4" t="s">
        <v>4606</v>
      </c>
      <c r="P1740" s="4" t="s">
        <v>4606</v>
      </c>
    </row>
    <row r="1741" spans="1:16" ht="15" x14ac:dyDescent="0.2">
      <c r="A1741" s="2">
        <v>1740</v>
      </c>
      <c r="B1741" s="6" t="s">
        <v>1</v>
      </c>
      <c r="C1741" s="7" t="str">
        <f>HYPERLINK("https://www.twitter.com/mesiban/status/1426273452042883076","https://www.twitter.com/mesiban/status/1426273452042883076")</f>
        <v>https://www.twitter.com/mesiban/status/1426273452042883076</v>
      </c>
      <c r="D1741" s="6" t="s">
        <v>3554</v>
      </c>
      <c r="E1741" s="8">
        <v>44421</v>
      </c>
      <c r="F1741" s="6" t="s">
        <v>3609</v>
      </c>
      <c r="G1741" s="5">
        <v>51</v>
      </c>
      <c r="H1741" s="5">
        <v>0</v>
      </c>
      <c r="I1741" s="5">
        <v>0</v>
      </c>
      <c r="J1741" s="6">
        <v>10.200000000000001</v>
      </c>
      <c r="K1741" s="4" t="s">
        <v>4606</v>
      </c>
      <c r="L1741" s="6" t="s">
        <v>3614</v>
      </c>
      <c r="M1741" s="5">
        <v>27666</v>
      </c>
      <c r="N1741" s="4" t="s">
        <v>4606</v>
      </c>
      <c r="O1741" s="4" t="s">
        <v>4606</v>
      </c>
      <c r="P1741" s="4" t="s">
        <v>4606</v>
      </c>
    </row>
    <row r="1742" spans="1:16" ht="15" x14ac:dyDescent="0.2">
      <c r="A1742" s="2">
        <v>1741</v>
      </c>
      <c r="B1742" s="6" t="s">
        <v>1</v>
      </c>
      <c r="C1742" s="7" t="str">
        <f>HYPERLINK("https://www.twitter.com/mohsenhmt_1/status/1426273451782856704","https://www.twitter.com/mohsenhmt_1/status/1426273451782856704")</f>
        <v>https://www.twitter.com/mohsenhmt_1/status/1426273451782856704</v>
      </c>
      <c r="D1742" s="6" t="s">
        <v>3578</v>
      </c>
      <c r="E1742" s="8">
        <v>44421</v>
      </c>
      <c r="F1742" s="6" t="s">
        <v>3609</v>
      </c>
      <c r="G1742" s="5">
        <v>5</v>
      </c>
      <c r="H1742" s="5">
        <v>0</v>
      </c>
      <c r="I1742" s="5">
        <v>0</v>
      </c>
      <c r="J1742" s="5">
        <v>1</v>
      </c>
      <c r="K1742" s="4" t="s">
        <v>4606</v>
      </c>
      <c r="L1742" s="6" t="s">
        <v>3615</v>
      </c>
      <c r="M1742" s="5">
        <v>27667</v>
      </c>
      <c r="N1742" s="4" t="s">
        <v>4606</v>
      </c>
      <c r="O1742" s="4" t="s">
        <v>4606</v>
      </c>
      <c r="P1742" s="4" t="s">
        <v>4606</v>
      </c>
    </row>
    <row r="1743" spans="1:16" ht="15" x14ac:dyDescent="0.2">
      <c r="A1743" s="2">
        <v>1742</v>
      </c>
      <c r="B1743" s="6" t="s">
        <v>1</v>
      </c>
      <c r="C1743" s="7" t="str">
        <f>HYPERLINK("https://www.twitter.com/6F4ucgyQvcuDG4d/status/1426273448498798594","https://www.twitter.com/6F4ucgyQvcuDG4d/status/1426273448498798594")</f>
        <v>https://www.twitter.com/6F4ucgyQvcuDG4d/status/1426273448498798594</v>
      </c>
      <c r="D1743" s="6" t="s">
        <v>3544</v>
      </c>
      <c r="E1743" s="8">
        <v>44421</v>
      </c>
      <c r="F1743" s="6" t="s">
        <v>3616</v>
      </c>
      <c r="G1743" s="5">
        <v>14</v>
      </c>
      <c r="H1743" s="5">
        <v>0</v>
      </c>
      <c r="I1743" s="5">
        <v>0</v>
      </c>
      <c r="J1743" s="6">
        <v>2.8000000000000003</v>
      </c>
      <c r="K1743" s="4" t="s">
        <v>4606</v>
      </c>
      <c r="L1743" s="6" t="s">
        <v>3617</v>
      </c>
      <c r="M1743" s="5">
        <v>27668</v>
      </c>
      <c r="N1743" s="4" t="s">
        <v>4606</v>
      </c>
      <c r="O1743" s="4" t="s">
        <v>4606</v>
      </c>
      <c r="P1743" s="4" t="s">
        <v>4606</v>
      </c>
    </row>
    <row r="1744" spans="1:16" ht="15" x14ac:dyDescent="0.2">
      <c r="A1744" s="2">
        <v>1743</v>
      </c>
      <c r="B1744" s="6" t="s">
        <v>1</v>
      </c>
      <c r="C1744" s="7" t="str">
        <f>HYPERLINK("https://www.twitter.com/MoongirlU/status/1426273446347083776","https://www.twitter.com/MoongirlU/status/1426273446347083776")</f>
        <v>https://www.twitter.com/MoongirlU/status/1426273446347083776</v>
      </c>
      <c r="D1744" s="6" t="s">
        <v>3618</v>
      </c>
      <c r="E1744" s="8">
        <v>44421</v>
      </c>
      <c r="F1744" s="6" t="s">
        <v>3616</v>
      </c>
      <c r="G1744" s="5">
        <v>8</v>
      </c>
      <c r="H1744" s="5">
        <v>1</v>
      </c>
      <c r="I1744" s="5">
        <v>1</v>
      </c>
      <c r="J1744" s="6">
        <v>2.4000000000000004</v>
      </c>
      <c r="K1744" s="4" t="s">
        <v>4606</v>
      </c>
      <c r="L1744" s="6" t="s">
        <v>3619</v>
      </c>
      <c r="M1744" s="5">
        <v>27669</v>
      </c>
      <c r="N1744" s="4" t="s">
        <v>4606</v>
      </c>
      <c r="O1744" s="4" t="s">
        <v>4606</v>
      </c>
      <c r="P1744" s="4" t="s">
        <v>4606</v>
      </c>
    </row>
    <row r="1745" spans="1:16" ht="15" x14ac:dyDescent="0.2">
      <c r="A1745" s="2">
        <v>1744</v>
      </c>
      <c r="B1745" s="6" t="s">
        <v>1</v>
      </c>
      <c r="C1745" s="7" t="str">
        <f>HYPERLINK("https://www.twitter.com/Solayma00395085/status/1426273445470515202","https://www.twitter.com/Solayma00395085/status/1426273445470515202")</f>
        <v>https://www.twitter.com/Solayma00395085/status/1426273445470515202</v>
      </c>
      <c r="D1745" s="6" t="s">
        <v>3620</v>
      </c>
      <c r="E1745" s="8">
        <v>44421</v>
      </c>
      <c r="F1745" s="6" t="s">
        <v>3621</v>
      </c>
      <c r="G1745" s="5">
        <v>1</v>
      </c>
      <c r="H1745" s="5">
        <v>649</v>
      </c>
      <c r="I1745" s="5">
        <v>666</v>
      </c>
      <c r="J1745" s="6">
        <v>527.9</v>
      </c>
      <c r="K1745" s="4" t="s">
        <v>4606</v>
      </c>
      <c r="L1745" s="6" t="s">
        <v>3622</v>
      </c>
      <c r="M1745" s="5">
        <v>27670</v>
      </c>
      <c r="N1745" s="4" t="s">
        <v>4606</v>
      </c>
      <c r="O1745" s="4" t="s">
        <v>4606</v>
      </c>
      <c r="P1745" s="4" t="s">
        <v>4606</v>
      </c>
    </row>
    <row r="1746" spans="1:16" ht="15" x14ac:dyDescent="0.2">
      <c r="A1746" s="2">
        <v>1745</v>
      </c>
      <c r="B1746" s="6" t="s">
        <v>1</v>
      </c>
      <c r="C1746" s="7" t="str">
        <f>HYPERLINK("https://www.twitter.com/msk6999999/status/1426273442953891843","https://www.twitter.com/msk6999999/status/1426273442953891843")</f>
        <v>https://www.twitter.com/msk6999999/status/1426273442953891843</v>
      </c>
      <c r="D1746" s="6" t="s">
        <v>3558</v>
      </c>
      <c r="E1746" s="8">
        <v>44421</v>
      </c>
      <c r="F1746" s="6" t="s">
        <v>3621</v>
      </c>
      <c r="G1746" s="5">
        <v>1</v>
      </c>
      <c r="H1746" s="5">
        <v>0</v>
      </c>
      <c r="I1746" s="5">
        <v>0</v>
      </c>
      <c r="J1746" s="6">
        <v>0.2</v>
      </c>
      <c r="K1746" s="4" t="s">
        <v>4606</v>
      </c>
      <c r="L1746" s="6" t="s">
        <v>3623</v>
      </c>
      <c r="M1746" s="5">
        <v>27671</v>
      </c>
      <c r="N1746" s="4" t="s">
        <v>4606</v>
      </c>
      <c r="O1746" s="4" t="s">
        <v>4606</v>
      </c>
      <c r="P1746" s="4" t="s">
        <v>4606</v>
      </c>
    </row>
    <row r="1747" spans="1:16" ht="15" x14ac:dyDescent="0.2">
      <c r="A1747" s="2">
        <v>1746</v>
      </c>
      <c r="B1747" s="6" t="s">
        <v>1</v>
      </c>
      <c r="C1747" s="7" t="str">
        <f>HYPERLINK("https://www.twitter.com/Fegfan2/status/1426273441896882182","https://www.twitter.com/Fegfan2/status/1426273441896882182")</f>
        <v>https://www.twitter.com/Fegfan2/status/1426273441896882182</v>
      </c>
      <c r="D1747" s="6" t="s">
        <v>3624</v>
      </c>
      <c r="E1747" s="8">
        <v>44421</v>
      </c>
      <c r="F1747" s="6" t="s">
        <v>3621</v>
      </c>
      <c r="G1747" s="5">
        <v>13</v>
      </c>
      <c r="H1747" s="5">
        <v>1</v>
      </c>
      <c r="I1747" s="5">
        <v>0</v>
      </c>
      <c r="J1747" s="6">
        <v>2.9</v>
      </c>
      <c r="K1747" s="4" t="s">
        <v>4606</v>
      </c>
      <c r="L1747" s="6" t="s">
        <v>3625</v>
      </c>
      <c r="M1747" s="5">
        <v>27672</v>
      </c>
      <c r="N1747" s="4" t="s">
        <v>4606</v>
      </c>
      <c r="O1747" s="4" t="s">
        <v>4606</v>
      </c>
      <c r="P1747" s="4" t="s">
        <v>4606</v>
      </c>
    </row>
    <row r="1748" spans="1:16" ht="15" x14ac:dyDescent="0.2">
      <c r="A1748" s="2">
        <v>1747</v>
      </c>
      <c r="B1748" s="6" t="s">
        <v>1</v>
      </c>
      <c r="C1748" s="7" t="str">
        <f>HYPERLINK("https://www.twitter.com/coin4us4/status/1426273440860762112","https://www.twitter.com/coin4us4/status/1426273440860762112")</f>
        <v>https://www.twitter.com/coin4us4/status/1426273440860762112</v>
      </c>
      <c r="D1748" s="6" t="s">
        <v>3563</v>
      </c>
      <c r="E1748" s="8">
        <v>44421</v>
      </c>
      <c r="F1748" s="6" t="s">
        <v>3626</v>
      </c>
      <c r="G1748" s="5">
        <v>1</v>
      </c>
      <c r="H1748" s="5">
        <v>0</v>
      </c>
      <c r="I1748" s="5">
        <v>0</v>
      </c>
      <c r="J1748" s="6">
        <v>0.2</v>
      </c>
      <c r="K1748" s="4" t="s">
        <v>4606</v>
      </c>
      <c r="L1748" s="6" t="s">
        <v>3627</v>
      </c>
      <c r="M1748" s="5">
        <v>27673</v>
      </c>
      <c r="N1748" s="4" t="s">
        <v>4606</v>
      </c>
      <c r="O1748" s="4" t="s">
        <v>4606</v>
      </c>
      <c r="P1748" s="4" t="s">
        <v>4606</v>
      </c>
    </row>
    <row r="1749" spans="1:16" ht="15" x14ac:dyDescent="0.2">
      <c r="A1749" s="2">
        <v>1748</v>
      </c>
      <c r="B1749" s="6" t="s">
        <v>1</v>
      </c>
      <c r="C1749" s="7" t="str">
        <f>HYPERLINK("https://www.twitter.com/ARIAN__1988/status/1426273440093331459","https://www.twitter.com/ARIAN__1988/status/1426273440093331459")</f>
        <v>https://www.twitter.com/ARIAN__1988/status/1426273440093331459</v>
      </c>
      <c r="D1749" s="6" t="s">
        <v>3573</v>
      </c>
      <c r="E1749" s="8">
        <v>44421</v>
      </c>
      <c r="F1749" s="6" t="s">
        <v>3626</v>
      </c>
      <c r="G1749" s="5">
        <v>249</v>
      </c>
      <c r="H1749" s="5">
        <v>0</v>
      </c>
      <c r="I1749" s="5">
        <v>0</v>
      </c>
      <c r="J1749" s="6">
        <v>49.800000000000004</v>
      </c>
      <c r="K1749" s="4" t="s">
        <v>4606</v>
      </c>
      <c r="L1749" s="6" t="s">
        <v>3628</v>
      </c>
      <c r="M1749" s="5">
        <v>27674</v>
      </c>
      <c r="N1749" s="4" t="s">
        <v>4606</v>
      </c>
      <c r="O1749" s="4" t="s">
        <v>4606</v>
      </c>
      <c r="P1749" s="4" t="s">
        <v>4606</v>
      </c>
    </row>
    <row r="1750" spans="1:16" ht="15" x14ac:dyDescent="0.2">
      <c r="A1750" s="2">
        <v>1749</v>
      </c>
      <c r="B1750" s="6" t="s">
        <v>1</v>
      </c>
      <c r="C1750" s="7" t="str">
        <f>HYPERLINK("https://www.twitter.com/mohammad5297/status/1426273438931558406","https://www.twitter.com/mohammad5297/status/1426273438931558406")</f>
        <v>https://www.twitter.com/mohammad5297/status/1426273438931558406</v>
      </c>
      <c r="D1750" s="6" t="s">
        <v>3629</v>
      </c>
      <c r="E1750" s="8">
        <v>44421</v>
      </c>
      <c r="F1750" s="6" t="s">
        <v>3626</v>
      </c>
      <c r="G1750" s="5">
        <v>67</v>
      </c>
      <c r="H1750" s="5">
        <v>213</v>
      </c>
      <c r="I1750" s="5">
        <v>85</v>
      </c>
      <c r="J1750" s="6">
        <v>119.8</v>
      </c>
      <c r="K1750" s="4" t="s">
        <v>4606</v>
      </c>
      <c r="L1750" s="6" t="s">
        <v>3630</v>
      </c>
      <c r="M1750" s="5">
        <v>27675</v>
      </c>
      <c r="N1750" s="4" t="s">
        <v>4606</v>
      </c>
      <c r="O1750" s="4" t="s">
        <v>4606</v>
      </c>
      <c r="P1750" s="4" t="s">
        <v>4606</v>
      </c>
    </row>
    <row r="1751" spans="1:16" ht="15" x14ac:dyDescent="0.2">
      <c r="A1751" s="2">
        <v>1750</v>
      </c>
      <c r="B1751" s="6" t="s">
        <v>1</v>
      </c>
      <c r="C1751" s="7" t="str">
        <f>HYPERLINK("https://www.twitter.com/MahinAh54195398/status/1426273437878681600","https://www.twitter.com/MahinAh54195398/status/1426273437878681600")</f>
        <v>https://www.twitter.com/MahinAh54195398/status/1426273437878681600</v>
      </c>
      <c r="D1751" s="6" t="s">
        <v>3631</v>
      </c>
      <c r="E1751" s="8">
        <v>44421</v>
      </c>
      <c r="F1751" s="6" t="s">
        <v>3626</v>
      </c>
      <c r="G1751" s="5">
        <v>53</v>
      </c>
      <c r="H1751" s="5">
        <v>5808</v>
      </c>
      <c r="I1751" s="5">
        <v>4871</v>
      </c>
      <c r="J1751" s="6">
        <v>4188.5</v>
      </c>
      <c r="K1751" s="4" t="s">
        <v>4606</v>
      </c>
      <c r="L1751" s="6" t="s">
        <v>3632</v>
      </c>
      <c r="M1751" s="5">
        <v>27676</v>
      </c>
      <c r="N1751" s="4" t="s">
        <v>4606</v>
      </c>
      <c r="O1751" s="4" t="s">
        <v>4606</v>
      </c>
      <c r="P1751" s="4" t="s">
        <v>4606</v>
      </c>
    </row>
    <row r="1752" spans="1:16" ht="15" x14ac:dyDescent="0.2">
      <c r="A1752" s="2">
        <v>1751</v>
      </c>
      <c r="B1752" s="6" t="s">
        <v>1</v>
      </c>
      <c r="C1752" s="7" t="str">
        <f>HYPERLINK("https://www.twitter.com/HuseyinMGY/status/1426273435685199878","https://www.twitter.com/HuseyinMGY/status/1426273435685199878")</f>
        <v>https://www.twitter.com/HuseyinMGY/status/1426273435685199878</v>
      </c>
      <c r="D1752" s="6" t="s">
        <v>3633</v>
      </c>
      <c r="E1752" s="8">
        <v>44421</v>
      </c>
      <c r="F1752" s="6" t="s">
        <v>3634</v>
      </c>
      <c r="G1752" s="5">
        <v>9</v>
      </c>
      <c r="H1752" s="5">
        <v>0</v>
      </c>
      <c r="I1752" s="5">
        <v>0</v>
      </c>
      <c r="J1752" s="6">
        <v>1.8</v>
      </c>
      <c r="K1752" s="4" t="s">
        <v>4606</v>
      </c>
      <c r="L1752" s="6" t="s">
        <v>3635</v>
      </c>
      <c r="M1752" s="5">
        <v>27677</v>
      </c>
      <c r="N1752" s="4" t="s">
        <v>4606</v>
      </c>
      <c r="O1752" s="4" t="s">
        <v>4606</v>
      </c>
      <c r="P1752" s="4" t="s">
        <v>4606</v>
      </c>
    </row>
    <row r="1753" spans="1:16" ht="15" x14ac:dyDescent="0.2">
      <c r="A1753" s="2">
        <v>1752</v>
      </c>
      <c r="B1753" s="6" t="s">
        <v>1</v>
      </c>
      <c r="C1753" s="7" t="str">
        <f>HYPERLINK("https://www.twitter.com/Reza54066995/status/1426273435471290380","https://www.twitter.com/Reza54066995/status/1426273435471290380")</f>
        <v>https://www.twitter.com/Reza54066995/status/1426273435471290380</v>
      </c>
      <c r="D1753" s="6" t="s">
        <v>3551</v>
      </c>
      <c r="E1753" s="8">
        <v>44421</v>
      </c>
      <c r="F1753" s="6" t="s">
        <v>3634</v>
      </c>
      <c r="G1753" s="5">
        <v>5</v>
      </c>
      <c r="H1753" s="5">
        <v>0</v>
      </c>
      <c r="I1753" s="5">
        <v>0</v>
      </c>
      <c r="J1753" s="5">
        <v>1</v>
      </c>
      <c r="K1753" s="4" t="s">
        <v>4606</v>
      </c>
      <c r="L1753" s="6" t="s">
        <v>3636</v>
      </c>
      <c r="M1753" s="5">
        <v>27678</v>
      </c>
      <c r="N1753" s="4" t="s">
        <v>4606</v>
      </c>
      <c r="O1753" s="4" t="s">
        <v>4606</v>
      </c>
      <c r="P1753" s="4" t="s">
        <v>4606</v>
      </c>
    </row>
    <row r="1754" spans="1:16" ht="15" x14ac:dyDescent="0.2">
      <c r="A1754" s="2">
        <v>1753</v>
      </c>
      <c r="B1754" s="6" t="s">
        <v>1</v>
      </c>
      <c r="C1754" s="7" t="str">
        <f>HYPERLINK("https://www.twitter.com/BitcoinAR/status/1426273434070355976","https://www.twitter.com/BitcoinAR/status/1426273434070355976")</f>
        <v>https://www.twitter.com/BitcoinAR/status/1426273434070355976</v>
      </c>
      <c r="D1754" s="6" t="s">
        <v>3637</v>
      </c>
      <c r="E1754" s="8">
        <v>44421</v>
      </c>
      <c r="F1754" s="6" t="s">
        <v>3634</v>
      </c>
      <c r="G1754" s="5">
        <v>11996</v>
      </c>
      <c r="H1754" s="5">
        <v>1</v>
      </c>
      <c r="I1754" s="5">
        <v>1</v>
      </c>
      <c r="J1754" s="6">
        <v>2400.0000000000005</v>
      </c>
      <c r="K1754" s="4" t="s">
        <v>4606</v>
      </c>
      <c r="L1754" s="6" t="s">
        <v>3638</v>
      </c>
      <c r="M1754" s="5">
        <v>27679</v>
      </c>
      <c r="N1754" s="4" t="s">
        <v>4606</v>
      </c>
      <c r="O1754" s="4" t="s">
        <v>4606</v>
      </c>
      <c r="P1754" s="4" t="s">
        <v>4606</v>
      </c>
    </row>
    <row r="1755" spans="1:16" ht="15" x14ac:dyDescent="0.2">
      <c r="A1755" s="2">
        <v>1754</v>
      </c>
      <c r="B1755" s="6" t="s">
        <v>1</v>
      </c>
      <c r="C1755" s="7" t="str">
        <f>HYPERLINK("https://www.twitter.com/mohsenhmt_1/status/1426273431687991296","https://www.twitter.com/mohsenhmt_1/status/1426273431687991296")</f>
        <v>https://www.twitter.com/mohsenhmt_1/status/1426273431687991296</v>
      </c>
      <c r="D1755" s="6" t="s">
        <v>3578</v>
      </c>
      <c r="E1755" s="8">
        <v>44421</v>
      </c>
      <c r="F1755" s="6" t="s">
        <v>3639</v>
      </c>
      <c r="G1755" s="5">
        <v>5</v>
      </c>
      <c r="H1755" s="5">
        <v>0</v>
      </c>
      <c r="I1755" s="5">
        <v>0</v>
      </c>
      <c r="J1755" s="5">
        <v>1</v>
      </c>
      <c r="K1755" s="4" t="s">
        <v>4606</v>
      </c>
      <c r="L1755" s="6" t="s">
        <v>3640</v>
      </c>
      <c r="M1755" s="5">
        <v>27680</v>
      </c>
      <c r="N1755" s="4" t="s">
        <v>4606</v>
      </c>
      <c r="O1755" s="4" t="s">
        <v>4606</v>
      </c>
      <c r="P1755" s="4" t="s">
        <v>4606</v>
      </c>
    </row>
    <row r="1756" spans="1:16" ht="15" x14ac:dyDescent="0.2">
      <c r="A1756" s="2">
        <v>1755</v>
      </c>
      <c r="B1756" s="6" t="s">
        <v>1</v>
      </c>
      <c r="C1756" s="7" t="str">
        <f>HYPERLINK("https://www.twitter.com/Akbar73741/status/1426273429649559560","https://www.twitter.com/Akbar73741/status/1426273429649559560")</f>
        <v>https://www.twitter.com/Akbar73741/status/1426273429649559560</v>
      </c>
      <c r="D1756" s="6" t="s">
        <v>3549</v>
      </c>
      <c r="E1756" s="8">
        <v>44421</v>
      </c>
      <c r="F1756" s="6" t="s">
        <v>3639</v>
      </c>
      <c r="G1756" s="5">
        <v>28</v>
      </c>
      <c r="H1756" s="5">
        <v>0</v>
      </c>
      <c r="I1756" s="5">
        <v>0</v>
      </c>
      <c r="J1756" s="6">
        <v>5.6000000000000005</v>
      </c>
      <c r="K1756" s="4" t="s">
        <v>4606</v>
      </c>
      <c r="L1756" s="6" t="s">
        <v>3641</v>
      </c>
      <c r="M1756" s="5">
        <v>27681</v>
      </c>
      <c r="N1756" s="4" t="s">
        <v>4606</v>
      </c>
      <c r="O1756" s="4" t="s">
        <v>4606</v>
      </c>
      <c r="P1756" s="4" t="s">
        <v>4606</v>
      </c>
    </row>
    <row r="1757" spans="1:16" ht="15" x14ac:dyDescent="0.2">
      <c r="A1757" s="2">
        <v>1756</v>
      </c>
      <c r="B1757" s="6" t="s">
        <v>1</v>
      </c>
      <c r="C1757" s="7" t="str">
        <f>HYPERLINK("https://www.twitter.com/mesiban/status/1426273428852641795","https://www.twitter.com/mesiban/status/1426273428852641795")</f>
        <v>https://www.twitter.com/mesiban/status/1426273428852641795</v>
      </c>
      <c r="D1757" s="6" t="s">
        <v>3554</v>
      </c>
      <c r="E1757" s="8">
        <v>44421</v>
      </c>
      <c r="F1757" s="6" t="s">
        <v>3642</v>
      </c>
      <c r="G1757" s="5">
        <v>51</v>
      </c>
      <c r="H1757" s="5">
        <v>0</v>
      </c>
      <c r="I1757" s="5">
        <v>0</v>
      </c>
      <c r="J1757" s="6">
        <v>10.200000000000001</v>
      </c>
      <c r="K1757" s="4" t="s">
        <v>4606</v>
      </c>
      <c r="L1757" s="6" t="s">
        <v>3643</v>
      </c>
      <c r="M1757" s="5">
        <v>27682</v>
      </c>
      <c r="N1757" s="4" t="s">
        <v>4606</v>
      </c>
      <c r="O1757" s="4" t="s">
        <v>4606</v>
      </c>
      <c r="P1757" s="4" t="s">
        <v>4606</v>
      </c>
    </row>
    <row r="1758" spans="1:16" ht="15" x14ac:dyDescent="0.2">
      <c r="A1758" s="2">
        <v>1757</v>
      </c>
      <c r="B1758" s="6" t="s">
        <v>1</v>
      </c>
      <c r="C1758" s="7" t="str">
        <f>HYPERLINK("https://www.twitter.com/msk6999999/status/1426273428319920141","https://www.twitter.com/msk6999999/status/1426273428319920141")</f>
        <v>https://www.twitter.com/msk6999999/status/1426273428319920141</v>
      </c>
      <c r="D1758" s="6" t="s">
        <v>3558</v>
      </c>
      <c r="E1758" s="8">
        <v>44421</v>
      </c>
      <c r="F1758" s="6" t="s">
        <v>3642</v>
      </c>
      <c r="G1758" s="5">
        <v>1</v>
      </c>
      <c r="H1758" s="5">
        <v>0</v>
      </c>
      <c r="I1758" s="5">
        <v>0</v>
      </c>
      <c r="J1758" s="6">
        <v>0.2</v>
      </c>
      <c r="K1758" s="4" t="s">
        <v>4606</v>
      </c>
      <c r="L1758" s="6" t="s">
        <v>3644</v>
      </c>
      <c r="M1758" s="5">
        <v>27683</v>
      </c>
      <c r="N1758" s="4" t="s">
        <v>4606</v>
      </c>
      <c r="O1758" s="4" t="s">
        <v>4606</v>
      </c>
      <c r="P1758" s="4" t="s">
        <v>4606</v>
      </c>
    </row>
    <row r="1759" spans="1:16" ht="15" x14ac:dyDescent="0.2">
      <c r="A1759" s="2">
        <v>1758</v>
      </c>
      <c r="B1759" s="6" t="s">
        <v>1</v>
      </c>
      <c r="C1759" s="7" t="str">
        <f>HYPERLINK("https://www.twitter.com/hosein16883779/status/1426273428282167301","https://www.twitter.com/hosein16883779/status/1426273428282167301")</f>
        <v>https://www.twitter.com/hosein16883779/status/1426273428282167301</v>
      </c>
      <c r="D1759" s="6" t="s">
        <v>3575</v>
      </c>
      <c r="E1759" s="8">
        <v>44421</v>
      </c>
      <c r="F1759" s="6" t="s">
        <v>3642</v>
      </c>
      <c r="G1759" s="5">
        <v>2</v>
      </c>
      <c r="H1759" s="5">
        <v>0</v>
      </c>
      <c r="I1759" s="5">
        <v>0</v>
      </c>
      <c r="J1759" s="6">
        <v>0.4</v>
      </c>
      <c r="K1759" s="4" t="s">
        <v>4606</v>
      </c>
      <c r="L1759" s="6" t="s">
        <v>3645</v>
      </c>
      <c r="M1759" s="5">
        <v>27684</v>
      </c>
      <c r="N1759" s="4" t="s">
        <v>4606</v>
      </c>
      <c r="O1759" s="4" t="s">
        <v>4606</v>
      </c>
      <c r="P1759" s="4" t="s">
        <v>4606</v>
      </c>
    </row>
    <row r="1760" spans="1:16" ht="15" x14ac:dyDescent="0.2">
      <c r="A1760" s="2">
        <v>1759</v>
      </c>
      <c r="B1760" s="6" t="s">
        <v>1</v>
      </c>
      <c r="C1760" s="7" t="str">
        <f>HYPERLINK("https://www.twitter.com/mesiban/status/1426273416282320903","https://www.twitter.com/mesiban/status/1426273416282320903")</f>
        <v>https://www.twitter.com/mesiban/status/1426273416282320903</v>
      </c>
      <c r="D1760" s="6" t="s">
        <v>3554</v>
      </c>
      <c r="E1760" s="8">
        <v>44421</v>
      </c>
      <c r="F1760" s="6" t="s">
        <v>3646</v>
      </c>
      <c r="G1760" s="5">
        <v>51</v>
      </c>
      <c r="H1760" s="5">
        <v>0</v>
      </c>
      <c r="I1760" s="5">
        <v>0</v>
      </c>
      <c r="J1760" s="6">
        <v>10.200000000000001</v>
      </c>
      <c r="K1760" s="4" t="s">
        <v>4606</v>
      </c>
      <c r="L1760" s="6" t="s">
        <v>3647</v>
      </c>
      <c r="M1760" s="5">
        <v>27685</v>
      </c>
      <c r="N1760" s="4" t="s">
        <v>4606</v>
      </c>
      <c r="O1760" s="4" t="s">
        <v>4606</v>
      </c>
      <c r="P1760" s="4" t="s">
        <v>4606</v>
      </c>
    </row>
    <row r="1761" spans="1:16" ht="15" x14ac:dyDescent="0.2">
      <c r="A1761" s="2">
        <v>1760</v>
      </c>
      <c r="B1761" s="6" t="s">
        <v>1</v>
      </c>
      <c r="C1761" s="7" t="str">
        <f>HYPERLINK("https://www.twitter.com/RYI_Unity/status/1426273415783096322","https://www.twitter.com/RYI_Unity/status/1426273415783096322")</f>
        <v>https://www.twitter.com/RYI_Unity/status/1426273415783096322</v>
      </c>
      <c r="D1761" s="6" t="s">
        <v>3648</v>
      </c>
      <c r="E1761" s="8">
        <v>44421</v>
      </c>
      <c r="F1761" s="6" t="s">
        <v>3646</v>
      </c>
      <c r="G1761" s="5">
        <v>4522</v>
      </c>
      <c r="H1761" s="5">
        <v>16</v>
      </c>
      <c r="I1761" s="5">
        <v>8</v>
      </c>
      <c r="J1761" s="6">
        <v>913.2</v>
      </c>
      <c r="K1761" s="4" t="s">
        <v>4606</v>
      </c>
      <c r="L1761" s="6" t="s">
        <v>3649</v>
      </c>
      <c r="M1761" s="5">
        <v>27686</v>
      </c>
      <c r="N1761" s="4" t="s">
        <v>4606</v>
      </c>
      <c r="O1761" s="4" t="s">
        <v>4606</v>
      </c>
      <c r="P1761" s="4" t="s">
        <v>4606</v>
      </c>
    </row>
    <row r="1762" spans="1:16" ht="15" x14ac:dyDescent="0.2">
      <c r="A1762" s="2">
        <v>1761</v>
      </c>
      <c r="B1762" s="6" t="s">
        <v>1</v>
      </c>
      <c r="C1762" s="7" t="str">
        <f>HYPERLINK("https://www.twitter.com/Narsifaa/status/1426273414025818112","https://www.twitter.com/Narsifaa/status/1426273414025818112")</f>
        <v>https://www.twitter.com/Narsifaa/status/1426273414025818112</v>
      </c>
      <c r="D1762" s="6" t="s">
        <v>377</v>
      </c>
      <c r="E1762" s="8">
        <v>44421</v>
      </c>
      <c r="F1762" s="6" t="s">
        <v>3646</v>
      </c>
      <c r="G1762" s="5">
        <v>24</v>
      </c>
      <c r="H1762" s="5">
        <v>0</v>
      </c>
      <c r="I1762" s="5">
        <v>0</v>
      </c>
      <c r="J1762" s="6">
        <v>4.8000000000000007</v>
      </c>
      <c r="K1762" s="4" t="s">
        <v>4606</v>
      </c>
      <c r="L1762" s="6" t="s">
        <v>3650</v>
      </c>
      <c r="M1762" s="5">
        <v>27687</v>
      </c>
      <c r="N1762" s="4" t="s">
        <v>4606</v>
      </c>
      <c r="O1762" s="4" t="s">
        <v>4606</v>
      </c>
      <c r="P1762" s="4" t="s">
        <v>4606</v>
      </c>
    </row>
    <row r="1763" spans="1:16" ht="15" x14ac:dyDescent="0.2">
      <c r="A1763" s="2">
        <v>1762</v>
      </c>
      <c r="B1763" s="6" t="s">
        <v>1</v>
      </c>
      <c r="C1763" s="7" t="str">
        <f>HYPERLINK("https://www.twitter.com/Reza54066995/status/1426273408476667911","https://www.twitter.com/Reza54066995/status/1426273408476667911")</f>
        <v>https://www.twitter.com/Reza54066995/status/1426273408476667911</v>
      </c>
      <c r="D1763" s="6" t="s">
        <v>3551</v>
      </c>
      <c r="E1763" s="8">
        <v>44421</v>
      </c>
      <c r="F1763" s="6" t="s">
        <v>3651</v>
      </c>
      <c r="G1763" s="5">
        <v>5</v>
      </c>
      <c r="H1763" s="5">
        <v>0</v>
      </c>
      <c r="I1763" s="5">
        <v>0</v>
      </c>
      <c r="J1763" s="5">
        <v>1</v>
      </c>
      <c r="K1763" s="4" t="s">
        <v>4606</v>
      </c>
      <c r="L1763" s="6" t="s">
        <v>3652</v>
      </c>
      <c r="M1763" s="5">
        <v>27688</v>
      </c>
      <c r="N1763" s="4" t="s">
        <v>4606</v>
      </c>
      <c r="O1763" s="4" t="s">
        <v>4606</v>
      </c>
      <c r="P1763" s="4" t="s">
        <v>4606</v>
      </c>
    </row>
    <row r="1764" spans="1:16" ht="15" x14ac:dyDescent="0.2">
      <c r="A1764" s="2">
        <v>1763</v>
      </c>
      <c r="B1764" s="6" t="s">
        <v>1</v>
      </c>
      <c r="C1764" s="7" t="str">
        <f>HYPERLINK("https://www.twitter.com/algofiorg/status/1426273407881162755","https://www.twitter.com/algofiorg/status/1426273407881162755")</f>
        <v>https://www.twitter.com/algofiorg/status/1426273407881162755</v>
      </c>
      <c r="D1764" s="6" t="s">
        <v>3653</v>
      </c>
      <c r="E1764" s="8">
        <v>44421</v>
      </c>
      <c r="F1764" s="6" t="s">
        <v>3654</v>
      </c>
      <c r="G1764" s="5">
        <v>591</v>
      </c>
      <c r="H1764" s="5">
        <v>123</v>
      </c>
      <c r="I1764" s="5">
        <v>22</v>
      </c>
      <c r="J1764" s="6">
        <v>166.1</v>
      </c>
      <c r="K1764" s="4" t="s">
        <v>4606</v>
      </c>
      <c r="L1764" s="6" t="s">
        <v>3655</v>
      </c>
      <c r="M1764" s="5">
        <v>27689</v>
      </c>
      <c r="N1764" s="4" t="s">
        <v>4606</v>
      </c>
      <c r="O1764" s="4" t="s">
        <v>4606</v>
      </c>
      <c r="P1764" s="4" t="s">
        <v>4606</v>
      </c>
    </row>
    <row r="1765" spans="1:16" ht="15" x14ac:dyDescent="0.2">
      <c r="A1765" s="2">
        <v>1764</v>
      </c>
      <c r="B1765" s="6" t="s">
        <v>1</v>
      </c>
      <c r="C1765" s="7" t="str">
        <f>HYPERLINK("https://www.twitter.com/coin4us4/status/1426273406924644353","https://www.twitter.com/coin4us4/status/1426273406924644353")</f>
        <v>https://www.twitter.com/coin4us4/status/1426273406924644353</v>
      </c>
      <c r="D1765" s="6" t="s">
        <v>3563</v>
      </c>
      <c r="E1765" s="8">
        <v>44421</v>
      </c>
      <c r="F1765" s="6" t="s">
        <v>3654</v>
      </c>
      <c r="G1765" s="5">
        <v>1</v>
      </c>
      <c r="H1765" s="5">
        <v>0</v>
      </c>
      <c r="I1765" s="5">
        <v>0</v>
      </c>
      <c r="J1765" s="6">
        <v>0.2</v>
      </c>
      <c r="K1765" s="4" t="s">
        <v>4606</v>
      </c>
      <c r="L1765" s="6" t="s">
        <v>3656</v>
      </c>
      <c r="M1765" s="5">
        <v>27690</v>
      </c>
      <c r="N1765" s="4" t="s">
        <v>4606</v>
      </c>
      <c r="O1765" s="4" t="s">
        <v>4606</v>
      </c>
      <c r="P1765" s="4" t="s">
        <v>4606</v>
      </c>
    </row>
    <row r="1766" spans="1:16" ht="15" x14ac:dyDescent="0.2">
      <c r="A1766" s="2">
        <v>1765</v>
      </c>
      <c r="B1766" s="6" t="s">
        <v>1</v>
      </c>
      <c r="C1766" s="7" t="str">
        <f>HYPERLINK("https://www.twitter.com/mesiban/status/1426273404093665282","https://www.twitter.com/mesiban/status/1426273404093665282")</f>
        <v>https://www.twitter.com/mesiban/status/1426273404093665282</v>
      </c>
      <c r="D1766" s="6" t="s">
        <v>3554</v>
      </c>
      <c r="E1766" s="8">
        <v>44421</v>
      </c>
      <c r="F1766" s="6" t="s">
        <v>3654</v>
      </c>
      <c r="G1766" s="5">
        <v>51</v>
      </c>
      <c r="H1766" s="5">
        <v>0</v>
      </c>
      <c r="I1766" s="5">
        <v>0</v>
      </c>
      <c r="J1766" s="6">
        <v>10.200000000000001</v>
      </c>
      <c r="K1766" s="4" t="s">
        <v>4606</v>
      </c>
      <c r="L1766" s="6" t="s">
        <v>3657</v>
      </c>
      <c r="M1766" s="5">
        <v>27691</v>
      </c>
      <c r="N1766" s="4" t="s">
        <v>4606</v>
      </c>
      <c r="O1766" s="4" t="s">
        <v>4606</v>
      </c>
      <c r="P1766" s="4" t="s">
        <v>4606</v>
      </c>
    </row>
    <row r="1767" spans="1:16" ht="15" x14ac:dyDescent="0.2">
      <c r="A1767" s="2">
        <v>1766</v>
      </c>
      <c r="B1767" s="6" t="s">
        <v>1</v>
      </c>
      <c r="C1767" s="7" t="str">
        <f>HYPERLINK("https://www.twitter.com/EladiaWeir/status/1426273401358983168","https://www.twitter.com/EladiaWeir/status/1426273401358983168")</f>
        <v>https://www.twitter.com/EladiaWeir/status/1426273401358983168</v>
      </c>
      <c r="D1767" s="6" t="s">
        <v>3658</v>
      </c>
      <c r="E1767" s="8">
        <v>44421</v>
      </c>
      <c r="F1767" s="6" t="s">
        <v>3659</v>
      </c>
      <c r="G1767" s="5">
        <v>0</v>
      </c>
      <c r="H1767" s="5">
        <v>0</v>
      </c>
      <c r="I1767" s="5">
        <v>0</v>
      </c>
      <c r="J1767" s="5">
        <v>0</v>
      </c>
      <c r="K1767" s="4" t="s">
        <v>4606</v>
      </c>
      <c r="L1767" s="6" t="s">
        <v>3660</v>
      </c>
      <c r="M1767" s="5">
        <v>27692</v>
      </c>
      <c r="N1767" s="4" t="s">
        <v>4606</v>
      </c>
      <c r="O1767" s="4" t="s">
        <v>4606</v>
      </c>
      <c r="P1767" s="4" t="s">
        <v>4606</v>
      </c>
    </row>
    <row r="1768" spans="1:16" ht="15" x14ac:dyDescent="0.2">
      <c r="A1768" s="2">
        <v>1767</v>
      </c>
      <c r="B1768" s="6" t="s">
        <v>1</v>
      </c>
      <c r="C1768" s="7" t="str">
        <f>HYPERLINK("https://www.twitter.com/msk6999999/status/1426273399677009923","https://www.twitter.com/msk6999999/status/1426273399677009923")</f>
        <v>https://www.twitter.com/msk6999999/status/1426273399677009923</v>
      </c>
      <c r="D1768" s="6" t="s">
        <v>3558</v>
      </c>
      <c r="E1768" s="8">
        <v>44421</v>
      </c>
      <c r="F1768" s="6" t="s">
        <v>3659</v>
      </c>
      <c r="G1768" s="5">
        <v>1</v>
      </c>
      <c r="H1768" s="5">
        <v>0</v>
      </c>
      <c r="I1768" s="5">
        <v>0</v>
      </c>
      <c r="J1768" s="6">
        <v>0.2</v>
      </c>
      <c r="K1768" s="4" t="s">
        <v>4606</v>
      </c>
      <c r="L1768" s="6" t="s">
        <v>3661</v>
      </c>
      <c r="M1768" s="5">
        <v>27693</v>
      </c>
      <c r="N1768" s="4" t="s">
        <v>4606</v>
      </c>
      <c r="O1768" s="4" t="s">
        <v>4606</v>
      </c>
      <c r="P1768" s="4" t="s">
        <v>4606</v>
      </c>
    </row>
    <row r="1769" spans="1:16" ht="15" x14ac:dyDescent="0.2">
      <c r="A1769" s="2">
        <v>1768</v>
      </c>
      <c r="B1769" s="6" t="s">
        <v>1</v>
      </c>
      <c r="C1769" s="7" t="str">
        <f>HYPERLINK("https://www.twitter.com/phoebo17/status/1426273398775324675","https://www.twitter.com/phoebo17/status/1426273398775324675")</f>
        <v>https://www.twitter.com/phoebo17/status/1426273398775324675</v>
      </c>
      <c r="D1769" s="6" t="s">
        <v>3565</v>
      </c>
      <c r="E1769" s="8">
        <v>44421</v>
      </c>
      <c r="F1769" s="6" t="s">
        <v>3662</v>
      </c>
      <c r="G1769" s="5">
        <v>4</v>
      </c>
      <c r="H1769" s="5">
        <v>0</v>
      </c>
      <c r="I1769" s="5">
        <v>0</v>
      </c>
      <c r="J1769" s="6">
        <v>0.8</v>
      </c>
      <c r="K1769" s="4" t="s">
        <v>4606</v>
      </c>
      <c r="L1769" s="6" t="s">
        <v>3663</v>
      </c>
      <c r="M1769" s="5">
        <v>27694</v>
      </c>
      <c r="N1769" s="4" t="s">
        <v>4606</v>
      </c>
      <c r="O1769" s="4" t="s">
        <v>4606</v>
      </c>
      <c r="P1769" s="4" t="s">
        <v>4606</v>
      </c>
    </row>
    <row r="1770" spans="1:16" ht="15" x14ac:dyDescent="0.2">
      <c r="A1770" s="2">
        <v>1769</v>
      </c>
      <c r="B1770" s="6" t="s">
        <v>1</v>
      </c>
      <c r="C1770" s="7" t="str">
        <f>HYPERLINK("https://www.twitter.com/LeCryptoGekko/status/1426273398179745794","https://www.twitter.com/LeCryptoGekko/status/1426273398179745794")</f>
        <v>https://www.twitter.com/LeCryptoGekko/status/1426273398179745794</v>
      </c>
      <c r="D1770" s="6" t="s">
        <v>3664</v>
      </c>
      <c r="E1770" s="8">
        <v>44421</v>
      </c>
      <c r="F1770" s="6" t="s">
        <v>3662</v>
      </c>
      <c r="G1770" s="5">
        <v>4556</v>
      </c>
      <c r="H1770" s="5">
        <v>0</v>
      </c>
      <c r="I1770" s="5">
        <v>0</v>
      </c>
      <c r="J1770" s="6">
        <v>911.2</v>
      </c>
      <c r="K1770" s="4" t="s">
        <v>4606</v>
      </c>
      <c r="L1770" s="6" t="s">
        <v>3665</v>
      </c>
      <c r="M1770" s="5">
        <v>27695</v>
      </c>
      <c r="N1770" s="4" t="s">
        <v>4606</v>
      </c>
      <c r="O1770" s="4" t="s">
        <v>4606</v>
      </c>
      <c r="P1770" s="4" t="s">
        <v>4606</v>
      </c>
    </row>
    <row r="1771" spans="1:16" ht="15" x14ac:dyDescent="0.2">
      <c r="A1771" s="2">
        <v>1770</v>
      </c>
      <c r="B1771" s="6" t="s">
        <v>1</v>
      </c>
      <c r="C1771" s="7" t="str">
        <f>HYPERLINK("https://www.twitter.com/hosein16883779/status/1426273398146191362","https://www.twitter.com/hosein16883779/status/1426273398146191362")</f>
        <v>https://www.twitter.com/hosein16883779/status/1426273398146191362</v>
      </c>
      <c r="D1771" s="6" t="s">
        <v>3575</v>
      </c>
      <c r="E1771" s="8">
        <v>44421</v>
      </c>
      <c r="F1771" s="6" t="s">
        <v>3662</v>
      </c>
      <c r="G1771" s="5">
        <v>2</v>
      </c>
      <c r="H1771" s="5">
        <v>0</v>
      </c>
      <c r="I1771" s="5">
        <v>0</v>
      </c>
      <c r="J1771" s="6">
        <v>0.4</v>
      </c>
      <c r="K1771" s="4" t="s">
        <v>4606</v>
      </c>
      <c r="L1771" s="6" t="s">
        <v>3666</v>
      </c>
      <c r="M1771" s="5">
        <v>27696</v>
      </c>
      <c r="N1771" s="4" t="s">
        <v>4606</v>
      </c>
      <c r="O1771" s="4" t="s">
        <v>4606</v>
      </c>
      <c r="P1771" s="4" t="s">
        <v>4606</v>
      </c>
    </row>
    <row r="1772" spans="1:16" ht="15" x14ac:dyDescent="0.2">
      <c r="A1772" s="2">
        <v>1771</v>
      </c>
      <c r="B1772" s="6" t="s">
        <v>1</v>
      </c>
      <c r="C1772" s="7" t="str">
        <f>HYPERLINK("https://www.twitter.com/Hamid21954314/status/1426273396938231809","https://www.twitter.com/Hamid21954314/status/1426273396938231809")</f>
        <v>https://www.twitter.com/Hamid21954314/status/1426273396938231809</v>
      </c>
      <c r="D1772" s="6" t="s">
        <v>3560</v>
      </c>
      <c r="E1772" s="8">
        <v>44421</v>
      </c>
      <c r="F1772" s="6" t="s">
        <v>3662</v>
      </c>
      <c r="G1772" s="5">
        <v>0</v>
      </c>
      <c r="H1772" s="5">
        <v>0</v>
      </c>
      <c r="I1772" s="5">
        <v>0</v>
      </c>
      <c r="J1772" s="5">
        <v>0</v>
      </c>
      <c r="K1772" s="4" t="s">
        <v>4606</v>
      </c>
      <c r="L1772" s="6" t="s">
        <v>3667</v>
      </c>
      <c r="M1772" s="5">
        <v>27697</v>
      </c>
      <c r="N1772" s="4" t="s">
        <v>4606</v>
      </c>
      <c r="O1772" s="4" t="s">
        <v>4606</v>
      </c>
      <c r="P1772" s="4" t="s">
        <v>4606</v>
      </c>
    </row>
    <row r="1773" spans="1:16" ht="15" x14ac:dyDescent="0.2">
      <c r="A1773" s="2">
        <v>1772</v>
      </c>
      <c r="B1773" s="6" t="s">
        <v>1</v>
      </c>
      <c r="C1773" s="7" t="str">
        <f>HYPERLINK("https://www.twitter.com/mesiban/status/1426273396795531272","https://www.twitter.com/mesiban/status/1426273396795531272")</f>
        <v>https://www.twitter.com/mesiban/status/1426273396795531272</v>
      </c>
      <c r="D1773" s="6" t="s">
        <v>3554</v>
      </c>
      <c r="E1773" s="8">
        <v>44421</v>
      </c>
      <c r="F1773" s="6" t="s">
        <v>3662</v>
      </c>
      <c r="G1773" s="5">
        <v>51</v>
      </c>
      <c r="H1773" s="5">
        <v>0</v>
      </c>
      <c r="I1773" s="5">
        <v>0</v>
      </c>
      <c r="J1773" s="6">
        <v>10.200000000000001</v>
      </c>
      <c r="K1773" s="4" t="s">
        <v>4606</v>
      </c>
      <c r="L1773" s="6" t="s">
        <v>3668</v>
      </c>
      <c r="M1773" s="5">
        <v>27698</v>
      </c>
      <c r="N1773" s="4" t="s">
        <v>4606</v>
      </c>
      <c r="O1773" s="4" t="s">
        <v>4606</v>
      </c>
      <c r="P1773" s="4" t="s">
        <v>4606</v>
      </c>
    </row>
    <row r="1774" spans="1:16" ht="15" x14ac:dyDescent="0.2">
      <c r="A1774" s="2">
        <v>1773</v>
      </c>
      <c r="B1774" s="6" t="s">
        <v>1</v>
      </c>
      <c r="C1774" s="7" t="str">
        <f>HYPERLINK("https://www.twitter.com/MahinAh54195398/status/1426273395050651649","https://www.twitter.com/MahinAh54195398/status/1426273395050651649")</f>
        <v>https://www.twitter.com/MahinAh54195398/status/1426273395050651649</v>
      </c>
      <c r="D1774" s="6" t="s">
        <v>3631</v>
      </c>
      <c r="E1774" s="8">
        <v>44421</v>
      </c>
      <c r="F1774" s="6" t="s">
        <v>3669</v>
      </c>
      <c r="G1774" s="5">
        <v>53</v>
      </c>
      <c r="H1774" s="5">
        <v>41</v>
      </c>
      <c r="I1774" s="5">
        <v>10</v>
      </c>
      <c r="J1774" s="6">
        <v>27.9</v>
      </c>
      <c r="K1774" s="4" t="s">
        <v>4606</v>
      </c>
      <c r="L1774" s="6" t="s">
        <v>3670</v>
      </c>
      <c r="M1774" s="5">
        <v>27699</v>
      </c>
      <c r="N1774" s="4" t="s">
        <v>4606</v>
      </c>
      <c r="O1774" s="4" t="s">
        <v>4606</v>
      </c>
      <c r="P1774" s="4" t="s">
        <v>4606</v>
      </c>
    </row>
    <row r="1775" spans="1:16" ht="15" x14ac:dyDescent="0.2">
      <c r="A1775" s="2">
        <v>1774</v>
      </c>
      <c r="B1775" s="6" t="s">
        <v>1</v>
      </c>
      <c r="C1775" s="7" t="str">
        <f>HYPERLINK("https://www.twitter.com/mohammad5297/status/1426273391938580481","https://www.twitter.com/mohammad5297/status/1426273391938580481")</f>
        <v>https://www.twitter.com/mohammad5297/status/1426273391938580481</v>
      </c>
      <c r="D1775" s="6" t="s">
        <v>3629</v>
      </c>
      <c r="E1775" s="8">
        <v>44421</v>
      </c>
      <c r="F1775" s="6" t="s">
        <v>3669</v>
      </c>
      <c r="G1775" s="5">
        <v>67</v>
      </c>
      <c r="H1775" s="5">
        <v>37</v>
      </c>
      <c r="I1775" s="5">
        <v>16</v>
      </c>
      <c r="J1775" s="6">
        <v>32.5</v>
      </c>
      <c r="K1775" s="4" t="s">
        <v>4606</v>
      </c>
      <c r="L1775" s="6" t="s">
        <v>3671</v>
      </c>
      <c r="M1775" s="5">
        <v>27700</v>
      </c>
      <c r="N1775" s="4" t="s">
        <v>4606</v>
      </c>
      <c r="O1775" s="4" t="s">
        <v>4606</v>
      </c>
      <c r="P1775" s="4" t="s">
        <v>4606</v>
      </c>
    </row>
    <row r="1776" spans="1:16" ht="15" x14ac:dyDescent="0.2">
      <c r="A1776" s="2">
        <v>1775</v>
      </c>
      <c r="B1776" s="6" t="s">
        <v>1</v>
      </c>
      <c r="C1776" s="7" t="str">
        <f>HYPERLINK("https://www.twitter.com/KkiarashE/status/1426273391326208012","https://www.twitter.com/KkiarashE/status/1426273391326208012")</f>
        <v>https://www.twitter.com/KkiarashE/status/1426273391326208012</v>
      </c>
      <c r="D1776" s="6" t="s">
        <v>3672</v>
      </c>
      <c r="E1776" s="8">
        <v>44421</v>
      </c>
      <c r="F1776" s="6" t="s">
        <v>3669</v>
      </c>
      <c r="G1776" s="5">
        <v>0</v>
      </c>
      <c r="H1776" s="5">
        <v>505</v>
      </c>
      <c r="I1776" s="5">
        <v>1097</v>
      </c>
      <c r="J1776" s="5">
        <v>700</v>
      </c>
      <c r="K1776" s="4" t="s">
        <v>4606</v>
      </c>
      <c r="L1776" s="6" t="s">
        <v>3373</v>
      </c>
      <c r="M1776" s="5">
        <v>27701</v>
      </c>
      <c r="N1776" s="4" t="s">
        <v>4606</v>
      </c>
      <c r="O1776" s="4" t="s">
        <v>4606</v>
      </c>
      <c r="P1776" s="4" t="s">
        <v>4606</v>
      </c>
    </row>
    <row r="1777" spans="1:16" ht="15" x14ac:dyDescent="0.2">
      <c r="A1777" s="2">
        <v>1776</v>
      </c>
      <c r="B1777" s="6" t="s">
        <v>1</v>
      </c>
      <c r="C1777" s="7" t="str">
        <f>HYPERLINK("https://www.twitter.com/MoongirlU/status/1426273386766942213","https://www.twitter.com/MoongirlU/status/1426273386766942213")</f>
        <v>https://www.twitter.com/MoongirlU/status/1426273386766942213</v>
      </c>
      <c r="D1777" s="6" t="s">
        <v>3618</v>
      </c>
      <c r="E1777" s="8">
        <v>44421</v>
      </c>
      <c r="F1777" s="6" t="s">
        <v>3673</v>
      </c>
      <c r="G1777" s="5">
        <v>8</v>
      </c>
      <c r="H1777" s="5">
        <v>1</v>
      </c>
      <c r="I1777" s="5">
        <v>1</v>
      </c>
      <c r="J1777" s="6">
        <v>2.4000000000000004</v>
      </c>
      <c r="K1777" s="4" t="s">
        <v>4606</v>
      </c>
      <c r="L1777" s="6" t="s">
        <v>3674</v>
      </c>
      <c r="M1777" s="5">
        <v>27702</v>
      </c>
      <c r="N1777" s="4" t="s">
        <v>4606</v>
      </c>
      <c r="O1777" s="4" t="s">
        <v>4606</v>
      </c>
      <c r="P1777" s="4" t="s">
        <v>4606</v>
      </c>
    </row>
    <row r="1778" spans="1:16" ht="15" x14ac:dyDescent="0.2">
      <c r="A1778" s="2">
        <v>1777</v>
      </c>
      <c r="B1778" s="6" t="s">
        <v>1</v>
      </c>
      <c r="C1778" s="7" t="str">
        <f>HYPERLINK("https://www.twitter.com/Reza54066995/status/1426273383394709509","https://www.twitter.com/Reza54066995/status/1426273383394709509")</f>
        <v>https://www.twitter.com/Reza54066995/status/1426273383394709509</v>
      </c>
      <c r="D1778" s="6" t="s">
        <v>3551</v>
      </c>
      <c r="E1778" s="8">
        <v>44421</v>
      </c>
      <c r="F1778" s="6" t="s">
        <v>3673</v>
      </c>
      <c r="G1778" s="5">
        <v>5</v>
      </c>
      <c r="H1778" s="5">
        <v>0</v>
      </c>
      <c r="I1778" s="5">
        <v>0</v>
      </c>
      <c r="J1778" s="5">
        <v>1</v>
      </c>
      <c r="K1778" s="4" t="s">
        <v>4606</v>
      </c>
      <c r="L1778" s="6" t="s">
        <v>3675</v>
      </c>
      <c r="M1778" s="5">
        <v>27703</v>
      </c>
      <c r="N1778" s="4" t="s">
        <v>4606</v>
      </c>
      <c r="O1778" s="4" t="s">
        <v>4606</v>
      </c>
      <c r="P1778" s="4" t="s">
        <v>4606</v>
      </c>
    </row>
    <row r="1779" spans="1:16" ht="15" x14ac:dyDescent="0.2">
      <c r="A1779" s="2">
        <v>1778</v>
      </c>
      <c r="B1779" s="6" t="s">
        <v>1</v>
      </c>
      <c r="C1779" s="7" t="str">
        <f>HYPERLINK("https://www.twitter.com/mesiban/status/1426273382929244167","https://www.twitter.com/mesiban/status/1426273382929244167")</f>
        <v>https://www.twitter.com/mesiban/status/1426273382929244167</v>
      </c>
      <c r="D1779" s="6" t="s">
        <v>3554</v>
      </c>
      <c r="E1779" s="8">
        <v>44421</v>
      </c>
      <c r="F1779" s="6" t="s">
        <v>3673</v>
      </c>
      <c r="G1779" s="5">
        <v>51</v>
      </c>
      <c r="H1779" s="5">
        <v>0</v>
      </c>
      <c r="I1779" s="5">
        <v>0</v>
      </c>
      <c r="J1779" s="6">
        <v>10.200000000000001</v>
      </c>
      <c r="K1779" s="4" t="s">
        <v>4606</v>
      </c>
      <c r="L1779" s="6" t="s">
        <v>3676</v>
      </c>
      <c r="M1779" s="5">
        <v>27704</v>
      </c>
      <c r="N1779" s="4" t="s">
        <v>4606</v>
      </c>
      <c r="O1779" s="4" t="s">
        <v>4606</v>
      </c>
      <c r="P1779" s="4" t="s">
        <v>4606</v>
      </c>
    </row>
    <row r="1780" spans="1:16" ht="15" x14ac:dyDescent="0.2">
      <c r="A1780" s="2">
        <v>1779</v>
      </c>
      <c r="B1780" s="6" t="s">
        <v>1</v>
      </c>
      <c r="C1780" s="7" t="str">
        <f>HYPERLINK("https://www.twitter.com/msk6999999/status/1426273381582843907","https://www.twitter.com/msk6999999/status/1426273381582843907")</f>
        <v>https://www.twitter.com/msk6999999/status/1426273381582843907</v>
      </c>
      <c r="D1780" s="6" t="s">
        <v>3558</v>
      </c>
      <c r="E1780" s="8">
        <v>44421</v>
      </c>
      <c r="F1780" s="6" t="s">
        <v>3677</v>
      </c>
      <c r="G1780" s="5">
        <v>1</v>
      </c>
      <c r="H1780" s="5">
        <v>0</v>
      </c>
      <c r="I1780" s="5">
        <v>0</v>
      </c>
      <c r="J1780" s="6">
        <v>0.2</v>
      </c>
      <c r="K1780" s="4" t="s">
        <v>4606</v>
      </c>
      <c r="L1780" s="6" t="s">
        <v>3678</v>
      </c>
      <c r="M1780" s="5">
        <v>27705</v>
      </c>
      <c r="N1780" s="4" t="s">
        <v>4606</v>
      </c>
      <c r="O1780" s="4" t="s">
        <v>4606</v>
      </c>
      <c r="P1780" s="4" t="s">
        <v>4606</v>
      </c>
    </row>
    <row r="1781" spans="1:16" ht="15" x14ac:dyDescent="0.2">
      <c r="A1781" s="2">
        <v>1780</v>
      </c>
      <c r="B1781" s="6" t="s">
        <v>1</v>
      </c>
      <c r="C1781" s="7" t="str">
        <f>HYPERLINK("https://www.twitter.com/Ho3nYahya/status/1426273381150826498","https://www.twitter.com/Ho3nYahya/status/1426273381150826498")</f>
        <v>https://www.twitter.com/Ho3nYahya/status/1426273381150826498</v>
      </c>
      <c r="D1781" s="6" t="s">
        <v>1120</v>
      </c>
      <c r="E1781" s="8">
        <v>44421</v>
      </c>
      <c r="F1781" s="6" t="s">
        <v>3677</v>
      </c>
      <c r="G1781" s="5">
        <v>6</v>
      </c>
      <c r="H1781" s="5">
        <v>0</v>
      </c>
      <c r="I1781" s="5">
        <v>0</v>
      </c>
      <c r="J1781" s="6">
        <v>1.2000000000000002</v>
      </c>
      <c r="K1781" s="4" t="s">
        <v>4606</v>
      </c>
      <c r="L1781" s="6" t="s">
        <v>3679</v>
      </c>
      <c r="M1781" s="5">
        <v>27706</v>
      </c>
      <c r="N1781" s="4" t="s">
        <v>4606</v>
      </c>
      <c r="O1781" s="4" t="s">
        <v>4606</v>
      </c>
      <c r="P1781" s="4" t="s">
        <v>4606</v>
      </c>
    </row>
    <row r="1782" spans="1:16" ht="15" x14ac:dyDescent="0.2">
      <c r="A1782" s="2">
        <v>1781</v>
      </c>
      <c r="B1782" s="6" t="s">
        <v>1</v>
      </c>
      <c r="C1782" s="7" t="str">
        <f>HYPERLINK("https://www.twitter.com/minaz21399161/status/1426273380509097987","https://www.twitter.com/minaz21399161/status/1426273380509097987")</f>
        <v>https://www.twitter.com/minaz21399161/status/1426273380509097987</v>
      </c>
      <c r="D1782" s="6" t="s">
        <v>3120</v>
      </c>
      <c r="E1782" s="8">
        <v>44421</v>
      </c>
      <c r="F1782" s="6" t="s">
        <v>3677</v>
      </c>
      <c r="G1782" s="5">
        <v>2</v>
      </c>
      <c r="H1782" s="5">
        <v>0</v>
      </c>
      <c r="I1782" s="5">
        <v>0</v>
      </c>
      <c r="J1782" s="6">
        <v>0.4</v>
      </c>
      <c r="K1782" s="4" t="s">
        <v>4606</v>
      </c>
      <c r="L1782" s="6" t="s">
        <v>3680</v>
      </c>
      <c r="M1782" s="5">
        <v>27707</v>
      </c>
      <c r="N1782" s="4" t="s">
        <v>4606</v>
      </c>
      <c r="O1782" s="4" t="s">
        <v>4606</v>
      </c>
      <c r="P1782" s="4" t="s">
        <v>4606</v>
      </c>
    </row>
    <row r="1783" spans="1:16" ht="15" x14ac:dyDescent="0.2">
      <c r="A1783" s="2">
        <v>1782</v>
      </c>
      <c r="B1783" s="6" t="s">
        <v>1</v>
      </c>
      <c r="C1783" s="7" t="str">
        <f>HYPERLINK("https://www.twitter.com/AndriRusdi2/status/1426273379812732932","https://www.twitter.com/AndriRusdi2/status/1426273379812732932")</f>
        <v>https://www.twitter.com/AndriRusdi2/status/1426273379812732932</v>
      </c>
      <c r="D1783" s="6" t="s">
        <v>3681</v>
      </c>
      <c r="E1783" s="8">
        <v>44421</v>
      </c>
      <c r="F1783" s="6" t="s">
        <v>3677</v>
      </c>
      <c r="G1783" s="5">
        <v>1</v>
      </c>
      <c r="H1783" s="5">
        <v>505</v>
      </c>
      <c r="I1783" s="5">
        <v>1097</v>
      </c>
      <c r="J1783" s="6">
        <v>700.2</v>
      </c>
      <c r="K1783" s="4" t="s">
        <v>4606</v>
      </c>
      <c r="L1783" s="6" t="s">
        <v>3373</v>
      </c>
      <c r="M1783" s="5">
        <v>27708</v>
      </c>
      <c r="N1783" s="4" t="s">
        <v>4606</v>
      </c>
      <c r="O1783" s="4" t="s">
        <v>4606</v>
      </c>
      <c r="P1783" s="4" t="s">
        <v>4606</v>
      </c>
    </row>
    <row r="1784" spans="1:16" ht="15" x14ac:dyDescent="0.2">
      <c r="A1784" s="2">
        <v>1783</v>
      </c>
      <c r="B1784" s="6" t="s">
        <v>1</v>
      </c>
      <c r="C1784" s="7" t="str">
        <f>HYPERLINK("https://www.twitter.com/krisblis1/status/1426273377149497350","https://www.twitter.com/krisblis1/status/1426273377149497350")</f>
        <v>https://www.twitter.com/krisblis1/status/1426273377149497350</v>
      </c>
      <c r="D1784" s="6" t="s">
        <v>3682</v>
      </c>
      <c r="E1784" s="8">
        <v>44421</v>
      </c>
      <c r="F1784" s="6" t="s">
        <v>3683</v>
      </c>
      <c r="G1784" s="5">
        <v>12</v>
      </c>
      <c r="H1784" s="5">
        <v>0</v>
      </c>
      <c r="I1784" s="5">
        <v>0</v>
      </c>
      <c r="J1784" s="6">
        <v>2.4000000000000004</v>
      </c>
      <c r="K1784" s="4" t="s">
        <v>4606</v>
      </c>
      <c r="L1784" s="6" t="s">
        <v>3684</v>
      </c>
      <c r="M1784" s="5">
        <v>27709</v>
      </c>
      <c r="N1784" s="4" t="s">
        <v>4606</v>
      </c>
      <c r="O1784" s="4" t="s">
        <v>4606</v>
      </c>
      <c r="P1784" s="4" t="s">
        <v>4606</v>
      </c>
    </row>
    <row r="1785" spans="1:16" ht="15" x14ac:dyDescent="0.2">
      <c r="A1785" s="2">
        <v>1784</v>
      </c>
      <c r="B1785" s="6" t="s">
        <v>1</v>
      </c>
      <c r="C1785" s="7" t="str">
        <f>HYPERLINK("https://www.twitter.com/hosein16883779/status/1426273376629399556","https://www.twitter.com/hosein16883779/status/1426273376629399556")</f>
        <v>https://www.twitter.com/hosein16883779/status/1426273376629399556</v>
      </c>
      <c r="D1785" s="6" t="s">
        <v>3575</v>
      </c>
      <c r="E1785" s="8">
        <v>44421</v>
      </c>
      <c r="F1785" s="6" t="s">
        <v>3683</v>
      </c>
      <c r="G1785" s="5">
        <v>2</v>
      </c>
      <c r="H1785" s="5">
        <v>0</v>
      </c>
      <c r="I1785" s="5">
        <v>0</v>
      </c>
      <c r="J1785" s="6">
        <v>0.4</v>
      </c>
      <c r="K1785" s="4" t="s">
        <v>4606</v>
      </c>
      <c r="L1785" s="6" t="s">
        <v>3685</v>
      </c>
      <c r="M1785" s="5">
        <v>27710</v>
      </c>
      <c r="N1785" s="4" t="s">
        <v>4606</v>
      </c>
      <c r="O1785" s="4" t="s">
        <v>4606</v>
      </c>
      <c r="P1785" s="4" t="s">
        <v>4606</v>
      </c>
    </row>
    <row r="1786" spans="1:16" ht="15" x14ac:dyDescent="0.2">
      <c r="A1786" s="2">
        <v>1785</v>
      </c>
      <c r="B1786" s="6" t="s">
        <v>1</v>
      </c>
      <c r="C1786" s="7" t="str">
        <f>HYPERLINK("https://www.twitter.com/dufrenoy_nadia/status/1426273375962468355","https://www.twitter.com/dufrenoy_nadia/status/1426273375962468355")</f>
        <v>https://www.twitter.com/dufrenoy_nadia/status/1426273375962468355</v>
      </c>
      <c r="D1786" s="6" t="s">
        <v>3686</v>
      </c>
      <c r="E1786" s="8">
        <v>44421</v>
      </c>
      <c r="F1786" s="6" t="s">
        <v>3683</v>
      </c>
      <c r="G1786" s="5">
        <v>165</v>
      </c>
      <c r="H1786" s="5">
        <v>38</v>
      </c>
      <c r="I1786" s="5">
        <v>8</v>
      </c>
      <c r="J1786" s="6">
        <v>48.4</v>
      </c>
      <c r="K1786" s="4" t="s">
        <v>4606</v>
      </c>
      <c r="L1786" s="6" t="s">
        <v>3687</v>
      </c>
      <c r="M1786" s="5">
        <v>27711</v>
      </c>
      <c r="N1786" s="4" t="s">
        <v>4606</v>
      </c>
      <c r="O1786" s="4" t="s">
        <v>4606</v>
      </c>
      <c r="P1786" s="4" t="s">
        <v>4606</v>
      </c>
    </row>
    <row r="1787" spans="1:16" ht="15" x14ac:dyDescent="0.2">
      <c r="A1787" s="2">
        <v>1786</v>
      </c>
      <c r="B1787" s="6" t="s">
        <v>1</v>
      </c>
      <c r="C1787" s="7" t="str">
        <f>HYPERLINK("https://www.twitter.com/mesiban/status/1426273370803408901","https://www.twitter.com/mesiban/status/1426273370803408901")</f>
        <v>https://www.twitter.com/mesiban/status/1426273370803408901</v>
      </c>
      <c r="D1787" s="6" t="s">
        <v>3554</v>
      </c>
      <c r="E1787" s="8">
        <v>44421</v>
      </c>
      <c r="F1787" s="6" t="s">
        <v>3688</v>
      </c>
      <c r="G1787" s="5">
        <v>51</v>
      </c>
      <c r="H1787" s="5">
        <v>0</v>
      </c>
      <c r="I1787" s="5">
        <v>0</v>
      </c>
      <c r="J1787" s="6">
        <v>10.200000000000001</v>
      </c>
      <c r="K1787" s="4" t="s">
        <v>4606</v>
      </c>
      <c r="L1787" s="6" t="s">
        <v>3689</v>
      </c>
      <c r="M1787" s="5">
        <v>27712</v>
      </c>
      <c r="N1787" s="4" t="s">
        <v>4606</v>
      </c>
      <c r="O1787" s="4" t="s">
        <v>4606</v>
      </c>
      <c r="P1787" s="4" t="s">
        <v>4606</v>
      </c>
    </row>
    <row r="1788" spans="1:16" ht="15" x14ac:dyDescent="0.2">
      <c r="A1788" s="2">
        <v>1787</v>
      </c>
      <c r="B1788" s="6" t="s">
        <v>1</v>
      </c>
      <c r="C1788" s="7" t="str">
        <f>HYPERLINK("https://www.twitter.com/Arsalan024/status/1426273370060967937","https://www.twitter.com/Arsalan024/status/1426273370060967937")</f>
        <v>https://www.twitter.com/Arsalan024/status/1426273370060967937</v>
      </c>
      <c r="D1788" s="6" t="s">
        <v>3690</v>
      </c>
      <c r="E1788" s="8">
        <v>44421</v>
      </c>
      <c r="F1788" s="6" t="s">
        <v>3691</v>
      </c>
      <c r="G1788" s="5">
        <v>58</v>
      </c>
      <c r="H1788" s="5">
        <v>0</v>
      </c>
      <c r="I1788" s="5">
        <v>0</v>
      </c>
      <c r="J1788" s="6">
        <v>11.600000000000001</v>
      </c>
      <c r="K1788" s="4" t="s">
        <v>4606</v>
      </c>
      <c r="L1788" s="6" t="s">
        <v>3692</v>
      </c>
      <c r="M1788" s="5">
        <v>27713</v>
      </c>
      <c r="N1788" s="4" t="s">
        <v>4606</v>
      </c>
      <c r="O1788" s="4" t="s">
        <v>4606</v>
      </c>
      <c r="P1788" s="4" t="s">
        <v>4606</v>
      </c>
    </row>
    <row r="1789" spans="1:16" ht="15" x14ac:dyDescent="0.2">
      <c r="A1789" s="2">
        <v>1788</v>
      </c>
      <c r="B1789" s="6" t="s">
        <v>1</v>
      </c>
      <c r="C1789" s="7" t="str">
        <f>HYPERLINK("https://www.twitter.com/HuseyinMGY/status/1426273368312066057","https://www.twitter.com/HuseyinMGY/status/1426273368312066057")</f>
        <v>https://www.twitter.com/HuseyinMGY/status/1426273368312066057</v>
      </c>
      <c r="D1789" s="6" t="s">
        <v>3633</v>
      </c>
      <c r="E1789" s="8">
        <v>44421</v>
      </c>
      <c r="F1789" s="6" t="s">
        <v>3691</v>
      </c>
      <c r="G1789" s="5">
        <v>9</v>
      </c>
      <c r="H1789" s="5">
        <v>205</v>
      </c>
      <c r="I1789" s="5">
        <v>672</v>
      </c>
      <c r="J1789" s="6">
        <v>399.3</v>
      </c>
      <c r="K1789" s="4" t="s">
        <v>4606</v>
      </c>
      <c r="L1789" s="6" t="s">
        <v>3693</v>
      </c>
      <c r="M1789" s="5">
        <v>27714</v>
      </c>
      <c r="N1789" s="4" t="s">
        <v>4606</v>
      </c>
      <c r="O1789" s="4" t="s">
        <v>4606</v>
      </c>
      <c r="P1789" s="4" t="s">
        <v>4606</v>
      </c>
    </row>
    <row r="1790" spans="1:16" ht="15" x14ac:dyDescent="0.2">
      <c r="A1790" s="2">
        <v>1789</v>
      </c>
      <c r="B1790" s="6" t="s">
        <v>1</v>
      </c>
      <c r="C1790" s="7" t="str">
        <f>HYPERLINK("https://www.twitter.com/msk6999999/status/1426273364310642691","https://www.twitter.com/msk6999999/status/1426273364310642691")</f>
        <v>https://www.twitter.com/msk6999999/status/1426273364310642691</v>
      </c>
      <c r="D1790" s="6" t="s">
        <v>3558</v>
      </c>
      <c r="E1790" s="8">
        <v>44421</v>
      </c>
      <c r="F1790" s="6" t="s">
        <v>3694</v>
      </c>
      <c r="G1790" s="5">
        <v>1</v>
      </c>
      <c r="H1790" s="5">
        <v>0</v>
      </c>
      <c r="I1790" s="5">
        <v>0</v>
      </c>
      <c r="J1790" s="6">
        <v>0.2</v>
      </c>
      <c r="K1790" s="4" t="s">
        <v>4606</v>
      </c>
      <c r="L1790" s="6" t="s">
        <v>3695</v>
      </c>
      <c r="M1790" s="5">
        <v>27715</v>
      </c>
      <c r="N1790" s="4" t="s">
        <v>4606</v>
      </c>
      <c r="O1790" s="4" t="s">
        <v>4606</v>
      </c>
      <c r="P1790" s="4" t="s">
        <v>4606</v>
      </c>
    </row>
    <row r="1791" spans="1:16" ht="15" x14ac:dyDescent="0.2">
      <c r="A1791" s="2">
        <v>1790</v>
      </c>
      <c r="B1791" s="6" t="s">
        <v>1</v>
      </c>
      <c r="C1791" s="7" t="str">
        <f>HYPERLINK("https://www.twitter.com/PanchoP57731375/status/1426273361341173765","https://www.twitter.com/PanchoP57731375/status/1426273361341173765")</f>
        <v>https://www.twitter.com/PanchoP57731375/status/1426273361341173765</v>
      </c>
      <c r="D1791" s="6" t="s">
        <v>3696</v>
      </c>
      <c r="E1791" s="8">
        <v>44421</v>
      </c>
      <c r="F1791" s="6" t="s">
        <v>3697</v>
      </c>
      <c r="G1791" s="5">
        <v>0</v>
      </c>
      <c r="H1791" s="5">
        <v>330</v>
      </c>
      <c r="I1791" s="5">
        <v>158</v>
      </c>
      <c r="J1791" s="5">
        <v>178</v>
      </c>
      <c r="K1791" s="4" t="s">
        <v>4606</v>
      </c>
      <c r="L1791" s="6" t="s">
        <v>3698</v>
      </c>
      <c r="M1791" s="5">
        <v>27716</v>
      </c>
      <c r="N1791" s="4" t="s">
        <v>4606</v>
      </c>
      <c r="O1791" s="4" t="s">
        <v>4606</v>
      </c>
      <c r="P1791" s="4" t="s">
        <v>4606</v>
      </c>
    </row>
    <row r="1792" spans="1:16" ht="15" x14ac:dyDescent="0.2">
      <c r="A1792" s="2">
        <v>1791</v>
      </c>
      <c r="B1792" s="6" t="s">
        <v>1</v>
      </c>
      <c r="C1792" s="7" t="str">
        <f>HYPERLINK("https://www.twitter.com/coin4us4/status/1426273360753795073","https://www.twitter.com/coin4us4/status/1426273360753795073")</f>
        <v>https://www.twitter.com/coin4us4/status/1426273360753795073</v>
      </c>
      <c r="D1792" s="6" t="s">
        <v>3563</v>
      </c>
      <c r="E1792" s="8">
        <v>44421</v>
      </c>
      <c r="F1792" s="6" t="s">
        <v>3697</v>
      </c>
      <c r="G1792" s="5">
        <v>1</v>
      </c>
      <c r="H1792" s="5">
        <v>0</v>
      </c>
      <c r="I1792" s="5">
        <v>0</v>
      </c>
      <c r="J1792" s="6">
        <v>0.2</v>
      </c>
      <c r="K1792" s="4" t="s">
        <v>4606</v>
      </c>
      <c r="L1792" s="6" t="s">
        <v>3699</v>
      </c>
      <c r="M1792" s="5">
        <v>27717</v>
      </c>
      <c r="N1792" s="4" t="s">
        <v>4606</v>
      </c>
      <c r="O1792" s="4" t="s">
        <v>4606</v>
      </c>
      <c r="P1792" s="4" t="s">
        <v>4606</v>
      </c>
    </row>
    <row r="1793" spans="1:16" ht="15" x14ac:dyDescent="0.2">
      <c r="A1793" s="2">
        <v>1792</v>
      </c>
      <c r="B1793" s="6" t="s">
        <v>1</v>
      </c>
      <c r="C1793" s="7" t="str">
        <f>HYPERLINK("https://www.twitter.com/mesiban/status/1426273360007372804","https://www.twitter.com/mesiban/status/1426273360007372804")</f>
        <v>https://www.twitter.com/mesiban/status/1426273360007372804</v>
      </c>
      <c r="D1793" s="6" t="s">
        <v>3554</v>
      </c>
      <c r="E1793" s="8">
        <v>44421</v>
      </c>
      <c r="F1793" s="6" t="s">
        <v>3697</v>
      </c>
      <c r="G1793" s="5">
        <v>51</v>
      </c>
      <c r="H1793" s="5">
        <v>0</v>
      </c>
      <c r="I1793" s="5">
        <v>0</v>
      </c>
      <c r="J1793" s="6">
        <v>10.200000000000001</v>
      </c>
      <c r="K1793" s="4" t="s">
        <v>4606</v>
      </c>
      <c r="L1793" s="6" t="s">
        <v>3700</v>
      </c>
      <c r="M1793" s="5">
        <v>27718</v>
      </c>
      <c r="N1793" s="4" t="s">
        <v>4606</v>
      </c>
      <c r="O1793" s="4" t="s">
        <v>4606</v>
      </c>
      <c r="P1793" s="4" t="s">
        <v>4606</v>
      </c>
    </row>
    <row r="1794" spans="1:16" ht="15" x14ac:dyDescent="0.2">
      <c r="A1794" s="2">
        <v>1793</v>
      </c>
      <c r="B1794" s="6" t="s">
        <v>1</v>
      </c>
      <c r="C1794" s="7" t="str">
        <f>HYPERLINK("https://www.twitter.com/Ajat81530455/status/1426273357691965440","https://www.twitter.com/Ajat81530455/status/1426273357691965440")</f>
        <v>https://www.twitter.com/Ajat81530455/status/1426273357691965440</v>
      </c>
      <c r="D1794" s="6" t="s">
        <v>3701</v>
      </c>
      <c r="E1794" s="8">
        <v>44421</v>
      </c>
      <c r="F1794" s="6" t="s">
        <v>3697</v>
      </c>
      <c r="G1794" s="5">
        <v>37</v>
      </c>
      <c r="H1794" s="5">
        <v>29032</v>
      </c>
      <c r="I1794" s="5">
        <v>26856</v>
      </c>
      <c r="J1794" s="5">
        <v>22145</v>
      </c>
      <c r="K1794" s="4" t="s">
        <v>4606</v>
      </c>
      <c r="L1794" s="6" t="s">
        <v>3368</v>
      </c>
      <c r="M1794" s="5">
        <v>27719</v>
      </c>
      <c r="N1794" s="4" t="s">
        <v>4606</v>
      </c>
      <c r="O1794" s="4" t="s">
        <v>4606</v>
      </c>
      <c r="P1794" s="4" t="s">
        <v>4606</v>
      </c>
    </row>
    <row r="1795" spans="1:16" ht="15" x14ac:dyDescent="0.2">
      <c r="A1795" s="2">
        <v>1794</v>
      </c>
      <c r="B1795" s="6" t="s">
        <v>1</v>
      </c>
      <c r="C1795" s="7" t="str">
        <f>HYPERLINK("https://www.twitter.com/Reza54066995/status/1426273355565514759","https://www.twitter.com/Reza54066995/status/1426273355565514759")</f>
        <v>https://www.twitter.com/Reza54066995/status/1426273355565514759</v>
      </c>
      <c r="D1795" s="6" t="s">
        <v>3551</v>
      </c>
      <c r="E1795" s="8">
        <v>44421</v>
      </c>
      <c r="F1795" s="6" t="s">
        <v>3702</v>
      </c>
      <c r="G1795" s="5">
        <v>5</v>
      </c>
      <c r="H1795" s="5">
        <v>0</v>
      </c>
      <c r="I1795" s="5">
        <v>0</v>
      </c>
      <c r="J1795" s="5">
        <v>1</v>
      </c>
      <c r="K1795" s="4" t="s">
        <v>4606</v>
      </c>
      <c r="L1795" s="6" t="s">
        <v>3703</v>
      </c>
      <c r="M1795" s="5">
        <v>27720</v>
      </c>
      <c r="N1795" s="4" t="s">
        <v>4606</v>
      </c>
      <c r="O1795" s="4" t="s">
        <v>4606</v>
      </c>
      <c r="P1795" s="4" t="s">
        <v>4606</v>
      </c>
    </row>
    <row r="1796" spans="1:16" ht="15" x14ac:dyDescent="0.2">
      <c r="A1796" s="2">
        <v>1795</v>
      </c>
      <c r="B1796" s="6" t="s">
        <v>1</v>
      </c>
      <c r="C1796" s="7" t="str">
        <f>HYPERLINK("https://www.twitter.com/AsdarJuliansyah/status/1426273355120873472","https://www.twitter.com/AsdarJuliansyah/status/1426273355120873472")</f>
        <v>https://www.twitter.com/AsdarJuliansyah/status/1426273355120873472</v>
      </c>
      <c r="D1796" s="6" t="s">
        <v>3704</v>
      </c>
      <c r="E1796" s="8">
        <v>44421</v>
      </c>
      <c r="F1796" s="6" t="s">
        <v>3702</v>
      </c>
      <c r="G1796" s="5">
        <v>15</v>
      </c>
      <c r="H1796" s="5">
        <v>649</v>
      </c>
      <c r="I1796" s="5">
        <v>666</v>
      </c>
      <c r="J1796" s="6">
        <v>530.70000000000005</v>
      </c>
      <c r="K1796" s="4" t="s">
        <v>4606</v>
      </c>
      <c r="L1796" s="6" t="s">
        <v>3622</v>
      </c>
      <c r="M1796" s="5">
        <v>27721</v>
      </c>
      <c r="N1796" s="4" t="s">
        <v>4606</v>
      </c>
      <c r="O1796" s="4" t="s">
        <v>4606</v>
      </c>
      <c r="P1796" s="4" t="s">
        <v>4606</v>
      </c>
    </row>
    <row r="1797" spans="1:16" ht="15" x14ac:dyDescent="0.2">
      <c r="A1797" s="2">
        <v>1796</v>
      </c>
      <c r="B1797" s="6" t="s">
        <v>1</v>
      </c>
      <c r="C1797" s="7" t="str">
        <f>HYPERLINK("https://www.twitter.com/Hamid21954314/status/1426273354160480257","https://www.twitter.com/Hamid21954314/status/1426273354160480257")</f>
        <v>https://www.twitter.com/Hamid21954314/status/1426273354160480257</v>
      </c>
      <c r="D1797" s="6" t="s">
        <v>3560</v>
      </c>
      <c r="E1797" s="8">
        <v>44421</v>
      </c>
      <c r="F1797" s="6" t="s">
        <v>3702</v>
      </c>
      <c r="G1797" s="5">
        <v>0</v>
      </c>
      <c r="H1797" s="5">
        <v>0</v>
      </c>
      <c r="I1797" s="5">
        <v>0</v>
      </c>
      <c r="J1797" s="5">
        <v>0</v>
      </c>
      <c r="K1797" s="4" t="s">
        <v>4606</v>
      </c>
      <c r="L1797" s="6" t="s">
        <v>3705</v>
      </c>
      <c r="M1797" s="5">
        <v>27722</v>
      </c>
      <c r="N1797" s="4" t="s">
        <v>4606</v>
      </c>
      <c r="O1797" s="4" t="s">
        <v>4606</v>
      </c>
      <c r="P1797" s="4" t="s">
        <v>4606</v>
      </c>
    </row>
    <row r="1798" spans="1:16" ht="15" x14ac:dyDescent="0.2">
      <c r="A1798" s="2">
        <v>1797</v>
      </c>
      <c r="B1798" s="6" t="s">
        <v>1</v>
      </c>
      <c r="C1798" s="7" t="str">
        <f>HYPERLINK("https://www.twitter.com/mohsenhmt_1/status/1426273351887200259","https://www.twitter.com/mohsenhmt_1/status/1426273351887200259")</f>
        <v>https://www.twitter.com/mohsenhmt_1/status/1426273351887200259</v>
      </c>
      <c r="D1798" s="6" t="s">
        <v>3578</v>
      </c>
      <c r="E1798" s="8">
        <v>44421</v>
      </c>
      <c r="F1798" s="6" t="s">
        <v>3706</v>
      </c>
      <c r="G1798" s="5">
        <v>5</v>
      </c>
      <c r="H1798" s="5">
        <v>0</v>
      </c>
      <c r="I1798" s="5">
        <v>0</v>
      </c>
      <c r="J1798" s="5">
        <v>1</v>
      </c>
      <c r="K1798" s="4" t="s">
        <v>4606</v>
      </c>
      <c r="L1798" s="6" t="s">
        <v>3707</v>
      </c>
      <c r="M1798" s="5">
        <v>27723</v>
      </c>
      <c r="N1798" s="4" t="s">
        <v>4606</v>
      </c>
      <c r="O1798" s="4" t="s">
        <v>4606</v>
      </c>
      <c r="P1798" s="4" t="s">
        <v>4606</v>
      </c>
    </row>
    <row r="1799" spans="1:16" ht="15" x14ac:dyDescent="0.2">
      <c r="A1799" s="2">
        <v>1798</v>
      </c>
      <c r="B1799" s="6" t="s">
        <v>1</v>
      </c>
      <c r="C1799" s="7" t="str">
        <f>HYPERLINK("https://www.twitter.com/hosein16883779/status/1426273351740317702","https://www.twitter.com/hosein16883779/status/1426273351740317702")</f>
        <v>https://www.twitter.com/hosein16883779/status/1426273351740317702</v>
      </c>
      <c r="D1799" s="6" t="s">
        <v>3575</v>
      </c>
      <c r="E1799" s="8">
        <v>44421</v>
      </c>
      <c r="F1799" s="6" t="s">
        <v>3706</v>
      </c>
      <c r="G1799" s="5">
        <v>2</v>
      </c>
      <c r="H1799" s="5">
        <v>0</v>
      </c>
      <c r="I1799" s="5">
        <v>0</v>
      </c>
      <c r="J1799" s="6">
        <v>0.4</v>
      </c>
      <c r="K1799" s="4" t="s">
        <v>4606</v>
      </c>
      <c r="L1799" s="6" t="s">
        <v>3708</v>
      </c>
      <c r="M1799" s="5">
        <v>27724</v>
      </c>
      <c r="N1799" s="4" t="s">
        <v>4606</v>
      </c>
      <c r="O1799" s="4" t="s">
        <v>4606</v>
      </c>
      <c r="P1799" s="4" t="s">
        <v>4606</v>
      </c>
    </row>
    <row r="1800" spans="1:16" ht="15" x14ac:dyDescent="0.2">
      <c r="A1800" s="2">
        <v>1799</v>
      </c>
      <c r="B1800" s="6" t="s">
        <v>1</v>
      </c>
      <c r="C1800" s="7" t="str">
        <f>HYPERLINK("https://www.twitter.com/mesiban/status/1426273350863704064","https://www.twitter.com/mesiban/status/1426273350863704064")</f>
        <v>https://www.twitter.com/mesiban/status/1426273350863704064</v>
      </c>
      <c r="D1800" s="6" t="s">
        <v>3554</v>
      </c>
      <c r="E1800" s="8">
        <v>44421</v>
      </c>
      <c r="F1800" s="6" t="s">
        <v>3706</v>
      </c>
      <c r="G1800" s="5">
        <v>51</v>
      </c>
      <c r="H1800" s="5">
        <v>0</v>
      </c>
      <c r="I1800" s="5">
        <v>0</v>
      </c>
      <c r="J1800" s="6">
        <v>10.200000000000001</v>
      </c>
      <c r="K1800" s="4" t="s">
        <v>4606</v>
      </c>
      <c r="L1800" s="6" t="s">
        <v>3709</v>
      </c>
      <c r="M1800" s="5">
        <v>27725</v>
      </c>
      <c r="N1800" s="4" t="s">
        <v>4606</v>
      </c>
      <c r="O1800" s="4" t="s">
        <v>4606</v>
      </c>
      <c r="P1800" s="4" t="s">
        <v>4606</v>
      </c>
    </row>
    <row r="1801" spans="1:16" ht="15" x14ac:dyDescent="0.2">
      <c r="A1801" s="2">
        <v>1800</v>
      </c>
      <c r="B1801" s="6" t="s">
        <v>1</v>
      </c>
      <c r="C1801" s="7" t="str">
        <f>HYPERLINK("https://www.twitter.com/msk6999999/status/1426273343184031746","https://www.twitter.com/msk6999999/status/1426273343184031746")</f>
        <v>https://www.twitter.com/msk6999999/status/1426273343184031746</v>
      </c>
      <c r="D1801" s="6" t="s">
        <v>3558</v>
      </c>
      <c r="E1801" s="8">
        <v>44421</v>
      </c>
      <c r="F1801" s="6" t="s">
        <v>3710</v>
      </c>
      <c r="G1801" s="5">
        <v>1</v>
      </c>
      <c r="H1801" s="5">
        <v>0</v>
      </c>
      <c r="I1801" s="5">
        <v>0</v>
      </c>
      <c r="J1801" s="6">
        <v>0.2</v>
      </c>
      <c r="K1801" s="4" t="s">
        <v>4606</v>
      </c>
      <c r="L1801" s="6" t="s">
        <v>3711</v>
      </c>
      <c r="M1801" s="5">
        <v>27726</v>
      </c>
      <c r="N1801" s="4" t="s">
        <v>4606</v>
      </c>
      <c r="O1801" s="4" t="s">
        <v>4606</v>
      </c>
      <c r="P1801" s="4" t="s">
        <v>4606</v>
      </c>
    </row>
    <row r="1802" spans="1:16" ht="15" x14ac:dyDescent="0.2">
      <c r="A1802" s="2">
        <v>1801</v>
      </c>
      <c r="B1802" s="6" t="s">
        <v>1</v>
      </c>
      <c r="C1802" s="7" t="str">
        <f>HYPERLINK("https://www.twitter.com/chillshiller/status/1426273337999822860","https://www.twitter.com/chillshiller/status/1426273337999822860")</f>
        <v>https://www.twitter.com/chillshiller/status/1426273337999822860</v>
      </c>
      <c r="D1802" s="6" t="s">
        <v>2598</v>
      </c>
      <c r="E1802" s="8">
        <v>44421</v>
      </c>
      <c r="F1802" s="6" t="s">
        <v>3712</v>
      </c>
      <c r="G1802" s="5">
        <v>341</v>
      </c>
      <c r="H1802" s="5">
        <v>1</v>
      </c>
      <c r="I1802" s="5">
        <v>1</v>
      </c>
      <c r="J1802" s="5">
        <v>69</v>
      </c>
      <c r="K1802" s="4" t="s">
        <v>4606</v>
      </c>
      <c r="L1802" s="6" t="s">
        <v>3713</v>
      </c>
      <c r="M1802" s="5">
        <v>27727</v>
      </c>
      <c r="N1802" s="4" t="s">
        <v>4606</v>
      </c>
      <c r="O1802" s="4" t="s">
        <v>4606</v>
      </c>
      <c r="P1802" s="4" t="s">
        <v>4606</v>
      </c>
    </row>
    <row r="1803" spans="1:16" ht="15" x14ac:dyDescent="0.2">
      <c r="A1803" s="2">
        <v>1802</v>
      </c>
      <c r="B1803" s="6" t="s">
        <v>1</v>
      </c>
      <c r="C1803" s="7" t="str">
        <f>HYPERLINK("https://www.twitter.com/mesiban/status/1426273336858906631","https://www.twitter.com/mesiban/status/1426273336858906631")</f>
        <v>https://www.twitter.com/mesiban/status/1426273336858906631</v>
      </c>
      <c r="D1803" s="6" t="s">
        <v>3554</v>
      </c>
      <c r="E1803" s="8">
        <v>44421</v>
      </c>
      <c r="F1803" s="6" t="s">
        <v>3712</v>
      </c>
      <c r="G1803" s="5">
        <v>51</v>
      </c>
      <c r="H1803" s="5">
        <v>0</v>
      </c>
      <c r="I1803" s="5">
        <v>0</v>
      </c>
      <c r="J1803" s="6">
        <v>10.200000000000001</v>
      </c>
      <c r="K1803" s="4" t="s">
        <v>4606</v>
      </c>
      <c r="L1803" s="6" t="s">
        <v>3714</v>
      </c>
      <c r="M1803" s="5">
        <v>27728</v>
      </c>
      <c r="N1803" s="4" t="s">
        <v>4606</v>
      </c>
      <c r="O1803" s="4" t="s">
        <v>4606</v>
      </c>
      <c r="P1803" s="4" t="s">
        <v>4606</v>
      </c>
    </row>
    <row r="1804" spans="1:16" ht="15" x14ac:dyDescent="0.2">
      <c r="A1804" s="2">
        <v>1803</v>
      </c>
      <c r="B1804" s="6" t="s">
        <v>157</v>
      </c>
      <c r="C1804" s="7" t="str">
        <f>HYPERLINK("https://www.youtube.com/watch?v=wMkNg_xmyOg","https://www.youtube.com/watch?v=wMkNg_xmyOg")</f>
        <v>https://www.youtube.com/watch?v=wMkNg_xmyOg</v>
      </c>
      <c r="D1804" s="6" t="s">
        <v>3715</v>
      </c>
      <c r="E1804" s="8">
        <v>44419</v>
      </c>
      <c r="F1804" s="6" t="s">
        <v>3716</v>
      </c>
      <c r="G1804" s="5">
        <v>2160</v>
      </c>
      <c r="H1804" s="5">
        <v>4</v>
      </c>
      <c r="I1804" s="5">
        <v>40</v>
      </c>
      <c r="J1804" s="6">
        <v>453.2</v>
      </c>
      <c r="K1804" s="4" t="s">
        <v>4606</v>
      </c>
      <c r="L1804" s="6" t="s">
        <v>3717</v>
      </c>
      <c r="M1804" s="5">
        <v>16615</v>
      </c>
      <c r="N1804" s="4" t="s">
        <v>4606</v>
      </c>
      <c r="O1804" s="4" t="s">
        <v>4606</v>
      </c>
      <c r="P1804" s="4" t="s">
        <v>4606</v>
      </c>
    </row>
    <row r="1805" spans="1:16" ht="15" x14ac:dyDescent="0.2">
      <c r="A1805" s="2">
        <v>1804</v>
      </c>
      <c r="B1805" s="6" t="s">
        <v>157</v>
      </c>
      <c r="C1805" s="7" t="str">
        <f>HYPERLINK("https://www.youtube.com/watch?v=kn7AeeQPPKU","https://www.youtube.com/watch?v=kn7AeeQPPKU")</f>
        <v>https://www.youtube.com/watch?v=kn7AeeQPPKU</v>
      </c>
      <c r="D1805" s="6" t="s">
        <v>3718</v>
      </c>
      <c r="E1805" s="8">
        <v>44419</v>
      </c>
      <c r="F1805" s="6" t="s">
        <v>3719</v>
      </c>
      <c r="G1805" s="5">
        <v>25500</v>
      </c>
      <c r="H1805" s="5">
        <v>375</v>
      </c>
      <c r="I1805" s="5">
        <v>9645</v>
      </c>
      <c r="J1805" s="5">
        <v>10035</v>
      </c>
      <c r="K1805" s="4" t="s">
        <v>4606</v>
      </c>
      <c r="L1805" s="6" t="s">
        <v>3720</v>
      </c>
      <c r="M1805" s="5">
        <v>16616</v>
      </c>
      <c r="N1805" s="4" t="s">
        <v>4606</v>
      </c>
      <c r="O1805" s="4" t="s">
        <v>4606</v>
      </c>
      <c r="P1805" s="4" t="s">
        <v>4606</v>
      </c>
    </row>
    <row r="1806" spans="1:16" ht="15" x14ac:dyDescent="0.2">
      <c r="A1806" s="2">
        <v>1805</v>
      </c>
      <c r="B1806" s="6" t="s">
        <v>157</v>
      </c>
      <c r="C1806" s="7" t="str">
        <f>HYPERLINK("https://www.youtube.com/watch?v=troWjYBrvfk","https://www.youtube.com/watch?v=troWjYBrvfk")</f>
        <v>https://www.youtube.com/watch?v=troWjYBrvfk</v>
      </c>
      <c r="D1806" s="6" t="s">
        <v>3721</v>
      </c>
      <c r="E1806" s="8">
        <v>44419</v>
      </c>
      <c r="F1806" s="6" t="s">
        <v>3722</v>
      </c>
      <c r="G1806" s="5">
        <v>1960000</v>
      </c>
      <c r="H1806" s="5">
        <v>4215</v>
      </c>
      <c r="I1806" s="5">
        <v>42950</v>
      </c>
      <c r="J1806" s="6">
        <v>414739.5</v>
      </c>
      <c r="K1806" s="4" t="s">
        <v>4606</v>
      </c>
      <c r="L1806" s="6" t="s">
        <v>3723</v>
      </c>
      <c r="M1806" s="5">
        <v>16617</v>
      </c>
      <c r="N1806" s="4" t="s">
        <v>4606</v>
      </c>
      <c r="O1806" s="4" t="s">
        <v>4606</v>
      </c>
      <c r="P1806" s="4" t="s">
        <v>4606</v>
      </c>
    </row>
    <row r="1807" spans="1:16" ht="15" x14ac:dyDescent="0.2">
      <c r="A1807" s="2">
        <v>1806</v>
      </c>
      <c r="B1807" s="6" t="s">
        <v>157</v>
      </c>
      <c r="C1807" s="7" t="str">
        <f>HYPERLINK("https://www.youtube.com/watch?v=znjHn1u-uJg","https://www.youtube.com/watch?v=znjHn1u-uJg")</f>
        <v>https://www.youtube.com/watch?v=znjHn1u-uJg</v>
      </c>
      <c r="D1807" s="6" t="s">
        <v>3724</v>
      </c>
      <c r="E1807" s="8">
        <v>44419</v>
      </c>
      <c r="F1807" s="6" t="s">
        <v>3725</v>
      </c>
      <c r="G1807" s="5">
        <v>1680</v>
      </c>
      <c r="H1807" s="5">
        <v>17</v>
      </c>
      <c r="I1807" s="5">
        <v>122</v>
      </c>
      <c r="J1807" s="6">
        <v>402.1</v>
      </c>
      <c r="K1807" s="4" t="s">
        <v>4606</v>
      </c>
      <c r="L1807" s="6" t="s">
        <v>3726</v>
      </c>
      <c r="M1807" s="5">
        <v>16618</v>
      </c>
      <c r="N1807" s="4" t="s">
        <v>4606</v>
      </c>
      <c r="O1807" s="4" t="s">
        <v>4606</v>
      </c>
      <c r="P1807" s="4" t="s">
        <v>4606</v>
      </c>
    </row>
    <row r="1808" spans="1:16" ht="15" x14ac:dyDescent="0.2">
      <c r="A1808" s="2">
        <v>1807</v>
      </c>
      <c r="B1808" s="6" t="s">
        <v>157</v>
      </c>
      <c r="C1808" s="7" t="str">
        <f>HYPERLINK("https://www.youtube.com/watch?v=YCBoNlnzyK8","https://www.youtube.com/watch?v=YCBoNlnzyK8")</f>
        <v>https://www.youtube.com/watch?v=YCBoNlnzyK8</v>
      </c>
      <c r="D1808" s="6" t="s">
        <v>3727</v>
      </c>
      <c r="E1808" s="8">
        <v>44419</v>
      </c>
      <c r="F1808" s="6" t="s">
        <v>3728</v>
      </c>
      <c r="G1808" s="5">
        <v>1400</v>
      </c>
      <c r="H1808" s="5">
        <v>56</v>
      </c>
      <c r="I1808" s="5">
        <v>366</v>
      </c>
      <c r="J1808" s="6">
        <v>479.8</v>
      </c>
      <c r="K1808" s="4" t="s">
        <v>4606</v>
      </c>
      <c r="L1808" s="6" t="s">
        <v>3729</v>
      </c>
      <c r="M1808" s="5">
        <v>16619</v>
      </c>
      <c r="N1808" s="4" t="s">
        <v>4606</v>
      </c>
      <c r="O1808" s="4" t="s">
        <v>4606</v>
      </c>
      <c r="P1808" s="4" t="s">
        <v>4606</v>
      </c>
    </row>
    <row r="1809" spans="1:16" ht="15" x14ac:dyDescent="0.2">
      <c r="A1809" s="2">
        <v>1808</v>
      </c>
      <c r="B1809" s="6" t="s">
        <v>157</v>
      </c>
      <c r="C1809" s="7" t="str">
        <f>HYPERLINK("https://www.youtube.com/watch?v=1c7t019Bekg","https://www.youtube.com/watch?v=1c7t019Bekg")</f>
        <v>https://www.youtube.com/watch?v=1c7t019Bekg</v>
      </c>
      <c r="D1809" s="6" t="s">
        <v>3730</v>
      </c>
      <c r="E1809" s="8">
        <v>44419</v>
      </c>
      <c r="F1809" s="6" t="s">
        <v>3731</v>
      </c>
      <c r="G1809" s="5">
        <v>16200</v>
      </c>
      <c r="H1809" s="5">
        <v>31</v>
      </c>
      <c r="I1809" s="5">
        <v>637</v>
      </c>
      <c r="J1809" s="6">
        <v>3567.8</v>
      </c>
      <c r="K1809" s="4" t="s">
        <v>4606</v>
      </c>
      <c r="L1809" s="6" t="s">
        <v>3732</v>
      </c>
      <c r="M1809" s="5">
        <v>16620</v>
      </c>
      <c r="N1809" s="4" t="s">
        <v>4606</v>
      </c>
      <c r="O1809" s="4" t="s">
        <v>4606</v>
      </c>
      <c r="P1809" s="4" t="s">
        <v>4606</v>
      </c>
    </row>
    <row r="1810" spans="1:16" ht="15" x14ac:dyDescent="0.2">
      <c r="A1810" s="2">
        <v>1809</v>
      </c>
      <c r="B1810" s="6" t="s">
        <v>157</v>
      </c>
      <c r="C1810" s="7" t="str">
        <f>HYPERLINK("https://www.youtube.com/watch?v=nKJ2PpY6qYs","https://www.youtube.com/watch?v=nKJ2PpY6qYs")</f>
        <v>https://www.youtube.com/watch?v=nKJ2PpY6qYs</v>
      </c>
      <c r="D1810" s="6" t="s">
        <v>3733</v>
      </c>
      <c r="E1810" s="8">
        <v>44419</v>
      </c>
      <c r="F1810" s="6" t="s">
        <v>3734</v>
      </c>
      <c r="G1810" s="5">
        <v>506</v>
      </c>
      <c r="H1810" s="5">
        <v>2</v>
      </c>
      <c r="I1810" s="5">
        <v>17</v>
      </c>
      <c r="J1810" s="6">
        <v>110.3</v>
      </c>
      <c r="K1810" s="4" t="s">
        <v>4606</v>
      </c>
      <c r="L1810" s="6" t="s">
        <v>3735</v>
      </c>
      <c r="M1810" s="5">
        <v>16621</v>
      </c>
      <c r="N1810" s="4" t="s">
        <v>4606</v>
      </c>
      <c r="O1810" s="4" t="s">
        <v>4606</v>
      </c>
      <c r="P1810" s="4" t="s">
        <v>4606</v>
      </c>
    </row>
    <row r="1811" spans="1:16" ht="15" x14ac:dyDescent="0.2">
      <c r="A1811" s="2">
        <v>1810</v>
      </c>
      <c r="B1811" s="6" t="s">
        <v>157</v>
      </c>
      <c r="C1811" s="7" t="str">
        <f>HYPERLINK("https://www.youtube.com/watch?v=wJSvS4acmH0","https://www.youtube.com/watch?v=wJSvS4acmH0")</f>
        <v>https://www.youtube.com/watch?v=wJSvS4acmH0</v>
      </c>
      <c r="D1811" s="6" t="s">
        <v>3736</v>
      </c>
      <c r="E1811" s="8">
        <v>44419</v>
      </c>
      <c r="F1811" s="6" t="s">
        <v>3737</v>
      </c>
      <c r="G1811" s="5">
        <v>11100</v>
      </c>
      <c r="H1811" s="5">
        <v>149</v>
      </c>
      <c r="I1811" s="5">
        <v>1984</v>
      </c>
      <c r="J1811" s="6">
        <v>3256.7</v>
      </c>
      <c r="K1811" s="4" t="s">
        <v>4606</v>
      </c>
      <c r="L1811" s="6" t="s">
        <v>3738</v>
      </c>
      <c r="M1811" s="5">
        <v>16622</v>
      </c>
      <c r="N1811" s="4" t="s">
        <v>4606</v>
      </c>
      <c r="O1811" s="4" t="s">
        <v>4606</v>
      </c>
      <c r="P1811" s="4" t="s">
        <v>4606</v>
      </c>
    </row>
    <row r="1812" spans="1:16" ht="15" x14ac:dyDescent="0.2">
      <c r="A1812" s="2">
        <v>1811</v>
      </c>
      <c r="B1812" s="6" t="s">
        <v>157</v>
      </c>
      <c r="C1812" s="7" t="str">
        <f>HYPERLINK("https://www.youtube.com/watch?v=nVGp4px2Sjc","https://www.youtube.com/watch?v=nVGp4px2Sjc")</f>
        <v>https://www.youtube.com/watch?v=nVGp4px2Sjc</v>
      </c>
      <c r="D1812" s="6" t="s">
        <v>3739</v>
      </c>
      <c r="E1812" s="8">
        <v>44419</v>
      </c>
      <c r="F1812" s="6" t="s">
        <v>3740</v>
      </c>
      <c r="G1812" s="5">
        <v>9560</v>
      </c>
      <c r="H1812" s="5">
        <v>41</v>
      </c>
      <c r="I1812" s="5">
        <v>1406</v>
      </c>
      <c r="J1812" s="6">
        <v>2627.3</v>
      </c>
      <c r="K1812" s="4" t="s">
        <v>4606</v>
      </c>
      <c r="L1812" s="6" t="s">
        <v>3741</v>
      </c>
      <c r="M1812" s="5">
        <v>16623</v>
      </c>
      <c r="N1812" s="4" t="s">
        <v>4606</v>
      </c>
      <c r="O1812" s="4" t="s">
        <v>4606</v>
      </c>
      <c r="P1812" s="4" t="s">
        <v>4606</v>
      </c>
    </row>
    <row r="1813" spans="1:16" ht="15" x14ac:dyDescent="0.2">
      <c r="A1813" s="2">
        <v>1812</v>
      </c>
      <c r="B1813" s="6" t="s">
        <v>157</v>
      </c>
      <c r="C1813" s="7" t="str">
        <f>HYPERLINK("https://www.youtube.com/watch?v=pGuo2Be5rwI","https://www.youtube.com/watch?v=pGuo2Be5rwI")</f>
        <v>https://www.youtube.com/watch?v=pGuo2Be5rwI</v>
      </c>
      <c r="D1813" s="6" t="s">
        <v>3742</v>
      </c>
      <c r="E1813" s="8">
        <v>44419</v>
      </c>
      <c r="F1813" s="6" t="s">
        <v>3743</v>
      </c>
      <c r="G1813" s="5">
        <v>7500</v>
      </c>
      <c r="H1813" s="5">
        <v>101</v>
      </c>
      <c r="I1813" s="5">
        <v>556</v>
      </c>
      <c r="J1813" s="6">
        <v>1808.3</v>
      </c>
      <c r="K1813" s="4" t="s">
        <v>4606</v>
      </c>
      <c r="L1813" s="6" t="s">
        <v>3744</v>
      </c>
      <c r="M1813" s="5">
        <v>16624</v>
      </c>
      <c r="N1813" s="4" t="s">
        <v>4606</v>
      </c>
      <c r="O1813" s="4" t="s">
        <v>4606</v>
      </c>
      <c r="P1813" s="4" t="s">
        <v>4606</v>
      </c>
    </row>
    <row r="1814" spans="1:16" ht="15" x14ac:dyDescent="0.2">
      <c r="A1814" s="2">
        <v>1813</v>
      </c>
      <c r="B1814" s="6" t="s">
        <v>157</v>
      </c>
      <c r="C1814" s="7" t="str">
        <f>HYPERLINK("https://www.youtube.com/watch?v=vzHaxnqhboA","https://www.youtube.com/watch?v=vzHaxnqhboA")</f>
        <v>https://www.youtube.com/watch?v=vzHaxnqhboA</v>
      </c>
      <c r="D1814" s="6" t="s">
        <v>3745</v>
      </c>
      <c r="E1814" s="8">
        <v>44419</v>
      </c>
      <c r="F1814" s="6" t="s">
        <v>3746</v>
      </c>
      <c r="G1814" s="5">
        <v>106000</v>
      </c>
      <c r="H1814" s="5">
        <v>23</v>
      </c>
      <c r="I1814" s="5">
        <v>308</v>
      </c>
      <c r="J1814" s="6">
        <v>21360.9</v>
      </c>
      <c r="K1814" s="4" t="s">
        <v>4606</v>
      </c>
      <c r="L1814" s="6" t="s">
        <v>3747</v>
      </c>
      <c r="M1814" s="5">
        <v>16625</v>
      </c>
      <c r="N1814" s="4" t="s">
        <v>4606</v>
      </c>
      <c r="O1814" s="4" t="s">
        <v>4606</v>
      </c>
      <c r="P1814" s="4" t="s">
        <v>4606</v>
      </c>
    </row>
    <row r="1815" spans="1:16" ht="15" x14ac:dyDescent="0.2">
      <c r="A1815" s="2">
        <v>1814</v>
      </c>
      <c r="B1815" s="6" t="s">
        <v>157</v>
      </c>
      <c r="C1815" s="7" t="str">
        <f>HYPERLINK("https://www.youtube.com/watch?v=wMvZ7j8OhUM","https://www.youtube.com/watch?v=wMvZ7j8OhUM")</f>
        <v>https://www.youtube.com/watch?v=wMvZ7j8OhUM</v>
      </c>
      <c r="D1815" s="6" t="s">
        <v>3748</v>
      </c>
      <c r="E1815" s="8">
        <v>44419</v>
      </c>
      <c r="F1815" s="6" t="s">
        <v>3749</v>
      </c>
      <c r="G1815" s="5">
        <v>2610</v>
      </c>
      <c r="H1815" s="5">
        <v>32</v>
      </c>
      <c r="I1815" s="5">
        <v>95</v>
      </c>
      <c r="J1815" s="6">
        <v>579.1</v>
      </c>
      <c r="K1815" s="4" t="s">
        <v>4606</v>
      </c>
      <c r="L1815" s="6" t="s">
        <v>3750</v>
      </c>
      <c r="M1815" s="5">
        <v>16626</v>
      </c>
      <c r="N1815" s="4" t="s">
        <v>4606</v>
      </c>
      <c r="O1815" s="4" t="s">
        <v>4606</v>
      </c>
      <c r="P1815" s="4" t="s">
        <v>4606</v>
      </c>
    </row>
    <row r="1816" spans="1:16" ht="15" x14ac:dyDescent="0.2">
      <c r="A1816" s="2">
        <v>1815</v>
      </c>
      <c r="B1816" s="6" t="s">
        <v>157</v>
      </c>
      <c r="C1816" s="7" t="str">
        <f>HYPERLINK("https://www.youtube.com/watch?v=xWsSkuV_QX4","https://www.youtube.com/watch?v=xWsSkuV_QX4")</f>
        <v>https://www.youtube.com/watch?v=xWsSkuV_QX4</v>
      </c>
      <c r="D1816" s="6" t="s">
        <v>3751</v>
      </c>
      <c r="E1816" s="8">
        <v>44419</v>
      </c>
      <c r="F1816" s="6" t="s">
        <v>3752</v>
      </c>
      <c r="G1816" s="5">
        <v>0</v>
      </c>
      <c r="H1816" s="5">
        <v>135</v>
      </c>
      <c r="I1816" s="5">
        <v>8213</v>
      </c>
      <c r="J1816" s="5">
        <v>4147</v>
      </c>
      <c r="K1816" s="4" t="s">
        <v>4606</v>
      </c>
      <c r="L1816" s="6" t="s">
        <v>3753</v>
      </c>
      <c r="M1816" s="5">
        <v>16627</v>
      </c>
      <c r="N1816" s="4" t="s">
        <v>4606</v>
      </c>
      <c r="O1816" s="4" t="s">
        <v>4606</v>
      </c>
      <c r="P1816" s="4" t="s">
        <v>4606</v>
      </c>
    </row>
    <row r="1817" spans="1:16" ht="15" x14ac:dyDescent="0.2">
      <c r="A1817" s="2">
        <v>1816</v>
      </c>
      <c r="B1817" s="6" t="s">
        <v>157</v>
      </c>
      <c r="C1817" s="7" t="str">
        <f>HYPERLINK("https://www.youtube.com/watch?v=_NbWAzwKyhY","https://www.youtube.com/watch?v=_NbWAzwKyhY")</f>
        <v>https://www.youtube.com/watch?v=_NbWAzwKyhY</v>
      </c>
      <c r="D1817" s="6" t="s">
        <v>3754</v>
      </c>
      <c r="E1817" s="8">
        <v>44419</v>
      </c>
      <c r="F1817" s="6" t="s">
        <v>3755</v>
      </c>
      <c r="G1817" s="5">
        <v>184000</v>
      </c>
      <c r="H1817" s="5">
        <v>2449</v>
      </c>
      <c r="I1817" s="5">
        <v>16914</v>
      </c>
      <c r="J1817" s="6">
        <v>45991.7</v>
      </c>
      <c r="K1817" s="4" t="s">
        <v>4606</v>
      </c>
      <c r="L1817" s="6" t="s">
        <v>3756</v>
      </c>
      <c r="M1817" s="5">
        <v>16628</v>
      </c>
      <c r="N1817" s="4" t="s">
        <v>4606</v>
      </c>
      <c r="O1817" s="4" t="s">
        <v>4606</v>
      </c>
      <c r="P1817" s="4" t="s">
        <v>4606</v>
      </c>
    </row>
    <row r="1818" spans="1:16" ht="15" x14ac:dyDescent="0.2">
      <c r="A1818" s="2">
        <v>1817</v>
      </c>
      <c r="B1818" s="6" t="s">
        <v>157</v>
      </c>
      <c r="C1818" s="7" t="str">
        <f>HYPERLINK("https://www.youtube.com/watch?v=J-FbPpYNYeQ","https://www.youtube.com/watch?v=J-FbPpYNYeQ")</f>
        <v>https://www.youtube.com/watch?v=J-FbPpYNYeQ</v>
      </c>
      <c r="D1818" s="6" t="s">
        <v>3757</v>
      </c>
      <c r="E1818" s="8">
        <v>44419</v>
      </c>
      <c r="F1818" s="6" t="s">
        <v>3758</v>
      </c>
      <c r="G1818" s="5">
        <v>2670</v>
      </c>
      <c r="H1818" s="5">
        <v>74</v>
      </c>
      <c r="I1818" s="5">
        <v>888</v>
      </c>
      <c r="J1818" s="6">
        <v>1000.2</v>
      </c>
      <c r="K1818" s="4" t="s">
        <v>4606</v>
      </c>
      <c r="L1818" s="6" t="s">
        <v>3759</v>
      </c>
      <c r="M1818" s="5">
        <v>16629</v>
      </c>
      <c r="N1818" s="4" t="s">
        <v>4606</v>
      </c>
      <c r="O1818" s="4" t="s">
        <v>4606</v>
      </c>
      <c r="P1818" s="4" t="s">
        <v>4606</v>
      </c>
    </row>
    <row r="1819" spans="1:16" ht="15" x14ac:dyDescent="0.2">
      <c r="A1819" s="2">
        <v>1818</v>
      </c>
      <c r="B1819" s="6" t="s">
        <v>157</v>
      </c>
      <c r="C1819" s="7" t="str">
        <f>HYPERLINK("https://www.youtube.com/watch?v=MOlMiplhPUU","https://www.youtube.com/watch?v=MOlMiplhPUU")</f>
        <v>https://www.youtube.com/watch?v=MOlMiplhPUU</v>
      </c>
      <c r="D1819" s="6" t="s">
        <v>3745</v>
      </c>
      <c r="E1819" s="8">
        <v>44419</v>
      </c>
      <c r="F1819" s="6" t="s">
        <v>3760</v>
      </c>
      <c r="G1819" s="5">
        <v>106000</v>
      </c>
      <c r="H1819" s="5">
        <v>43</v>
      </c>
      <c r="I1819" s="5">
        <v>841</v>
      </c>
      <c r="J1819" s="6">
        <v>21633.4</v>
      </c>
      <c r="K1819" s="4" t="s">
        <v>4606</v>
      </c>
      <c r="L1819" s="6" t="s">
        <v>3761</v>
      </c>
      <c r="M1819" s="5">
        <v>16630</v>
      </c>
      <c r="N1819" s="4" t="s">
        <v>4606</v>
      </c>
      <c r="O1819" s="4" t="s">
        <v>4606</v>
      </c>
      <c r="P1819" s="4" t="s">
        <v>4606</v>
      </c>
    </row>
    <row r="1820" spans="1:16" ht="15" x14ac:dyDescent="0.2">
      <c r="A1820" s="2">
        <v>1819</v>
      </c>
      <c r="B1820" s="6" t="s">
        <v>157</v>
      </c>
      <c r="C1820" s="7" t="str">
        <f>HYPERLINK("https://www.youtube.com/watch?v=achLbR4VwGc","https://www.youtube.com/watch?v=achLbR4VwGc")</f>
        <v>https://www.youtube.com/watch?v=achLbR4VwGc</v>
      </c>
      <c r="D1820" s="6" t="s">
        <v>3718</v>
      </c>
      <c r="E1820" s="8">
        <v>44419</v>
      </c>
      <c r="F1820" s="6" t="s">
        <v>3762</v>
      </c>
      <c r="G1820" s="5">
        <v>25500</v>
      </c>
      <c r="H1820" s="5">
        <v>465</v>
      </c>
      <c r="I1820" s="5">
        <v>13591</v>
      </c>
      <c r="J1820" s="5">
        <v>12035</v>
      </c>
      <c r="K1820" s="4" t="s">
        <v>4606</v>
      </c>
      <c r="L1820" s="6" t="s">
        <v>3763</v>
      </c>
      <c r="M1820" s="5">
        <v>16631</v>
      </c>
      <c r="N1820" s="4" t="s">
        <v>4606</v>
      </c>
      <c r="O1820" s="4" t="s">
        <v>4606</v>
      </c>
      <c r="P1820" s="4" t="s">
        <v>4606</v>
      </c>
    </row>
    <row r="1821" spans="1:16" ht="15" x14ac:dyDescent="0.2">
      <c r="A1821" s="2">
        <v>1820</v>
      </c>
      <c r="B1821" s="6" t="s">
        <v>157</v>
      </c>
      <c r="C1821" s="7" t="str">
        <f>HYPERLINK("https://www.youtube.com/watch?v=FHh49LsIXUY","https://www.youtube.com/watch?v=FHh49LsIXUY")</f>
        <v>https://www.youtube.com/watch?v=FHh49LsIXUY</v>
      </c>
      <c r="D1821" s="6" t="s">
        <v>1915</v>
      </c>
      <c r="E1821" s="8">
        <v>44419</v>
      </c>
      <c r="F1821" s="6" t="s">
        <v>3764</v>
      </c>
      <c r="G1821" s="5">
        <v>2030000</v>
      </c>
      <c r="H1821" s="5">
        <v>28</v>
      </c>
      <c r="I1821" s="5">
        <v>490</v>
      </c>
      <c r="J1821" s="6">
        <v>406253.4</v>
      </c>
      <c r="K1821" s="4" t="s">
        <v>4606</v>
      </c>
      <c r="L1821" s="6" t="s">
        <v>3765</v>
      </c>
      <c r="M1821" s="5">
        <v>16632</v>
      </c>
      <c r="N1821" s="4" t="s">
        <v>4606</v>
      </c>
      <c r="O1821" s="4" t="s">
        <v>4606</v>
      </c>
      <c r="P1821" s="4" t="s">
        <v>4606</v>
      </c>
    </row>
    <row r="1822" spans="1:16" ht="15" x14ac:dyDescent="0.2">
      <c r="A1822" s="2">
        <v>1821</v>
      </c>
      <c r="B1822" s="6" t="s">
        <v>157</v>
      </c>
      <c r="C1822" s="7" t="str">
        <f>HYPERLINK("https://www.youtube.com/watch?v=Sv7IIMcroQM","https://www.youtube.com/watch?v=Sv7IIMcroQM")</f>
        <v>https://www.youtube.com/watch?v=Sv7IIMcroQM</v>
      </c>
      <c r="D1822" s="6" t="s">
        <v>1915</v>
      </c>
      <c r="E1822" s="8">
        <v>44419</v>
      </c>
      <c r="F1822" s="6" t="s">
        <v>3766</v>
      </c>
      <c r="G1822" s="5">
        <v>2030000</v>
      </c>
      <c r="H1822" s="5">
        <v>49</v>
      </c>
      <c r="I1822" s="5">
        <v>1298</v>
      </c>
      <c r="J1822" s="6">
        <v>406663.7</v>
      </c>
      <c r="K1822" s="4" t="s">
        <v>4606</v>
      </c>
      <c r="L1822" s="6" t="s">
        <v>3767</v>
      </c>
      <c r="M1822" s="5">
        <v>16633</v>
      </c>
      <c r="N1822" s="4" t="s">
        <v>4606</v>
      </c>
      <c r="O1822" s="4" t="s">
        <v>4606</v>
      </c>
      <c r="P1822" s="4" t="s">
        <v>4606</v>
      </c>
    </row>
    <row r="1823" spans="1:16" ht="15" x14ac:dyDescent="0.2">
      <c r="A1823" s="2">
        <v>1822</v>
      </c>
      <c r="B1823" s="6" t="s">
        <v>157</v>
      </c>
      <c r="C1823" s="7" t="str">
        <f>HYPERLINK("https://www.youtube.com/watch?v=Es-PvJTPESw","https://www.youtube.com/watch?v=Es-PvJTPESw")</f>
        <v>https://www.youtube.com/watch?v=Es-PvJTPESw</v>
      </c>
      <c r="D1823" s="6" t="s">
        <v>3768</v>
      </c>
      <c r="E1823" s="8">
        <v>44419</v>
      </c>
      <c r="F1823" s="6" t="s">
        <v>3769</v>
      </c>
      <c r="G1823" s="5">
        <v>28700</v>
      </c>
      <c r="H1823" s="5">
        <v>364</v>
      </c>
      <c r="I1823" s="5">
        <v>3774</v>
      </c>
      <c r="J1823" s="6">
        <v>7736.2</v>
      </c>
      <c r="K1823" s="4" t="s">
        <v>4606</v>
      </c>
      <c r="L1823" s="6" t="s">
        <v>3770</v>
      </c>
      <c r="M1823" s="5">
        <v>16634</v>
      </c>
      <c r="N1823" s="4" t="s">
        <v>4606</v>
      </c>
      <c r="O1823" s="4" t="s">
        <v>4606</v>
      </c>
      <c r="P1823" s="4" t="s">
        <v>4606</v>
      </c>
    </row>
    <row r="1824" spans="1:16" ht="15" x14ac:dyDescent="0.2">
      <c r="A1824" s="2">
        <v>1823</v>
      </c>
      <c r="B1824" s="6" t="s">
        <v>157</v>
      </c>
      <c r="C1824" s="7" t="str">
        <f>HYPERLINK("https://www.youtube.com/watch?v=R9QVQ9YVEGM","https://www.youtube.com/watch?v=R9QVQ9YVEGM")</f>
        <v>https://www.youtube.com/watch?v=R9QVQ9YVEGM</v>
      </c>
      <c r="D1824" s="6" t="s">
        <v>3771</v>
      </c>
      <c r="E1824" s="8">
        <v>44419</v>
      </c>
      <c r="F1824" s="6" t="s">
        <v>3772</v>
      </c>
      <c r="G1824" s="5">
        <v>314000</v>
      </c>
      <c r="H1824" s="5">
        <v>73</v>
      </c>
      <c r="I1824" s="5">
        <v>15658</v>
      </c>
      <c r="J1824" s="6">
        <v>70650.899999999994</v>
      </c>
      <c r="K1824" s="4" t="s">
        <v>4606</v>
      </c>
      <c r="L1824" s="6" t="s">
        <v>3773</v>
      </c>
      <c r="M1824" s="5">
        <v>16635</v>
      </c>
      <c r="N1824" s="4" t="s">
        <v>4606</v>
      </c>
      <c r="O1824" s="4" t="s">
        <v>4606</v>
      </c>
      <c r="P1824" s="4" t="s">
        <v>4606</v>
      </c>
    </row>
    <row r="1825" spans="1:16" ht="15" x14ac:dyDescent="0.2">
      <c r="A1825" s="2">
        <v>1824</v>
      </c>
      <c r="B1825" s="6" t="s">
        <v>157</v>
      </c>
      <c r="C1825" s="7" t="str">
        <f>HYPERLINK("https://www.youtube.com/watch?v=OKf7mzSNh0U","https://www.youtube.com/watch?v=OKf7mzSNh0U")</f>
        <v>https://www.youtube.com/watch?v=OKf7mzSNh0U</v>
      </c>
      <c r="D1825" s="6" t="s">
        <v>3774</v>
      </c>
      <c r="E1825" s="8">
        <v>44419</v>
      </c>
      <c r="F1825" s="6" t="s">
        <v>3775</v>
      </c>
      <c r="G1825" s="5">
        <v>21300</v>
      </c>
      <c r="H1825" s="5">
        <v>89</v>
      </c>
      <c r="I1825" s="5">
        <v>2774</v>
      </c>
      <c r="J1825" s="6">
        <v>5673.7</v>
      </c>
      <c r="K1825" s="4" t="s">
        <v>4606</v>
      </c>
      <c r="L1825" s="6" t="s">
        <v>3776</v>
      </c>
      <c r="M1825" s="5">
        <v>16636</v>
      </c>
      <c r="N1825" s="4" t="s">
        <v>4606</v>
      </c>
      <c r="O1825" s="4" t="s">
        <v>4606</v>
      </c>
      <c r="P1825" s="4" t="s">
        <v>4606</v>
      </c>
    </row>
    <row r="1826" spans="1:16" ht="15" x14ac:dyDescent="0.2">
      <c r="A1826" s="2">
        <v>1825</v>
      </c>
      <c r="B1826" s="6" t="s">
        <v>157</v>
      </c>
      <c r="C1826" s="7" t="str">
        <f>HYPERLINK("https://www.youtube.com/watch?v=5Cf9XbcdSIQ","https://www.youtube.com/watch?v=5Cf9XbcdSIQ")</f>
        <v>https://www.youtube.com/watch?v=5Cf9XbcdSIQ</v>
      </c>
      <c r="D1826" s="6" t="s">
        <v>3727</v>
      </c>
      <c r="E1826" s="8">
        <v>44419</v>
      </c>
      <c r="F1826" s="6" t="s">
        <v>3777</v>
      </c>
      <c r="G1826" s="5">
        <v>1400</v>
      </c>
      <c r="H1826" s="5">
        <v>51</v>
      </c>
      <c r="I1826" s="5">
        <v>472</v>
      </c>
      <c r="J1826" s="6">
        <v>531.29999999999995</v>
      </c>
      <c r="K1826" s="4" t="s">
        <v>4606</v>
      </c>
      <c r="L1826" s="6" t="s">
        <v>3778</v>
      </c>
      <c r="M1826" s="5">
        <v>16637</v>
      </c>
      <c r="N1826" s="4" t="s">
        <v>4606</v>
      </c>
      <c r="O1826" s="4" t="s">
        <v>4606</v>
      </c>
      <c r="P1826" s="4" t="s">
        <v>4606</v>
      </c>
    </row>
    <row r="1827" spans="1:16" ht="15" x14ac:dyDescent="0.2">
      <c r="A1827" s="2">
        <v>1826</v>
      </c>
      <c r="B1827" s="6" t="s">
        <v>157</v>
      </c>
      <c r="C1827" s="7" t="str">
        <f>HYPERLINK("https://www.youtube.com/watch?v=EdIAflgm5xY","https://www.youtube.com/watch?v=EdIAflgm5xY")</f>
        <v>https://www.youtube.com/watch?v=EdIAflgm5xY</v>
      </c>
      <c r="D1827" s="6" t="s">
        <v>3779</v>
      </c>
      <c r="E1827" s="8">
        <v>44419</v>
      </c>
      <c r="F1827" s="6" t="s">
        <v>3780</v>
      </c>
      <c r="G1827" s="5">
        <v>28500</v>
      </c>
      <c r="H1827" s="5">
        <v>362</v>
      </c>
      <c r="I1827" s="5">
        <v>3586</v>
      </c>
      <c r="J1827" s="6">
        <v>7601.6</v>
      </c>
      <c r="K1827" s="4" t="s">
        <v>4606</v>
      </c>
      <c r="L1827" s="6" t="s">
        <v>3781</v>
      </c>
      <c r="M1827" s="5">
        <v>16638</v>
      </c>
      <c r="N1827" s="4" t="s">
        <v>4606</v>
      </c>
      <c r="O1827" s="4" t="s">
        <v>4606</v>
      </c>
      <c r="P1827" s="4" t="s">
        <v>4606</v>
      </c>
    </row>
    <row r="1828" spans="1:16" ht="15" x14ac:dyDescent="0.2">
      <c r="A1828" s="2">
        <v>1827</v>
      </c>
      <c r="B1828" s="6" t="s">
        <v>157</v>
      </c>
      <c r="C1828" s="7" t="str">
        <f>HYPERLINK("https://www.youtube.com/watch?v=RDE6meJ7iSg","https://www.youtube.com/watch?v=RDE6meJ7iSg")</f>
        <v>https://www.youtube.com/watch?v=RDE6meJ7iSg</v>
      </c>
      <c r="D1828" s="6" t="s">
        <v>3782</v>
      </c>
      <c r="E1828" s="8">
        <v>44419</v>
      </c>
      <c r="F1828" s="6" t="s">
        <v>3783</v>
      </c>
      <c r="G1828" s="5">
        <v>16700</v>
      </c>
      <c r="H1828" s="5">
        <v>157</v>
      </c>
      <c r="I1828" s="5">
        <v>1251</v>
      </c>
      <c r="J1828" s="6">
        <v>4012.6</v>
      </c>
      <c r="K1828" s="4" t="s">
        <v>4606</v>
      </c>
      <c r="L1828" s="6" t="s">
        <v>3784</v>
      </c>
      <c r="M1828" s="5">
        <v>16639</v>
      </c>
      <c r="N1828" s="4" t="s">
        <v>4606</v>
      </c>
      <c r="O1828" s="4" t="s">
        <v>4606</v>
      </c>
      <c r="P1828" s="4" t="s">
        <v>4606</v>
      </c>
    </row>
    <row r="1829" spans="1:16" ht="15" x14ac:dyDescent="0.2">
      <c r="A1829" s="2">
        <v>1828</v>
      </c>
      <c r="B1829" s="6" t="s">
        <v>157</v>
      </c>
      <c r="C1829" s="7" t="str">
        <f>HYPERLINK("https://www.youtube.com/watch?v=SIOj83YX3bs","https://www.youtube.com/watch?v=SIOj83YX3bs")</f>
        <v>https://www.youtube.com/watch?v=SIOj83YX3bs</v>
      </c>
      <c r="D1829" s="6" t="s">
        <v>3785</v>
      </c>
      <c r="E1829" s="8">
        <v>44419</v>
      </c>
      <c r="F1829" s="6" t="s">
        <v>3786</v>
      </c>
      <c r="G1829" s="5">
        <v>100000</v>
      </c>
      <c r="H1829" s="5">
        <v>144</v>
      </c>
      <c r="I1829" s="5">
        <v>1422</v>
      </c>
      <c r="J1829" s="6">
        <v>20754.2</v>
      </c>
      <c r="K1829" s="4" t="s">
        <v>4606</v>
      </c>
      <c r="L1829" s="6" t="s">
        <v>3787</v>
      </c>
      <c r="M1829" s="5">
        <v>16640</v>
      </c>
      <c r="N1829" s="4" t="s">
        <v>4606</v>
      </c>
      <c r="O1829" s="4" t="s">
        <v>4606</v>
      </c>
      <c r="P1829" s="4" t="s">
        <v>4606</v>
      </c>
    </row>
    <row r="1830" spans="1:16" ht="15" x14ac:dyDescent="0.2">
      <c r="A1830" s="2">
        <v>1829</v>
      </c>
      <c r="B1830" s="6" t="s">
        <v>157</v>
      </c>
      <c r="C1830" s="7" t="str">
        <f>HYPERLINK("https://www.youtube.com/watch?v=bUpW_RfnAm4","https://www.youtube.com/watch?v=bUpW_RfnAm4")</f>
        <v>https://www.youtube.com/watch?v=bUpW_RfnAm4</v>
      </c>
      <c r="D1830" s="6" t="s">
        <v>3788</v>
      </c>
      <c r="E1830" s="8">
        <v>44419</v>
      </c>
      <c r="F1830" s="6" t="s">
        <v>3789</v>
      </c>
      <c r="G1830" s="5">
        <v>0</v>
      </c>
      <c r="H1830" s="5">
        <v>15</v>
      </c>
      <c r="I1830" s="5">
        <v>111</v>
      </c>
      <c r="J1830" s="5">
        <v>60</v>
      </c>
      <c r="K1830" s="4" t="s">
        <v>4606</v>
      </c>
      <c r="L1830" s="6" t="s">
        <v>3790</v>
      </c>
      <c r="M1830" s="5">
        <v>16641</v>
      </c>
      <c r="N1830" s="4" t="s">
        <v>4606</v>
      </c>
      <c r="O1830" s="4" t="s">
        <v>4606</v>
      </c>
      <c r="P1830" s="4" t="s">
        <v>4606</v>
      </c>
    </row>
    <row r="1831" spans="1:16" ht="15" x14ac:dyDescent="0.2">
      <c r="A1831" s="2">
        <v>1830</v>
      </c>
      <c r="B1831" s="6" t="s">
        <v>157</v>
      </c>
      <c r="C1831" s="7" t="str">
        <f>HYPERLINK("https://www.youtube.com/watch?v=inuArfT2cdE","https://www.youtube.com/watch?v=inuArfT2cdE")</f>
        <v>https://www.youtube.com/watch?v=inuArfT2cdE</v>
      </c>
      <c r="D1831" s="6" t="s">
        <v>3791</v>
      </c>
      <c r="E1831" s="8">
        <v>44419</v>
      </c>
      <c r="F1831" s="6" t="s">
        <v>3792</v>
      </c>
      <c r="G1831" s="5">
        <v>4950</v>
      </c>
      <c r="H1831" s="5">
        <v>55</v>
      </c>
      <c r="I1831" s="5">
        <v>1309</v>
      </c>
      <c r="J1831" s="5">
        <v>1661</v>
      </c>
      <c r="K1831" s="4" t="s">
        <v>4606</v>
      </c>
      <c r="L1831" s="6" t="s">
        <v>3793</v>
      </c>
      <c r="M1831" s="5">
        <v>16642</v>
      </c>
      <c r="N1831" s="4" t="s">
        <v>4606</v>
      </c>
      <c r="O1831" s="4" t="s">
        <v>4606</v>
      </c>
      <c r="P1831" s="4" t="s">
        <v>4606</v>
      </c>
    </row>
    <row r="1832" spans="1:16" ht="15" x14ac:dyDescent="0.2">
      <c r="A1832" s="2">
        <v>1831</v>
      </c>
      <c r="B1832" s="6" t="s">
        <v>157</v>
      </c>
      <c r="C1832" s="7" t="str">
        <f>HYPERLINK("https://www.youtube.com/watch?v=mmPM4_F4dwY","https://www.youtube.com/watch?v=mmPM4_F4dwY")</f>
        <v>https://www.youtube.com/watch?v=mmPM4_F4dwY</v>
      </c>
      <c r="D1832" s="6" t="s">
        <v>3794</v>
      </c>
      <c r="E1832" s="8">
        <v>44419</v>
      </c>
      <c r="F1832" s="6" t="s">
        <v>3795</v>
      </c>
      <c r="G1832" s="5">
        <v>967000</v>
      </c>
      <c r="H1832" s="5">
        <v>753</v>
      </c>
      <c r="I1832" s="5">
        <v>35699</v>
      </c>
      <c r="J1832" s="6">
        <v>211475.4</v>
      </c>
      <c r="K1832" s="4" t="s">
        <v>4606</v>
      </c>
      <c r="L1832" s="6" t="s">
        <v>3796</v>
      </c>
      <c r="M1832" s="5">
        <v>16643</v>
      </c>
      <c r="N1832" s="4" t="s">
        <v>4606</v>
      </c>
      <c r="O1832" s="4" t="s">
        <v>4606</v>
      </c>
      <c r="P1832" s="4" t="s">
        <v>4606</v>
      </c>
    </row>
    <row r="1833" spans="1:16" ht="15" x14ac:dyDescent="0.2">
      <c r="A1833" s="2">
        <v>1832</v>
      </c>
      <c r="B1833" s="6" t="s">
        <v>157</v>
      </c>
      <c r="C1833" s="7" t="str">
        <f>HYPERLINK("https://www.youtube.com/watch?v=CFY0lAoL-oA","https://www.youtube.com/watch?v=CFY0lAoL-oA")</f>
        <v>https://www.youtube.com/watch?v=CFY0lAoL-oA</v>
      </c>
      <c r="D1833" s="6" t="s">
        <v>2275</v>
      </c>
      <c r="E1833" s="8">
        <v>44419</v>
      </c>
      <c r="F1833" s="6" t="s">
        <v>3797</v>
      </c>
      <c r="G1833" s="5">
        <v>44100</v>
      </c>
      <c r="H1833" s="5">
        <v>99</v>
      </c>
      <c r="I1833" s="5">
        <v>1733</v>
      </c>
      <c r="J1833" s="6">
        <v>9716.2000000000007</v>
      </c>
      <c r="K1833" s="4" t="s">
        <v>4606</v>
      </c>
      <c r="L1833" s="6" t="s">
        <v>3798</v>
      </c>
      <c r="M1833" s="5">
        <v>16644</v>
      </c>
      <c r="N1833" s="4" t="s">
        <v>4606</v>
      </c>
      <c r="O1833" s="4" t="s">
        <v>4606</v>
      </c>
      <c r="P1833" s="4" t="s">
        <v>4606</v>
      </c>
    </row>
    <row r="1834" spans="1:16" ht="15" x14ac:dyDescent="0.2">
      <c r="A1834" s="2">
        <v>1833</v>
      </c>
      <c r="B1834" s="6" t="s">
        <v>157</v>
      </c>
      <c r="C1834" s="7" t="str">
        <f>HYPERLINK("https://www.youtube.com/watch?v=z2jx5VNBAIY","https://www.youtube.com/watch?v=z2jx5VNBAIY")</f>
        <v>https://www.youtube.com/watch?v=z2jx5VNBAIY</v>
      </c>
      <c r="D1834" s="6" t="s">
        <v>2319</v>
      </c>
      <c r="E1834" s="8">
        <v>44419</v>
      </c>
      <c r="F1834" s="6" t="s">
        <v>3799</v>
      </c>
      <c r="G1834" s="5">
        <v>122000</v>
      </c>
      <c r="H1834" s="5">
        <v>196</v>
      </c>
      <c r="I1834" s="5">
        <v>2108</v>
      </c>
      <c r="J1834" s="6">
        <v>25512.799999999999</v>
      </c>
      <c r="K1834" s="4" t="s">
        <v>4606</v>
      </c>
      <c r="L1834" s="6" t="s">
        <v>3800</v>
      </c>
      <c r="M1834" s="5">
        <v>16645</v>
      </c>
      <c r="N1834" s="4" t="s">
        <v>4606</v>
      </c>
      <c r="O1834" s="4" t="s">
        <v>4606</v>
      </c>
      <c r="P1834" s="4" t="s">
        <v>4606</v>
      </c>
    </row>
    <row r="1835" spans="1:16" ht="15" x14ac:dyDescent="0.2">
      <c r="A1835" s="2">
        <v>1834</v>
      </c>
      <c r="B1835" s="6" t="s">
        <v>157</v>
      </c>
      <c r="C1835" s="7" t="str">
        <f>HYPERLINK("https://www.youtube.com/watch?v=EF3fOTUkYCw","https://www.youtube.com/watch?v=EF3fOTUkYCw")</f>
        <v>https://www.youtube.com/watch?v=EF3fOTUkYCw</v>
      </c>
      <c r="D1835" s="6" t="s">
        <v>3727</v>
      </c>
      <c r="E1835" s="8">
        <v>44419</v>
      </c>
      <c r="F1835" s="6" t="s">
        <v>3801</v>
      </c>
      <c r="G1835" s="5">
        <v>1410</v>
      </c>
      <c r="H1835" s="5">
        <v>31</v>
      </c>
      <c r="I1835" s="5">
        <v>175</v>
      </c>
      <c r="J1835" s="6">
        <v>378.8</v>
      </c>
      <c r="K1835" s="4" t="s">
        <v>4606</v>
      </c>
      <c r="L1835" s="6" t="s">
        <v>3802</v>
      </c>
      <c r="M1835" s="5">
        <v>16986</v>
      </c>
      <c r="N1835" s="4" t="s">
        <v>4606</v>
      </c>
      <c r="O1835" s="4" t="s">
        <v>4606</v>
      </c>
      <c r="P1835" s="4" t="s">
        <v>4606</v>
      </c>
    </row>
    <row r="1836" spans="1:16" ht="15" x14ac:dyDescent="0.2">
      <c r="A1836" s="2">
        <v>1835</v>
      </c>
      <c r="B1836" s="6" t="s">
        <v>157</v>
      </c>
      <c r="C1836" s="7" t="str">
        <f>HYPERLINK("https://www.youtube.com/watch?v=SIoe-sIGC5I","https://www.youtube.com/watch?v=SIoe-sIGC5I")</f>
        <v>https://www.youtube.com/watch?v=SIoe-sIGC5I</v>
      </c>
      <c r="D1836" s="6" t="s">
        <v>3803</v>
      </c>
      <c r="E1836" s="8">
        <v>44419</v>
      </c>
      <c r="F1836" s="6" t="s">
        <v>3804</v>
      </c>
      <c r="G1836" s="5">
        <v>191000</v>
      </c>
      <c r="H1836" s="5">
        <v>46</v>
      </c>
      <c r="I1836" s="5">
        <v>254</v>
      </c>
      <c r="J1836" s="6">
        <v>38340.800000000003</v>
      </c>
      <c r="K1836" s="4" t="s">
        <v>4606</v>
      </c>
      <c r="L1836" s="6" t="s">
        <v>3805</v>
      </c>
      <c r="M1836" s="5">
        <v>16987</v>
      </c>
      <c r="N1836" s="4" t="s">
        <v>4606</v>
      </c>
      <c r="O1836" s="4" t="s">
        <v>4606</v>
      </c>
      <c r="P1836" s="4" t="s">
        <v>4606</v>
      </c>
    </row>
    <row r="1837" spans="1:16" ht="15" x14ac:dyDescent="0.2">
      <c r="A1837" s="2">
        <v>1836</v>
      </c>
      <c r="B1837" s="6" t="s">
        <v>157</v>
      </c>
      <c r="C1837" s="7" t="str">
        <f>HYPERLINK("https://www.youtube.com/watch?v=zvtfvDFVMvc","https://www.youtube.com/watch?v=zvtfvDFVMvc")</f>
        <v>https://www.youtube.com/watch?v=zvtfvDFVMvc</v>
      </c>
      <c r="D1837" s="6" t="s">
        <v>3806</v>
      </c>
      <c r="E1837" s="8">
        <v>44419</v>
      </c>
      <c r="F1837" s="6" t="s">
        <v>3807</v>
      </c>
      <c r="G1837" s="5">
        <v>1290</v>
      </c>
      <c r="H1837" s="5">
        <v>24</v>
      </c>
      <c r="I1837" s="5">
        <v>369</v>
      </c>
      <c r="J1837" s="6">
        <v>449.7</v>
      </c>
      <c r="K1837" s="4" t="s">
        <v>4606</v>
      </c>
      <c r="L1837" s="6" t="s">
        <v>3808</v>
      </c>
      <c r="M1837" s="5">
        <v>16988</v>
      </c>
      <c r="N1837" s="4" t="s">
        <v>4606</v>
      </c>
      <c r="O1837" s="4" t="s">
        <v>4606</v>
      </c>
      <c r="P1837" s="4" t="s">
        <v>4606</v>
      </c>
    </row>
    <row r="1838" spans="1:16" ht="15" x14ac:dyDescent="0.2">
      <c r="A1838" s="2">
        <v>1837</v>
      </c>
      <c r="B1838" s="6" t="s">
        <v>157</v>
      </c>
      <c r="C1838" s="7" t="str">
        <f>HYPERLINK("https://www.youtube.com/watch?v=yDmAuRczI1g","https://www.youtube.com/watch?v=yDmAuRczI1g")</f>
        <v>https://www.youtube.com/watch?v=yDmAuRczI1g</v>
      </c>
      <c r="D1838" s="6" t="s">
        <v>3809</v>
      </c>
      <c r="E1838" s="8">
        <v>44419</v>
      </c>
      <c r="F1838" s="6" t="s">
        <v>3810</v>
      </c>
      <c r="G1838" s="5">
        <v>0</v>
      </c>
      <c r="H1838" s="5">
        <v>47</v>
      </c>
      <c r="I1838" s="5">
        <v>435</v>
      </c>
      <c r="J1838" s="6">
        <v>231.6</v>
      </c>
      <c r="K1838" s="4" t="s">
        <v>4606</v>
      </c>
      <c r="L1838" s="6" t="s">
        <v>3811</v>
      </c>
      <c r="M1838" s="5">
        <v>16989</v>
      </c>
      <c r="N1838" s="4" t="s">
        <v>4606</v>
      </c>
      <c r="O1838" s="4" t="s">
        <v>4606</v>
      </c>
      <c r="P1838" s="4" t="s">
        <v>4606</v>
      </c>
    </row>
    <row r="1839" spans="1:16" ht="15" x14ac:dyDescent="0.2">
      <c r="A1839" s="2">
        <v>1838</v>
      </c>
      <c r="B1839" s="6" t="s">
        <v>157</v>
      </c>
      <c r="C1839" s="7" t="str">
        <f>HYPERLINK("https://www.youtube.com/watch?v=YmrfmIon0vk","https://www.youtube.com/watch?v=YmrfmIon0vk")</f>
        <v>https://www.youtube.com/watch?v=YmrfmIon0vk</v>
      </c>
      <c r="D1839" s="6" t="s">
        <v>3812</v>
      </c>
      <c r="E1839" s="8">
        <v>44419</v>
      </c>
      <c r="F1839" s="6" t="s">
        <v>3813</v>
      </c>
      <c r="G1839" s="5">
        <v>14700</v>
      </c>
      <c r="H1839" s="5">
        <v>751</v>
      </c>
      <c r="I1839" s="5">
        <v>3490</v>
      </c>
      <c r="J1839" s="6">
        <v>4910.3</v>
      </c>
      <c r="K1839" s="4" t="s">
        <v>4606</v>
      </c>
      <c r="L1839" s="6" t="s">
        <v>3814</v>
      </c>
      <c r="M1839" s="5">
        <v>16990</v>
      </c>
      <c r="N1839" s="4" t="s">
        <v>4606</v>
      </c>
      <c r="O1839" s="4" t="s">
        <v>4606</v>
      </c>
      <c r="P1839" s="4" t="s">
        <v>4606</v>
      </c>
    </row>
    <row r="1840" spans="1:16" ht="15" x14ac:dyDescent="0.2">
      <c r="A1840" s="2">
        <v>1839</v>
      </c>
      <c r="B1840" s="6" t="s">
        <v>157</v>
      </c>
      <c r="C1840" s="7" t="str">
        <f>HYPERLINK("https://www.youtube.com/watch?v=SQfG-zBmGgA","https://www.youtube.com/watch?v=SQfG-zBmGgA")</f>
        <v>https://www.youtube.com/watch?v=SQfG-zBmGgA</v>
      </c>
      <c r="D1840" s="6" t="s">
        <v>3815</v>
      </c>
      <c r="E1840" s="8">
        <v>44419</v>
      </c>
      <c r="F1840" s="6" t="s">
        <v>3816</v>
      </c>
      <c r="G1840" s="5">
        <v>16800</v>
      </c>
      <c r="H1840" s="5">
        <v>31</v>
      </c>
      <c r="I1840" s="5">
        <v>400</v>
      </c>
      <c r="J1840" s="6">
        <v>3569.3</v>
      </c>
      <c r="K1840" s="4" t="s">
        <v>4606</v>
      </c>
      <c r="L1840" s="6" t="s">
        <v>3817</v>
      </c>
      <c r="M1840" s="5">
        <v>16991</v>
      </c>
      <c r="N1840" s="4" t="s">
        <v>4606</v>
      </c>
      <c r="O1840" s="4" t="s">
        <v>4606</v>
      </c>
      <c r="P1840" s="4" t="s">
        <v>4606</v>
      </c>
    </row>
    <row r="1841" spans="1:16" ht="15" x14ac:dyDescent="0.2">
      <c r="A1841" s="2">
        <v>1840</v>
      </c>
      <c r="B1841" s="6" t="s">
        <v>157</v>
      </c>
      <c r="C1841" s="7" t="str">
        <f>HYPERLINK("https://www.youtube.com/watch?v=31hw1Lkwt0g","https://www.youtube.com/watch?v=31hw1Lkwt0g")</f>
        <v>https://www.youtube.com/watch?v=31hw1Lkwt0g</v>
      </c>
      <c r="D1841" s="6" t="s">
        <v>276</v>
      </c>
      <c r="E1841" s="8">
        <v>44419</v>
      </c>
      <c r="F1841" s="6" t="s">
        <v>1754</v>
      </c>
      <c r="G1841" s="5">
        <v>21600</v>
      </c>
      <c r="H1841" s="5">
        <v>82</v>
      </c>
      <c r="I1841" s="5">
        <v>614</v>
      </c>
      <c r="J1841" s="6">
        <v>4651.6000000000004</v>
      </c>
      <c r="K1841" s="4" t="s">
        <v>4606</v>
      </c>
      <c r="L1841" s="6" t="s">
        <v>3818</v>
      </c>
      <c r="M1841" s="5">
        <v>16992</v>
      </c>
      <c r="N1841" s="4" t="s">
        <v>4606</v>
      </c>
      <c r="O1841" s="4" t="s">
        <v>4606</v>
      </c>
      <c r="P1841" s="4" t="s">
        <v>4606</v>
      </c>
    </row>
    <row r="1842" spans="1:16" ht="15" x14ac:dyDescent="0.2">
      <c r="A1842" s="2">
        <v>1841</v>
      </c>
      <c r="B1842" s="6" t="s">
        <v>157</v>
      </c>
      <c r="C1842" s="7" t="str">
        <f>HYPERLINK("https://www.youtube.com/watch?v=0X_ndBej49Q","https://www.youtube.com/watch?v=0X_ndBej49Q")</f>
        <v>https://www.youtube.com/watch?v=0X_ndBej49Q</v>
      </c>
      <c r="D1842" s="6" t="s">
        <v>3819</v>
      </c>
      <c r="E1842" s="8">
        <v>44419</v>
      </c>
      <c r="F1842" s="6" t="s">
        <v>3820</v>
      </c>
      <c r="G1842" s="5">
        <v>309</v>
      </c>
      <c r="H1842" s="5">
        <v>92</v>
      </c>
      <c r="I1842" s="5">
        <v>1486</v>
      </c>
      <c r="J1842" s="6">
        <v>832.4</v>
      </c>
      <c r="K1842" s="4" t="s">
        <v>4606</v>
      </c>
      <c r="L1842" s="6" t="s">
        <v>3821</v>
      </c>
      <c r="M1842" s="5">
        <v>16993</v>
      </c>
      <c r="N1842" s="4" t="s">
        <v>4606</v>
      </c>
      <c r="O1842" s="4" t="s">
        <v>4606</v>
      </c>
      <c r="P1842" s="4" t="s">
        <v>4606</v>
      </c>
    </row>
    <row r="1843" spans="1:16" ht="15" x14ac:dyDescent="0.2">
      <c r="A1843" s="2">
        <v>1842</v>
      </c>
      <c r="B1843" s="6" t="s">
        <v>157</v>
      </c>
      <c r="C1843" s="7" t="str">
        <f>HYPERLINK("https://www.youtube.com/watch?v=Z-yk56BeQwM","https://www.youtube.com/watch?v=Z-yk56BeQwM")</f>
        <v>https://www.youtube.com/watch?v=Z-yk56BeQwM</v>
      </c>
      <c r="D1843" s="6" t="s">
        <v>3822</v>
      </c>
      <c r="E1843" s="8">
        <v>44419</v>
      </c>
      <c r="F1843" s="6" t="s">
        <v>3823</v>
      </c>
      <c r="G1843" s="5">
        <v>443</v>
      </c>
      <c r="H1843" s="5">
        <v>22</v>
      </c>
      <c r="I1843" s="5">
        <v>314</v>
      </c>
      <c r="J1843" s="6">
        <v>252.2</v>
      </c>
      <c r="K1843" s="4" t="s">
        <v>4606</v>
      </c>
      <c r="L1843" s="6" t="s">
        <v>3824</v>
      </c>
      <c r="M1843" s="5">
        <v>16994</v>
      </c>
      <c r="N1843" s="4" t="s">
        <v>4606</v>
      </c>
      <c r="O1843" s="4" t="s">
        <v>4606</v>
      </c>
      <c r="P1843" s="4" t="s">
        <v>4606</v>
      </c>
    </row>
    <row r="1844" spans="1:16" ht="15" x14ac:dyDescent="0.2">
      <c r="A1844" s="2">
        <v>1843</v>
      </c>
      <c r="B1844" s="6" t="s">
        <v>157</v>
      </c>
      <c r="C1844" s="7" t="str">
        <f>HYPERLINK("https://www.youtube.com/watch?v=uh2w1A7PnTA","https://www.youtube.com/watch?v=uh2w1A7PnTA")</f>
        <v>https://www.youtube.com/watch?v=uh2w1A7PnTA</v>
      </c>
      <c r="D1844" s="6" t="s">
        <v>3825</v>
      </c>
      <c r="E1844" s="8">
        <v>44419</v>
      </c>
      <c r="F1844" s="6" t="s">
        <v>3826</v>
      </c>
      <c r="G1844" s="5">
        <v>13100</v>
      </c>
      <c r="H1844" s="5">
        <v>53</v>
      </c>
      <c r="I1844" s="5">
        <v>937</v>
      </c>
      <c r="J1844" s="6">
        <v>3104.4</v>
      </c>
      <c r="K1844" s="4" t="s">
        <v>4606</v>
      </c>
      <c r="L1844" s="6" t="s">
        <v>3827</v>
      </c>
      <c r="M1844" s="5">
        <v>16995</v>
      </c>
      <c r="N1844" s="4" t="s">
        <v>4606</v>
      </c>
      <c r="O1844" s="4" t="s">
        <v>4606</v>
      </c>
      <c r="P1844" s="4" t="s">
        <v>4606</v>
      </c>
    </row>
    <row r="1845" spans="1:16" ht="15" x14ac:dyDescent="0.2">
      <c r="A1845" s="2">
        <v>1844</v>
      </c>
      <c r="B1845" s="6" t="s">
        <v>157</v>
      </c>
      <c r="C1845" s="7" t="str">
        <f>HYPERLINK("https://www.youtube.com/watch?v=uqOuQckUeC8","https://www.youtube.com/watch?v=uqOuQckUeC8")</f>
        <v>https://www.youtube.com/watch?v=uqOuQckUeC8</v>
      </c>
      <c r="D1845" s="6" t="s">
        <v>3828</v>
      </c>
      <c r="E1845" s="8">
        <v>44419</v>
      </c>
      <c r="F1845" s="6" t="s">
        <v>3829</v>
      </c>
      <c r="G1845" s="5">
        <v>3690</v>
      </c>
      <c r="H1845" s="5">
        <v>219</v>
      </c>
      <c r="I1845" s="5">
        <v>3784</v>
      </c>
      <c r="J1845" s="6">
        <v>2695.7</v>
      </c>
      <c r="K1845" s="4" t="s">
        <v>4606</v>
      </c>
      <c r="L1845" s="6" t="s">
        <v>3830</v>
      </c>
      <c r="M1845" s="5">
        <v>16996</v>
      </c>
      <c r="N1845" s="4" t="s">
        <v>4606</v>
      </c>
      <c r="O1845" s="4" t="s">
        <v>4606</v>
      </c>
      <c r="P1845" s="4" t="s">
        <v>4606</v>
      </c>
    </row>
    <row r="1846" spans="1:16" ht="15" x14ac:dyDescent="0.2">
      <c r="A1846" s="2">
        <v>1845</v>
      </c>
      <c r="B1846" s="6" t="s">
        <v>157</v>
      </c>
      <c r="C1846" s="7" t="str">
        <f>HYPERLINK("https://www.youtube.com/watch?v=FPrj5aA6lvU","https://www.youtube.com/watch?v=FPrj5aA6lvU")</f>
        <v>https://www.youtube.com/watch?v=FPrj5aA6lvU</v>
      </c>
      <c r="D1846" s="6" t="s">
        <v>3831</v>
      </c>
      <c r="E1846" s="8">
        <v>44419</v>
      </c>
      <c r="F1846" s="6" t="s">
        <v>3832</v>
      </c>
      <c r="G1846" s="5">
        <v>252000</v>
      </c>
      <c r="H1846" s="5">
        <v>348</v>
      </c>
      <c r="I1846" s="5">
        <v>3434</v>
      </c>
      <c r="J1846" s="6">
        <v>52221.4</v>
      </c>
      <c r="K1846" s="4" t="s">
        <v>4606</v>
      </c>
      <c r="L1846" s="6" t="s">
        <v>3833</v>
      </c>
      <c r="M1846" s="5">
        <v>16997</v>
      </c>
      <c r="N1846" s="4" t="s">
        <v>4606</v>
      </c>
      <c r="O1846" s="4" t="s">
        <v>4606</v>
      </c>
      <c r="P1846" s="4" t="s">
        <v>4606</v>
      </c>
    </row>
    <row r="1847" spans="1:16" ht="15" x14ac:dyDescent="0.2">
      <c r="A1847" s="2">
        <v>1846</v>
      </c>
      <c r="B1847" s="6" t="s">
        <v>157</v>
      </c>
      <c r="C1847" s="7" t="str">
        <f>HYPERLINK("https://www.youtube.com/watch?v=Kemm0SHxpIM","https://www.youtube.com/watch?v=Kemm0SHxpIM")</f>
        <v>https://www.youtube.com/watch?v=Kemm0SHxpIM</v>
      </c>
      <c r="D1847" s="6" t="s">
        <v>3834</v>
      </c>
      <c r="E1847" s="8">
        <v>44419</v>
      </c>
      <c r="F1847" s="6" t="s">
        <v>3835</v>
      </c>
      <c r="G1847" s="5">
        <v>10200</v>
      </c>
      <c r="H1847" s="5">
        <v>32</v>
      </c>
      <c r="I1847" s="5">
        <v>3408</v>
      </c>
      <c r="J1847" s="6">
        <v>3753.6</v>
      </c>
      <c r="K1847" s="4" t="s">
        <v>4606</v>
      </c>
      <c r="L1847" s="6" t="s">
        <v>3836</v>
      </c>
      <c r="M1847" s="5">
        <v>16998</v>
      </c>
      <c r="N1847" s="4" t="s">
        <v>4606</v>
      </c>
      <c r="O1847" s="4" t="s">
        <v>4606</v>
      </c>
      <c r="P1847" s="4" t="s">
        <v>4606</v>
      </c>
    </row>
    <row r="1848" spans="1:16" ht="15" x14ac:dyDescent="0.2">
      <c r="A1848" s="2">
        <v>1847</v>
      </c>
      <c r="B1848" s="6" t="s">
        <v>157</v>
      </c>
      <c r="C1848" s="7" t="str">
        <f>HYPERLINK("https://www.youtube.com/watch?v=dqMNldvUS8Q","https://www.youtube.com/watch?v=dqMNldvUS8Q")</f>
        <v>https://www.youtube.com/watch?v=dqMNldvUS8Q</v>
      </c>
      <c r="D1848" s="6" t="s">
        <v>3837</v>
      </c>
      <c r="E1848" s="8">
        <v>44419</v>
      </c>
      <c r="F1848" s="6" t="s">
        <v>3838</v>
      </c>
      <c r="G1848" s="5">
        <v>6280</v>
      </c>
      <c r="H1848" s="5">
        <v>216</v>
      </c>
      <c r="I1848" s="5">
        <v>3278</v>
      </c>
      <c r="J1848" s="6">
        <v>2959.8</v>
      </c>
      <c r="K1848" s="4" t="s">
        <v>4606</v>
      </c>
      <c r="L1848" s="6" t="s">
        <v>3839</v>
      </c>
      <c r="M1848" s="5">
        <v>16999</v>
      </c>
      <c r="N1848" s="4" t="s">
        <v>4606</v>
      </c>
      <c r="O1848" s="4" t="s">
        <v>4606</v>
      </c>
      <c r="P1848" s="4" t="s">
        <v>4606</v>
      </c>
    </row>
    <row r="1849" spans="1:16" ht="15" x14ac:dyDescent="0.2">
      <c r="A1849" s="2">
        <v>1848</v>
      </c>
      <c r="B1849" s="6" t="s">
        <v>157</v>
      </c>
      <c r="C1849" s="7" t="str">
        <f>HYPERLINK("https://www.youtube.com/watch?v=n8BP1ZmMqp8","https://www.youtube.com/watch?v=n8BP1ZmMqp8")</f>
        <v>https://www.youtube.com/watch?v=n8BP1ZmMqp8</v>
      </c>
      <c r="D1849" s="6" t="s">
        <v>3840</v>
      </c>
      <c r="E1849" s="8">
        <v>44419</v>
      </c>
      <c r="F1849" s="6" t="s">
        <v>3841</v>
      </c>
      <c r="G1849" s="5">
        <v>15000</v>
      </c>
      <c r="H1849" s="5">
        <v>33</v>
      </c>
      <c r="I1849" s="5">
        <v>288</v>
      </c>
      <c r="J1849" s="6">
        <v>3153.9</v>
      </c>
      <c r="K1849" s="4" t="s">
        <v>4606</v>
      </c>
      <c r="L1849" s="6" t="s">
        <v>3842</v>
      </c>
      <c r="M1849" s="5">
        <v>17000</v>
      </c>
      <c r="N1849" s="4" t="s">
        <v>4606</v>
      </c>
      <c r="O1849" s="4" t="s">
        <v>4606</v>
      </c>
      <c r="P1849" s="4" t="s">
        <v>4606</v>
      </c>
    </row>
    <row r="1850" spans="1:16" ht="15" x14ac:dyDescent="0.2">
      <c r="A1850" s="2">
        <v>1849</v>
      </c>
      <c r="B1850" s="6" t="s">
        <v>157</v>
      </c>
      <c r="C1850" s="7" t="str">
        <f>HYPERLINK("https://www.youtube.com/watch?v=VcBgiZ0L1CI","https://www.youtube.com/watch?v=VcBgiZ0L1CI")</f>
        <v>https://www.youtube.com/watch?v=VcBgiZ0L1CI</v>
      </c>
      <c r="D1850" s="6" t="s">
        <v>3843</v>
      </c>
      <c r="E1850" s="8">
        <v>44419</v>
      </c>
      <c r="F1850" s="6" t="s">
        <v>3844</v>
      </c>
      <c r="G1850" s="5">
        <v>46300</v>
      </c>
      <c r="H1850" s="5">
        <v>90</v>
      </c>
      <c r="I1850" s="5">
        <v>819</v>
      </c>
      <c r="J1850" s="6">
        <v>9696.5</v>
      </c>
      <c r="K1850" s="4" t="s">
        <v>4606</v>
      </c>
      <c r="L1850" s="6" t="s">
        <v>3845</v>
      </c>
      <c r="M1850" s="5">
        <v>17001</v>
      </c>
      <c r="N1850" s="4" t="s">
        <v>4606</v>
      </c>
      <c r="O1850" s="4" t="s">
        <v>4606</v>
      </c>
      <c r="P1850" s="4" t="s">
        <v>4606</v>
      </c>
    </row>
    <row r="1851" spans="1:16" ht="15" x14ac:dyDescent="0.2">
      <c r="A1851" s="2">
        <v>1850</v>
      </c>
      <c r="B1851" s="6" t="s">
        <v>157</v>
      </c>
      <c r="C1851" s="7" t="str">
        <f>HYPERLINK("https://www.youtube.com/watch?v=Y_m-lw7h1w4","https://www.youtube.com/watch?v=Y_m-lw7h1w4")</f>
        <v>https://www.youtube.com/watch?v=Y_m-lw7h1w4</v>
      </c>
      <c r="D1851" s="6" t="s">
        <v>3846</v>
      </c>
      <c r="E1851" s="8">
        <v>44419</v>
      </c>
      <c r="F1851" s="6" t="s">
        <v>3847</v>
      </c>
      <c r="G1851" s="5">
        <v>22</v>
      </c>
      <c r="H1851" s="5">
        <v>6</v>
      </c>
      <c r="I1851" s="5">
        <v>909</v>
      </c>
      <c r="J1851" s="6">
        <v>460.7</v>
      </c>
      <c r="K1851" s="4" t="s">
        <v>4606</v>
      </c>
      <c r="L1851" s="6" t="s">
        <v>3848</v>
      </c>
      <c r="M1851" s="5">
        <v>17002</v>
      </c>
      <c r="N1851" s="4" t="s">
        <v>4606</v>
      </c>
      <c r="O1851" s="4" t="s">
        <v>4606</v>
      </c>
      <c r="P1851" s="4" t="s">
        <v>4606</v>
      </c>
    </row>
    <row r="1852" spans="1:16" ht="15" x14ac:dyDescent="0.2">
      <c r="A1852" s="2">
        <v>1851</v>
      </c>
      <c r="B1852" s="6" t="s">
        <v>157</v>
      </c>
      <c r="C1852" s="7" t="str">
        <f>HYPERLINK("https://www.youtube.com/watch?v=Ar8K0MHy3WY","https://www.youtube.com/watch?v=Ar8K0MHy3WY")</f>
        <v>https://www.youtube.com/watch?v=Ar8K0MHy3WY</v>
      </c>
      <c r="D1852" s="6" t="s">
        <v>3849</v>
      </c>
      <c r="E1852" s="8">
        <v>44419</v>
      </c>
      <c r="F1852" s="6" t="s">
        <v>3850</v>
      </c>
      <c r="G1852" s="5">
        <v>5530</v>
      </c>
      <c r="H1852" s="5">
        <v>13</v>
      </c>
      <c r="I1852" s="5">
        <v>156</v>
      </c>
      <c r="J1852" s="6">
        <v>1187.9000000000001</v>
      </c>
      <c r="K1852" s="4" t="s">
        <v>4606</v>
      </c>
      <c r="L1852" s="6" t="s">
        <v>3851</v>
      </c>
      <c r="M1852" s="5">
        <v>17003</v>
      </c>
      <c r="N1852" s="4" t="s">
        <v>4606</v>
      </c>
      <c r="O1852" s="4" t="s">
        <v>4606</v>
      </c>
      <c r="P1852" s="4" t="s">
        <v>4606</v>
      </c>
    </row>
    <row r="1853" spans="1:16" ht="15" x14ac:dyDescent="0.2">
      <c r="A1853" s="2">
        <v>1852</v>
      </c>
      <c r="B1853" s="6" t="s">
        <v>157</v>
      </c>
      <c r="C1853" s="7" t="str">
        <f>HYPERLINK("https://www.youtube.com/watch?v=G5f-cETeW5M","https://www.youtube.com/watch?v=G5f-cETeW5M")</f>
        <v>https://www.youtube.com/watch?v=G5f-cETeW5M</v>
      </c>
      <c r="D1853" s="6" t="s">
        <v>3852</v>
      </c>
      <c r="E1853" s="8">
        <v>44419</v>
      </c>
      <c r="F1853" s="6" t="s">
        <v>3853</v>
      </c>
      <c r="G1853" s="5">
        <v>1270</v>
      </c>
      <c r="H1853" s="5">
        <v>21</v>
      </c>
      <c r="I1853" s="5">
        <v>425</v>
      </c>
      <c r="J1853" s="6">
        <v>472.8</v>
      </c>
      <c r="K1853" s="4" t="s">
        <v>4606</v>
      </c>
      <c r="L1853" s="6" t="s">
        <v>3854</v>
      </c>
      <c r="M1853" s="5">
        <v>17004</v>
      </c>
      <c r="N1853" s="4" t="s">
        <v>4606</v>
      </c>
      <c r="O1853" s="4" t="s">
        <v>4606</v>
      </c>
      <c r="P1853" s="4" t="s">
        <v>4606</v>
      </c>
    </row>
    <row r="1854" spans="1:16" ht="15" x14ac:dyDescent="0.2">
      <c r="A1854" s="2">
        <v>1853</v>
      </c>
      <c r="B1854" s="6" t="s">
        <v>157</v>
      </c>
      <c r="C1854" s="7" t="str">
        <f>HYPERLINK("https://www.youtube.com/watch?v=YxRFFgJrUm8","https://www.youtube.com/watch?v=YxRFFgJrUm8")</f>
        <v>https://www.youtube.com/watch?v=YxRFFgJrUm8</v>
      </c>
      <c r="D1854" s="6" t="s">
        <v>3855</v>
      </c>
      <c r="E1854" s="8">
        <v>44419</v>
      </c>
      <c r="F1854" s="6" t="s">
        <v>3856</v>
      </c>
      <c r="G1854" s="5">
        <v>41500</v>
      </c>
      <c r="H1854" s="5">
        <v>9</v>
      </c>
      <c r="I1854" s="5">
        <v>257</v>
      </c>
      <c r="J1854" s="6">
        <v>8431.2000000000007</v>
      </c>
      <c r="K1854" s="4" t="s">
        <v>4606</v>
      </c>
      <c r="L1854" s="6" t="s">
        <v>3857</v>
      </c>
      <c r="M1854" s="5">
        <v>17005</v>
      </c>
      <c r="N1854" s="4" t="s">
        <v>4606</v>
      </c>
      <c r="O1854" s="4" t="s">
        <v>4606</v>
      </c>
      <c r="P1854" s="4" t="s">
        <v>4606</v>
      </c>
    </row>
    <row r="1855" spans="1:16" ht="15" x14ac:dyDescent="0.2">
      <c r="A1855" s="2">
        <v>1854</v>
      </c>
      <c r="B1855" s="6" t="s">
        <v>157</v>
      </c>
      <c r="C1855" s="7" t="str">
        <f>HYPERLINK("https://www.youtube.com/watch?v=uMkMCMnGbWQ","https://www.youtube.com/watch?v=uMkMCMnGbWQ")</f>
        <v>https://www.youtube.com/watch?v=uMkMCMnGbWQ</v>
      </c>
      <c r="D1855" s="6" t="s">
        <v>3858</v>
      </c>
      <c r="E1855" s="8">
        <v>44419</v>
      </c>
      <c r="F1855" s="6" t="s">
        <v>3859</v>
      </c>
      <c r="G1855" s="5">
        <v>356</v>
      </c>
      <c r="H1855" s="5">
        <v>32</v>
      </c>
      <c r="I1855" s="5">
        <v>888</v>
      </c>
      <c r="J1855" s="6">
        <v>524.79999999999995</v>
      </c>
      <c r="K1855" s="4" t="s">
        <v>4606</v>
      </c>
      <c r="L1855" s="6" t="s">
        <v>3860</v>
      </c>
      <c r="M1855" s="5">
        <v>17006</v>
      </c>
      <c r="N1855" s="4" t="s">
        <v>4606</v>
      </c>
      <c r="O1855" s="4" t="s">
        <v>4606</v>
      </c>
      <c r="P1855" s="4" t="s">
        <v>4606</v>
      </c>
    </row>
    <row r="1856" spans="1:16" ht="15" x14ac:dyDescent="0.2">
      <c r="A1856" s="2">
        <v>1855</v>
      </c>
      <c r="B1856" s="6" t="s">
        <v>157</v>
      </c>
      <c r="C1856" s="7" t="str">
        <f>HYPERLINK("https://www.youtube.com/watch?v=0JNKsCmZyoo","https://www.youtube.com/watch?v=0JNKsCmZyoo")</f>
        <v>https://www.youtube.com/watch?v=0JNKsCmZyoo</v>
      </c>
      <c r="D1856" s="6" t="s">
        <v>3861</v>
      </c>
      <c r="E1856" s="8">
        <v>44419</v>
      </c>
      <c r="F1856" s="6" t="s">
        <v>3862</v>
      </c>
      <c r="G1856" s="5">
        <v>25000</v>
      </c>
      <c r="H1856" s="5">
        <v>28</v>
      </c>
      <c r="I1856" s="5">
        <v>353</v>
      </c>
      <c r="J1856" s="6">
        <v>5184.8999999999996</v>
      </c>
      <c r="K1856" s="4" t="s">
        <v>4606</v>
      </c>
      <c r="L1856" s="6" t="s">
        <v>3863</v>
      </c>
      <c r="M1856" s="5">
        <v>17007</v>
      </c>
      <c r="N1856" s="4" t="s">
        <v>4606</v>
      </c>
      <c r="O1856" s="4" t="s">
        <v>4606</v>
      </c>
      <c r="P1856" s="4" t="s">
        <v>4606</v>
      </c>
    </row>
    <row r="1857" spans="1:16" ht="15" x14ac:dyDescent="0.2">
      <c r="A1857" s="2">
        <v>1856</v>
      </c>
      <c r="B1857" s="6" t="s">
        <v>157</v>
      </c>
      <c r="C1857" s="7" t="str">
        <f>HYPERLINK("https://www.youtube.com/watch?v=EXcG00NTUx4","https://www.youtube.com/watch?v=EXcG00NTUx4")</f>
        <v>https://www.youtube.com/watch?v=EXcG00NTUx4</v>
      </c>
      <c r="D1857" s="6" t="s">
        <v>3815</v>
      </c>
      <c r="E1857" s="8">
        <v>44419</v>
      </c>
      <c r="F1857" s="6" t="s">
        <v>3864</v>
      </c>
      <c r="G1857" s="5">
        <v>16800</v>
      </c>
      <c r="H1857" s="5">
        <v>24</v>
      </c>
      <c r="I1857" s="5">
        <v>188</v>
      </c>
      <c r="J1857" s="6">
        <v>3461.2</v>
      </c>
      <c r="K1857" s="4" t="s">
        <v>4606</v>
      </c>
      <c r="L1857" s="6" t="s">
        <v>3865</v>
      </c>
      <c r="M1857" s="5">
        <v>17008</v>
      </c>
      <c r="N1857" s="4" t="s">
        <v>4606</v>
      </c>
      <c r="O1857" s="4" t="s">
        <v>4606</v>
      </c>
      <c r="P1857" s="4" t="s">
        <v>4606</v>
      </c>
    </row>
    <row r="1858" spans="1:16" ht="15" x14ac:dyDescent="0.2">
      <c r="A1858" s="2">
        <v>1857</v>
      </c>
      <c r="B1858" s="6" t="s">
        <v>157</v>
      </c>
      <c r="C1858" s="7" t="str">
        <f>HYPERLINK("https://www.youtube.com/watch?v=KNc4S1MX0fw","https://www.youtube.com/watch?v=KNc4S1MX0fw")</f>
        <v>https://www.youtube.com/watch?v=KNc4S1MX0fw</v>
      </c>
      <c r="D1858" s="6" t="s">
        <v>3834</v>
      </c>
      <c r="E1858" s="8">
        <v>44419</v>
      </c>
      <c r="F1858" s="6" t="s">
        <v>3866</v>
      </c>
      <c r="G1858" s="5">
        <v>10200</v>
      </c>
      <c r="H1858" s="5">
        <v>13</v>
      </c>
      <c r="I1858" s="5">
        <v>1366</v>
      </c>
      <c r="J1858" s="6">
        <v>2726.9</v>
      </c>
      <c r="K1858" s="4" t="s">
        <v>4606</v>
      </c>
      <c r="L1858" s="6" t="s">
        <v>3867</v>
      </c>
      <c r="M1858" s="5">
        <v>17009</v>
      </c>
      <c r="N1858" s="4" t="s">
        <v>4606</v>
      </c>
      <c r="O1858" s="4" t="s">
        <v>4606</v>
      </c>
      <c r="P1858" s="4" t="s">
        <v>4606</v>
      </c>
    </row>
    <row r="1859" spans="1:16" ht="15" x14ac:dyDescent="0.2">
      <c r="A1859" s="2">
        <v>1858</v>
      </c>
      <c r="B1859" s="6" t="s">
        <v>157</v>
      </c>
      <c r="C1859" s="7" t="str">
        <f>HYPERLINK("https://www.youtube.com/watch?v=oAWfboSB6RQ","https://www.youtube.com/watch?v=oAWfboSB6RQ")</f>
        <v>https://www.youtube.com/watch?v=oAWfboSB6RQ</v>
      </c>
      <c r="D1859" s="6" t="s">
        <v>3868</v>
      </c>
      <c r="E1859" s="8">
        <v>44419</v>
      </c>
      <c r="F1859" s="6" t="s">
        <v>3869</v>
      </c>
      <c r="G1859" s="5">
        <v>1850</v>
      </c>
      <c r="H1859" s="5">
        <v>9</v>
      </c>
      <c r="I1859" s="5">
        <v>127</v>
      </c>
      <c r="J1859" s="6">
        <v>436.2</v>
      </c>
      <c r="K1859" s="4" t="s">
        <v>4606</v>
      </c>
      <c r="L1859" s="6" t="s">
        <v>3870</v>
      </c>
      <c r="M1859" s="5">
        <v>17010</v>
      </c>
      <c r="N1859" s="4" t="s">
        <v>4606</v>
      </c>
      <c r="O1859" s="4" t="s">
        <v>4606</v>
      </c>
      <c r="P1859" s="4" t="s">
        <v>4606</v>
      </c>
    </row>
    <row r="1860" spans="1:16" ht="15" x14ac:dyDescent="0.2">
      <c r="A1860" s="2">
        <v>1859</v>
      </c>
      <c r="B1860" s="6" t="s">
        <v>157</v>
      </c>
      <c r="C1860" s="7" t="str">
        <f>HYPERLINK("https://www.youtube.com/watch?v=x5AgPtdU8ec","https://www.youtube.com/watch?v=x5AgPtdU8ec")</f>
        <v>https://www.youtube.com/watch?v=x5AgPtdU8ec</v>
      </c>
      <c r="D1860" s="6" t="s">
        <v>3871</v>
      </c>
      <c r="E1860" s="8">
        <v>44419</v>
      </c>
      <c r="F1860" s="6" t="s">
        <v>3872</v>
      </c>
      <c r="G1860" s="5">
        <v>16200</v>
      </c>
      <c r="H1860" s="5">
        <v>65</v>
      </c>
      <c r="I1860" s="5">
        <v>623</v>
      </c>
      <c r="J1860" s="5">
        <v>3571</v>
      </c>
      <c r="K1860" s="4" t="s">
        <v>4606</v>
      </c>
      <c r="L1860" s="6" t="s">
        <v>3873</v>
      </c>
      <c r="M1860" s="5">
        <v>17011</v>
      </c>
      <c r="N1860" s="4" t="s">
        <v>4606</v>
      </c>
      <c r="O1860" s="4" t="s">
        <v>4606</v>
      </c>
      <c r="P1860" s="4" t="s">
        <v>4606</v>
      </c>
    </row>
    <row r="1861" spans="1:16" ht="15" x14ac:dyDescent="0.2">
      <c r="A1861" s="2">
        <v>1860</v>
      </c>
      <c r="B1861" s="6" t="s">
        <v>157</v>
      </c>
      <c r="C1861" s="7" t="str">
        <f>HYPERLINK("https://www.youtube.com/watch?v=xiPOcq361YQ","https://www.youtube.com/watch?v=xiPOcq361YQ")</f>
        <v>https://www.youtube.com/watch?v=xiPOcq361YQ</v>
      </c>
      <c r="D1861" s="6" t="s">
        <v>3874</v>
      </c>
      <c r="E1861" s="8">
        <v>44419</v>
      </c>
      <c r="F1861" s="6" t="s">
        <v>3875</v>
      </c>
      <c r="G1861" s="5">
        <v>5130</v>
      </c>
      <c r="H1861" s="5">
        <v>2</v>
      </c>
      <c r="I1861" s="5">
        <v>87</v>
      </c>
      <c r="J1861" s="6">
        <v>1070.0999999999999</v>
      </c>
      <c r="K1861" s="4" t="s">
        <v>4606</v>
      </c>
      <c r="L1861" s="6" t="s">
        <v>3876</v>
      </c>
      <c r="M1861" s="5">
        <v>17012</v>
      </c>
      <c r="N1861" s="4" t="s">
        <v>4606</v>
      </c>
      <c r="O1861" s="4" t="s">
        <v>4606</v>
      </c>
      <c r="P1861" s="4" t="s">
        <v>4606</v>
      </c>
    </row>
    <row r="1862" spans="1:16" ht="15" x14ac:dyDescent="0.2">
      <c r="A1862" s="2">
        <v>1861</v>
      </c>
      <c r="B1862" s="6" t="s">
        <v>157</v>
      </c>
      <c r="C1862" s="7" t="str">
        <f>HYPERLINK("https://www.youtube.com/watch?v=7vhJoA2h0m4","https://www.youtube.com/watch?v=7vhJoA2h0m4")</f>
        <v>https://www.youtube.com/watch?v=7vhJoA2h0m4</v>
      </c>
      <c r="D1862" s="6" t="s">
        <v>3877</v>
      </c>
      <c r="E1862" s="8">
        <v>44419</v>
      </c>
      <c r="F1862" s="6" t="s">
        <v>3878</v>
      </c>
      <c r="G1862" s="5">
        <v>179</v>
      </c>
      <c r="H1862" s="5">
        <v>0</v>
      </c>
      <c r="I1862" s="5">
        <v>28</v>
      </c>
      <c r="J1862" s="6">
        <v>49.800000000000004</v>
      </c>
      <c r="K1862" s="4" t="s">
        <v>4606</v>
      </c>
      <c r="L1862" s="6" t="s">
        <v>3879</v>
      </c>
      <c r="M1862" s="5">
        <v>17013</v>
      </c>
      <c r="N1862" s="4" t="s">
        <v>4606</v>
      </c>
      <c r="O1862" s="4" t="s">
        <v>4606</v>
      </c>
      <c r="P1862" s="4" t="s">
        <v>4606</v>
      </c>
    </row>
    <row r="1863" spans="1:16" ht="15" x14ac:dyDescent="0.2">
      <c r="A1863" s="2">
        <v>1862</v>
      </c>
      <c r="B1863" s="6" t="s">
        <v>157</v>
      </c>
      <c r="C1863" s="7" t="str">
        <f>HYPERLINK("https://www.youtube.com/watch?v=MR6jvInHa5M","https://www.youtube.com/watch?v=MR6jvInHa5M")</f>
        <v>https://www.youtube.com/watch?v=MR6jvInHa5M</v>
      </c>
      <c r="D1863" s="6" t="s">
        <v>3880</v>
      </c>
      <c r="E1863" s="8">
        <v>44419</v>
      </c>
      <c r="F1863" s="6" t="s">
        <v>3881</v>
      </c>
      <c r="G1863" s="5">
        <v>3680</v>
      </c>
      <c r="H1863" s="5">
        <v>6</v>
      </c>
      <c r="I1863" s="5">
        <v>989</v>
      </c>
      <c r="J1863" s="6">
        <v>1232.3</v>
      </c>
      <c r="K1863" s="4" t="s">
        <v>4606</v>
      </c>
      <c r="L1863" s="6" t="s">
        <v>3882</v>
      </c>
      <c r="M1863" s="5">
        <v>17014</v>
      </c>
      <c r="N1863" s="4" t="s">
        <v>4606</v>
      </c>
      <c r="O1863" s="4" t="s">
        <v>4606</v>
      </c>
      <c r="P1863" s="4" t="s">
        <v>4606</v>
      </c>
    </row>
    <row r="1864" spans="1:16" ht="15" x14ac:dyDescent="0.2">
      <c r="A1864" s="2">
        <v>1863</v>
      </c>
      <c r="B1864" s="6" t="s">
        <v>157</v>
      </c>
      <c r="C1864" s="7" t="str">
        <f>HYPERLINK("https://www.youtube.com/watch?v=48rpY6enPuI","https://www.youtube.com/watch?v=48rpY6enPuI")</f>
        <v>https://www.youtube.com/watch?v=48rpY6enPuI</v>
      </c>
      <c r="D1864" s="6" t="s">
        <v>3883</v>
      </c>
      <c r="E1864" s="8">
        <v>44419</v>
      </c>
      <c r="F1864" s="6" t="s">
        <v>3884</v>
      </c>
      <c r="G1864" s="5">
        <v>235000</v>
      </c>
      <c r="H1864" s="5">
        <v>1</v>
      </c>
      <c r="I1864" s="5">
        <v>119</v>
      </c>
      <c r="J1864" s="6">
        <v>47059.8</v>
      </c>
      <c r="K1864" s="4" t="s">
        <v>4606</v>
      </c>
      <c r="L1864" s="6" t="s">
        <v>3885</v>
      </c>
      <c r="M1864" s="5">
        <v>17015</v>
      </c>
      <c r="N1864" s="4" t="s">
        <v>4606</v>
      </c>
      <c r="O1864" s="4" t="s">
        <v>4606</v>
      </c>
      <c r="P1864" s="4" t="s">
        <v>4606</v>
      </c>
    </row>
    <row r="1865" spans="1:16" ht="15" x14ac:dyDescent="0.2">
      <c r="A1865" s="2">
        <v>1864</v>
      </c>
      <c r="B1865" s="6" t="s">
        <v>157</v>
      </c>
      <c r="C1865" s="7" t="str">
        <f>HYPERLINK("https://www.youtube.com/watch?v=0m_guls34dI","https://www.youtube.com/watch?v=0m_guls34dI")</f>
        <v>https://www.youtube.com/watch?v=0m_guls34dI</v>
      </c>
      <c r="D1865" s="6" t="s">
        <v>3886</v>
      </c>
      <c r="E1865" s="8">
        <v>44419</v>
      </c>
      <c r="F1865" s="6" t="s">
        <v>3887</v>
      </c>
      <c r="G1865" s="5">
        <v>0</v>
      </c>
      <c r="H1865" s="5">
        <v>5</v>
      </c>
      <c r="I1865" s="5">
        <v>25</v>
      </c>
      <c r="J1865" s="5">
        <v>14</v>
      </c>
      <c r="K1865" s="4" t="s">
        <v>4606</v>
      </c>
      <c r="L1865" s="6" t="s">
        <v>3888</v>
      </c>
      <c r="M1865" s="5">
        <v>17016</v>
      </c>
      <c r="N1865" s="4" t="s">
        <v>4606</v>
      </c>
      <c r="O1865" s="4" t="s">
        <v>4606</v>
      </c>
      <c r="P1865" s="4" t="s">
        <v>4606</v>
      </c>
    </row>
    <row r="1866" spans="1:16" ht="15" x14ac:dyDescent="0.2">
      <c r="A1866" s="2">
        <v>1865</v>
      </c>
      <c r="B1866" s="6" t="s">
        <v>157</v>
      </c>
      <c r="C1866" s="7" t="str">
        <f>HYPERLINK("https://www.youtube.com/watch?v=aOD9-GSGmVA","https://www.youtube.com/watch?v=aOD9-GSGmVA")</f>
        <v>https://www.youtube.com/watch?v=aOD9-GSGmVA</v>
      </c>
      <c r="D1866" s="6" t="s">
        <v>3889</v>
      </c>
      <c r="E1866" s="8">
        <v>44419</v>
      </c>
      <c r="F1866" s="6" t="s">
        <v>3890</v>
      </c>
      <c r="G1866" s="5">
        <v>10500</v>
      </c>
      <c r="H1866" s="5">
        <v>18</v>
      </c>
      <c r="I1866" s="5">
        <v>557</v>
      </c>
      <c r="J1866" s="6">
        <v>2383.9</v>
      </c>
      <c r="K1866" s="4" t="s">
        <v>4606</v>
      </c>
      <c r="L1866" s="6" t="s">
        <v>3891</v>
      </c>
      <c r="M1866" s="5">
        <v>17017</v>
      </c>
      <c r="N1866" s="4" t="s">
        <v>4606</v>
      </c>
      <c r="O1866" s="4" t="s">
        <v>4606</v>
      </c>
      <c r="P1866" s="4" t="s">
        <v>4606</v>
      </c>
    </row>
    <row r="1867" spans="1:16" ht="15" x14ac:dyDescent="0.2">
      <c r="A1867" s="2">
        <v>1866</v>
      </c>
      <c r="B1867" s="6" t="s">
        <v>157</v>
      </c>
      <c r="C1867" s="7" t="str">
        <f>HYPERLINK("https://www.youtube.com/watch?v=ra0Dyn4DByM","https://www.youtube.com/watch?v=ra0Dyn4DByM")</f>
        <v>https://www.youtube.com/watch?v=ra0Dyn4DByM</v>
      </c>
      <c r="D1867" s="6" t="s">
        <v>3892</v>
      </c>
      <c r="E1867" s="8">
        <v>44419</v>
      </c>
      <c r="F1867" s="6" t="s">
        <v>3893</v>
      </c>
      <c r="G1867" s="5">
        <v>1030</v>
      </c>
      <c r="H1867" s="5">
        <v>44</v>
      </c>
      <c r="I1867" s="5">
        <v>360</v>
      </c>
      <c r="J1867" s="6">
        <v>399.2</v>
      </c>
      <c r="K1867" s="4" t="s">
        <v>4606</v>
      </c>
      <c r="L1867" s="6" t="s">
        <v>3894</v>
      </c>
      <c r="M1867" s="5">
        <v>17018</v>
      </c>
      <c r="N1867" s="4" t="s">
        <v>4606</v>
      </c>
      <c r="O1867" s="4" t="s">
        <v>4606</v>
      </c>
      <c r="P1867" s="4" t="s">
        <v>4606</v>
      </c>
    </row>
    <row r="1868" spans="1:16" ht="15" x14ac:dyDescent="0.2">
      <c r="A1868" s="2">
        <v>1867</v>
      </c>
      <c r="B1868" s="6" t="s">
        <v>157</v>
      </c>
      <c r="C1868" s="7" t="str">
        <f>HYPERLINK("https://www.youtube.com/watch?v=HwzDhzFXzEg","https://www.youtube.com/watch?v=HwzDhzFXzEg")</f>
        <v>https://www.youtube.com/watch?v=HwzDhzFXzEg</v>
      </c>
      <c r="D1868" s="6" t="s">
        <v>3895</v>
      </c>
      <c r="E1868" s="8">
        <v>44419</v>
      </c>
      <c r="F1868" s="6" t="s">
        <v>3896</v>
      </c>
      <c r="G1868" s="5">
        <v>3170</v>
      </c>
      <c r="H1868" s="5">
        <v>17</v>
      </c>
      <c r="I1868" s="5">
        <v>98</v>
      </c>
      <c r="J1868" s="6">
        <v>688.1</v>
      </c>
      <c r="K1868" s="4" t="s">
        <v>4606</v>
      </c>
      <c r="L1868" s="6" t="s">
        <v>3897</v>
      </c>
      <c r="M1868" s="5">
        <v>17019</v>
      </c>
      <c r="N1868" s="4" t="s">
        <v>4606</v>
      </c>
      <c r="O1868" s="4" t="s">
        <v>4606</v>
      </c>
      <c r="P1868" s="4" t="s">
        <v>4606</v>
      </c>
    </row>
    <row r="1869" spans="1:16" ht="15" x14ac:dyDescent="0.2">
      <c r="A1869" s="2">
        <v>1868</v>
      </c>
      <c r="B1869" s="6" t="s">
        <v>157</v>
      </c>
      <c r="C1869" s="7" t="str">
        <f>HYPERLINK("https://www.youtube.com/watch?v=bb3jO4jnON8","https://www.youtube.com/watch?v=bb3jO4jnON8")</f>
        <v>https://www.youtube.com/watch?v=bb3jO4jnON8</v>
      </c>
      <c r="D1869" s="6" t="s">
        <v>3898</v>
      </c>
      <c r="E1869" s="8">
        <v>44419</v>
      </c>
      <c r="F1869" s="6" t="s">
        <v>3881</v>
      </c>
      <c r="G1869" s="5">
        <v>3360</v>
      </c>
      <c r="H1869" s="5">
        <v>17</v>
      </c>
      <c r="I1869" s="5">
        <v>185</v>
      </c>
      <c r="J1869" s="6">
        <v>769.6</v>
      </c>
      <c r="K1869" s="4" t="s">
        <v>4606</v>
      </c>
      <c r="L1869" s="6" t="s">
        <v>3899</v>
      </c>
      <c r="M1869" s="5">
        <v>17020</v>
      </c>
      <c r="N1869" s="4" t="s">
        <v>4606</v>
      </c>
      <c r="O1869" s="4" t="s">
        <v>4606</v>
      </c>
      <c r="P1869" s="4" t="s">
        <v>4606</v>
      </c>
    </row>
    <row r="1870" spans="1:16" ht="15" x14ac:dyDescent="0.2">
      <c r="A1870" s="2">
        <v>1869</v>
      </c>
      <c r="B1870" s="6" t="s">
        <v>157</v>
      </c>
      <c r="C1870" s="7" t="str">
        <f>HYPERLINK("https://www.youtube.com/watch?v=ol4nD52LziY","https://www.youtube.com/watch?v=ol4nD52LziY")</f>
        <v>https://www.youtube.com/watch?v=ol4nD52LziY</v>
      </c>
      <c r="D1870" s="6" t="s">
        <v>3900</v>
      </c>
      <c r="E1870" s="8">
        <v>44419</v>
      </c>
      <c r="F1870" s="6" t="s">
        <v>1770</v>
      </c>
      <c r="G1870" s="5">
        <v>0</v>
      </c>
      <c r="H1870" s="5">
        <v>3</v>
      </c>
      <c r="I1870" s="5">
        <v>112</v>
      </c>
      <c r="J1870" s="6">
        <v>56.9</v>
      </c>
      <c r="K1870" s="4" t="s">
        <v>4606</v>
      </c>
      <c r="L1870" s="6" t="s">
        <v>3901</v>
      </c>
      <c r="M1870" s="5">
        <v>17021</v>
      </c>
      <c r="N1870" s="4" t="s">
        <v>4606</v>
      </c>
      <c r="O1870" s="4" t="s">
        <v>4606</v>
      </c>
      <c r="P1870" s="4" t="s">
        <v>4606</v>
      </c>
    </row>
    <row r="1871" spans="1:16" ht="15" x14ac:dyDescent="0.2">
      <c r="A1871" s="2">
        <v>1870</v>
      </c>
      <c r="B1871" s="6" t="s">
        <v>157</v>
      </c>
      <c r="C1871" s="7" t="str">
        <f>HYPERLINK("https://www.youtube.com/watch?v=oiCz4KIb_QM","https://www.youtube.com/watch?v=oiCz4KIb_QM")</f>
        <v>https://www.youtube.com/watch?v=oiCz4KIb_QM</v>
      </c>
      <c r="D1871" s="6" t="s">
        <v>3771</v>
      </c>
      <c r="E1871" s="8">
        <v>44419</v>
      </c>
      <c r="F1871" s="6" t="s">
        <v>3902</v>
      </c>
      <c r="G1871" s="5">
        <v>314000</v>
      </c>
      <c r="H1871" s="5">
        <v>152</v>
      </c>
      <c r="I1871" s="5">
        <v>13229</v>
      </c>
      <c r="J1871" s="6">
        <v>69460.100000000006</v>
      </c>
      <c r="K1871" s="4" t="s">
        <v>4606</v>
      </c>
      <c r="L1871" s="6" t="s">
        <v>3903</v>
      </c>
      <c r="M1871" s="5">
        <v>17022</v>
      </c>
      <c r="N1871" s="4" t="s">
        <v>4606</v>
      </c>
      <c r="O1871" s="4" t="s">
        <v>4606</v>
      </c>
      <c r="P1871" s="4" t="s">
        <v>4606</v>
      </c>
    </row>
    <row r="1872" spans="1:16" ht="15" x14ac:dyDescent="0.2">
      <c r="A1872" s="2">
        <v>1871</v>
      </c>
      <c r="B1872" s="6" t="s">
        <v>157</v>
      </c>
      <c r="C1872" s="7" t="str">
        <f>HYPERLINK("https://www.youtube.com/watch?v=Jlu_BB45bDY","https://www.youtube.com/watch?v=Jlu_BB45bDY")</f>
        <v>https://www.youtube.com/watch?v=Jlu_BB45bDY</v>
      </c>
      <c r="D1872" s="6" t="s">
        <v>3779</v>
      </c>
      <c r="E1872" s="8">
        <v>44419</v>
      </c>
      <c r="F1872" s="6" t="s">
        <v>3904</v>
      </c>
      <c r="G1872" s="5">
        <v>28600</v>
      </c>
      <c r="H1872" s="5">
        <v>115</v>
      </c>
      <c r="I1872" s="5">
        <v>1493</v>
      </c>
      <c r="J1872" s="5">
        <v>6501</v>
      </c>
      <c r="K1872" s="4" t="s">
        <v>4606</v>
      </c>
      <c r="L1872" s="6" t="s">
        <v>3905</v>
      </c>
      <c r="M1872" s="5">
        <v>17023</v>
      </c>
      <c r="N1872" s="4" t="s">
        <v>4606</v>
      </c>
      <c r="O1872" s="4" t="s">
        <v>4606</v>
      </c>
      <c r="P1872" s="4" t="s">
        <v>4606</v>
      </c>
    </row>
    <row r="1873" spans="1:16" ht="15" x14ac:dyDescent="0.2">
      <c r="A1873" s="2">
        <v>1872</v>
      </c>
      <c r="B1873" s="6" t="s">
        <v>157</v>
      </c>
      <c r="C1873" s="7" t="str">
        <f>HYPERLINK("https://www.youtube.com/watch?v=s_KOUdlC3GU","https://www.youtube.com/watch?v=s_KOUdlC3GU")</f>
        <v>https://www.youtube.com/watch?v=s_KOUdlC3GU</v>
      </c>
      <c r="D1873" s="6" t="s">
        <v>3779</v>
      </c>
      <c r="E1873" s="8">
        <v>44419</v>
      </c>
      <c r="F1873" s="6" t="s">
        <v>3906</v>
      </c>
      <c r="G1873" s="5">
        <v>28600</v>
      </c>
      <c r="H1873" s="5">
        <v>256</v>
      </c>
      <c r="I1873" s="5">
        <v>2006</v>
      </c>
      <c r="J1873" s="6">
        <v>6799.8</v>
      </c>
      <c r="K1873" s="4" t="s">
        <v>4606</v>
      </c>
      <c r="L1873" s="6" t="s">
        <v>3907</v>
      </c>
      <c r="M1873" s="5">
        <v>17024</v>
      </c>
      <c r="N1873" s="4" t="s">
        <v>4606</v>
      </c>
      <c r="O1873" s="4" t="s">
        <v>4606</v>
      </c>
      <c r="P1873" s="4" t="s">
        <v>4606</v>
      </c>
    </row>
    <row r="1874" spans="1:16" ht="15" x14ac:dyDescent="0.2">
      <c r="A1874" s="2">
        <v>1873</v>
      </c>
      <c r="B1874" s="6" t="s">
        <v>157</v>
      </c>
      <c r="C1874" s="7" t="str">
        <f>HYPERLINK("https://www.youtube.com/watch?v=Zm4ZcY0ZNt8","https://www.youtube.com/watch?v=Zm4ZcY0ZNt8")</f>
        <v>https://www.youtube.com/watch?v=Zm4ZcY0ZNt8</v>
      </c>
      <c r="D1874" s="6" t="s">
        <v>3908</v>
      </c>
      <c r="E1874" s="8">
        <v>44419</v>
      </c>
      <c r="F1874" s="6" t="s">
        <v>3909</v>
      </c>
      <c r="G1874" s="5">
        <v>8570</v>
      </c>
      <c r="H1874" s="5">
        <v>22</v>
      </c>
      <c r="I1874" s="5">
        <v>150</v>
      </c>
      <c r="J1874" s="6">
        <v>1795.6</v>
      </c>
      <c r="K1874" s="4" t="s">
        <v>4606</v>
      </c>
      <c r="L1874" s="6" t="s">
        <v>3910</v>
      </c>
      <c r="M1874" s="5">
        <v>17025</v>
      </c>
      <c r="N1874" s="4" t="s">
        <v>4606</v>
      </c>
      <c r="O1874" s="4" t="s">
        <v>4606</v>
      </c>
      <c r="P1874" s="4" t="s">
        <v>4606</v>
      </c>
    </row>
    <row r="1875" spans="1:16" ht="15" x14ac:dyDescent="0.2">
      <c r="A1875" s="2">
        <v>1874</v>
      </c>
      <c r="B1875" s="6" t="s">
        <v>157</v>
      </c>
      <c r="C1875" s="7" t="str">
        <f>HYPERLINK("https://www.youtube.com/watch?v=SU0VNRWxToI","https://www.youtube.com/watch?v=SU0VNRWxToI")</f>
        <v>https://www.youtube.com/watch?v=SU0VNRWxToI</v>
      </c>
      <c r="D1875" s="6" t="s">
        <v>3877</v>
      </c>
      <c r="E1875" s="8">
        <v>44419</v>
      </c>
      <c r="F1875" s="6" t="s">
        <v>3911</v>
      </c>
      <c r="G1875" s="5">
        <v>179</v>
      </c>
      <c r="H1875" s="5">
        <v>0</v>
      </c>
      <c r="I1875" s="5">
        <v>11</v>
      </c>
      <c r="J1875" s="6">
        <v>41.300000000000004</v>
      </c>
      <c r="K1875" s="4" t="s">
        <v>4606</v>
      </c>
      <c r="L1875" s="6" t="s">
        <v>3912</v>
      </c>
      <c r="M1875" s="5">
        <v>17026</v>
      </c>
      <c r="N1875" s="4" t="s">
        <v>4606</v>
      </c>
      <c r="O1875" s="4" t="s">
        <v>4606</v>
      </c>
      <c r="P1875" s="4" t="s">
        <v>4606</v>
      </c>
    </row>
    <row r="1876" spans="1:16" ht="15" x14ac:dyDescent="0.2">
      <c r="A1876" s="2">
        <v>1875</v>
      </c>
      <c r="B1876" s="6" t="s">
        <v>157</v>
      </c>
      <c r="C1876" s="7" t="str">
        <f>HYPERLINK("https://www.youtube.com/watch?v=-dGSxEtcqBQ","https://www.youtube.com/watch?v=-dGSxEtcqBQ")</f>
        <v>https://www.youtube.com/watch?v=-dGSxEtcqBQ</v>
      </c>
      <c r="D1876" s="6" t="s">
        <v>3771</v>
      </c>
      <c r="E1876" s="8">
        <v>44419</v>
      </c>
      <c r="F1876" s="6" t="s">
        <v>3913</v>
      </c>
      <c r="G1876" s="5">
        <v>314000</v>
      </c>
      <c r="H1876" s="5">
        <v>4</v>
      </c>
      <c r="I1876" s="5">
        <v>2270</v>
      </c>
      <c r="J1876" s="6">
        <v>63936.2</v>
      </c>
      <c r="K1876" s="4" t="s">
        <v>4606</v>
      </c>
      <c r="L1876" s="6" t="s">
        <v>3914</v>
      </c>
      <c r="M1876" s="5">
        <v>17027</v>
      </c>
      <c r="N1876" s="4" t="s">
        <v>4606</v>
      </c>
      <c r="O1876" s="4" t="s">
        <v>4606</v>
      </c>
      <c r="P1876" s="4" t="s">
        <v>4606</v>
      </c>
    </row>
    <row r="1877" spans="1:16" ht="15" x14ac:dyDescent="0.2">
      <c r="A1877" s="2">
        <v>1876</v>
      </c>
      <c r="B1877" s="6" t="s">
        <v>157</v>
      </c>
      <c r="C1877" s="7" t="str">
        <f>HYPERLINK("https://www.youtube.com/watch?v=xmig0zWvb8I","https://www.youtube.com/watch?v=xmig0zWvb8I")</f>
        <v>https://www.youtube.com/watch?v=xmig0zWvb8I</v>
      </c>
      <c r="D1877" s="6" t="s">
        <v>3915</v>
      </c>
      <c r="E1877" s="8">
        <v>44419</v>
      </c>
      <c r="F1877" s="6" t="s">
        <v>3916</v>
      </c>
      <c r="G1877" s="5">
        <v>95600</v>
      </c>
      <c r="H1877" s="5">
        <v>697</v>
      </c>
      <c r="I1877" s="5">
        <v>8414</v>
      </c>
      <c r="J1877" s="6">
        <v>23536.1</v>
      </c>
      <c r="K1877" s="4" t="s">
        <v>4606</v>
      </c>
      <c r="L1877" s="6" t="s">
        <v>3917</v>
      </c>
      <c r="M1877" s="5">
        <v>17028</v>
      </c>
      <c r="N1877" s="4" t="s">
        <v>4606</v>
      </c>
      <c r="O1877" s="4" t="s">
        <v>4606</v>
      </c>
      <c r="P1877" s="4" t="s">
        <v>4606</v>
      </c>
    </row>
    <row r="1878" spans="1:16" ht="15" x14ac:dyDescent="0.2">
      <c r="A1878" s="2">
        <v>1877</v>
      </c>
      <c r="B1878" s="6" t="s">
        <v>157</v>
      </c>
      <c r="C1878" s="7" t="str">
        <f>HYPERLINK("https://www.youtube.com/watch?v=cZFN_akZkmg","https://www.youtube.com/watch?v=cZFN_akZkmg")</f>
        <v>https://www.youtube.com/watch?v=cZFN_akZkmg</v>
      </c>
      <c r="D1878" s="6" t="s">
        <v>3918</v>
      </c>
      <c r="E1878" s="8">
        <v>44419</v>
      </c>
      <c r="F1878" s="6" t="s">
        <v>3919</v>
      </c>
      <c r="G1878" s="5">
        <v>2200</v>
      </c>
      <c r="H1878" s="5">
        <v>12</v>
      </c>
      <c r="I1878" s="5">
        <v>122</v>
      </c>
      <c r="J1878" s="6">
        <v>504.6</v>
      </c>
      <c r="K1878" s="4" t="s">
        <v>4606</v>
      </c>
      <c r="L1878" s="6" t="s">
        <v>3920</v>
      </c>
      <c r="M1878" s="5">
        <v>17029</v>
      </c>
      <c r="N1878" s="4" t="s">
        <v>4606</v>
      </c>
      <c r="O1878" s="4" t="s">
        <v>4606</v>
      </c>
      <c r="P1878" s="4" t="s">
        <v>4606</v>
      </c>
    </row>
    <row r="1879" spans="1:16" ht="15" x14ac:dyDescent="0.2">
      <c r="A1879" s="2">
        <v>1878</v>
      </c>
      <c r="B1879" s="6" t="s">
        <v>157</v>
      </c>
      <c r="C1879" s="7" t="str">
        <f>HYPERLINK("https://www.youtube.com/watch?v=swe1OgzFgwI","https://www.youtube.com/watch?v=swe1OgzFgwI")</f>
        <v>https://www.youtube.com/watch?v=swe1OgzFgwI</v>
      </c>
      <c r="D1879" s="6" t="s">
        <v>3921</v>
      </c>
      <c r="E1879" s="8">
        <v>44419</v>
      </c>
      <c r="F1879" s="6" t="s">
        <v>3922</v>
      </c>
      <c r="G1879" s="5">
        <v>0</v>
      </c>
      <c r="H1879" s="5">
        <v>16</v>
      </c>
      <c r="I1879" s="5">
        <v>189</v>
      </c>
      <c r="J1879" s="6">
        <v>99.3</v>
      </c>
      <c r="K1879" s="4" t="s">
        <v>4606</v>
      </c>
      <c r="L1879" s="6" t="s">
        <v>3923</v>
      </c>
      <c r="M1879" s="5">
        <v>17030</v>
      </c>
      <c r="N1879" s="4" t="s">
        <v>4606</v>
      </c>
      <c r="O1879" s="4" t="s">
        <v>4606</v>
      </c>
      <c r="P1879" s="4" t="s">
        <v>4606</v>
      </c>
    </row>
    <row r="1880" spans="1:16" ht="15" x14ac:dyDescent="0.2">
      <c r="A1880" s="2">
        <v>1879</v>
      </c>
      <c r="B1880" s="6" t="s">
        <v>157</v>
      </c>
      <c r="C1880" s="7" t="str">
        <f>HYPERLINK("https://www.youtube.com/watch?v=gmIzNcORYPI","https://www.youtube.com/watch?v=gmIzNcORYPI")</f>
        <v>https://www.youtube.com/watch?v=gmIzNcORYPI</v>
      </c>
      <c r="D1880" s="6" t="s">
        <v>1702</v>
      </c>
      <c r="E1880" s="8">
        <v>44419</v>
      </c>
      <c r="F1880" s="6" t="s">
        <v>1703</v>
      </c>
      <c r="G1880" s="5">
        <v>47300</v>
      </c>
      <c r="H1880" s="5">
        <v>395</v>
      </c>
      <c r="I1880" s="5">
        <v>7055</v>
      </c>
      <c r="J1880" s="5">
        <v>13106</v>
      </c>
      <c r="K1880" s="4" t="s">
        <v>4606</v>
      </c>
      <c r="L1880" s="6" t="s">
        <v>3924</v>
      </c>
      <c r="M1880" s="5">
        <v>17031</v>
      </c>
      <c r="N1880" s="4" t="s">
        <v>4606</v>
      </c>
      <c r="O1880" s="4" t="s">
        <v>4606</v>
      </c>
      <c r="P1880" s="4" t="s">
        <v>4606</v>
      </c>
    </row>
    <row r="1881" spans="1:16" ht="15" x14ac:dyDescent="0.2">
      <c r="A1881" s="2">
        <v>1880</v>
      </c>
      <c r="B1881" s="6" t="s">
        <v>157</v>
      </c>
      <c r="C1881" s="7" t="str">
        <f>HYPERLINK("https://www.youtube.com/watch?v=vP-0Yb3wQGg","https://www.youtube.com/watch?v=vP-0Yb3wQGg")</f>
        <v>https://www.youtube.com/watch?v=vP-0Yb3wQGg</v>
      </c>
      <c r="D1881" s="6" t="s">
        <v>1745</v>
      </c>
      <c r="E1881" s="8">
        <v>44419</v>
      </c>
      <c r="F1881" s="6" t="s">
        <v>1746</v>
      </c>
      <c r="G1881" s="5">
        <v>23200</v>
      </c>
      <c r="H1881" s="5">
        <v>586</v>
      </c>
      <c r="I1881" s="5">
        <v>4744</v>
      </c>
      <c r="J1881" s="6">
        <v>7187.8</v>
      </c>
      <c r="K1881" s="4" t="s">
        <v>4606</v>
      </c>
      <c r="L1881" s="6" t="s">
        <v>1747</v>
      </c>
      <c r="M1881" s="5">
        <v>17032</v>
      </c>
      <c r="N1881" s="4" t="s">
        <v>4606</v>
      </c>
      <c r="O1881" s="4" t="s">
        <v>4606</v>
      </c>
      <c r="P1881" s="4" t="s">
        <v>4606</v>
      </c>
    </row>
    <row r="1882" spans="1:16" ht="15" x14ac:dyDescent="0.2">
      <c r="A1882" s="2">
        <v>1881</v>
      </c>
      <c r="B1882" s="6" t="s">
        <v>157</v>
      </c>
      <c r="C1882" s="7" t="str">
        <f>HYPERLINK("https://www.youtube.com/watch?v=JRLwumLK6nA","https://www.youtube.com/watch?v=JRLwumLK6nA")</f>
        <v>https://www.youtube.com/watch?v=JRLwumLK6nA</v>
      </c>
      <c r="D1882" s="6" t="s">
        <v>3925</v>
      </c>
      <c r="E1882" s="8">
        <v>44419</v>
      </c>
      <c r="F1882" s="6" t="s">
        <v>3926</v>
      </c>
      <c r="G1882" s="5">
        <v>7</v>
      </c>
      <c r="H1882" s="5">
        <v>0</v>
      </c>
      <c r="I1882" s="5">
        <v>4</v>
      </c>
      <c r="J1882" s="6">
        <v>3.4000000000000004</v>
      </c>
      <c r="K1882" s="4" t="s">
        <v>4606</v>
      </c>
      <c r="L1882" s="6" t="s">
        <v>3927</v>
      </c>
      <c r="M1882" s="5">
        <v>17033</v>
      </c>
      <c r="N1882" s="4" t="s">
        <v>4606</v>
      </c>
      <c r="O1882" s="4" t="s">
        <v>4606</v>
      </c>
      <c r="P1882" s="4" t="s">
        <v>4606</v>
      </c>
    </row>
    <row r="1883" spans="1:16" ht="15" x14ac:dyDescent="0.2">
      <c r="A1883" s="2">
        <v>1882</v>
      </c>
      <c r="B1883" s="6" t="s">
        <v>157</v>
      </c>
      <c r="C1883" s="7" t="str">
        <f>HYPERLINK("https://www.youtube.com/watch?v=UF_QutCPrUg","https://www.youtube.com/watch?v=UF_QutCPrUg")</f>
        <v>https://www.youtube.com/watch?v=UF_QutCPrUg</v>
      </c>
      <c r="D1883" s="6" t="s">
        <v>3928</v>
      </c>
      <c r="E1883" s="8">
        <v>44419</v>
      </c>
      <c r="F1883" s="6" t="s">
        <v>3929</v>
      </c>
      <c r="G1883" s="5">
        <v>12700</v>
      </c>
      <c r="H1883" s="5">
        <v>17</v>
      </c>
      <c r="I1883" s="5">
        <v>226</v>
      </c>
      <c r="J1883" s="6">
        <v>2658.1</v>
      </c>
      <c r="K1883" s="4" t="s">
        <v>4606</v>
      </c>
      <c r="L1883" s="6" t="s">
        <v>3930</v>
      </c>
      <c r="M1883" s="5">
        <v>17034</v>
      </c>
      <c r="N1883" s="4" t="s">
        <v>4606</v>
      </c>
      <c r="O1883" s="4" t="s">
        <v>4606</v>
      </c>
      <c r="P1883" s="4" t="s">
        <v>4606</v>
      </c>
    </row>
    <row r="1884" spans="1:16" ht="15" x14ac:dyDescent="0.2">
      <c r="A1884" s="2">
        <v>1883</v>
      </c>
      <c r="B1884" s="6" t="s">
        <v>157</v>
      </c>
      <c r="C1884" s="7" t="str">
        <f>HYPERLINK("https://www.youtube.com/watch?v=7-PDifC_rl0","https://www.youtube.com/watch?v=7-PDifC_rl0")</f>
        <v>https://www.youtube.com/watch?v=7-PDifC_rl0</v>
      </c>
      <c r="D1884" s="6" t="s">
        <v>3931</v>
      </c>
      <c r="E1884" s="8">
        <v>44419</v>
      </c>
      <c r="F1884" s="6" t="s">
        <v>3932</v>
      </c>
      <c r="G1884" s="5">
        <v>37</v>
      </c>
      <c r="H1884" s="5">
        <v>0</v>
      </c>
      <c r="I1884" s="5">
        <v>2</v>
      </c>
      <c r="J1884" s="6">
        <v>8.4</v>
      </c>
      <c r="K1884" s="4" t="s">
        <v>4606</v>
      </c>
      <c r="L1884" s="6" t="s">
        <v>3933</v>
      </c>
      <c r="M1884" s="5">
        <v>17035</v>
      </c>
      <c r="N1884" s="4" t="s">
        <v>4606</v>
      </c>
      <c r="O1884" s="4" t="s">
        <v>4606</v>
      </c>
      <c r="P1884" s="4" t="s">
        <v>4606</v>
      </c>
    </row>
    <row r="1885" spans="1:16" ht="15" x14ac:dyDescent="0.2">
      <c r="A1885" s="2">
        <v>1884</v>
      </c>
      <c r="B1885" s="6" t="s">
        <v>157</v>
      </c>
      <c r="C1885" s="7" t="str">
        <f>HYPERLINK("https://www.youtube.com/watch?v=34KDCXeuc0U","https://www.youtube.com/watch?v=34KDCXeuc0U")</f>
        <v>https://www.youtube.com/watch?v=34KDCXeuc0U</v>
      </c>
      <c r="D1885" s="6" t="s">
        <v>3718</v>
      </c>
      <c r="E1885" s="8">
        <v>44419</v>
      </c>
      <c r="F1885" s="6" t="s">
        <v>3934</v>
      </c>
      <c r="G1885" s="5">
        <v>26000</v>
      </c>
      <c r="H1885" s="5">
        <v>433</v>
      </c>
      <c r="I1885" s="5">
        <v>18865</v>
      </c>
      <c r="J1885" s="6">
        <v>14762.4</v>
      </c>
      <c r="K1885" s="4" t="s">
        <v>4606</v>
      </c>
      <c r="L1885" s="6" t="s">
        <v>3935</v>
      </c>
      <c r="M1885" s="5">
        <v>17248</v>
      </c>
      <c r="N1885" s="4" t="s">
        <v>4606</v>
      </c>
      <c r="O1885" s="4" t="s">
        <v>4606</v>
      </c>
      <c r="P1885" s="4" t="s">
        <v>4606</v>
      </c>
    </row>
    <row r="1886" spans="1:16" ht="15" x14ac:dyDescent="0.2">
      <c r="A1886" s="2">
        <v>1885</v>
      </c>
      <c r="B1886" s="6" t="s">
        <v>157</v>
      </c>
      <c r="C1886" s="7" t="str">
        <f>HYPERLINK("https://www.youtube.com/watch?v=qwIXVPISNHA","https://www.youtube.com/watch?v=qwIXVPISNHA")</f>
        <v>https://www.youtube.com/watch?v=qwIXVPISNHA</v>
      </c>
      <c r="D1886" s="6" t="s">
        <v>2084</v>
      </c>
      <c r="E1886" s="8">
        <v>44419</v>
      </c>
      <c r="F1886" s="6" t="s">
        <v>3936</v>
      </c>
      <c r="G1886" s="5">
        <v>411000</v>
      </c>
      <c r="H1886" s="5">
        <v>583</v>
      </c>
      <c r="I1886" s="5">
        <v>9511</v>
      </c>
      <c r="J1886" s="6">
        <v>87130.4</v>
      </c>
      <c r="K1886" s="4" t="s">
        <v>4606</v>
      </c>
      <c r="L1886" s="6" t="s">
        <v>3937</v>
      </c>
      <c r="M1886" s="5">
        <v>17249</v>
      </c>
      <c r="N1886" s="4" t="s">
        <v>4606</v>
      </c>
      <c r="O1886" s="4" t="s">
        <v>4606</v>
      </c>
      <c r="P1886" s="4" t="s">
        <v>4606</v>
      </c>
    </row>
    <row r="1887" spans="1:16" ht="15" x14ac:dyDescent="0.2">
      <c r="A1887" s="2">
        <v>1886</v>
      </c>
      <c r="B1887" s="6" t="s">
        <v>157</v>
      </c>
      <c r="C1887" s="7" t="str">
        <f>HYPERLINK("https://www.youtube.com/watch?v=DOSc2N9hyTo","https://www.youtube.com/watch?v=DOSc2N9hyTo")</f>
        <v>https://www.youtube.com/watch?v=DOSc2N9hyTo</v>
      </c>
      <c r="D1887" s="6" t="s">
        <v>3938</v>
      </c>
      <c r="E1887" s="8">
        <v>44419</v>
      </c>
      <c r="F1887" s="6" t="s">
        <v>3939</v>
      </c>
      <c r="G1887" s="5">
        <v>1900</v>
      </c>
      <c r="H1887" s="5">
        <v>43</v>
      </c>
      <c r="I1887" s="5">
        <v>558</v>
      </c>
      <c r="J1887" s="6">
        <v>671.9</v>
      </c>
      <c r="K1887" s="4" t="s">
        <v>4606</v>
      </c>
      <c r="L1887" s="6" t="s">
        <v>3940</v>
      </c>
      <c r="M1887" s="5">
        <v>17250</v>
      </c>
      <c r="N1887" s="4" t="s">
        <v>4606</v>
      </c>
      <c r="O1887" s="4" t="s">
        <v>4606</v>
      </c>
      <c r="P1887" s="4" t="s">
        <v>4606</v>
      </c>
    </row>
    <row r="1888" spans="1:16" ht="15" x14ac:dyDescent="0.2">
      <c r="A1888" s="2">
        <v>1887</v>
      </c>
      <c r="B1888" s="6" t="s">
        <v>157</v>
      </c>
      <c r="C1888" s="7" t="str">
        <f>HYPERLINK("https://www.youtube.com/watch?v=zXNrtNOgX3k","https://www.youtube.com/watch?v=zXNrtNOgX3k")</f>
        <v>https://www.youtube.com/watch?v=zXNrtNOgX3k</v>
      </c>
      <c r="D1888" s="6" t="s">
        <v>3941</v>
      </c>
      <c r="E1888" s="8">
        <v>44419</v>
      </c>
      <c r="F1888" s="6" t="s">
        <v>3942</v>
      </c>
      <c r="G1888" s="5">
        <v>347000</v>
      </c>
      <c r="H1888" s="5">
        <v>2936</v>
      </c>
      <c r="I1888" s="5">
        <v>22705</v>
      </c>
      <c r="J1888" s="6">
        <v>81633.3</v>
      </c>
      <c r="K1888" s="4" t="s">
        <v>4606</v>
      </c>
      <c r="L1888" s="6" t="s">
        <v>3943</v>
      </c>
      <c r="M1888" s="5">
        <v>17251</v>
      </c>
      <c r="N1888" s="4" t="s">
        <v>4606</v>
      </c>
      <c r="O1888" s="4" t="s">
        <v>4606</v>
      </c>
      <c r="P1888" s="4" t="s">
        <v>4606</v>
      </c>
    </row>
    <row r="1889" spans="1:16" ht="15" x14ac:dyDescent="0.2">
      <c r="A1889" s="2">
        <v>1888</v>
      </c>
      <c r="B1889" s="6" t="s">
        <v>157</v>
      </c>
      <c r="C1889" s="7" t="str">
        <f>HYPERLINK("https://www.youtube.com/watch?v=QVesy4DQci8","https://www.youtube.com/watch?v=QVesy4DQci8")</f>
        <v>https://www.youtube.com/watch?v=QVesy4DQci8</v>
      </c>
      <c r="D1889" s="6" t="s">
        <v>3718</v>
      </c>
      <c r="E1889" s="8">
        <v>44420</v>
      </c>
      <c r="F1889" s="6" t="s">
        <v>3944</v>
      </c>
      <c r="G1889" s="5">
        <v>26000</v>
      </c>
      <c r="H1889" s="5">
        <v>365</v>
      </c>
      <c r="I1889" s="5">
        <v>10324</v>
      </c>
      <c r="J1889" s="6">
        <v>10471.5</v>
      </c>
      <c r="K1889" s="4" t="s">
        <v>4606</v>
      </c>
      <c r="L1889" s="6" t="s">
        <v>3945</v>
      </c>
      <c r="M1889" s="5">
        <v>17252</v>
      </c>
      <c r="N1889" s="4" t="s">
        <v>4606</v>
      </c>
      <c r="O1889" s="4" t="s">
        <v>4606</v>
      </c>
      <c r="P1889" s="4" t="s">
        <v>4606</v>
      </c>
    </row>
    <row r="1890" spans="1:16" ht="15" x14ac:dyDescent="0.2">
      <c r="A1890" s="2">
        <v>1889</v>
      </c>
      <c r="B1890" s="6" t="s">
        <v>157</v>
      </c>
      <c r="C1890" s="7" t="str">
        <f>HYPERLINK("https://www.youtube.com/watch?v=e9lIqPh0sqc","https://www.youtube.com/watch?v=e9lIqPh0sqc")</f>
        <v>https://www.youtube.com/watch?v=e9lIqPh0sqc</v>
      </c>
      <c r="D1890" s="6" t="s">
        <v>3946</v>
      </c>
      <c r="E1890" s="8">
        <v>44420</v>
      </c>
      <c r="F1890" s="6" t="s">
        <v>3947</v>
      </c>
      <c r="G1890" s="5">
        <v>37800</v>
      </c>
      <c r="H1890" s="5">
        <v>159</v>
      </c>
      <c r="I1890" s="5">
        <v>934</v>
      </c>
      <c r="J1890" s="6">
        <v>8074.7</v>
      </c>
      <c r="K1890" s="4" t="s">
        <v>4606</v>
      </c>
      <c r="L1890" s="6" t="s">
        <v>3948</v>
      </c>
      <c r="M1890" s="5">
        <v>17253</v>
      </c>
      <c r="N1890" s="4" t="s">
        <v>4606</v>
      </c>
      <c r="O1890" s="4" t="s">
        <v>4606</v>
      </c>
      <c r="P1890" s="4" t="s">
        <v>4606</v>
      </c>
    </row>
    <row r="1891" spans="1:16" ht="15" x14ac:dyDescent="0.2">
      <c r="A1891" s="2">
        <v>1890</v>
      </c>
      <c r="B1891" s="6" t="s">
        <v>157</v>
      </c>
      <c r="C1891" s="7" t="str">
        <f>HYPERLINK("https://www.youtube.com/watch?v=K71QdhwsS8A","https://www.youtube.com/watch?v=K71QdhwsS8A")</f>
        <v>https://www.youtube.com/watch?v=K71QdhwsS8A</v>
      </c>
      <c r="D1891" s="6" t="s">
        <v>3949</v>
      </c>
      <c r="E1891" s="8">
        <v>44420</v>
      </c>
      <c r="F1891" s="6" t="s">
        <v>3950</v>
      </c>
      <c r="G1891" s="5">
        <v>3830</v>
      </c>
      <c r="H1891" s="5">
        <v>197</v>
      </c>
      <c r="I1891" s="5">
        <v>1249</v>
      </c>
      <c r="J1891" s="6">
        <v>1449.6</v>
      </c>
      <c r="K1891" s="4" t="s">
        <v>4606</v>
      </c>
      <c r="L1891" s="6" t="s">
        <v>3951</v>
      </c>
      <c r="M1891" s="5">
        <v>17254</v>
      </c>
      <c r="N1891" s="4" t="s">
        <v>4606</v>
      </c>
      <c r="O1891" s="4" t="s">
        <v>4606</v>
      </c>
      <c r="P1891" s="4" t="s">
        <v>4606</v>
      </c>
    </row>
    <row r="1892" spans="1:16" ht="15" x14ac:dyDescent="0.2">
      <c r="A1892" s="2">
        <v>1891</v>
      </c>
      <c r="B1892" s="6" t="s">
        <v>157</v>
      </c>
      <c r="C1892" s="7" t="str">
        <f>HYPERLINK("https://www.youtube.com/watch?v=nKJ2PpY6qYs","https://www.youtube.com/watch?v=nKJ2PpY6qYs")</f>
        <v>https://www.youtube.com/watch?v=nKJ2PpY6qYs</v>
      </c>
      <c r="D1892" s="6" t="s">
        <v>3733</v>
      </c>
      <c r="E1892" s="8">
        <v>44419</v>
      </c>
      <c r="F1892" s="6" t="s">
        <v>3952</v>
      </c>
      <c r="G1892" s="5">
        <v>508</v>
      </c>
      <c r="H1892" s="5">
        <v>1</v>
      </c>
      <c r="I1892" s="5">
        <v>25</v>
      </c>
      <c r="J1892" s="6">
        <v>114.4</v>
      </c>
      <c r="K1892" s="4" t="s">
        <v>4606</v>
      </c>
      <c r="L1892" s="6" t="s">
        <v>3735</v>
      </c>
      <c r="M1892" s="5">
        <v>17255</v>
      </c>
      <c r="N1892" s="4" t="s">
        <v>4606</v>
      </c>
      <c r="O1892" s="4" t="s">
        <v>4606</v>
      </c>
      <c r="P1892" s="4" t="s">
        <v>4606</v>
      </c>
    </row>
    <row r="1893" spans="1:16" ht="15" x14ac:dyDescent="0.2">
      <c r="A1893" s="2">
        <v>1892</v>
      </c>
      <c r="B1893" s="6" t="s">
        <v>157</v>
      </c>
      <c r="C1893" s="7" t="str">
        <f>HYPERLINK("https://www.youtube.com/watch?v=2I8brXGtpc4","https://www.youtube.com/watch?v=2I8brXGtpc4")</f>
        <v>https://www.youtube.com/watch?v=2I8brXGtpc4</v>
      </c>
      <c r="D1893" s="6" t="s">
        <v>3953</v>
      </c>
      <c r="E1893" s="8">
        <v>44420</v>
      </c>
      <c r="F1893" s="6" t="s">
        <v>3954</v>
      </c>
      <c r="G1893" s="5">
        <v>14800</v>
      </c>
      <c r="H1893" s="5">
        <v>120</v>
      </c>
      <c r="I1893" s="5">
        <v>3550</v>
      </c>
      <c r="J1893" s="5">
        <v>4771</v>
      </c>
      <c r="K1893" s="4" t="s">
        <v>4606</v>
      </c>
      <c r="L1893" s="6" t="s">
        <v>3955</v>
      </c>
      <c r="M1893" s="5">
        <v>17256</v>
      </c>
      <c r="N1893" s="4" t="s">
        <v>4606</v>
      </c>
      <c r="O1893" s="4" t="s">
        <v>4606</v>
      </c>
      <c r="P1893" s="4" t="s">
        <v>4606</v>
      </c>
    </row>
    <row r="1894" spans="1:16" ht="15" x14ac:dyDescent="0.2">
      <c r="A1894" s="2">
        <v>1893</v>
      </c>
      <c r="B1894" s="6" t="s">
        <v>157</v>
      </c>
      <c r="C1894" s="7" t="str">
        <f>HYPERLINK("https://www.youtube.com/watch?v=27sp_UlKL5Q","https://www.youtube.com/watch?v=27sp_UlKL5Q")</f>
        <v>https://www.youtube.com/watch?v=27sp_UlKL5Q</v>
      </c>
      <c r="D1894" s="6" t="s">
        <v>3956</v>
      </c>
      <c r="E1894" s="8">
        <v>44419</v>
      </c>
      <c r="F1894" s="6" t="s">
        <v>3957</v>
      </c>
      <c r="G1894" s="5">
        <v>337</v>
      </c>
      <c r="H1894" s="5">
        <v>0</v>
      </c>
      <c r="I1894" s="5">
        <v>55</v>
      </c>
      <c r="J1894" s="6">
        <v>94.9</v>
      </c>
      <c r="K1894" s="4" t="s">
        <v>4606</v>
      </c>
      <c r="L1894" s="6" t="s">
        <v>3958</v>
      </c>
      <c r="M1894" s="5">
        <v>17257</v>
      </c>
      <c r="N1894" s="4" t="s">
        <v>4606</v>
      </c>
      <c r="O1894" s="4" t="s">
        <v>4606</v>
      </c>
      <c r="P1894" s="4" t="s">
        <v>4606</v>
      </c>
    </row>
    <row r="1895" spans="1:16" ht="15" x14ac:dyDescent="0.2">
      <c r="A1895" s="2">
        <v>1894</v>
      </c>
      <c r="B1895" s="6" t="s">
        <v>157</v>
      </c>
      <c r="C1895" s="7" t="str">
        <f>HYPERLINK("https://www.youtube.com/watch?v=aFDMQBDHsKo","https://www.youtube.com/watch?v=aFDMQBDHsKo")</f>
        <v>https://www.youtube.com/watch?v=aFDMQBDHsKo</v>
      </c>
      <c r="D1895" s="6" t="s">
        <v>3959</v>
      </c>
      <c r="E1895" s="8">
        <v>44420</v>
      </c>
      <c r="F1895" s="6" t="s">
        <v>3960</v>
      </c>
      <c r="G1895" s="5">
        <v>2260</v>
      </c>
      <c r="H1895" s="5">
        <v>24</v>
      </c>
      <c r="I1895" s="5">
        <v>623</v>
      </c>
      <c r="J1895" s="6">
        <v>770.7</v>
      </c>
      <c r="K1895" s="4" t="s">
        <v>4606</v>
      </c>
      <c r="L1895" s="6" t="s">
        <v>3961</v>
      </c>
      <c r="M1895" s="5">
        <v>17258</v>
      </c>
      <c r="N1895" s="4" t="s">
        <v>4606</v>
      </c>
      <c r="O1895" s="4" t="s">
        <v>4606</v>
      </c>
      <c r="P1895" s="4" t="s">
        <v>4606</v>
      </c>
    </row>
    <row r="1896" spans="1:16" ht="15" x14ac:dyDescent="0.2">
      <c r="A1896" s="2">
        <v>1895</v>
      </c>
      <c r="B1896" s="6" t="s">
        <v>157</v>
      </c>
      <c r="C1896" s="7" t="str">
        <f>HYPERLINK("https://www.youtube.com/watch?v=JYzUlCnFI_w","https://www.youtube.com/watch?v=JYzUlCnFI_w")</f>
        <v>https://www.youtube.com/watch?v=JYzUlCnFI_w</v>
      </c>
      <c r="D1896" s="6" t="s">
        <v>3962</v>
      </c>
      <c r="E1896" s="8">
        <v>44420</v>
      </c>
      <c r="F1896" s="6" t="s">
        <v>3963</v>
      </c>
      <c r="G1896" s="5">
        <v>8930</v>
      </c>
      <c r="H1896" s="5">
        <v>30</v>
      </c>
      <c r="I1896" s="5">
        <v>1060</v>
      </c>
      <c r="J1896" s="5">
        <v>2325</v>
      </c>
      <c r="K1896" s="4" t="s">
        <v>4606</v>
      </c>
      <c r="L1896" s="6" t="s">
        <v>3964</v>
      </c>
      <c r="M1896" s="5">
        <v>17259</v>
      </c>
      <c r="N1896" s="4" t="s">
        <v>4606</v>
      </c>
      <c r="O1896" s="4" t="s">
        <v>4606</v>
      </c>
      <c r="P1896" s="4" t="s">
        <v>4606</v>
      </c>
    </row>
    <row r="1897" spans="1:16" ht="15" x14ac:dyDescent="0.2">
      <c r="A1897" s="2">
        <v>1896</v>
      </c>
      <c r="B1897" s="6" t="s">
        <v>157</v>
      </c>
      <c r="C1897" s="7" t="str">
        <f>HYPERLINK("https://www.youtube.com/watch?v=z2j-63RTK-Y","https://www.youtube.com/watch?v=z2j-63RTK-Y")</f>
        <v>https://www.youtube.com/watch?v=z2j-63RTK-Y</v>
      </c>
      <c r="D1897" s="6" t="s">
        <v>3748</v>
      </c>
      <c r="E1897" s="8">
        <v>44420</v>
      </c>
      <c r="F1897" s="6" t="s">
        <v>3965</v>
      </c>
      <c r="G1897" s="5">
        <v>2610</v>
      </c>
      <c r="H1897" s="5">
        <v>21</v>
      </c>
      <c r="I1897" s="5">
        <v>45</v>
      </c>
      <c r="J1897" s="6">
        <v>550.79999999999995</v>
      </c>
      <c r="K1897" s="4" t="s">
        <v>4606</v>
      </c>
      <c r="L1897" s="6" t="s">
        <v>3966</v>
      </c>
      <c r="M1897" s="5">
        <v>17260</v>
      </c>
      <c r="N1897" s="4" t="s">
        <v>4606</v>
      </c>
      <c r="O1897" s="4" t="s">
        <v>4606</v>
      </c>
      <c r="P1897" s="4" t="s">
        <v>4606</v>
      </c>
    </row>
    <row r="1898" spans="1:16" ht="15" x14ac:dyDescent="0.2">
      <c r="A1898" s="2">
        <v>1897</v>
      </c>
      <c r="B1898" s="6" t="s">
        <v>157</v>
      </c>
      <c r="C1898" s="7" t="str">
        <f>HYPERLINK("https://www.youtube.com/watch?v=G5f-cETeW5M","https://www.youtube.com/watch?v=G5f-cETeW5M")</f>
        <v>https://www.youtube.com/watch?v=G5f-cETeW5M</v>
      </c>
      <c r="D1898" s="6" t="s">
        <v>3852</v>
      </c>
      <c r="E1898" s="8">
        <v>44420</v>
      </c>
      <c r="F1898" s="6" t="s">
        <v>3967</v>
      </c>
      <c r="G1898" s="5">
        <v>1270</v>
      </c>
      <c r="H1898" s="5">
        <v>28</v>
      </c>
      <c r="I1898" s="5">
        <v>567</v>
      </c>
      <c r="J1898" s="6">
        <v>545.9</v>
      </c>
      <c r="K1898" s="4" t="s">
        <v>4606</v>
      </c>
      <c r="L1898" s="6" t="s">
        <v>3854</v>
      </c>
      <c r="M1898" s="5">
        <v>17261</v>
      </c>
      <c r="N1898" s="4" t="s">
        <v>4606</v>
      </c>
      <c r="O1898" s="4" t="s">
        <v>4606</v>
      </c>
      <c r="P1898" s="4" t="s">
        <v>4606</v>
      </c>
    </row>
    <row r="1899" spans="1:16" ht="15" x14ac:dyDescent="0.2">
      <c r="A1899" s="2">
        <v>1898</v>
      </c>
      <c r="B1899" s="6" t="s">
        <v>157</v>
      </c>
      <c r="C1899" s="7" t="str">
        <f>HYPERLINK("https://www.youtube.com/watch?v=UwmjgJFJQDU","https://www.youtube.com/watch?v=UwmjgJFJQDU")</f>
        <v>https://www.youtube.com/watch?v=UwmjgJFJQDU</v>
      </c>
      <c r="D1899" s="6" t="s">
        <v>3739</v>
      </c>
      <c r="E1899" s="8">
        <v>44420</v>
      </c>
      <c r="F1899" s="6" t="s">
        <v>3968</v>
      </c>
      <c r="G1899" s="5">
        <v>9610</v>
      </c>
      <c r="H1899" s="5">
        <v>20</v>
      </c>
      <c r="I1899" s="5">
        <v>974</v>
      </c>
      <c r="J1899" s="5">
        <v>2415</v>
      </c>
      <c r="K1899" s="4" t="s">
        <v>4606</v>
      </c>
      <c r="L1899" s="6" t="s">
        <v>3969</v>
      </c>
      <c r="M1899" s="5">
        <v>17262</v>
      </c>
      <c r="N1899" s="4" t="s">
        <v>4606</v>
      </c>
      <c r="O1899" s="4" t="s">
        <v>4606</v>
      </c>
      <c r="P1899" s="4" t="s">
        <v>4606</v>
      </c>
    </row>
    <row r="1900" spans="1:16" ht="15" x14ac:dyDescent="0.2">
      <c r="A1900" s="2">
        <v>1899</v>
      </c>
      <c r="B1900" s="6" t="s">
        <v>157</v>
      </c>
      <c r="C1900" s="7" t="str">
        <f>HYPERLINK("https://www.youtube.com/watch?v=F3D7Tzq119k","https://www.youtube.com/watch?v=F3D7Tzq119k")</f>
        <v>https://www.youtube.com/watch?v=F3D7Tzq119k</v>
      </c>
      <c r="D1900" s="6" t="s">
        <v>2275</v>
      </c>
      <c r="E1900" s="8">
        <v>44420</v>
      </c>
      <c r="F1900" s="6" t="s">
        <v>3970</v>
      </c>
      <c r="G1900" s="5">
        <v>44200</v>
      </c>
      <c r="H1900" s="5">
        <v>135</v>
      </c>
      <c r="I1900" s="5">
        <v>1688</v>
      </c>
      <c r="J1900" s="6">
        <v>9724.5</v>
      </c>
      <c r="K1900" s="4" t="s">
        <v>4606</v>
      </c>
      <c r="L1900" s="6" t="s">
        <v>3971</v>
      </c>
      <c r="M1900" s="5">
        <v>17263</v>
      </c>
      <c r="N1900" s="4" t="s">
        <v>4606</v>
      </c>
      <c r="O1900" s="4" t="s">
        <v>4606</v>
      </c>
      <c r="P1900" s="4" t="s">
        <v>4606</v>
      </c>
    </row>
    <row r="1901" spans="1:16" ht="15" x14ac:dyDescent="0.2">
      <c r="A1901" s="2">
        <v>1900</v>
      </c>
      <c r="B1901" s="6" t="s">
        <v>157</v>
      </c>
      <c r="C1901" s="7" t="str">
        <f>HYPERLINK("https://www.youtube.com/watch?v=oc5H3jm2BNU","https://www.youtube.com/watch?v=oc5H3jm2BNU")</f>
        <v>https://www.youtube.com/watch?v=oc5H3jm2BNU</v>
      </c>
      <c r="D1901" s="6" t="s">
        <v>3972</v>
      </c>
      <c r="E1901" s="8">
        <v>44419</v>
      </c>
      <c r="F1901" s="6" t="s">
        <v>3973</v>
      </c>
      <c r="G1901" s="5">
        <v>534000</v>
      </c>
      <c r="H1901" s="5">
        <v>191</v>
      </c>
      <c r="I1901" s="5">
        <v>4519</v>
      </c>
      <c r="J1901" s="6">
        <v>109116.8</v>
      </c>
      <c r="K1901" s="4" t="s">
        <v>4606</v>
      </c>
      <c r="L1901" s="6" t="s">
        <v>3974</v>
      </c>
      <c r="M1901" s="5">
        <v>17264</v>
      </c>
      <c r="N1901" s="4" t="s">
        <v>4606</v>
      </c>
      <c r="O1901" s="4" t="s">
        <v>4606</v>
      </c>
      <c r="P1901" s="4" t="s">
        <v>4606</v>
      </c>
    </row>
    <row r="1902" spans="1:16" ht="15" x14ac:dyDescent="0.2">
      <c r="A1902" s="2">
        <v>1901</v>
      </c>
      <c r="B1902" s="6" t="s">
        <v>157</v>
      </c>
      <c r="C1902" s="7" t="str">
        <f>HYPERLINK("https://www.youtube.com/watch?v=zkdNyyUlqeM","https://www.youtube.com/watch?v=zkdNyyUlqeM")</f>
        <v>https://www.youtube.com/watch?v=zkdNyyUlqeM</v>
      </c>
      <c r="D1902" s="6" t="s">
        <v>3975</v>
      </c>
      <c r="E1902" s="8">
        <v>44420</v>
      </c>
      <c r="F1902" s="6" t="s">
        <v>3976</v>
      </c>
      <c r="G1902" s="5">
        <v>285</v>
      </c>
      <c r="H1902" s="5">
        <v>0</v>
      </c>
      <c r="I1902" s="5">
        <v>5</v>
      </c>
      <c r="J1902" s="6">
        <v>59.5</v>
      </c>
      <c r="K1902" s="4" t="s">
        <v>4606</v>
      </c>
      <c r="L1902" s="6" t="s">
        <v>3977</v>
      </c>
      <c r="M1902" s="5">
        <v>17265</v>
      </c>
      <c r="N1902" s="4" t="s">
        <v>4606</v>
      </c>
      <c r="O1902" s="4" t="s">
        <v>4606</v>
      </c>
      <c r="P1902" s="4" t="s">
        <v>4606</v>
      </c>
    </row>
    <row r="1903" spans="1:16" ht="15" x14ac:dyDescent="0.2">
      <c r="A1903" s="2">
        <v>1902</v>
      </c>
      <c r="B1903" s="6" t="s">
        <v>157</v>
      </c>
      <c r="C1903" s="7" t="str">
        <f>HYPERLINK("https://www.youtube.com/watch?v=tWhm4QkX2gg","https://www.youtube.com/watch?v=tWhm4QkX2gg")</f>
        <v>https://www.youtube.com/watch?v=tWhm4QkX2gg</v>
      </c>
      <c r="D1903" s="6" t="s">
        <v>3978</v>
      </c>
      <c r="E1903" s="8">
        <v>44420</v>
      </c>
      <c r="F1903" s="6" t="s">
        <v>3979</v>
      </c>
      <c r="G1903" s="5">
        <v>17900</v>
      </c>
      <c r="H1903" s="5">
        <v>27</v>
      </c>
      <c r="I1903" s="5">
        <v>1494</v>
      </c>
      <c r="J1903" s="6">
        <v>4335.1000000000004</v>
      </c>
      <c r="K1903" s="4" t="s">
        <v>4606</v>
      </c>
      <c r="L1903" s="6" t="s">
        <v>3980</v>
      </c>
      <c r="M1903" s="5">
        <v>17266</v>
      </c>
      <c r="N1903" s="4" t="s">
        <v>4606</v>
      </c>
      <c r="O1903" s="4" t="s">
        <v>4606</v>
      </c>
      <c r="P1903" s="4" t="s">
        <v>4606</v>
      </c>
    </row>
    <row r="1904" spans="1:16" ht="15" x14ac:dyDescent="0.2">
      <c r="A1904" s="2">
        <v>1903</v>
      </c>
      <c r="B1904" s="6" t="s">
        <v>157</v>
      </c>
      <c r="C1904" s="7" t="str">
        <f>HYPERLINK("https://www.youtube.com/watch?v=3qs65N7-VjE","https://www.youtube.com/watch?v=3qs65N7-VjE")</f>
        <v>https://www.youtube.com/watch?v=3qs65N7-VjE</v>
      </c>
      <c r="D1904" s="6" t="s">
        <v>1915</v>
      </c>
      <c r="E1904" s="8">
        <v>44420</v>
      </c>
      <c r="F1904" s="6" t="s">
        <v>3981</v>
      </c>
      <c r="G1904" s="5">
        <v>2030000</v>
      </c>
      <c r="H1904" s="5">
        <v>256</v>
      </c>
      <c r="I1904" s="5">
        <v>3462</v>
      </c>
      <c r="J1904" s="6">
        <v>407807.8</v>
      </c>
      <c r="K1904" s="4" t="s">
        <v>4606</v>
      </c>
      <c r="L1904" s="6" t="s">
        <v>3982</v>
      </c>
      <c r="M1904" s="5">
        <v>17267</v>
      </c>
      <c r="N1904" s="4" t="s">
        <v>4606</v>
      </c>
      <c r="O1904" s="4" t="s">
        <v>4606</v>
      </c>
      <c r="P1904" s="4" t="s">
        <v>4606</v>
      </c>
    </row>
    <row r="1905" spans="1:16" ht="15" x14ac:dyDescent="0.2">
      <c r="A1905" s="2">
        <v>1904</v>
      </c>
      <c r="B1905" s="6" t="s">
        <v>157</v>
      </c>
      <c r="C1905" s="7" t="str">
        <f>HYPERLINK("https://www.youtube.com/watch?v=SA-dPjQ6eVQ","https://www.youtube.com/watch?v=SA-dPjQ6eVQ")</f>
        <v>https://www.youtube.com/watch?v=SA-dPjQ6eVQ</v>
      </c>
      <c r="D1905" s="6" t="s">
        <v>3983</v>
      </c>
      <c r="E1905" s="8">
        <v>44420</v>
      </c>
      <c r="F1905" s="6" t="s">
        <v>3984</v>
      </c>
      <c r="G1905" s="5">
        <v>857</v>
      </c>
      <c r="H1905" s="5">
        <v>11</v>
      </c>
      <c r="I1905" s="5">
        <v>84</v>
      </c>
      <c r="J1905" s="6">
        <v>216.70000000000002</v>
      </c>
      <c r="K1905" s="4" t="s">
        <v>4606</v>
      </c>
      <c r="L1905" s="6" t="s">
        <v>3985</v>
      </c>
      <c r="M1905" s="5">
        <v>17268</v>
      </c>
      <c r="N1905" s="4" t="s">
        <v>4606</v>
      </c>
      <c r="O1905" s="4" t="s">
        <v>4606</v>
      </c>
      <c r="P1905" s="4" t="s">
        <v>4606</v>
      </c>
    </row>
    <row r="1906" spans="1:16" ht="15" x14ac:dyDescent="0.2">
      <c r="A1906" s="2">
        <v>1905</v>
      </c>
      <c r="B1906" s="6" t="s">
        <v>157</v>
      </c>
      <c r="C1906" s="7" t="str">
        <f>HYPERLINK("https://www.youtube.com/watch?v=uq0wyQM4w8Q","https://www.youtube.com/watch?v=uq0wyQM4w8Q")</f>
        <v>https://www.youtube.com/watch?v=uq0wyQM4w8Q</v>
      </c>
      <c r="D1906" s="6" t="s">
        <v>3986</v>
      </c>
      <c r="E1906" s="8">
        <v>44419</v>
      </c>
      <c r="F1906" s="6" t="s">
        <v>3987</v>
      </c>
      <c r="G1906" s="5">
        <v>3250</v>
      </c>
      <c r="H1906" s="5">
        <v>79</v>
      </c>
      <c r="I1906" s="5">
        <v>346</v>
      </c>
      <c r="J1906" s="6">
        <v>846.7</v>
      </c>
      <c r="K1906" s="4" t="s">
        <v>4606</v>
      </c>
      <c r="L1906" s="6" t="s">
        <v>3988</v>
      </c>
      <c r="M1906" s="5">
        <v>17269</v>
      </c>
      <c r="N1906" s="4" t="s">
        <v>4606</v>
      </c>
      <c r="O1906" s="4" t="s">
        <v>4606</v>
      </c>
      <c r="P1906" s="4" t="s">
        <v>4606</v>
      </c>
    </row>
    <row r="1907" spans="1:16" ht="15" x14ac:dyDescent="0.2">
      <c r="A1907" s="2">
        <v>1906</v>
      </c>
      <c r="B1907" s="6" t="s">
        <v>157</v>
      </c>
      <c r="C1907" s="7" t="str">
        <f>HYPERLINK("https://www.youtube.com/watch?v=OA7MPEB2zv0","https://www.youtube.com/watch?v=OA7MPEB2zv0")</f>
        <v>https://www.youtube.com/watch?v=OA7MPEB2zv0</v>
      </c>
      <c r="D1907" s="6" t="s">
        <v>3989</v>
      </c>
      <c r="E1907" s="8">
        <v>44420</v>
      </c>
      <c r="F1907" s="6" t="s">
        <v>3990</v>
      </c>
      <c r="G1907" s="5">
        <v>126000</v>
      </c>
      <c r="H1907" s="5">
        <v>361</v>
      </c>
      <c r="I1907" s="5">
        <v>6225</v>
      </c>
      <c r="J1907" s="6">
        <v>28420.799999999999</v>
      </c>
      <c r="K1907" s="4" t="s">
        <v>4606</v>
      </c>
      <c r="L1907" s="6" t="s">
        <v>3991</v>
      </c>
      <c r="M1907" s="5">
        <v>17270</v>
      </c>
      <c r="N1907" s="4" t="s">
        <v>4606</v>
      </c>
      <c r="O1907" s="4" t="s">
        <v>4606</v>
      </c>
      <c r="P1907" s="4" t="s">
        <v>4606</v>
      </c>
    </row>
    <row r="1908" spans="1:16" ht="15" x14ac:dyDescent="0.2">
      <c r="A1908" s="2">
        <v>1907</v>
      </c>
      <c r="B1908" s="6" t="s">
        <v>157</v>
      </c>
      <c r="C1908" s="7" t="str">
        <f>HYPERLINK("https://www.youtube.com/watch?v=32QgneiqNVg","https://www.youtube.com/watch?v=32QgneiqNVg")</f>
        <v>https://www.youtube.com/watch?v=32QgneiqNVg</v>
      </c>
      <c r="D1908" s="6" t="s">
        <v>3874</v>
      </c>
      <c r="E1908" s="8">
        <v>44419</v>
      </c>
      <c r="F1908" s="6" t="s">
        <v>3992</v>
      </c>
      <c r="G1908" s="5">
        <v>5170</v>
      </c>
      <c r="H1908" s="5">
        <v>25</v>
      </c>
      <c r="I1908" s="5">
        <v>1653</v>
      </c>
      <c r="J1908" s="5">
        <v>1868</v>
      </c>
      <c r="K1908" s="4" t="s">
        <v>4606</v>
      </c>
      <c r="L1908" s="6" t="s">
        <v>3993</v>
      </c>
      <c r="M1908" s="5">
        <v>17271</v>
      </c>
      <c r="N1908" s="4" t="s">
        <v>4606</v>
      </c>
      <c r="O1908" s="4" t="s">
        <v>4606</v>
      </c>
      <c r="P1908" s="4" t="s">
        <v>4606</v>
      </c>
    </row>
    <row r="1909" spans="1:16" ht="15" x14ac:dyDescent="0.2">
      <c r="A1909" s="2">
        <v>1908</v>
      </c>
      <c r="B1909" s="6" t="s">
        <v>157</v>
      </c>
      <c r="C1909" s="7" t="str">
        <f>HYPERLINK("https://www.youtube.com/watch?v=PU5-ua0cup8","https://www.youtube.com/watch?v=PU5-ua0cup8")</f>
        <v>https://www.youtube.com/watch?v=PU5-ua0cup8</v>
      </c>
      <c r="D1909" s="6" t="s">
        <v>3994</v>
      </c>
      <c r="E1909" s="8">
        <v>44420</v>
      </c>
      <c r="F1909" s="6" t="s">
        <v>3995</v>
      </c>
      <c r="G1909" s="5">
        <v>1770</v>
      </c>
      <c r="H1909" s="5">
        <v>12</v>
      </c>
      <c r="I1909" s="5">
        <v>386</v>
      </c>
      <c r="J1909" s="6">
        <v>550.6</v>
      </c>
      <c r="K1909" s="4" t="s">
        <v>4606</v>
      </c>
      <c r="L1909" s="6" t="s">
        <v>3996</v>
      </c>
      <c r="M1909" s="5">
        <v>17272</v>
      </c>
      <c r="N1909" s="4" t="s">
        <v>4606</v>
      </c>
      <c r="O1909" s="4" t="s">
        <v>4606</v>
      </c>
      <c r="P1909" s="4" t="s">
        <v>4606</v>
      </c>
    </row>
    <row r="1910" spans="1:16" ht="15" x14ac:dyDescent="0.2">
      <c r="A1910" s="2">
        <v>1909</v>
      </c>
      <c r="B1910" s="6" t="s">
        <v>157</v>
      </c>
      <c r="C1910" s="7" t="str">
        <f>HYPERLINK("https://www.youtube.com/watch?v=0WFKdrNuf-s","https://www.youtube.com/watch?v=0WFKdrNuf-s")</f>
        <v>https://www.youtube.com/watch?v=0WFKdrNuf-s</v>
      </c>
      <c r="D1910" s="6" t="s">
        <v>3978</v>
      </c>
      <c r="E1910" s="8">
        <v>44420</v>
      </c>
      <c r="F1910" s="6" t="s">
        <v>3997</v>
      </c>
      <c r="G1910" s="5">
        <v>17900</v>
      </c>
      <c r="H1910" s="5">
        <v>18</v>
      </c>
      <c r="I1910" s="5">
        <v>1189</v>
      </c>
      <c r="J1910" s="6">
        <v>4179.8999999999996</v>
      </c>
      <c r="K1910" s="4" t="s">
        <v>4606</v>
      </c>
      <c r="L1910" s="6" t="s">
        <v>3998</v>
      </c>
      <c r="M1910" s="5">
        <v>17273</v>
      </c>
      <c r="N1910" s="4" t="s">
        <v>4606</v>
      </c>
      <c r="O1910" s="4" t="s">
        <v>4606</v>
      </c>
      <c r="P1910" s="4" t="s">
        <v>4606</v>
      </c>
    </row>
    <row r="1911" spans="1:16" ht="15" x14ac:dyDescent="0.2">
      <c r="A1911" s="2">
        <v>1910</v>
      </c>
      <c r="B1911" s="6" t="s">
        <v>157</v>
      </c>
      <c r="C1911" s="7" t="str">
        <f>HYPERLINK("https://www.youtube.com/watch?v=qi_AiTLBMpw","https://www.youtube.com/watch?v=qi_AiTLBMpw")</f>
        <v>https://www.youtube.com/watch?v=qi_AiTLBMpw</v>
      </c>
      <c r="D1911" s="6" t="s">
        <v>3999</v>
      </c>
      <c r="E1911" s="8">
        <v>44420</v>
      </c>
      <c r="F1911" s="6" t="s">
        <v>4000</v>
      </c>
      <c r="G1911" s="5">
        <v>42000</v>
      </c>
      <c r="H1911" s="5">
        <v>41</v>
      </c>
      <c r="I1911" s="5">
        <v>992</v>
      </c>
      <c r="J1911" s="6">
        <v>8908.2999999999993</v>
      </c>
      <c r="K1911" s="4" t="s">
        <v>4606</v>
      </c>
      <c r="L1911" s="6" t="s">
        <v>4001</v>
      </c>
      <c r="M1911" s="5">
        <v>17274</v>
      </c>
      <c r="N1911" s="4" t="s">
        <v>4606</v>
      </c>
      <c r="O1911" s="4" t="s">
        <v>4606</v>
      </c>
      <c r="P1911" s="4" t="s">
        <v>4606</v>
      </c>
    </row>
    <row r="1912" spans="1:16" ht="15" x14ac:dyDescent="0.2">
      <c r="A1912" s="2">
        <v>1911</v>
      </c>
      <c r="B1912" s="6" t="s">
        <v>157</v>
      </c>
      <c r="C1912" s="7" t="str">
        <f>HYPERLINK("https://www.youtube.com/watch?v=ifWoYXmxIwA","https://www.youtube.com/watch?v=ifWoYXmxIwA")</f>
        <v>https://www.youtube.com/watch?v=ifWoYXmxIwA</v>
      </c>
      <c r="D1912" s="6" t="s">
        <v>4002</v>
      </c>
      <c r="E1912" s="8">
        <v>44420</v>
      </c>
      <c r="F1912" s="6" t="s">
        <v>4003</v>
      </c>
      <c r="G1912" s="5">
        <v>12700</v>
      </c>
      <c r="H1912" s="5">
        <v>208</v>
      </c>
      <c r="I1912" s="5">
        <v>1872</v>
      </c>
      <c r="J1912" s="6">
        <v>3538.4</v>
      </c>
      <c r="K1912" s="4" t="s">
        <v>4606</v>
      </c>
      <c r="L1912" s="6" t="s">
        <v>4004</v>
      </c>
      <c r="M1912" s="5">
        <v>17275</v>
      </c>
      <c r="N1912" s="4" t="s">
        <v>4606</v>
      </c>
      <c r="O1912" s="4" t="s">
        <v>4606</v>
      </c>
      <c r="P1912" s="4" t="s">
        <v>4606</v>
      </c>
    </row>
    <row r="1913" spans="1:16" ht="15" x14ac:dyDescent="0.2">
      <c r="A1913" s="2">
        <v>1912</v>
      </c>
      <c r="B1913" s="6" t="s">
        <v>157</v>
      </c>
      <c r="C1913" s="7" t="str">
        <f>HYPERLINK("https://www.youtube.com/watch?v=4VqMLE3vyeE","https://www.youtube.com/watch?v=4VqMLE3vyeE")</f>
        <v>https://www.youtube.com/watch?v=4VqMLE3vyeE</v>
      </c>
      <c r="D1913" s="6" t="s">
        <v>4005</v>
      </c>
      <c r="E1913" s="8">
        <v>44420</v>
      </c>
      <c r="F1913" s="6" t="s">
        <v>4006</v>
      </c>
      <c r="G1913" s="5">
        <v>7090</v>
      </c>
      <c r="H1913" s="5">
        <v>19</v>
      </c>
      <c r="I1913" s="5">
        <v>144</v>
      </c>
      <c r="J1913" s="6">
        <v>1495.7</v>
      </c>
      <c r="K1913" s="4" t="s">
        <v>4606</v>
      </c>
      <c r="L1913" s="6" t="s">
        <v>4007</v>
      </c>
      <c r="M1913" s="5">
        <v>17276</v>
      </c>
      <c r="N1913" s="4" t="s">
        <v>4606</v>
      </c>
      <c r="O1913" s="4" t="s">
        <v>4606</v>
      </c>
      <c r="P1913" s="4" t="s">
        <v>4606</v>
      </c>
    </row>
    <row r="1914" spans="1:16" ht="15" x14ac:dyDescent="0.2">
      <c r="A1914" s="2">
        <v>1913</v>
      </c>
      <c r="B1914" s="6" t="s">
        <v>157</v>
      </c>
      <c r="C1914" s="7" t="str">
        <f>HYPERLINK("https://www.youtube.com/watch?v=nSM5DggjejQ","https://www.youtube.com/watch?v=nSM5DggjejQ")</f>
        <v>https://www.youtube.com/watch?v=nSM5DggjejQ</v>
      </c>
      <c r="D1914" s="6" t="s">
        <v>4008</v>
      </c>
      <c r="E1914" s="8">
        <v>44420</v>
      </c>
      <c r="F1914" s="6" t="s">
        <v>4009</v>
      </c>
      <c r="G1914" s="5">
        <v>1980</v>
      </c>
      <c r="H1914" s="5">
        <v>175</v>
      </c>
      <c r="I1914" s="5">
        <v>1450</v>
      </c>
      <c r="J1914" s="6">
        <v>1173.5</v>
      </c>
      <c r="K1914" s="4" t="s">
        <v>4606</v>
      </c>
      <c r="L1914" s="6" t="s">
        <v>4010</v>
      </c>
      <c r="M1914" s="5">
        <v>17277</v>
      </c>
      <c r="N1914" s="4" t="s">
        <v>4606</v>
      </c>
      <c r="O1914" s="4" t="s">
        <v>4606</v>
      </c>
      <c r="P1914" s="4" t="s">
        <v>4606</v>
      </c>
    </row>
    <row r="1915" spans="1:16" ht="15" x14ac:dyDescent="0.2">
      <c r="A1915" s="2">
        <v>1914</v>
      </c>
      <c r="B1915" s="6" t="s">
        <v>157</v>
      </c>
      <c r="C1915" s="7" t="str">
        <f>HYPERLINK("https://www.youtube.com/watch?v=g8_X4-rryG0","https://www.youtube.com/watch?v=g8_X4-rryG0")</f>
        <v>https://www.youtube.com/watch?v=g8_X4-rryG0</v>
      </c>
      <c r="D1915" s="6" t="s">
        <v>4011</v>
      </c>
      <c r="E1915" s="8">
        <v>44419</v>
      </c>
      <c r="F1915" s="6" t="s">
        <v>4012</v>
      </c>
      <c r="G1915" s="5">
        <v>1200</v>
      </c>
      <c r="H1915" s="5">
        <v>37</v>
      </c>
      <c r="I1915" s="5">
        <v>422</v>
      </c>
      <c r="J1915" s="6">
        <v>462.1</v>
      </c>
      <c r="K1915" s="4" t="s">
        <v>4606</v>
      </c>
      <c r="L1915" s="6" t="s">
        <v>4013</v>
      </c>
      <c r="M1915" s="5">
        <v>17278</v>
      </c>
      <c r="N1915" s="4" t="s">
        <v>4606</v>
      </c>
      <c r="O1915" s="4" t="s">
        <v>4606</v>
      </c>
      <c r="P1915" s="4" t="s">
        <v>4606</v>
      </c>
    </row>
    <row r="1916" spans="1:16" ht="15" x14ac:dyDescent="0.2">
      <c r="A1916" s="2">
        <v>1915</v>
      </c>
      <c r="B1916" s="6" t="s">
        <v>157</v>
      </c>
      <c r="C1916" s="7" t="str">
        <f>HYPERLINK("https://www.youtube.com/watch?v=W8L7tPKF5jo","https://www.youtube.com/watch?v=W8L7tPKF5jo")</f>
        <v>https://www.youtube.com/watch?v=W8L7tPKF5jo</v>
      </c>
      <c r="D1916" s="6" t="s">
        <v>4014</v>
      </c>
      <c r="E1916" s="8">
        <v>44419</v>
      </c>
      <c r="F1916" s="6" t="s">
        <v>4015</v>
      </c>
      <c r="G1916" s="5">
        <v>99</v>
      </c>
      <c r="H1916" s="5">
        <v>0</v>
      </c>
      <c r="I1916" s="5">
        <v>0</v>
      </c>
      <c r="J1916" s="6">
        <v>19.8</v>
      </c>
      <c r="K1916" s="4" t="s">
        <v>4606</v>
      </c>
      <c r="L1916" s="6" t="s">
        <v>4016</v>
      </c>
      <c r="M1916" s="5">
        <v>17279</v>
      </c>
      <c r="N1916" s="4" t="s">
        <v>4606</v>
      </c>
      <c r="O1916" s="4" t="s">
        <v>4606</v>
      </c>
      <c r="P1916" s="4" t="s">
        <v>4606</v>
      </c>
    </row>
    <row r="1917" spans="1:16" ht="15" x14ac:dyDescent="0.2">
      <c r="A1917" s="2">
        <v>1916</v>
      </c>
      <c r="B1917" s="6" t="s">
        <v>157</v>
      </c>
      <c r="C1917" s="7" t="str">
        <f>HYPERLINK("https://www.youtube.com/watch?v=nxBx46sDE8w","https://www.youtube.com/watch?v=nxBx46sDE8w")</f>
        <v>https://www.youtube.com/watch?v=nxBx46sDE8w</v>
      </c>
      <c r="D1917" s="6" t="s">
        <v>4014</v>
      </c>
      <c r="E1917" s="8">
        <v>44419</v>
      </c>
      <c r="F1917" s="6" t="s">
        <v>4017</v>
      </c>
      <c r="G1917" s="5">
        <v>99</v>
      </c>
      <c r="H1917" s="5">
        <v>1</v>
      </c>
      <c r="I1917" s="5">
        <v>4</v>
      </c>
      <c r="J1917" s="6">
        <v>22.1</v>
      </c>
      <c r="K1917" s="4" t="s">
        <v>4606</v>
      </c>
      <c r="L1917" s="6" t="s">
        <v>4016</v>
      </c>
      <c r="M1917" s="5">
        <v>17280</v>
      </c>
      <c r="N1917" s="4" t="s">
        <v>4606</v>
      </c>
      <c r="O1917" s="4" t="s">
        <v>4606</v>
      </c>
      <c r="P1917" s="4" t="s">
        <v>4606</v>
      </c>
    </row>
    <row r="1918" spans="1:16" ht="15" x14ac:dyDescent="0.2">
      <c r="A1918" s="2">
        <v>1917</v>
      </c>
      <c r="B1918" s="6" t="s">
        <v>157</v>
      </c>
      <c r="C1918" s="7" t="str">
        <f>HYPERLINK("https://www.youtube.com/watch?v=AhwMNheKPIg","https://www.youtube.com/watch?v=AhwMNheKPIg")</f>
        <v>https://www.youtube.com/watch?v=AhwMNheKPIg</v>
      </c>
      <c r="D1918" s="6" t="s">
        <v>4018</v>
      </c>
      <c r="E1918" s="8">
        <v>44420</v>
      </c>
      <c r="F1918" s="6" t="s">
        <v>4019</v>
      </c>
      <c r="G1918" s="5">
        <v>3620</v>
      </c>
      <c r="H1918" s="5">
        <v>39</v>
      </c>
      <c r="I1918" s="5">
        <v>207</v>
      </c>
      <c r="J1918" s="6">
        <v>839.2</v>
      </c>
      <c r="K1918" s="4" t="s">
        <v>4606</v>
      </c>
      <c r="L1918" s="6" t="s">
        <v>4020</v>
      </c>
      <c r="M1918" s="5">
        <v>17281</v>
      </c>
      <c r="N1918" s="4" t="s">
        <v>4606</v>
      </c>
      <c r="O1918" s="4" t="s">
        <v>4606</v>
      </c>
      <c r="P1918" s="4" t="s">
        <v>4606</v>
      </c>
    </row>
    <row r="1919" spans="1:16" ht="15" x14ac:dyDescent="0.2">
      <c r="A1919" s="2">
        <v>1918</v>
      </c>
      <c r="B1919" s="6" t="s">
        <v>157</v>
      </c>
      <c r="C1919" s="7" t="str">
        <f>HYPERLINK("https://www.youtube.com/watch?v=h55dyd7FN1g","https://www.youtube.com/watch?v=h55dyd7FN1g")</f>
        <v>https://www.youtube.com/watch?v=h55dyd7FN1g</v>
      </c>
      <c r="D1919" s="6" t="s">
        <v>4021</v>
      </c>
      <c r="E1919" s="8">
        <v>44419</v>
      </c>
      <c r="F1919" s="6" t="s">
        <v>4022</v>
      </c>
      <c r="G1919" s="5">
        <v>6</v>
      </c>
      <c r="H1919" s="5">
        <v>0</v>
      </c>
      <c r="I1919" s="5">
        <v>25</v>
      </c>
      <c r="J1919" s="6">
        <v>13.7</v>
      </c>
      <c r="K1919" s="4" t="s">
        <v>4606</v>
      </c>
      <c r="L1919" s="6" t="s">
        <v>4023</v>
      </c>
      <c r="M1919" s="5">
        <v>17282</v>
      </c>
      <c r="N1919" s="4" t="s">
        <v>4606</v>
      </c>
      <c r="O1919" s="4" t="s">
        <v>4606</v>
      </c>
      <c r="P1919" s="4" t="s">
        <v>4606</v>
      </c>
    </row>
    <row r="1920" spans="1:16" ht="15" x14ac:dyDescent="0.2">
      <c r="A1920" s="2">
        <v>1919</v>
      </c>
      <c r="B1920" s="6" t="s">
        <v>157</v>
      </c>
      <c r="C1920" s="7" t="str">
        <f>HYPERLINK("https://www.youtube.com/watch?v=IjtV1d1N7Uo","https://www.youtube.com/watch?v=IjtV1d1N7Uo")</f>
        <v>https://www.youtube.com/watch?v=IjtV1d1N7Uo</v>
      </c>
      <c r="D1920" s="6" t="s">
        <v>4024</v>
      </c>
      <c r="E1920" s="8">
        <v>44420</v>
      </c>
      <c r="F1920" s="6" t="s">
        <v>4025</v>
      </c>
      <c r="G1920" s="5">
        <v>0</v>
      </c>
      <c r="H1920" s="5">
        <v>31</v>
      </c>
      <c r="I1920" s="5">
        <v>329</v>
      </c>
      <c r="J1920" s="6">
        <v>173.8</v>
      </c>
      <c r="K1920" s="4" t="s">
        <v>4606</v>
      </c>
      <c r="L1920" s="6" t="s">
        <v>4026</v>
      </c>
      <c r="M1920" s="5">
        <v>17283</v>
      </c>
      <c r="N1920" s="4" t="s">
        <v>4606</v>
      </c>
      <c r="O1920" s="4" t="s">
        <v>4606</v>
      </c>
      <c r="P1920" s="4" t="s">
        <v>4606</v>
      </c>
    </row>
    <row r="1921" spans="1:16" ht="15" x14ac:dyDescent="0.2">
      <c r="A1921" s="2">
        <v>1920</v>
      </c>
      <c r="B1921" s="6" t="s">
        <v>157</v>
      </c>
      <c r="C1921" s="7" t="str">
        <f>HYPERLINK("https://www.youtube.com/watch?v=_t6hlg_5NP4","https://www.youtube.com/watch?v=_t6hlg_5NP4")</f>
        <v>https://www.youtube.com/watch?v=_t6hlg_5NP4</v>
      </c>
      <c r="D1921" s="6" t="s">
        <v>3983</v>
      </c>
      <c r="E1921" s="8">
        <v>44420</v>
      </c>
      <c r="F1921" s="6" t="s">
        <v>4027</v>
      </c>
      <c r="G1921" s="5">
        <v>857</v>
      </c>
      <c r="H1921" s="5">
        <v>0</v>
      </c>
      <c r="I1921" s="5">
        <v>7</v>
      </c>
      <c r="J1921" s="6">
        <v>174.9</v>
      </c>
      <c r="K1921" s="4" t="s">
        <v>4606</v>
      </c>
      <c r="L1921" s="6" t="s">
        <v>3985</v>
      </c>
      <c r="M1921" s="5">
        <v>17284</v>
      </c>
      <c r="N1921" s="4" t="s">
        <v>4606</v>
      </c>
      <c r="O1921" s="4" t="s">
        <v>4606</v>
      </c>
      <c r="P1921" s="4" t="s">
        <v>4606</v>
      </c>
    </row>
    <row r="1922" spans="1:16" ht="15" x14ac:dyDescent="0.2">
      <c r="A1922" s="2">
        <v>1921</v>
      </c>
      <c r="B1922" s="6" t="s">
        <v>157</v>
      </c>
      <c r="C1922" s="7" t="str">
        <f>HYPERLINK("https://www.youtube.com/watch?v=4lFuhev89zM","https://www.youtube.com/watch?v=4lFuhev89zM")</f>
        <v>https://www.youtube.com/watch?v=4lFuhev89zM</v>
      </c>
      <c r="D1922" s="6" t="s">
        <v>4028</v>
      </c>
      <c r="E1922" s="8">
        <v>44419</v>
      </c>
      <c r="F1922" s="6" t="s">
        <v>4029</v>
      </c>
      <c r="G1922" s="5">
        <v>9410</v>
      </c>
      <c r="H1922" s="5">
        <v>16</v>
      </c>
      <c r="I1922" s="5">
        <v>272</v>
      </c>
      <c r="J1922" s="6">
        <v>2022.8</v>
      </c>
      <c r="K1922" s="4" t="s">
        <v>4606</v>
      </c>
      <c r="L1922" s="6" t="s">
        <v>3974</v>
      </c>
      <c r="M1922" s="5">
        <v>17285</v>
      </c>
      <c r="N1922" s="4" t="s">
        <v>4606</v>
      </c>
      <c r="O1922" s="4" t="s">
        <v>4606</v>
      </c>
      <c r="P1922" s="4" t="s">
        <v>4606</v>
      </c>
    </row>
    <row r="1923" spans="1:16" ht="15" x14ac:dyDescent="0.2">
      <c r="A1923" s="2">
        <v>1922</v>
      </c>
      <c r="B1923" s="6" t="s">
        <v>157</v>
      </c>
      <c r="C1923" s="7" t="str">
        <f>HYPERLINK("https://www.youtube.com/watch?v=SxnTPtNzMhU","https://www.youtube.com/watch?v=SxnTPtNzMhU")</f>
        <v>https://www.youtube.com/watch?v=SxnTPtNzMhU</v>
      </c>
      <c r="D1923" s="6" t="s">
        <v>4030</v>
      </c>
      <c r="E1923" s="8">
        <v>44420</v>
      </c>
      <c r="F1923" s="6" t="s">
        <v>4031</v>
      </c>
      <c r="G1923" s="5">
        <v>956</v>
      </c>
      <c r="H1923" s="5">
        <v>10</v>
      </c>
      <c r="I1923" s="5">
        <v>256</v>
      </c>
      <c r="J1923" s="6">
        <v>322.20000000000005</v>
      </c>
      <c r="K1923" s="4" t="s">
        <v>4606</v>
      </c>
      <c r="L1923" s="6" t="s">
        <v>4032</v>
      </c>
      <c r="M1923" s="5">
        <v>17286</v>
      </c>
      <c r="N1923" s="4" t="s">
        <v>4606</v>
      </c>
      <c r="O1923" s="4" t="s">
        <v>4606</v>
      </c>
      <c r="P1923" s="4" t="s">
        <v>4606</v>
      </c>
    </row>
    <row r="1924" spans="1:16" ht="15" x14ac:dyDescent="0.2">
      <c r="A1924" s="2">
        <v>1923</v>
      </c>
      <c r="B1924" s="6" t="s">
        <v>157</v>
      </c>
      <c r="C1924" s="7" t="str">
        <f>HYPERLINK("https://www.youtube.com/watch?v=svb1PnmPJWM","https://www.youtube.com/watch?v=svb1PnmPJWM")</f>
        <v>https://www.youtube.com/watch?v=svb1PnmPJWM</v>
      </c>
      <c r="D1924" s="6" t="s">
        <v>4033</v>
      </c>
      <c r="E1924" s="8">
        <v>44419</v>
      </c>
      <c r="F1924" s="6" t="s">
        <v>4034</v>
      </c>
      <c r="G1924" s="5">
        <v>4280</v>
      </c>
      <c r="H1924" s="5">
        <v>0</v>
      </c>
      <c r="I1924" s="5">
        <v>189</v>
      </c>
      <c r="J1924" s="6">
        <v>950.5</v>
      </c>
      <c r="K1924" s="4" t="s">
        <v>4606</v>
      </c>
      <c r="L1924" s="6" t="s">
        <v>4035</v>
      </c>
      <c r="M1924" s="5">
        <v>17287</v>
      </c>
      <c r="N1924" s="4" t="s">
        <v>4606</v>
      </c>
      <c r="O1924" s="4" t="s">
        <v>4606</v>
      </c>
      <c r="P1924" s="4" t="s">
        <v>4606</v>
      </c>
    </row>
    <row r="1925" spans="1:16" ht="15" x14ac:dyDescent="0.2">
      <c r="A1925" s="2">
        <v>1924</v>
      </c>
      <c r="B1925" s="6" t="s">
        <v>157</v>
      </c>
      <c r="C1925" s="7" t="str">
        <f>HYPERLINK("https://www.youtube.com/watch?v=8T2mIqwH_zw","https://www.youtube.com/watch?v=8T2mIqwH_zw")</f>
        <v>https://www.youtube.com/watch?v=8T2mIqwH_zw</v>
      </c>
      <c r="D1925" s="6" t="s">
        <v>1915</v>
      </c>
      <c r="E1925" s="8">
        <v>44419</v>
      </c>
      <c r="F1925" s="6" t="s">
        <v>1916</v>
      </c>
      <c r="G1925" s="5">
        <v>2030000</v>
      </c>
      <c r="H1925" s="5">
        <v>107</v>
      </c>
      <c r="I1925" s="5">
        <v>2243</v>
      </c>
      <c r="J1925" s="6">
        <v>407153.6</v>
      </c>
      <c r="K1925" s="4" t="s">
        <v>4606</v>
      </c>
      <c r="L1925" s="6" t="s">
        <v>1917</v>
      </c>
      <c r="M1925" s="5">
        <v>17288</v>
      </c>
      <c r="N1925" s="4" t="s">
        <v>4606</v>
      </c>
      <c r="O1925" s="4" t="s">
        <v>4606</v>
      </c>
      <c r="P1925" s="4" t="s">
        <v>4606</v>
      </c>
    </row>
    <row r="1926" spans="1:16" ht="15" x14ac:dyDescent="0.2">
      <c r="A1926" s="2">
        <v>1925</v>
      </c>
      <c r="B1926" s="6" t="s">
        <v>157</v>
      </c>
      <c r="C1926" s="7" t="str">
        <f>HYPERLINK("https://www.youtube.com/watch?v=DQYzRcnWPWY","https://www.youtube.com/watch?v=DQYzRcnWPWY")</f>
        <v>https://www.youtube.com/watch?v=DQYzRcnWPWY</v>
      </c>
      <c r="D1926" s="6" t="s">
        <v>3779</v>
      </c>
      <c r="E1926" s="8">
        <v>44419</v>
      </c>
      <c r="F1926" s="6" t="s">
        <v>4036</v>
      </c>
      <c r="G1926" s="5">
        <v>28700</v>
      </c>
      <c r="H1926" s="5">
        <v>665</v>
      </c>
      <c r="I1926" s="5">
        <v>4423</v>
      </c>
      <c r="J1926" s="5">
        <v>8151</v>
      </c>
      <c r="K1926" s="4" t="s">
        <v>4606</v>
      </c>
      <c r="L1926" s="6" t="s">
        <v>4037</v>
      </c>
      <c r="M1926" s="5">
        <v>17289</v>
      </c>
      <c r="N1926" s="4" t="s">
        <v>4606</v>
      </c>
      <c r="O1926" s="4" t="s">
        <v>4606</v>
      </c>
      <c r="P1926" s="4" t="s">
        <v>4606</v>
      </c>
    </row>
    <row r="1927" spans="1:16" ht="15" x14ac:dyDescent="0.2">
      <c r="A1927" s="2">
        <v>1926</v>
      </c>
      <c r="B1927" s="6" t="s">
        <v>157</v>
      </c>
      <c r="C1927" s="7" t="str">
        <f>HYPERLINK("https://www.youtube.com/watch?v=bTrWWuG91ig","https://www.youtube.com/watch?v=bTrWWuG91ig")</f>
        <v>https://www.youtube.com/watch?v=bTrWWuG91ig</v>
      </c>
      <c r="D1927" s="6" t="s">
        <v>4038</v>
      </c>
      <c r="E1927" s="8">
        <v>44420</v>
      </c>
      <c r="F1927" s="6" t="s">
        <v>4039</v>
      </c>
      <c r="G1927" s="5">
        <v>28</v>
      </c>
      <c r="H1927" s="5">
        <v>0</v>
      </c>
      <c r="I1927" s="5">
        <v>7</v>
      </c>
      <c r="J1927" s="6">
        <v>9.1000000000000014</v>
      </c>
      <c r="K1927" s="4" t="s">
        <v>4606</v>
      </c>
      <c r="L1927" s="6" t="s">
        <v>4040</v>
      </c>
      <c r="M1927" s="5">
        <v>17290</v>
      </c>
      <c r="N1927" s="4" t="s">
        <v>4606</v>
      </c>
      <c r="O1927" s="4" t="s">
        <v>4606</v>
      </c>
      <c r="P1927" s="4" t="s">
        <v>4606</v>
      </c>
    </row>
    <row r="1928" spans="1:16" ht="15" x14ac:dyDescent="0.2">
      <c r="A1928" s="2">
        <v>1927</v>
      </c>
      <c r="B1928" s="6" t="s">
        <v>157</v>
      </c>
      <c r="C1928" s="7" t="str">
        <f>HYPERLINK("https://www.youtube.com/watch?v=xBOYFG1wKxQ","https://www.youtube.com/watch?v=xBOYFG1wKxQ")</f>
        <v>https://www.youtube.com/watch?v=xBOYFG1wKxQ</v>
      </c>
      <c r="D1928" s="6" t="s">
        <v>4041</v>
      </c>
      <c r="E1928" s="8">
        <v>44420</v>
      </c>
      <c r="F1928" s="6" t="s">
        <v>4042</v>
      </c>
      <c r="G1928" s="5">
        <v>126</v>
      </c>
      <c r="H1928" s="5">
        <v>2</v>
      </c>
      <c r="I1928" s="5">
        <v>19</v>
      </c>
      <c r="J1928" s="6">
        <v>35.300000000000004</v>
      </c>
      <c r="K1928" s="4" t="s">
        <v>4606</v>
      </c>
      <c r="L1928" s="6" t="s">
        <v>4043</v>
      </c>
      <c r="M1928" s="5">
        <v>17291</v>
      </c>
      <c r="N1928" s="4" t="s">
        <v>4606</v>
      </c>
      <c r="O1928" s="4" t="s">
        <v>4606</v>
      </c>
      <c r="P1928" s="4" t="s">
        <v>4606</v>
      </c>
    </row>
    <row r="1929" spans="1:16" ht="15" x14ac:dyDescent="0.2">
      <c r="A1929" s="2">
        <v>1928</v>
      </c>
      <c r="B1929" s="6" t="s">
        <v>157</v>
      </c>
      <c r="C1929" s="7" t="str">
        <f>HYPERLINK("https://www.youtube.com/watch?v=H5nkp-xEr8E","https://www.youtube.com/watch?v=H5nkp-xEr8E")</f>
        <v>https://www.youtube.com/watch?v=H5nkp-xEr8E</v>
      </c>
      <c r="D1929" s="6" t="s">
        <v>4044</v>
      </c>
      <c r="E1929" s="8">
        <v>44420</v>
      </c>
      <c r="F1929" s="6" t="s">
        <v>4045</v>
      </c>
      <c r="G1929" s="5">
        <v>0</v>
      </c>
      <c r="H1929" s="5">
        <v>0</v>
      </c>
      <c r="I1929" s="5">
        <v>8</v>
      </c>
      <c r="J1929" s="5">
        <v>4</v>
      </c>
      <c r="K1929" s="4" t="s">
        <v>4606</v>
      </c>
      <c r="L1929" s="6" t="s">
        <v>4046</v>
      </c>
      <c r="M1929" s="5">
        <v>17292</v>
      </c>
      <c r="N1929" s="4" t="s">
        <v>4606</v>
      </c>
      <c r="O1929" s="4" t="s">
        <v>4606</v>
      </c>
      <c r="P1929" s="4" t="s">
        <v>4606</v>
      </c>
    </row>
    <row r="1930" spans="1:16" ht="15" x14ac:dyDescent="0.2">
      <c r="A1930" s="2">
        <v>1929</v>
      </c>
      <c r="B1930" s="6" t="s">
        <v>157</v>
      </c>
      <c r="C1930" s="7" t="str">
        <f>HYPERLINK("https://www.youtube.com/watch?v=6gZxoiGUrRE","https://www.youtube.com/watch?v=6gZxoiGUrRE")</f>
        <v>https://www.youtube.com/watch?v=6gZxoiGUrRE</v>
      </c>
      <c r="D1930" s="6" t="s">
        <v>4047</v>
      </c>
      <c r="E1930" s="8">
        <v>44419</v>
      </c>
      <c r="F1930" s="6" t="s">
        <v>4048</v>
      </c>
      <c r="G1930" s="5">
        <v>49</v>
      </c>
      <c r="H1930" s="5">
        <v>0</v>
      </c>
      <c r="I1930" s="5">
        <v>0</v>
      </c>
      <c r="J1930" s="6">
        <v>9.8000000000000007</v>
      </c>
      <c r="K1930" s="4" t="s">
        <v>4606</v>
      </c>
      <c r="L1930" s="6" t="s">
        <v>4049</v>
      </c>
      <c r="M1930" s="5">
        <v>17293</v>
      </c>
      <c r="N1930" s="4" t="s">
        <v>4606</v>
      </c>
      <c r="O1930" s="4" t="s">
        <v>4606</v>
      </c>
      <c r="P1930" s="4" t="s">
        <v>4606</v>
      </c>
    </row>
    <row r="1931" spans="1:16" ht="15" x14ac:dyDescent="0.2">
      <c r="A1931" s="2">
        <v>1930</v>
      </c>
      <c r="B1931" s="6" t="s">
        <v>157</v>
      </c>
      <c r="C1931" s="7" t="str">
        <f>HYPERLINK("https://www.youtube.com/watch?v=nNnZVVGX96A","https://www.youtube.com/watch?v=nNnZVVGX96A")</f>
        <v>https://www.youtube.com/watch?v=nNnZVVGX96A</v>
      </c>
      <c r="D1931" s="6" t="s">
        <v>4050</v>
      </c>
      <c r="E1931" s="8">
        <v>44420</v>
      </c>
      <c r="F1931" s="6" t="s">
        <v>4051</v>
      </c>
      <c r="G1931" s="5">
        <v>122</v>
      </c>
      <c r="H1931" s="5">
        <v>2</v>
      </c>
      <c r="I1931" s="5">
        <v>7</v>
      </c>
      <c r="J1931" s="6">
        <v>28.500000000000004</v>
      </c>
      <c r="K1931" s="4" t="s">
        <v>4606</v>
      </c>
      <c r="L1931" s="6" t="s">
        <v>4052</v>
      </c>
      <c r="M1931" s="5">
        <v>17294</v>
      </c>
      <c r="N1931" s="4" t="s">
        <v>4606</v>
      </c>
      <c r="O1931" s="4" t="s">
        <v>4606</v>
      </c>
      <c r="P1931" s="4" t="s">
        <v>4606</v>
      </c>
    </row>
    <row r="1932" spans="1:16" ht="15" x14ac:dyDescent="0.2">
      <c r="A1932" s="2">
        <v>1931</v>
      </c>
      <c r="B1932" s="6" t="s">
        <v>157</v>
      </c>
      <c r="C1932" s="7" t="str">
        <f>HYPERLINK("https://www.youtube.com/watch?v=BbHJx3curzg","https://www.youtube.com/watch?v=BbHJx3curzg")</f>
        <v>https://www.youtube.com/watch?v=BbHJx3curzg</v>
      </c>
      <c r="D1932" s="6" t="s">
        <v>4047</v>
      </c>
      <c r="E1932" s="8">
        <v>44420</v>
      </c>
      <c r="F1932" s="6" t="s">
        <v>4053</v>
      </c>
      <c r="G1932" s="5">
        <v>49</v>
      </c>
      <c r="H1932" s="5">
        <v>0</v>
      </c>
      <c r="I1932" s="5">
        <v>3</v>
      </c>
      <c r="J1932" s="6">
        <v>11.3</v>
      </c>
      <c r="K1932" s="4" t="s">
        <v>4606</v>
      </c>
      <c r="L1932" s="6" t="s">
        <v>4049</v>
      </c>
      <c r="M1932" s="5">
        <v>17295</v>
      </c>
      <c r="N1932" s="4" t="s">
        <v>4606</v>
      </c>
      <c r="O1932" s="4" t="s">
        <v>4606</v>
      </c>
      <c r="P1932" s="4" t="s">
        <v>4606</v>
      </c>
    </row>
    <row r="1933" spans="1:16" ht="15" x14ac:dyDescent="0.2">
      <c r="A1933" s="2">
        <v>1932</v>
      </c>
      <c r="B1933" s="6" t="s">
        <v>157</v>
      </c>
      <c r="C1933" s="7" t="str">
        <f>HYPERLINK("https://www.youtube.com/watch?v=gBvkfx_s-9M","https://www.youtube.com/watch?v=gBvkfx_s-9M")</f>
        <v>https://www.youtube.com/watch?v=gBvkfx_s-9M</v>
      </c>
      <c r="D1933" s="6" t="s">
        <v>4054</v>
      </c>
      <c r="E1933" s="8">
        <v>44419</v>
      </c>
      <c r="F1933" s="6" t="s">
        <v>4055</v>
      </c>
      <c r="G1933" s="5">
        <v>45</v>
      </c>
      <c r="H1933" s="5">
        <v>0</v>
      </c>
      <c r="I1933" s="5">
        <v>1</v>
      </c>
      <c r="J1933" s="6">
        <v>9.5</v>
      </c>
      <c r="K1933" s="4" t="s">
        <v>4606</v>
      </c>
      <c r="L1933" s="6" t="s">
        <v>4056</v>
      </c>
      <c r="M1933" s="5">
        <v>17296</v>
      </c>
      <c r="N1933" s="4" t="s">
        <v>4606</v>
      </c>
      <c r="O1933" s="4" t="s">
        <v>4606</v>
      </c>
      <c r="P1933" s="4" t="s">
        <v>4606</v>
      </c>
    </row>
    <row r="1934" spans="1:16" ht="15" x14ac:dyDescent="0.2">
      <c r="A1934" s="2">
        <v>1933</v>
      </c>
      <c r="B1934" s="6" t="s">
        <v>157</v>
      </c>
      <c r="C1934" s="7" t="str">
        <f>HYPERLINK("https://www.youtube.com/watch?v=PknptSN65Hg","https://www.youtube.com/watch?v=PknptSN65Hg")</f>
        <v>https://www.youtube.com/watch?v=PknptSN65Hg</v>
      </c>
      <c r="D1934" s="6" t="s">
        <v>4047</v>
      </c>
      <c r="E1934" s="8">
        <v>44419</v>
      </c>
      <c r="F1934" s="6" t="s">
        <v>4057</v>
      </c>
      <c r="G1934" s="5">
        <v>49</v>
      </c>
      <c r="H1934" s="5">
        <v>1</v>
      </c>
      <c r="I1934" s="5">
        <v>1</v>
      </c>
      <c r="J1934" s="6">
        <v>10.600000000000001</v>
      </c>
      <c r="K1934" s="4" t="s">
        <v>4606</v>
      </c>
      <c r="L1934" s="6" t="s">
        <v>4049</v>
      </c>
      <c r="M1934" s="5">
        <v>17297</v>
      </c>
      <c r="N1934" s="4" t="s">
        <v>4606</v>
      </c>
      <c r="O1934" s="4" t="s">
        <v>4606</v>
      </c>
      <c r="P1934" s="4" t="s">
        <v>4606</v>
      </c>
    </row>
    <row r="1935" spans="1:16" ht="15" x14ac:dyDescent="0.2">
      <c r="A1935" s="2">
        <v>1934</v>
      </c>
      <c r="B1935" s="6" t="s">
        <v>157</v>
      </c>
      <c r="C1935" s="7" t="str">
        <f>HYPERLINK("https://www.youtube.com/watch?v=NFAuTCEXI-o","https://www.youtube.com/watch?v=NFAuTCEXI-o")</f>
        <v>https://www.youtube.com/watch?v=NFAuTCEXI-o</v>
      </c>
      <c r="D1935" s="6" t="s">
        <v>4058</v>
      </c>
      <c r="E1935" s="8">
        <v>44420</v>
      </c>
      <c r="F1935" s="6" t="s">
        <v>4059</v>
      </c>
      <c r="G1935" s="5">
        <v>18200</v>
      </c>
      <c r="H1935" s="5">
        <v>379</v>
      </c>
      <c r="I1935" s="5">
        <v>2653</v>
      </c>
      <c r="J1935" s="6">
        <v>5080.2</v>
      </c>
      <c r="K1935" s="4" t="s">
        <v>4606</v>
      </c>
      <c r="L1935" s="6" t="s">
        <v>4060</v>
      </c>
      <c r="M1935" s="5">
        <v>17767</v>
      </c>
      <c r="N1935" s="4" t="s">
        <v>4606</v>
      </c>
      <c r="O1935" s="4" t="s">
        <v>4606</v>
      </c>
      <c r="P1935" s="4" t="s">
        <v>4606</v>
      </c>
    </row>
    <row r="1936" spans="1:16" ht="15" x14ac:dyDescent="0.2">
      <c r="A1936" s="2">
        <v>1935</v>
      </c>
      <c r="B1936" s="6" t="s">
        <v>157</v>
      </c>
      <c r="C1936" s="7" t="str">
        <f>HYPERLINK("https://www.youtube.com/watch?v=Tkh-VcRtFj8","https://www.youtube.com/watch?v=Tkh-VcRtFj8")</f>
        <v>https://www.youtube.com/watch?v=Tkh-VcRtFj8</v>
      </c>
      <c r="D1936" s="6" t="s">
        <v>4061</v>
      </c>
      <c r="E1936" s="8">
        <v>44420</v>
      </c>
      <c r="F1936" s="6" t="s">
        <v>4062</v>
      </c>
      <c r="G1936" s="5">
        <v>20100</v>
      </c>
      <c r="H1936" s="5">
        <v>152</v>
      </c>
      <c r="I1936" s="5">
        <v>827</v>
      </c>
      <c r="J1936" s="6">
        <v>4479.1000000000004</v>
      </c>
      <c r="K1936" s="4" t="s">
        <v>4606</v>
      </c>
      <c r="L1936" s="6" t="s">
        <v>4063</v>
      </c>
      <c r="M1936" s="5">
        <v>17768</v>
      </c>
      <c r="N1936" s="4" t="s">
        <v>4606</v>
      </c>
      <c r="O1936" s="4" t="s">
        <v>4606</v>
      </c>
      <c r="P1936" s="4" t="s">
        <v>4606</v>
      </c>
    </row>
    <row r="1937" spans="1:16" ht="15" x14ac:dyDescent="0.2">
      <c r="A1937" s="2">
        <v>1936</v>
      </c>
      <c r="B1937" s="6" t="s">
        <v>157</v>
      </c>
      <c r="C1937" s="7" t="str">
        <f>HYPERLINK("https://www.youtube.com/watch?v=uf8s0a3d2TE","https://www.youtube.com/watch?v=uf8s0a3d2TE")</f>
        <v>https://www.youtube.com/watch?v=uf8s0a3d2TE</v>
      </c>
      <c r="D1937" s="6" t="s">
        <v>3727</v>
      </c>
      <c r="E1937" s="8">
        <v>44420</v>
      </c>
      <c r="F1937" s="6" t="s">
        <v>4064</v>
      </c>
      <c r="G1937" s="5">
        <v>1440</v>
      </c>
      <c r="H1937" s="5">
        <v>22</v>
      </c>
      <c r="I1937" s="5">
        <v>193</v>
      </c>
      <c r="J1937" s="6">
        <v>391.1</v>
      </c>
      <c r="K1937" s="4" t="s">
        <v>4606</v>
      </c>
      <c r="L1937" s="6" t="s">
        <v>4065</v>
      </c>
      <c r="M1937" s="5">
        <v>17769</v>
      </c>
      <c r="N1937" s="4" t="s">
        <v>4606</v>
      </c>
      <c r="O1937" s="4" t="s">
        <v>4606</v>
      </c>
      <c r="P1937" s="4" t="s">
        <v>4606</v>
      </c>
    </row>
    <row r="1938" spans="1:16" ht="15" x14ac:dyDescent="0.2">
      <c r="A1938" s="2">
        <v>1937</v>
      </c>
      <c r="B1938" s="6" t="s">
        <v>157</v>
      </c>
      <c r="C1938" s="7" t="str">
        <f>HYPERLINK("https://www.youtube.com/watch?v=1nZKDvn_ldE","https://www.youtube.com/watch?v=1nZKDvn_ldE")</f>
        <v>https://www.youtube.com/watch?v=1nZKDvn_ldE</v>
      </c>
      <c r="D1938" s="6" t="s">
        <v>276</v>
      </c>
      <c r="E1938" s="8">
        <v>44420</v>
      </c>
      <c r="F1938" s="6" t="s">
        <v>4066</v>
      </c>
      <c r="G1938" s="5">
        <v>21600</v>
      </c>
      <c r="H1938" s="5">
        <v>72</v>
      </c>
      <c r="I1938" s="5">
        <v>625</v>
      </c>
      <c r="J1938" s="6">
        <v>4654.1000000000004</v>
      </c>
      <c r="K1938" s="4" t="s">
        <v>4606</v>
      </c>
      <c r="L1938" s="6" t="s">
        <v>4067</v>
      </c>
      <c r="M1938" s="5">
        <v>17770</v>
      </c>
      <c r="N1938" s="4" t="s">
        <v>4606</v>
      </c>
      <c r="O1938" s="4" t="s">
        <v>4606</v>
      </c>
      <c r="P1938" s="4" t="s">
        <v>4606</v>
      </c>
    </row>
    <row r="1939" spans="1:16" ht="15" x14ac:dyDescent="0.2">
      <c r="A1939" s="2">
        <v>1938</v>
      </c>
      <c r="B1939" s="6" t="s">
        <v>157</v>
      </c>
      <c r="C1939" s="7" t="str">
        <f>HYPERLINK("https://www.youtube.com/watch?v=kdOxqcY83i4","https://www.youtube.com/watch?v=kdOxqcY83i4")</f>
        <v>https://www.youtube.com/watch?v=kdOxqcY83i4</v>
      </c>
      <c r="D1939" s="6" t="s">
        <v>3733</v>
      </c>
      <c r="E1939" s="8">
        <v>44420</v>
      </c>
      <c r="F1939" s="6" t="s">
        <v>4068</v>
      </c>
      <c r="G1939" s="5">
        <v>509</v>
      </c>
      <c r="H1939" s="5">
        <v>0</v>
      </c>
      <c r="I1939" s="5">
        <v>14</v>
      </c>
      <c r="J1939" s="6">
        <v>108.80000000000001</v>
      </c>
      <c r="K1939" s="4" t="s">
        <v>4606</v>
      </c>
      <c r="L1939" s="6" t="s">
        <v>4069</v>
      </c>
      <c r="M1939" s="5">
        <v>17771</v>
      </c>
      <c r="N1939" s="4" t="s">
        <v>4606</v>
      </c>
      <c r="O1939" s="4" t="s">
        <v>4606</v>
      </c>
      <c r="P1939" s="4" t="s">
        <v>4606</v>
      </c>
    </row>
    <row r="1940" spans="1:16" ht="15" x14ac:dyDescent="0.2">
      <c r="A1940" s="2">
        <v>1939</v>
      </c>
      <c r="B1940" s="6" t="s">
        <v>157</v>
      </c>
      <c r="C1940" s="7" t="str">
        <f>HYPERLINK("https://www.youtube.com/watch?v=CTTwYyKNVtE","https://www.youtube.com/watch?v=CTTwYyKNVtE")</f>
        <v>https://www.youtube.com/watch?v=CTTwYyKNVtE</v>
      </c>
      <c r="D1940" s="6" t="s">
        <v>3828</v>
      </c>
      <c r="E1940" s="8">
        <v>44420</v>
      </c>
      <c r="F1940" s="6" t="s">
        <v>4070</v>
      </c>
      <c r="G1940" s="5">
        <v>3740</v>
      </c>
      <c r="H1940" s="5">
        <v>98</v>
      </c>
      <c r="I1940" s="5">
        <v>967</v>
      </c>
      <c r="J1940" s="6">
        <v>1260.9000000000001</v>
      </c>
      <c r="K1940" s="4" t="s">
        <v>4606</v>
      </c>
      <c r="L1940" s="6" t="s">
        <v>4071</v>
      </c>
      <c r="M1940" s="5">
        <v>17772</v>
      </c>
      <c r="N1940" s="4" t="s">
        <v>4606</v>
      </c>
      <c r="O1940" s="4" t="s">
        <v>4606</v>
      </c>
      <c r="P1940" s="4" t="s">
        <v>4606</v>
      </c>
    </row>
    <row r="1941" spans="1:16" ht="15" x14ac:dyDescent="0.2">
      <c r="A1941" s="2">
        <v>1940</v>
      </c>
      <c r="B1941" s="6" t="s">
        <v>157</v>
      </c>
      <c r="C1941" s="7" t="str">
        <f>HYPERLINK("https://www.youtube.com/watch?v=6PeSdrJvfMo","https://www.youtube.com/watch?v=6PeSdrJvfMo")</f>
        <v>https://www.youtube.com/watch?v=6PeSdrJvfMo</v>
      </c>
      <c r="D1941" s="6" t="s">
        <v>4072</v>
      </c>
      <c r="E1941" s="8">
        <v>44420</v>
      </c>
      <c r="F1941" s="6" t="s">
        <v>4073</v>
      </c>
      <c r="G1941" s="5">
        <v>57100</v>
      </c>
      <c r="H1941" s="5">
        <v>436</v>
      </c>
      <c r="I1941" s="5">
        <v>7256</v>
      </c>
      <c r="J1941" s="6">
        <v>15178.8</v>
      </c>
      <c r="K1941" s="4" t="s">
        <v>4606</v>
      </c>
      <c r="L1941" s="6" t="s">
        <v>4074</v>
      </c>
      <c r="M1941" s="5">
        <v>17773</v>
      </c>
      <c r="N1941" s="4" t="s">
        <v>4606</v>
      </c>
      <c r="O1941" s="4" t="s">
        <v>4606</v>
      </c>
      <c r="P1941" s="4" t="s">
        <v>4606</v>
      </c>
    </row>
    <row r="1942" spans="1:16" ht="15" x14ac:dyDescent="0.2">
      <c r="A1942" s="2">
        <v>1941</v>
      </c>
      <c r="B1942" s="6" t="s">
        <v>157</v>
      </c>
      <c r="C1942" s="7" t="str">
        <f>HYPERLINK("https://www.youtube.com/watch?v=MB4oMLJbpuM","https://www.youtube.com/watch?v=MB4oMLJbpuM")</f>
        <v>https://www.youtube.com/watch?v=MB4oMLJbpuM</v>
      </c>
      <c r="D1942" s="6" t="s">
        <v>3978</v>
      </c>
      <c r="E1942" s="8">
        <v>44420</v>
      </c>
      <c r="F1942" s="6" t="s">
        <v>4075</v>
      </c>
      <c r="G1942" s="5">
        <v>18000</v>
      </c>
      <c r="H1942" s="5">
        <v>44</v>
      </c>
      <c r="I1942" s="5">
        <v>2070</v>
      </c>
      <c r="J1942" s="6">
        <v>4648.2</v>
      </c>
      <c r="K1942" s="4" t="s">
        <v>4606</v>
      </c>
      <c r="L1942" s="6" t="s">
        <v>4076</v>
      </c>
      <c r="M1942" s="5">
        <v>17774</v>
      </c>
      <c r="N1942" s="4" t="s">
        <v>4606</v>
      </c>
      <c r="O1942" s="4" t="s">
        <v>4606</v>
      </c>
      <c r="P1942" s="4" t="s">
        <v>4606</v>
      </c>
    </row>
    <row r="1943" spans="1:16" ht="15" x14ac:dyDescent="0.2">
      <c r="A1943" s="2">
        <v>1942</v>
      </c>
      <c r="B1943" s="6" t="s">
        <v>157</v>
      </c>
      <c r="C1943" s="7" t="str">
        <f>HYPERLINK("https://www.youtube.com/watch?v=RUMV-zT-KS0","https://www.youtube.com/watch?v=RUMV-zT-KS0")</f>
        <v>https://www.youtube.com/watch?v=RUMV-zT-KS0</v>
      </c>
      <c r="D1943" s="6" t="s">
        <v>4077</v>
      </c>
      <c r="E1943" s="8">
        <v>44420</v>
      </c>
      <c r="F1943" s="6" t="s">
        <v>4078</v>
      </c>
      <c r="G1943" s="5">
        <v>5590</v>
      </c>
      <c r="H1943" s="5">
        <v>24</v>
      </c>
      <c r="I1943" s="5">
        <v>327</v>
      </c>
      <c r="J1943" s="6">
        <v>1288.7</v>
      </c>
      <c r="K1943" s="4" t="s">
        <v>4606</v>
      </c>
      <c r="L1943" s="6" t="s">
        <v>4079</v>
      </c>
      <c r="M1943" s="5">
        <v>17775</v>
      </c>
      <c r="N1943" s="4" t="s">
        <v>4606</v>
      </c>
      <c r="O1943" s="4" t="s">
        <v>4606</v>
      </c>
      <c r="P1943" s="4" t="s">
        <v>4606</v>
      </c>
    </row>
    <row r="1944" spans="1:16" ht="15" x14ac:dyDescent="0.2">
      <c r="A1944" s="2">
        <v>1943</v>
      </c>
      <c r="B1944" s="6" t="s">
        <v>157</v>
      </c>
      <c r="C1944" s="7" t="str">
        <f>HYPERLINK("https://www.youtube.com/watch?v=DiEpong0DNs","https://www.youtube.com/watch?v=DiEpong0DNs")</f>
        <v>https://www.youtube.com/watch?v=DiEpong0DNs</v>
      </c>
      <c r="D1944" s="6" t="s">
        <v>4080</v>
      </c>
      <c r="E1944" s="8">
        <v>44420</v>
      </c>
      <c r="F1944" s="6" t="s">
        <v>4081</v>
      </c>
      <c r="G1944" s="5">
        <v>5220</v>
      </c>
      <c r="H1944" s="5">
        <v>112</v>
      </c>
      <c r="I1944" s="5">
        <v>6164</v>
      </c>
      <c r="J1944" s="6">
        <v>4159.6000000000004</v>
      </c>
      <c r="K1944" s="4" t="s">
        <v>4606</v>
      </c>
      <c r="L1944" s="6" t="s">
        <v>4082</v>
      </c>
      <c r="M1944" s="5">
        <v>17776</v>
      </c>
      <c r="N1944" s="4" t="s">
        <v>4606</v>
      </c>
      <c r="O1944" s="4" t="s">
        <v>4606</v>
      </c>
      <c r="P1944" s="4" t="s">
        <v>4606</v>
      </c>
    </row>
    <row r="1945" spans="1:16" ht="15" x14ac:dyDescent="0.2">
      <c r="A1945" s="2">
        <v>1944</v>
      </c>
      <c r="B1945" s="6" t="s">
        <v>157</v>
      </c>
      <c r="C1945" s="7" t="str">
        <f>HYPERLINK("https://www.youtube.com/watch?v=atcNNkRQHxQ","https://www.youtube.com/watch?v=atcNNkRQHxQ")</f>
        <v>https://www.youtube.com/watch?v=atcNNkRQHxQ</v>
      </c>
      <c r="D1945" s="6" t="s">
        <v>4083</v>
      </c>
      <c r="E1945" s="8">
        <v>44420</v>
      </c>
      <c r="F1945" s="6" t="s">
        <v>4084</v>
      </c>
      <c r="G1945" s="5">
        <v>4170</v>
      </c>
      <c r="H1945" s="5">
        <v>21</v>
      </c>
      <c r="I1945" s="5">
        <v>266</v>
      </c>
      <c r="J1945" s="6">
        <v>973.3</v>
      </c>
      <c r="K1945" s="4" t="s">
        <v>4606</v>
      </c>
      <c r="L1945" s="6" t="s">
        <v>4085</v>
      </c>
      <c r="M1945" s="5">
        <v>17777</v>
      </c>
      <c r="N1945" s="4" t="s">
        <v>4606</v>
      </c>
      <c r="O1945" s="4" t="s">
        <v>4606</v>
      </c>
      <c r="P1945" s="4" t="s">
        <v>4606</v>
      </c>
    </row>
    <row r="1946" spans="1:16" ht="15" x14ac:dyDescent="0.2">
      <c r="A1946" s="2">
        <v>1945</v>
      </c>
      <c r="B1946" s="6" t="s">
        <v>157</v>
      </c>
      <c r="C1946" s="7" t="str">
        <f>HYPERLINK("https://www.youtube.com/watch?v=5skY3udKXxY","https://www.youtube.com/watch?v=5skY3udKXxY")</f>
        <v>https://www.youtube.com/watch?v=5skY3udKXxY</v>
      </c>
      <c r="D1946" s="6" t="s">
        <v>4086</v>
      </c>
      <c r="E1946" s="8">
        <v>44420</v>
      </c>
      <c r="F1946" s="6" t="s">
        <v>4087</v>
      </c>
      <c r="G1946" s="5">
        <v>0</v>
      </c>
      <c r="H1946" s="5">
        <v>567</v>
      </c>
      <c r="I1946" s="5">
        <v>6740</v>
      </c>
      <c r="J1946" s="6">
        <v>3540.1</v>
      </c>
      <c r="K1946" s="4" t="s">
        <v>4606</v>
      </c>
      <c r="L1946" s="6" t="s">
        <v>4088</v>
      </c>
      <c r="M1946" s="5">
        <v>17778</v>
      </c>
      <c r="N1946" s="4" t="s">
        <v>4606</v>
      </c>
      <c r="O1946" s="4" t="s">
        <v>4606</v>
      </c>
      <c r="P1946" s="4" t="s">
        <v>4606</v>
      </c>
    </row>
    <row r="1947" spans="1:16" ht="15" x14ac:dyDescent="0.2">
      <c r="A1947" s="2">
        <v>1946</v>
      </c>
      <c r="B1947" s="6" t="s">
        <v>157</v>
      </c>
      <c r="C1947" s="7" t="str">
        <f>HYPERLINK("https://www.youtube.com/watch?v=CnhlhXsB8Eo","https://www.youtube.com/watch?v=CnhlhXsB8Eo")</f>
        <v>https://www.youtube.com/watch?v=CnhlhXsB8Eo</v>
      </c>
      <c r="D1947" s="6" t="s">
        <v>4089</v>
      </c>
      <c r="E1947" s="8">
        <v>44420</v>
      </c>
      <c r="F1947" s="6" t="s">
        <v>4090</v>
      </c>
      <c r="G1947" s="5">
        <v>26600</v>
      </c>
      <c r="H1947" s="5">
        <v>39</v>
      </c>
      <c r="I1947" s="5">
        <v>474</v>
      </c>
      <c r="J1947" s="6">
        <v>5568.7</v>
      </c>
      <c r="K1947" s="4" t="s">
        <v>4606</v>
      </c>
      <c r="L1947" s="6" t="s">
        <v>4091</v>
      </c>
      <c r="M1947" s="5">
        <v>17779</v>
      </c>
      <c r="N1947" s="4" t="s">
        <v>4606</v>
      </c>
      <c r="O1947" s="4" t="s">
        <v>4606</v>
      </c>
      <c r="P1947" s="4" t="s">
        <v>4606</v>
      </c>
    </row>
    <row r="1948" spans="1:16" ht="15" x14ac:dyDescent="0.2">
      <c r="A1948" s="2">
        <v>1947</v>
      </c>
      <c r="B1948" s="6" t="s">
        <v>157</v>
      </c>
      <c r="C1948" s="7" t="str">
        <f>HYPERLINK("https://www.youtube.com/watch?v=XIeoCVWYBqY","https://www.youtube.com/watch?v=XIeoCVWYBqY")</f>
        <v>https://www.youtube.com/watch?v=XIeoCVWYBqY</v>
      </c>
      <c r="D1948" s="6" t="s">
        <v>4092</v>
      </c>
      <c r="E1948" s="8">
        <v>44420</v>
      </c>
      <c r="F1948" s="6" t="s">
        <v>4093</v>
      </c>
      <c r="G1948" s="5">
        <v>12700</v>
      </c>
      <c r="H1948" s="5">
        <v>329</v>
      </c>
      <c r="I1948" s="5">
        <v>2735</v>
      </c>
      <c r="J1948" s="6">
        <v>4006.2</v>
      </c>
      <c r="K1948" s="4" t="s">
        <v>4606</v>
      </c>
      <c r="L1948" s="6" t="s">
        <v>4094</v>
      </c>
      <c r="M1948" s="5">
        <v>17780</v>
      </c>
      <c r="N1948" s="4" t="s">
        <v>4606</v>
      </c>
      <c r="O1948" s="4" t="s">
        <v>4606</v>
      </c>
      <c r="P1948" s="4" t="s">
        <v>4606</v>
      </c>
    </row>
    <row r="1949" spans="1:16" ht="15" x14ac:dyDescent="0.2">
      <c r="A1949" s="2">
        <v>1948</v>
      </c>
      <c r="B1949" s="6" t="s">
        <v>157</v>
      </c>
      <c r="C1949" s="7" t="str">
        <f>HYPERLINK("https://www.youtube.com/watch?v=R4tP1RBPg2o","https://www.youtube.com/watch?v=R4tP1RBPg2o")</f>
        <v>https://www.youtube.com/watch?v=R4tP1RBPg2o</v>
      </c>
      <c r="D1949" s="6" t="s">
        <v>4095</v>
      </c>
      <c r="E1949" s="8">
        <v>44420</v>
      </c>
      <c r="F1949" s="6" t="s">
        <v>4096</v>
      </c>
      <c r="G1949" s="5">
        <v>18700</v>
      </c>
      <c r="H1949" s="5">
        <v>67</v>
      </c>
      <c r="I1949" s="5">
        <v>1170</v>
      </c>
      <c r="J1949" s="6">
        <v>4345.1000000000004</v>
      </c>
      <c r="K1949" s="4" t="s">
        <v>4606</v>
      </c>
      <c r="L1949" s="6" t="s">
        <v>4097</v>
      </c>
      <c r="M1949" s="5">
        <v>17781</v>
      </c>
      <c r="N1949" s="4" t="s">
        <v>4606</v>
      </c>
      <c r="O1949" s="4" t="s">
        <v>4606</v>
      </c>
      <c r="P1949" s="4" t="s">
        <v>4606</v>
      </c>
    </row>
    <row r="1950" spans="1:16" ht="15" x14ac:dyDescent="0.2">
      <c r="A1950" s="2">
        <v>1949</v>
      </c>
      <c r="B1950" s="6" t="s">
        <v>157</v>
      </c>
      <c r="C1950" s="7" t="str">
        <f>HYPERLINK("https://www.youtube.com/watch?v=VdGls0GDpAA","https://www.youtube.com/watch?v=VdGls0GDpAA")</f>
        <v>https://www.youtube.com/watch?v=VdGls0GDpAA</v>
      </c>
      <c r="D1950" s="6" t="s">
        <v>4098</v>
      </c>
      <c r="E1950" s="8">
        <v>44420</v>
      </c>
      <c r="F1950" s="6" t="s">
        <v>4099</v>
      </c>
      <c r="G1950" s="5">
        <v>6370</v>
      </c>
      <c r="H1950" s="5">
        <v>0</v>
      </c>
      <c r="I1950" s="5">
        <v>13</v>
      </c>
      <c r="J1950" s="6">
        <v>1280.5</v>
      </c>
      <c r="K1950" s="4" t="s">
        <v>4606</v>
      </c>
      <c r="L1950" s="6" t="s">
        <v>4100</v>
      </c>
      <c r="M1950" s="5">
        <v>17782</v>
      </c>
      <c r="N1950" s="4" t="s">
        <v>4606</v>
      </c>
      <c r="O1950" s="4" t="s">
        <v>4606</v>
      </c>
      <c r="P1950" s="4" t="s">
        <v>4606</v>
      </c>
    </row>
    <row r="1951" spans="1:16" ht="15" x14ac:dyDescent="0.2">
      <c r="A1951" s="2">
        <v>1950</v>
      </c>
      <c r="B1951" s="6" t="s">
        <v>157</v>
      </c>
      <c r="C1951" s="7" t="str">
        <f>HYPERLINK("https://www.youtube.com/watch?v=lCU6hBpY2_w","https://www.youtube.com/watch?v=lCU6hBpY2_w")</f>
        <v>https://www.youtube.com/watch?v=lCU6hBpY2_w</v>
      </c>
      <c r="D1951" s="6" t="s">
        <v>4101</v>
      </c>
      <c r="E1951" s="8">
        <v>44420</v>
      </c>
      <c r="F1951" s="6" t="s">
        <v>4102</v>
      </c>
      <c r="G1951" s="5">
        <v>3270</v>
      </c>
      <c r="H1951" s="5">
        <v>17</v>
      </c>
      <c r="I1951" s="5">
        <v>198</v>
      </c>
      <c r="J1951" s="6">
        <v>758.1</v>
      </c>
      <c r="K1951" s="4" t="s">
        <v>4606</v>
      </c>
      <c r="L1951" s="6" t="s">
        <v>4103</v>
      </c>
      <c r="M1951" s="5">
        <v>17783</v>
      </c>
      <c r="N1951" s="4" t="s">
        <v>4606</v>
      </c>
      <c r="O1951" s="4" t="s">
        <v>4606</v>
      </c>
      <c r="P1951" s="4" t="s">
        <v>4606</v>
      </c>
    </row>
    <row r="1952" spans="1:16" ht="15" x14ac:dyDescent="0.2">
      <c r="A1952" s="2">
        <v>1951</v>
      </c>
      <c r="B1952" s="6" t="s">
        <v>157</v>
      </c>
      <c r="C1952" s="7" t="str">
        <f>HYPERLINK("https://www.youtube.com/watch?v=gAplXFuK-S4","https://www.youtube.com/watch?v=gAplXFuK-S4")</f>
        <v>https://www.youtube.com/watch?v=gAplXFuK-S4</v>
      </c>
      <c r="D1952" s="6" t="s">
        <v>4104</v>
      </c>
      <c r="E1952" s="8">
        <v>44420</v>
      </c>
      <c r="F1952" s="6" t="s">
        <v>4105</v>
      </c>
      <c r="G1952" s="5">
        <v>4340</v>
      </c>
      <c r="H1952" s="5">
        <v>55</v>
      </c>
      <c r="I1952" s="5">
        <v>954</v>
      </c>
      <c r="J1952" s="6">
        <v>1361.5</v>
      </c>
      <c r="K1952" s="4" t="s">
        <v>4606</v>
      </c>
      <c r="L1952" s="6" t="s">
        <v>4106</v>
      </c>
      <c r="M1952" s="5">
        <v>17784</v>
      </c>
      <c r="N1952" s="4" t="s">
        <v>4606</v>
      </c>
      <c r="O1952" s="4" t="s">
        <v>4606</v>
      </c>
      <c r="P1952" s="4" t="s">
        <v>4606</v>
      </c>
    </row>
    <row r="1953" spans="1:16" ht="15" x14ac:dyDescent="0.2">
      <c r="A1953" s="2">
        <v>1952</v>
      </c>
      <c r="B1953" s="6" t="s">
        <v>157</v>
      </c>
      <c r="C1953" s="7" t="str">
        <f>HYPERLINK("https://www.youtube.com/watch?v=SXtnNJ-Od4s","https://www.youtube.com/watch?v=SXtnNJ-Od4s")</f>
        <v>https://www.youtube.com/watch?v=SXtnNJ-Od4s</v>
      </c>
      <c r="D1953" s="6" t="s">
        <v>4107</v>
      </c>
      <c r="E1953" s="8">
        <v>44420</v>
      </c>
      <c r="F1953" s="6" t="s">
        <v>307</v>
      </c>
      <c r="G1953" s="5">
        <v>106000</v>
      </c>
      <c r="H1953" s="5">
        <v>67</v>
      </c>
      <c r="I1953" s="5">
        <v>719</v>
      </c>
      <c r="J1953" s="6">
        <v>21579.599999999999</v>
      </c>
      <c r="K1953" s="4" t="s">
        <v>4606</v>
      </c>
      <c r="L1953" s="6" t="s">
        <v>4108</v>
      </c>
      <c r="M1953" s="5">
        <v>17785</v>
      </c>
      <c r="N1953" s="4" t="s">
        <v>4606</v>
      </c>
      <c r="O1953" s="4" t="s">
        <v>4606</v>
      </c>
      <c r="P1953" s="4" t="s">
        <v>4606</v>
      </c>
    </row>
    <row r="1954" spans="1:16" ht="15" x14ac:dyDescent="0.2">
      <c r="A1954" s="2">
        <v>1953</v>
      </c>
      <c r="B1954" s="6" t="s">
        <v>157</v>
      </c>
      <c r="C1954" s="7" t="str">
        <f>HYPERLINK("https://www.youtube.com/watch?v=QxsaBmSGzgI","https://www.youtube.com/watch?v=QxsaBmSGzgI")</f>
        <v>https://www.youtube.com/watch?v=QxsaBmSGzgI</v>
      </c>
      <c r="D1954" s="6" t="s">
        <v>4109</v>
      </c>
      <c r="E1954" s="8">
        <v>44420</v>
      </c>
      <c r="F1954" s="6" t="s">
        <v>4110</v>
      </c>
      <c r="G1954" s="5">
        <v>6630</v>
      </c>
      <c r="H1954" s="5">
        <v>140</v>
      </c>
      <c r="I1954" s="5">
        <v>1031</v>
      </c>
      <c r="J1954" s="6">
        <v>1883.5</v>
      </c>
      <c r="K1954" s="4" t="s">
        <v>4606</v>
      </c>
      <c r="L1954" s="6" t="s">
        <v>4111</v>
      </c>
      <c r="M1954" s="5">
        <v>17786</v>
      </c>
      <c r="N1954" s="4" t="s">
        <v>4606</v>
      </c>
      <c r="O1954" s="4" t="s">
        <v>4606</v>
      </c>
      <c r="P1954" s="4" t="s">
        <v>4606</v>
      </c>
    </row>
    <row r="1955" spans="1:16" ht="15" x14ac:dyDescent="0.2">
      <c r="A1955" s="2">
        <v>1954</v>
      </c>
      <c r="B1955" s="6" t="s">
        <v>157</v>
      </c>
      <c r="C1955" s="7" t="str">
        <f>HYPERLINK("https://www.youtube.com/watch?v=AB8_-TNOfGk","https://www.youtube.com/watch?v=AB8_-TNOfGk")</f>
        <v>https://www.youtube.com/watch?v=AB8_-TNOfGk</v>
      </c>
      <c r="D1955" s="6" t="s">
        <v>4112</v>
      </c>
      <c r="E1955" s="8">
        <v>44420</v>
      </c>
      <c r="F1955" s="6" t="s">
        <v>4113</v>
      </c>
      <c r="G1955" s="5">
        <v>878000</v>
      </c>
      <c r="H1955" s="5">
        <v>10</v>
      </c>
      <c r="I1955" s="5">
        <v>1287</v>
      </c>
      <c r="J1955" s="6">
        <v>176246.5</v>
      </c>
      <c r="K1955" s="4" t="s">
        <v>4606</v>
      </c>
      <c r="L1955" s="6" t="s">
        <v>4114</v>
      </c>
      <c r="M1955" s="5">
        <v>17787</v>
      </c>
      <c r="N1955" s="4" t="s">
        <v>4606</v>
      </c>
      <c r="O1955" s="4" t="s">
        <v>4606</v>
      </c>
      <c r="P1955" s="4" t="s">
        <v>4606</v>
      </c>
    </row>
    <row r="1956" spans="1:16" ht="15" x14ac:dyDescent="0.2">
      <c r="A1956" s="2">
        <v>1955</v>
      </c>
      <c r="B1956" s="6" t="s">
        <v>157</v>
      </c>
      <c r="C1956" s="7" t="str">
        <f>HYPERLINK("https://www.youtube.com/watch?v=GrRNRKETB3A","https://www.youtube.com/watch?v=GrRNRKETB3A")</f>
        <v>https://www.youtube.com/watch?v=GrRNRKETB3A</v>
      </c>
      <c r="D1956" s="6" t="s">
        <v>4115</v>
      </c>
      <c r="E1956" s="8">
        <v>44420</v>
      </c>
      <c r="F1956" s="6" t="s">
        <v>4116</v>
      </c>
      <c r="G1956" s="5">
        <v>1020</v>
      </c>
      <c r="H1956" s="5">
        <v>12</v>
      </c>
      <c r="I1956" s="5">
        <v>150</v>
      </c>
      <c r="J1956" s="6">
        <v>282.60000000000002</v>
      </c>
      <c r="K1956" s="4" t="s">
        <v>4606</v>
      </c>
      <c r="L1956" s="6" t="s">
        <v>4117</v>
      </c>
      <c r="M1956" s="5">
        <v>17788</v>
      </c>
      <c r="N1956" s="4" t="s">
        <v>4606</v>
      </c>
      <c r="O1956" s="4" t="s">
        <v>4606</v>
      </c>
      <c r="P1956" s="4" t="s">
        <v>4606</v>
      </c>
    </row>
    <row r="1957" spans="1:16" ht="15" x14ac:dyDescent="0.2">
      <c r="A1957" s="2">
        <v>1956</v>
      </c>
      <c r="B1957" s="6" t="s">
        <v>157</v>
      </c>
      <c r="C1957" s="7" t="str">
        <f>HYPERLINK("https://www.youtube.com/watch?v=H389WtsN8Ms","https://www.youtube.com/watch?v=H389WtsN8Ms")</f>
        <v>https://www.youtube.com/watch?v=H389WtsN8Ms</v>
      </c>
      <c r="D1957" s="6" t="s">
        <v>4118</v>
      </c>
      <c r="E1957" s="8">
        <v>44420</v>
      </c>
      <c r="F1957" s="6" t="s">
        <v>4119</v>
      </c>
      <c r="G1957" s="5">
        <v>4590</v>
      </c>
      <c r="H1957" s="5">
        <v>42</v>
      </c>
      <c r="I1957" s="5">
        <v>923</v>
      </c>
      <c r="J1957" s="6">
        <v>1392.1</v>
      </c>
      <c r="K1957" s="4" t="s">
        <v>4606</v>
      </c>
      <c r="L1957" s="6" t="s">
        <v>4120</v>
      </c>
      <c r="M1957" s="5">
        <v>17789</v>
      </c>
      <c r="N1957" s="4" t="s">
        <v>4606</v>
      </c>
      <c r="O1957" s="4" t="s">
        <v>4606</v>
      </c>
      <c r="P1957" s="4" t="s">
        <v>4606</v>
      </c>
    </row>
    <row r="1958" spans="1:16" ht="15" x14ac:dyDescent="0.2">
      <c r="A1958" s="2">
        <v>1957</v>
      </c>
      <c r="B1958" s="6" t="s">
        <v>157</v>
      </c>
      <c r="C1958" s="7" t="str">
        <f>HYPERLINK("https://www.youtube.com/watch?v=7arMBMnh-6Q","https://www.youtube.com/watch?v=7arMBMnh-6Q")</f>
        <v>https://www.youtube.com/watch?v=7arMBMnh-6Q</v>
      </c>
      <c r="D1958" s="6" t="s">
        <v>3779</v>
      </c>
      <c r="E1958" s="8">
        <v>44420</v>
      </c>
      <c r="F1958" s="6" t="s">
        <v>4121</v>
      </c>
      <c r="G1958" s="5">
        <v>29000</v>
      </c>
      <c r="H1958" s="5">
        <v>112</v>
      </c>
      <c r="I1958" s="5">
        <v>1000</v>
      </c>
      <c r="J1958" s="6">
        <v>6333.6</v>
      </c>
      <c r="K1958" s="4" t="s">
        <v>4606</v>
      </c>
      <c r="L1958" s="6" t="s">
        <v>4122</v>
      </c>
      <c r="M1958" s="5">
        <v>17790</v>
      </c>
      <c r="N1958" s="4" t="s">
        <v>4606</v>
      </c>
      <c r="O1958" s="4" t="s">
        <v>4606</v>
      </c>
      <c r="P1958" s="4" t="s">
        <v>4606</v>
      </c>
    </row>
    <row r="1959" spans="1:16" ht="15" x14ac:dyDescent="0.2">
      <c r="A1959" s="2">
        <v>1958</v>
      </c>
      <c r="B1959" s="6" t="s">
        <v>157</v>
      </c>
      <c r="C1959" s="7" t="str">
        <f>HYPERLINK("https://www.youtube.com/watch?v=0PjtsU_qEto","https://www.youtube.com/watch?v=0PjtsU_qEto")</f>
        <v>https://www.youtube.com/watch?v=0PjtsU_qEto</v>
      </c>
      <c r="D1959" s="6" t="s">
        <v>4123</v>
      </c>
      <c r="E1959" s="8">
        <v>44420</v>
      </c>
      <c r="F1959" s="6" t="s">
        <v>4124</v>
      </c>
      <c r="G1959" s="5">
        <v>12700</v>
      </c>
      <c r="H1959" s="5">
        <v>93</v>
      </c>
      <c r="I1959" s="5">
        <v>694</v>
      </c>
      <c r="J1959" s="6">
        <v>2914.9</v>
      </c>
      <c r="K1959" s="4" t="s">
        <v>4606</v>
      </c>
      <c r="L1959" s="6" t="s">
        <v>4125</v>
      </c>
      <c r="M1959" s="5">
        <v>17791</v>
      </c>
      <c r="N1959" s="4" t="s">
        <v>4606</v>
      </c>
      <c r="O1959" s="4" t="s">
        <v>4606</v>
      </c>
      <c r="P1959" s="4" t="s">
        <v>4606</v>
      </c>
    </row>
    <row r="1960" spans="1:16" ht="15" x14ac:dyDescent="0.2">
      <c r="A1960" s="2">
        <v>1959</v>
      </c>
      <c r="B1960" s="6" t="s">
        <v>157</v>
      </c>
      <c r="C1960" s="7" t="str">
        <f>HYPERLINK("https://www.youtube.com/watch?v=OdjTeXBfkts","https://www.youtube.com/watch?v=OdjTeXBfkts")</f>
        <v>https://www.youtube.com/watch?v=OdjTeXBfkts</v>
      </c>
      <c r="D1960" s="6" t="s">
        <v>4126</v>
      </c>
      <c r="E1960" s="8">
        <v>44420</v>
      </c>
      <c r="F1960" s="6" t="s">
        <v>4127</v>
      </c>
      <c r="G1960" s="5">
        <v>7340</v>
      </c>
      <c r="H1960" s="5">
        <v>35</v>
      </c>
      <c r="I1960" s="5">
        <v>1308</v>
      </c>
      <c r="J1960" s="6">
        <v>2132.5</v>
      </c>
      <c r="K1960" s="4" t="s">
        <v>4606</v>
      </c>
      <c r="L1960" s="6" t="s">
        <v>4128</v>
      </c>
      <c r="M1960" s="5">
        <v>17792</v>
      </c>
      <c r="N1960" s="4" t="s">
        <v>4606</v>
      </c>
      <c r="O1960" s="4" t="s">
        <v>4606</v>
      </c>
      <c r="P1960" s="4" t="s">
        <v>4606</v>
      </c>
    </row>
    <row r="1961" spans="1:16" ht="15" x14ac:dyDescent="0.2">
      <c r="A1961" s="2">
        <v>1960</v>
      </c>
      <c r="B1961" s="6" t="s">
        <v>157</v>
      </c>
      <c r="C1961" s="7" t="str">
        <f>HYPERLINK("https://www.youtube.com/watch?v=lgqDXDKrEl8","https://www.youtube.com/watch?v=lgqDXDKrEl8")</f>
        <v>https://www.youtube.com/watch?v=lgqDXDKrEl8</v>
      </c>
      <c r="D1961" s="6" t="s">
        <v>4129</v>
      </c>
      <c r="E1961" s="8">
        <v>44420</v>
      </c>
      <c r="F1961" s="6" t="s">
        <v>4130</v>
      </c>
      <c r="G1961" s="5">
        <v>0</v>
      </c>
      <c r="H1961" s="5">
        <v>10</v>
      </c>
      <c r="I1961" s="5">
        <v>86</v>
      </c>
      <c r="J1961" s="5">
        <v>46</v>
      </c>
      <c r="K1961" s="4" t="s">
        <v>4606</v>
      </c>
      <c r="L1961" s="6" t="s">
        <v>4131</v>
      </c>
      <c r="M1961" s="5">
        <v>17793</v>
      </c>
      <c r="N1961" s="4" t="s">
        <v>4606</v>
      </c>
      <c r="O1961" s="4" t="s">
        <v>4606</v>
      </c>
      <c r="P1961" s="4" t="s">
        <v>4606</v>
      </c>
    </row>
    <row r="1962" spans="1:16" ht="15" x14ac:dyDescent="0.2">
      <c r="A1962" s="2">
        <v>1961</v>
      </c>
      <c r="B1962" s="6" t="s">
        <v>157</v>
      </c>
      <c r="C1962" s="7" t="str">
        <f>HYPERLINK("https://www.youtube.com/watch?v=nCN_nGxI8iE","https://www.youtube.com/watch?v=nCN_nGxI8iE")</f>
        <v>https://www.youtube.com/watch?v=nCN_nGxI8iE</v>
      </c>
      <c r="D1962" s="6" t="s">
        <v>4132</v>
      </c>
      <c r="E1962" s="8">
        <v>44420</v>
      </c>
      <c r="F1962" s="6" t="s">
        <v>4133</v>
      </c>
      <c r="G1962" s="5">
        <v>3820</v>
      </c>
      <c r="H1962" s="5">
        <v>20</v>
      </c>
      <c r="I1962" s="5">
        <v>291</v>
      </c>
      <c r="J1962" s="6">
        <v>915.5</v>
      </c>
      <c r="K1962" s="4" t="s">
        <v>4606</v>
      </c>
      <c r="L1962" s="6" t="s">
        <v>4134</v>
      </c>
      <c r="M1962" s="5">
        <v>17794</v>
      </c>
      <c r="N1962" s="4" t="s">
        <v>4606</v>
      </c>
      <c r="O1962" s="4" t="s">
        <v>4606</v>
      </c>
      <c r="P1962" s="4" t="s">
        <v>4606</v>
      </c>
    </row>
    <row r="1963" spans="1:16" ht="15" x14ac:dyDescent="0.2">
      <c r="A1963" s="2">
        <v>1962</v>
      </c>
      <c r="B1963" s="6" t="s">
        <v>157</v>
      </c>
      <c r="C1963" s="7" t="str">
        <f>HYPERLINK("https://www.youtube.com/watch?v=Khj9lwXE1OI","https://www.youtube.com/watch?v=Khj9lwXE1OI")</f>
        <v>https://www.youtube.com/watch?v=Khj9lwXE1OI</v>
      </c>
      <c r="D1963" s="6" t="s">
        <v>4135</v>
      </c>
      <c r="E1963" s="8">
        <v>44420</v>
      </c>
      <c r="F1963" s="6" t="s">
        <v>4136</v>
      </c>
      <c r="G1963" s="5">
        <v>2370</v>
      </c>
      <c r="H1963" s="5">
        <v>46</v>
      </c>
      <c r="I1963" s="5">
        <v>278</v>
      </c>
      <c r="J1963" s="6">
        <v>626.79999999999995</v>
      </c>
      <c r="K1963" s="4" t="s">
        <v>4606</v>
      </c>
      <c r="L1963" s="6" t="s">
        <v>4137</v>
      </c>
      <c r="M1963" s="5">
        <v>17795</v>
      </c>
      <c r="N1963" s="4" t="s">
        <v>4606</v>
      </c>
      <c r="O1963" s="4" t="s">
        <v>4606</v>
      </c>
      <c r="P1963" s="4" t="s">
        <v>4606</v>
      </c>
    </row>
    <row r="1964" spans="1:16" ht="15" x14ac:dyDescent="0.2">
      <c r="A1964" s="2">
        <v>1963</v>
      </c>
      <c r="B1964" s="6" t="s">
        <v>157</v>
      </c>
      <c r="C1964" s="7" t="str">
        <f>HYPERLINK("https://www.youtube.com/watch?v=yxFsesgKXVQ","https://www.youtube.com/watch?v=yxFsesgKXVQ")</f>
        <v>https://www.youtube.com/watch?v=yxFsesgKXVQ</v>
      </c>
      <c r="D1964" s="6" t="s">
        <v>4138</v>
      </c>
      <c r="E1964" s="8">
        <v>44420</v>
      </c>
      <c r="F1964" s="6" t="s">
        <v>4139</v>
      </c>
      <c r="G1964" s="5">
        <v>55300</v>
      </c>
      <c r="H1964" s="5">
        <v>43</v>
      </c>
      <c r="I1964" s="5">
        <v>686</v>
      </c>
      <c r="J1964" s="6">
        <v>11415.9</v>
      </c>
      <c r="K1964" s="4" t="s">
        <v>4606</v>
      </c>
      <c r="L1964" s="6" t="s">
        <v>4140</v>
      </c>
      <c r="M1964" s="5">
        <v>17796</v>
      </c>
      <c r="N1964" s="4" t="s">
        <v>4606</v>
      </c>
      <c r="O1964" s="4" t="s">
        <v>4606</v>
      </c>
      <c r="P1964" s="4" t="s">
        <v>4606</v>
      </c>
    </row>
    <row r="1965" spans="1:16" ht="15" x14ac:dyDescent="0.2">
      <c r="A1965" s="2">
        <v>1964</v>
      </c>
      <c r="B1965" s="6" t="s">
        <v>157</v>
      </c>
      <c r="C1965" s="7" t="str">
        <f>HYPERLINK("https://www.youtube.com/watch?v=sQjvHkkmhUQ","https://www.youtube.com/watch?v=sQjvHkkmhUQ")</f>
        <v>https://www.youtube.com/watch?v=sQjvHkkmhUQ</v>
      </c>
      <c r="D1965" s="6" t="s">
        <v>3794</v>
      </c>
      <c r="E1965" s="8">
        <v>44420</v>
      </c>
      <c r="F1965" s="6" t="s">
        <v>4141</v>
      </c>
      <c r="G1965" s="5">
        <v>967000</v>
      </c>
      <c r="H1965" s="5">
        <v>1146</v>
      </c>
      <c r="I1965" s="5">
        <v>69003</v>
      </c>
      <c r="J1965" s="6">
        <v>228245.3</v>
      </c>
      <c r="K1965" s="4" t="s">
        <v>4606</v>
      </c>
      <c r="L1965" s="6" t="s">
        <v>4142</v>
      </c>
      <c r="M1965" s="5">
        <v>17797</v>
      </c>
      <c r="N1965" s="4" t="s">
        <v>4606</v>
      </c>
      <c r="O1965" s="4" t="s">
        <v>4606</v>
      </c>
      <c r="P1965" s="4" t="s">
        <v>4606</v>
      </c>
    </row>
    <row r="1966" spans="1:16" ht="15" x14ac:dyDescent="0.2">
      <c r="A1966" s="2">
        <v>1965</v>
      </c>
      <c r="B1966" s="6" t="s">
        <v>157</v>
      </c>
      <c r="C1966" s="7" t="str">
        <f>HYPERLINK("https://www.youtube.com/watch?v=rjzUjSDA0lU","https://www.youtube.com/watch?v=rjzUjSDA0lU")</f>
        <v>https://www.youtube.com/watch?v=rjzUjSDA0lU</v>
      </c>
      <c r="D1966" s="6" t="s">
        <v>4143</v>
      </c>
      <c r="E1966" s="8">
        <v>44420</v>
      </c>
      <c r="F1966" s="6" t="s">
        <v>4144</v>
      </c>
      <c r="G1966" s="5">
        <v>0</v>
      </c>
      <c r="H1966" s="5">
        <v>11</v>
      </c>
      <c r="I1966" s="5">
        <v>84</v>
      </c>
      <c r="J1966" s="6">
        <v>45.3</v>
      </c>
      <c r="K1966" s="4" t="s">
        <v>4606</v>
      </c>
      <c r="L1966" s="6" t="s">
        <v>4145</v>
      </c>
      <c r="M1966" s="5">
        <v>17798</v>
      </c>
      <c r="N1966" s="4" t="s">
        <v>4606</v>
      </c>
      <c r="O1966" s="4" t="s">
        <v>4606</v>
      </c>
      <c r="P1966" s="4" t="s">
        <v>4606</v>
      </c>
    </row>
    <row r="1967" spans="1:16" ht="15" x14ac:dyDescent="0.2">
      <c r="A1967" s="2">
        <v>1966</v>
      </c>
      <c r="B1967" s="6" t="s">
        <v>157</v>
      </c>
      <c r="C1967" s="7" t="str">
        <f>HYPERLINK("https://www.youtube.com/watch?v=gPL_cgW-RUY","https://www.youtube.com/watch?v=gPL_cgW-RUY")</f>
        <v>https://www.youtube.com/watch?v=gPL_cgW-RUY</v>
      </c>
      <c r="D1967" s="6" t="s">
        <v>4146</v>
      </c>
      <c r="E1967" s="8">
        <v>44420</v>
      </c>
      <c r="F1967" s="6" t="s">
        <v>4147</v>
      </c>
      <c r="G1967" s="5">
        <v>21</v>
      </c>
      <c r="H1967" s="5">
        <v>2</v>
      </c>
      <c r="I1967" s="5">
        <v>2</v>
      </c>
      <c r="J1967" s="6">
        <v>5.8</v>
      </c>
      <c r="K1967" s="4" t="s">
        <v>4606</v>
      </c>
      <c r="L1967" s="6" t="s">
        <v>4148</v>
      </c>
      <c r="M1967" s="5">
        <v>17799</v>
      </c>
      <c r="N1967" s="4" t="s">
        <v>4606</v>
      </c>
      <c r="O1967" s="4" t="s">
        <v>4606</v>
      </c>
      <c r="P1967" s="4" t="s">
        <v>4606</v>
      </c>
    </row>
    <row r="1968" spans="1:16" ht="15" x14ac:dyDescent="0.2">
      <c r="A1968" s="2">
        <v>1967</v>
      </c>
      <c r="B1968" s="6" t="s">
        <v>157</v>
      </c>
      <c r="C1968" s="7" t="str">
        <f>HYPERLINK("https://www.youtube.com/watch?v=A6nnaL8LpTE","https://www.youtube.com/watch?v=A6nnaL8LpTE")</f>
        <v>https://www.youtube.com/watch?v=A6nnaL8LpTE</v>
      </c>
      <c r="D1968" s="6" t="s">
        <v>4149</v>
      </c>
      <c r="E1968" s="8">
        <v>44420</v>
      </c>
      <c r="F1968" s="6" t="s">
        <v>4150</v>
      </c>
      <c r="G1968" s="5">
        <v>1840</v>
      </c>
      <c r="H1968" s="5">
        <v>15</v>
      </c>
      <c r="I1968" s="5">
        <v>257</v>
      </c>
      <c r="J1968" s="5">
        <v>501</v>
      </c>
      <c r="K1968" s="4" t="s">
        <v>4606</v>
      </c>
      <c r="L1968" s="6" t="s">
        <v>4151</v>
      </c>
      <c r="M1968" s="5">
        <v>17800</v>
      </c>
      <c r="N1968" s="4" t="s">
        <v>4606</v>
      </c>
      <c r="O1968" s="4" t="s">
        <v>4606</v>
      </c>
      <c r="P1968" s="4" t="s">
        <v>4606</v>
      </c>
    </row>
    <row r="1969" spans="1:16" ht="15" x14ac:dyDescent="0.2">
      <c r="A1969" s="2">
        <v>1968</v>
      </c>
      <c r="B1969" s="6" t="s">
        <v>157</v>
      </c>
      <c r="C1969" s="7" t="str">
        <f>HYPERLINK("https://www.youtube.com/watch?v=IE1885MPMGE","https://www.youtube.com/watch?v=IE1885MPMGE")</f>
        <v>https://www.youtube.com/watch?v=IE1885MPMGE</v>
      </c>
      <c r="D1969" s="6" t="s">
        <v>4152</v>
      </c>
      <c r="E1969" s="8">
        <v>44420</v>
      </c>
      <c r="F1969" s="6" t="s">
        <v>4153</v>
      </c>
      <c r="G1969" s="5">
        <v>133</v>
      </c>
      <c r="H1969" s="5">
        <v>0</v>
      </c>
      <c r="I1969" s="5">
        <v>2</v>
      </c>
      <c r="J1969" s="6">
        <v>27.6</v>
      </c>
      <c r="K1969" s="4" t="s">
        <v>4606</v>
      </c>
      <c r="L1969" s="6" t="s">
        <v>4154</v>
      </c>
      <c r="M1969" s="5">
        <v>17801</v>
      </c>
      <c r="N1969" s="4" t="s">
        <v>4606</v>
      </c>
      <c r="O1969" s="4" t="s">
        <v>4606</v>
      </c>
      <c r="P1969" s="4" t="s">
        <v>4606</v>
      </c>
    </row>
    <row r="1970" spans="1:16" ht="15" x14ac:dyDescent="0.2">
      <c r="A1970" s="2">
        <v>1969</v>
      </c>
      <c r="B1970" s="6" t="s">
        <v>157</v>
      </c>
      <c r="C1970" s="7" t="str">
        <f>HYPERLINK("https://www.youtube.com/watch?v=q_vhTGio-94","https://www.youtube.com/watch?v=q_vhTGio-94")</f>
        <v>https://www.youtube.com/watch?v=q_vhTGio-94</v>
      </c>
      <c r="D1970" s="6" t="s">
        <v>4155</v>
      </c>
      <c r="E1970" s="8">
        <v>44420</v>
      </c>
      <c r="F1970" s="6" t="s">
        <v>4156</v>
      </c>
      <c r="G1970" s="5">
        <v>5420</v>
      </c>
      <c r="H1970" s="5">
        <v>6</v>
      </c>
      <c r="I1970" s="5">
        <v>48</v>
      </c>
      <c r="J1970" s="6">
        <v>1109.8</v>
      </c>
      <c r="K1970" s="4" t="s">
        <v>4606</v>
      </c>
      <c r="L1970" s="6" t="s">
        <v>4157</v>
      </c>
      <c r="M1970" s="5">
        <v>17802</v>
      </c>
      <c r="N1970" s="4" t="s">
        <v>4606</v>
      </c>
      <c r="O1970" s="4" t="s">
        <v>4606</v>
      </c>
      <c r="P1970" s="4" t="s">
        <v>4606</v>
      </c>
    </row>
    <row r="1971" spans="1:16" ht="15" x14ac:dyDescent="0.2">
      <c r="A1971" s="2">
        <v>1970</v>
      </c>
      <c r="B1971" s="6" t="s">
        <v>157</v>
      </c>
      <c r="C1971" s="7" t="str">
        <f>HYPERLINK("https://www.youtube.com/watch?v=TTuO6HgQXmE","https://www.youtube.com/watch?v=TTuO6HgQXmE")</f>
        <v>https://www.youtube.com/watch?v=TTuO6HgQXmE</v>
      </c>
      <c r="D1971" s="6" t="s">
        <v>3779</v>
      </c>
      <c r="E1971" s="8">
        <v>44420</v>
      </c>
      <c r="F1971" s="6" t="s">
        <v>4158</v>
      </c>
      <c r="G1971" s="5">
        <v>29000</v>
      </c>
      <c r="H1971" s="5">
        <v>649</v>
      </c>
      <c r="I1971" s="5">
        <v>5195</v>
      </c>
      <c r="J1971" s="6">
        <v>8592.2000000000007</v>
      </c>
      <c r="K1971" s="4" t="s">
        <v>4606</v>
      </c>
      <c r="L1971" s="6" t="s">
        <v>4159</v>
      </c>
      <c r="M1971" s="5">
        <v>17803</v>
      </c>
      <c r="N1971" s="4" t="s">
        <v>4606</v>
      </c>
      <c r="O1971" s="4" t="s">
        <v>4606</v>
      </c>
      <c r="P1971" s="4" t="s">
        <v>4606</v>
      </c>
    </row>
    <row r="1972" spans="1:16" ht="15" x14ac:dyDescent="0.2">
      <c r="A1972" s="2">
        <v>1971</v>
      </c>
      <c r="B1972" s="6" t="s">
        <v>157</v>
      </c>
      <c r="C1972" s="7" t="str">
        <f>HYPERLINK("https://www.youtube.com/watch?v=HiP-pfsISug","https://www.youtube.com/watch?v=HiP-pfsISug")</f>
        <v>https://www.youtube.com/watch?v=HiP-pfsISug</v>
      </c>
      <c r="D1972" s="6" t="s">
        <v>3745</v>
      </c>
      <c r="E1972" s="8">
        <v>44420</v>
      </c>
      <c r="F1972" s="6" t="s">
        <v>4160</v>
      </c>
      <c r="G1972" s="5">
        <v>106000</v>
      </c>
      <c r="H1972" s="5">
        <v>40</v>
      </c>
      <c r="I1972" s="5">
        <v>867</v>
      </c>
      <c r="J1972" s="6">
        <v>21645.5</v>
      </c>
      <c r="K1972" s="4" t="s">
        <v>4606</v>
      </c>
      <c r="L1972" s="6" t="s">
        <v>4161</v>
      </c>
      <c r="M1972" s="5">
        <v>17804</v>
      </c>
      <c r="N1972" s="4" t="s">
        <v>4606</v>
      </c>
      <c r="O1972" s="4" t="s">
        <v>4606</v>
      </c>
      <c r="P1972" s="4" t="s">
        <v>4606</v>
      </c>
    </row>
    <row r="1973" spans="1:16" ht="15" x14ac:dyDescent="0.2">
      <c r="A1973" s="2">
        <v>1972</v>
      </c>
      <c r="B1973" s="6" t="s">
        <v>157</v>
      </c>
      <c r="C1973" s="7" t="str">
        <f>HYPERLINK("https://www.youtube.com/watch?v=TVeIdddMPug","https://www.youtube.com/watch?v=TVeIdddMPug")</f>
        <v>https://www.youtube.com/watch?v=TVeIdddMPug</v>
      </c>
      <c r="D1973" s="6" t="s">
        <v>3745</v>
      </c>
      <c r="E1973" s="8">
        <v>44420</v>
      </c>
      <c r="F1973" s="6" t="s">
        <v>4162</v>
      </c>
      <c r="G1973" s="5">
        <v>106000</v>
      </c>
      <c r="H1973" s="5">
        <v>109</v>
      </c>
      <c r="I1973" s="5">
        <v>1651</v>
      </c>
      <c r="J1973" s="6">
        <v>22058.2</v>
      </c>
      <c r="K1973" s="4" t="s">
        <v>4606</v>
      </c>
      <c r="L1973" s="6" t="s">
        <v>4163</v>
      </c>
      <c r="M1973" s="5">
        <v>17805</v>
      </c>
      <c r="N1973" s="4" t="s">
        <v>4606</v>
      </c>
      <c r="O1973" s="4" t="s">
        <v>4606</v>
      </c>
      <c r="P1973" s="4" t="s">
        <v>4606</v>
      </c>
    </row>
    <row r="1974" spans="1:16" ht="15" x14ac:dyDescent="0.2">
      <c r="A1974" s="2">
        <v>1973</v>
      </c>
      <c r="B1974" s="6" t="s">
        <v>157</v>
      </c>
      <c r="C1974" s="7" t="str">
        <f>HYPERLINK("https://www.youtube.com/watch?v=-lP3ws_rFQg","https://www.youtube.com/watch?v=-lP3ws_rFQg")</f>
        <v>https://www.youtube.com/watch?v=-lP3ws_rFQg</v>
      </c>
      <c r="D1974" s="6" t="s">
        <v>3771</v>
      </c>
      <c r="E1974" s="8">
        <v>44420</v>
      </c>
      <c r="F1974" s="6" t="s">
        <v>4164</v>
      </c>
      <c r="G1974" s="5">
        <v>314000</v>
      </c>
      <c r="H1974" s="5">
        <v>25</v>
      </c>
      <c r="I1974" s="5">
        <v>2083</v>
      </c>
      <c r="J1974" s="5">
        <v>63849</v>
      </c>
      <c r="K1974" s="4" t="s">
        <v>4606</v>
      </c>
      <c r="L1974" s="6" t="s">
        <v>4165</v>
      </c>
      <c r="M1974" s="5">
        <v>17806</v>
      </c>
      <c r="N1974" s="4" t="s">
        <v>4606</v>
      </c>
      <c r="O1974" s="4" t="s">
        <v>4606</v>
      </c>
      <c r="P1974" s="4" t="s">
        <v>4606</v>
      </c>
    </row>
    <row r="1975" spans="1:16" ht="15" x14ac:dyDescent="0.2">
      <c r="A1975" s="2">
        <v>1974</v>
      </c>
      <c r="B1975" s="6" t="s">
        <v>157</v>
      </c>
      <c r="C1975" s="7" t="str">
        <f>HYPERLINK("https://www.youtube.com/watch?v=wfRkKhI4FjY","https://www.youtube.com/watch?v=wfRkKhI4FjY")</f>
        <v>https://www.youtube.com/watch?v=wfRkKhI4FjY</v>
      </c>
      <c r="D1975" s="6" t="s">
        <v>1915</v>
      </c>
      <c r="E1975" s="8">
        <v>44420</v>
      </c>
      <c r="F1975" s="6" t="s">
        <v>4166</v>
      </c>
      <c r="G1975" s="5">
        <v>2030000</v>
      </c>
      <c r="H1975" s="5">
        <v>59</v>
      </c>
      <c r="I1975" s="5">
        <v>1447</v>
      </c>
      <c r="J1975" s="6">
        <v>406741.2</v>
      </c>
      <c r="K1975" s="4" t="s">
        <v>4606</v>
      </c>
      <c r="L1975" s="6" t="s">
        <v>4167</v>
      </c>
      <c r="M1975" s="5">
        <v>17807</v>
      </c>
      <c r="N1975" s="4" t="s">
        <v>4606</v>
      </c>
      <c r="O1975" s="4" t="s">
        <v>4606</v>
      </c>
      <c r="P1975" s="4" t="s">
        <v>4606</v>
      </c>
    </row>
    <row r="1976" spans="1:16" ht="15" x14ac:dyDescent="0.2">
      <c r="A1976" s="2">
        <v>1975</v>
      </c>
      <c r="B1976" s="6" t="s">
        <v>157</v>
      </c>
      <c r="C1976" s="7" t="str">
        <f>HYPERLINK("https://www.youtube.com/watch?v=pHythRiOl1g","https://www.youtube.com/watch?v=pHythRiOl1g")</f>
        <v>https://www.youtube.com/watch?v=pHythRiOl1g</v>
      </c>
      <c r="D1976" s="6" t="s">
        <v>4168</v>
      </c>
      <c r="E1976" s="8">
        <v>44420</v>
      </c>
      <c r="F1976" s="6" t="s">
        <v>4169</v>
      </c>
      <c r="G1976" s="5">
        <v>2110</v>
      </c>
      <c r="H1976" s="5">
        <v>2</v>
      </c>
      <c r="I1976" s="5">
        <v>60</v>
      </c>
      <c r="J1976" s="6">
        <v>452.6</v>
      </c>
      <c r="K1976" s="4" t="s">
        <v>4606</v>
      </c>
      <c r="L1976" s="6" t="s">
        <v>4170</v>
      </c>
      <c r="M1976" s="5">
        <v>17808</v>
      </c>
      <c r="N1976" s="4" t="s">
        <v>4606</v>
      </c>
      <c r="O1976" s="4" t="s">
        <v>4606</v>
      </c>
      <c r="P1976" s="4" t="s">
        <v>4606</v>
      </c>
    </row>
    <row r="1977" spans="1:16" ht="15" x14ac:dyDescent="0.2">
      <c r="A1977" s="2">
        <v>1976</v>
      </c>
      <c r="B1977" s="6" t="s">
        <v>157</v>
      </c>
      <c r="C1977" s="7" t="str">
        <f>HYPERLINK("https://www.youtube.com/watch?v=nGeaPsyBA0A","https://www.youtube.com/watch?v=nGeaPsyBA0A")</f>
        <v>https://www.youtube.com/watch?v=nGeaPsyBA0A</v>
      </c>
      <c r="D1977" s="6" t="s">
        <v>4171</v>
      </c>
      <c r="E1977" s="8">
        <v>44420</v>
      </c>
      <c r="F1977" s="6" t="s">
        <v>4172</v>
      </c>
      <c r="G1977" s="5">
        <v>9000</v>
      </c>
      <c r="H1977" s="5">
        <v>21</v>
      </c>
      <c r="I1977" s="5">
        <v>686</v>
      </c>
      <c r="J1977" s="6">
        <v>2149.3000000000002</v>
      </c>
      <c r="K1977" s="4" t="s">
        <v>4606</v>
      </c>
      <c r="L1977" s="6" t="s">
        <v>4173</v>
      </c>
      <c r="M1977" s="5">
        <v>17809</v>
      </c>
      <c r="N1977" s="4" t="s">
        <v>4606</v>
      </c>
      <c r="O1977" s="4" t="s">
        <v>4606</v>
      </c>
      <c r="P1977" s="4" t="s">
        <v>4606</v>
      </c>
    </row>
    <row r="1978" spans="1:16" ht="15" x14ac:dyDescent="0.2">
      <c r="A1978" s="2">
        <v>1977</v>
      </c>
      <c r="B1978" s="6" t="s">
        <v>157</v>
      </c>
      <c r="C1978" s="7" t="str">
        <f>HYPERLINK("https://www.youtube.com/watch?v=SA-dPjQ6eVQ","https://www.youtube.com/watch?v=SA-dPjQ6eVQ")</f>
        <v>https://www.youtube.com/watch?v=SA-dPjQ6eVQ</v>
      </c>
      <c r="D1978" s="6" t="s">
        <v>3983</v>
      </c>
      <c r="E1978" s="8">
        <v>44420</v>
      </c>
      <c r="F1978" s="6" t="s">
        <v>4174</v>
      </c>
      <c r="G1978" s="5">
        <v>859</v>
      </c>
      <c r="H1978" s="5">
        <v>15</v>
      </c>
      <c r="I1978" s="5">
        <v>133</v>
      </c>
      <c r="J1978" s="6">
        <v>242.8</v>
      </c>
      <c r="K1978" s="4" t="s">
        <v>4606</v>
      </c>
      <c r="L1978" s="6" t="s">
        <v>3985</v>
      </c>
      <c r="M1978" s="5">
        <v>17810</v>
      </c>
      <c r="N1978" s="4" t="s">
        <v>4606</v>
      </c>
      <c r="O1978" s="4" t="s">
        <v>4606</v>
      </c>
      <c r="P1978" s="4" t="s">
        <v>4606</v>
      </c>
    </row>
    <row r="1979" spans="1:16" ht="15" x14ac:dyDescent="0.2">
      <c r="A1979" s="2">
        <v>1978</v>
      </c>
      <c r="B1979" s="6" t="s">
        <v>157</v>
      </c>
      <c r="C1979" s="7" t="str">
        <f>HYPERLINK("https://www.youtube.com/watch?v=fzdQ8oFNWi8","https://www.youtube.com/watch?v=fzdQ8oFNWi8")</f>
        <v>https://www.youtube.com/watch?v=fzdQ8oFNWi8</v>
      </c>
      <c r="D1979" s="6" t="s">
        <v>4175</v>
      </c>
      <c r="E1979" s="8">
        <v>44420</v>
      </c>
      <c r="F1979" s="6" t="s">
        <v>4176</v>
      </c>
      <c r="G1979" s="5">
        <v>136000</v>
      </c>
      <c r="H1979" s="5">
        <v>331</v>
      </c>
      <c r="I1979" s="5">
        <v>6984</v>
      </c>
      <c r="J1979" s="6">
        <v>30791.3</v>
      </c>
      <c r="K1979" s="4" t="s">
        <v>4606</v>
      </c>
      <c r="L1979" s="6" t="s">
        <v>4177</v>
      </c>
      <c r="M1979" s="5">
        <v>17811</v>
      </c>
      <c r="N1979" s="4" t="s">
        <v>4606</v>
      </c>
      <c r="O1979" s="4" t="s">
        <v>4606</v>
      </c>
      <c r="P1979" s="4" t="s">
        <v>4606</v>
      </c>
    </row>
    <row r="1980" spans="1:16" ht="15" x14ac:dyDescent="0.2">
      <c r="A1980" s="2">
        <v>1979</v>
      </c>
      <c r="B1980" s="6" t="s">
        <v>157</v>
      </c>
      <c r="C1980" s="7" t="str">
        <f>HYPERLINK("https://www.youtube.com/watch?v=uzUAiPpXI-I","https://www.youtube.com/watch?v=uzUAiPpXI-I")</f>
        <v>https://www.youtube.com/watch?v=uzUAiPpXI-I</v>
      </c>
      <c r="D1980" s="6" t="s">
        <v>4178</v>
      </c>
      <c r="E1980" s="8">
        <v>44420</v>
      </c>
      <c r="F1980" s="6" t="s">
        <v>4179</v>
      </c>
      <c r="G1980" s="5">
        <v>25800</v>
      </c>
      <c r="H1980" s="5">
        <v>16</v>
      </c>
      <c r="I1980" s="5">
        <v>226</v>
      </c>
      <c r="J1980" s="6">
        <v>5277.8</v>
      </c>
      <c r="K1980" s="4" t="s">
        <v>4606</v>
      </c>
      <c r="L1980" s="6" t="s">
        <v>4180</v>
      </c>
      <c r="M1980" s="5">
        <v>17812</v>
      </c>
      <c r="N1980" s="4" t="s">
        <v>4606</v>
      </c>
      <c r="O1980" s="4" t="s">
        <v>4606</v>
      </c>
      <c r="P1980" s="4" t="s">
        <v>4606</v>
      </c>
    </row>
    <row r="1981" spans="1:16" ht="15" x14ac:dyDescent="0.2">
      <c r="A1981" s="2">
        <v>1980</v>
      </c>
      <c r="B1981" s="6" t="s">
        <v>157</v>
      </c>
      <c r="C1981" s="7" t="str">
        <f>HYPERLINK("https://www.youtube.com/watch?v=fLXW32b4xL8","https://www.youtube.com/watch?v=fLXW32b4xL8")</f>
        <v>https://www.youtube.com/watch?v=fLXW32b4xL8</v>
      </c>
      <c r="D1981" s="6" t="s">
        <v>3745</v>
      </c>
      <c r="E1981" s="8">
        <v>44420</v>
      </c>
      <c r="F1981" s="6" t="s">
        <v>4181</v>
      </c>
      <c r="G1981" s="5">
        <v>106000</v>
      </c>
      <c r="H1981" s="5">
        <v>14</v>
      </c>
      <c r="I1981" s="5">
        <v>167</v>
      </c>
      <c r="J1981" s="6">
        <v>21287.7</v>
      </c>
      <c r="K1981" s="4" t="s">
        <v>4606</v>
      </c>
      <c r="L1981" s="6" t="s">
        <v>4182</v>
      </c>
      <c r="M1981" s="5">
        <v>17813</v>
      </c>
      <c r="N1981" s="4" t="s">
        <v>4606</v>
      </c>
      <c r="O1981" s="4" t="s">
        <v>4606</v>
      </c>
      <c r="P1981" s="4" t="s">
        <v>4606</v>
      </c>
    </row>
    <row r="1982" spans="1:16" ht="15" x14ac:dyDescent="0.2">
      <c r="A1982" s="2">
        <v>1981</v>
      </c>
      <c r="B1982" s="6" t="s">
        <v>157</v>
      </c>
      <c r="C1982" s="7" t="str">
        <f>HYPERLINK("https://www.youtube.com/watch?v=xsCCy5yVuW0","https://www.youtube.com/watch?v=xsCCy5yVuW0")</f>
        <v>https://www.youtube.com/watch?v=xsCCy5yVuW0</v>
      </c>
      <c r="D1982" s="6" t="s">
        <v>3745</v>
      </c>
      <c r="E1982" s="8">
        <v>44420</v>
      </c>
      <c r="F1982" s="6" t="s">
        <v>4183</v>
      </c>
      <c r="G1982" s="5">
        <v>106000</v>
      </c>
      <c r="H1982" s="5">
        <v>22</v>
      </c>
      <c r="I1982" s="5">
        <v>294</v>
      </c>
      <c r="J1982" s="6">
        <v>21353.599999999999</v>
      </c>
      <c r="K1982" s="4" t="s">
        <v>4606</v>
      </c>
      <c r="L1982" s="6" t="s">
        <v>4184</v>
      </c>
      <c r="M1982" s="5">
        <v>17814</v>
      </c>
      <c r="N1982" s="4" t="s">
        <v>4606</v>
      </c>
      <c r="O1982" s="4" t="s">
        <v>4606</v>
      </c>
      <c r="P1982" s="4" t="s">
        <v>4606</v>
      </c>
    </row>
    <row r="1983" spans="1:16" ht="15" x14ac:dyDescent="0.2">
      <c r="A1983" s="2">
        <v>1982</v>
      </c>
      <c r="B1983" s="6" t="s">
        <v>157</v>
      </c>
      <c r="C1983" s="7" t="str">
        <f>HYPERLINK("https://www.youtube.com/watch?v=cCLRkvr6Mbs","https://www.youtube.com/watch?v=cCLRkvr6Mbs")</f>
        <v>https://www.youtube.com/watch?v=cCLRkvr6Mbs</v>
      </c>
      <c r="D1983" s="6" t="s">
        <v>4185</v>
      </c>
      <c r="E1983" s="8">
        <v>44420</v>
      </c>
      <c r="F1983" s="6" t="s">
        <v>4186</v>
      </c>
      <c r="G1983" s="5">
        <v>3070</v>
      </c>
      <c r="H1983" s="5">
        <v>17</v>
      </c>
      <c r="I1983" s="5">
        <v>192</v>
      </c>
      <c r="J1983" s="6">
        <v>715.1</v>
      </c>
      <c r="K1983" s="4" t="s">
        <v>4606</v>
      </c>
      <c r="L1983" s="6" t="s">
        <v>4187</v>
      </c>
      <c r="M1983" s="5">
        <v>17815</v>
      </c>
      <c r="N1983" s="4" t="s">
        <v>4606</v>
      </c>
      <c r="O1983" s="4" t="s">
        <v>4606</v>
      </c>
      <c r="P1983" s="4" t="s">
        <v>4606</v>
      </c>
    </row>
    <row r="1984" spans="1:16" ht="15" x14ac:dyDescent="0.2">
      <c r="A1984" s="2">
        <v>1983</v>
      </c>
      <c r="B1984" s="6" t="s">
        <v>157</v>
      </c>
      <c r="C1984" s="7" t="str">
        <f>HYPERLINK("https://www.youtube.com/watch?v=5bs43ZcsDEU","https://www.youtube.com/watch?v=5bs43ZcsDEU")</f>
        <v>https://www.youtube.com/watch?v=5bs43ZcsDEU</v>
      </c>
      <c r="D1984" s="6" t="s">
        <v>4188</v>
      </c>
      <c r="E1984" s="8">
        <v>44420</v>
      </c>
      <c r="F1984" s="6" t="s">
        <v>4189</v>
      </c>
      <c r="G1984" s="5">
        <v>3000</v>
      </c>
      <c r="H1984" s="5">
        <v>23</v>
      </c>
      <c r="I1984" s="5">
        <v>182</v>
      </c>
      <c r="J1984" s="6">
        <v>697.9</v>
      </c>
      <c r="K1984" s="4" t="s">
        <v>4606</v>
      </c>
      <c r="L1984" s="6" t="s">
        <v>4190</v>
      </c>
      <c r="M1984" s="5">
        <v>17816</v>
      </c>
      <c r="N1984" s="4" t="s">
        <v>4606</v>
      </c>
      <c r="O1984" s="4" t="s">
        <v>4606</v>
      </c>
      <c r="P1984" s="4" t="s">
        <v>4606</v>
      </c>
    </row>
    <row r="1985" spans="1:16" ht="15" x14ac:dyDescent="0.2">
      <c r="A1985" s="2">
        <v>1984</v>
      </c>
      <c r="B1985" s="6" t="s">
        <v>157</v>
      </c>
      <c r="C1985" s="7" t="str">
        <f>HYPERLINK("https://www.youtube.com/watch?v=axI6Jm29xbc","https://www.youtube.com/watch?v=axI6Jm29xbc")</f>
        <v>https://www.youtube.com/watch?v=axI6Jm29xbc</v>
      </c>
      <c r="D1985" s="6" t="s">
        <v>4191</v>
      </c>
      <c r="E1985" s="8">
        <v>44420</v>
      </c>
      <c r="F1985" s="6" t="s">
        <v>4192</v>
      </c>
      <c r="G1985" s="5">
        <v>18700</v>
      </c>
      <c r="H1985" s="5">
        <v>86</v>
      </c>
      <c r="I1985" s="5">
        <v>797</v>
      </c>
      <c r="J1985" s="6">
        <v>4164.3</v>
      </c>
      <c r="K1985" s="4" t="s">
        <v>4606</v>
      </c>
      <c r="L1985" s="6" t="s">
        <v>4193</v>
      </c>
      <c r="M1985" s="5">
        <v>18039</v>
      </c>
      <c r="N1985" s="4" t="s">
        <v>4606</v>
      </c>
      <c r="O1985" s="4" t="s">
        <v>4606</v>
      </c>
      <c r="P1985" s="4" t="s">
        <v>4606</v>
      </c>
    </row>
    <row r="1986" spans="1:16" ht="15" x14ac:dyDescent="0.2">
      <c r="A1986" s="2">
        <v>1985</v>
      </c>
      <c r="B1986" s="6" t="s">
        <v>157</v>
      </c>
      <c r="C1986" s="7" t="str">
        <f>HYPERLINK("https://www.youtube.com/watch?v=YaAO9CqJx1A","https://www.youtube.com/watch?v=YaAO9CqJx1A")</f>
        <v>https://www.youtube.com/watch?v=YaAO9CqJx1A</v>
      </c>
      <c r="D1986" s="6" t="s">
        <v>4194</v>
      </c>
      <c r="E1986" s="8">
        <v>44420</v>
      </c>
      <c r="F1986" s="6" t="s">
        <v>4195</v>
      </c>
      <c r="G1986" s="5">
        <v>10600</v>
      </c>
      <c r="H1986" s="5">
        <v>111</v>
      </c>
      <c r="I1986" s="5">
        <v>1110</v>
      </c>
      <c r="J1986" s="6">
        <v>2708.3</v>
      </c>
      <c r="K1986" s="4" t="s">
        <v>4606</v>
      </c>
      <c r="L1986" s="6" t="s">
        <v>4196</v>
      </c>
      <c r="M1986" s="5">
        <v>18040</v>
      </c>
      <c r="N1986" s="4" t="s">
        <v>4606</v>
      </c>
      <c r="O1986" s="4" t="s">
        <v>4606</v>
      </c>
      <c r="P1986" s="4" t="s">
        <v>4606</v>
      </c>
    </row>
    <row r="1987" spans="1:16" ht="15" x14ac:dyDescent="0.2">
      <c r="A1987" s="2">
        <v>1986</v>
      </c>
      <c r="B1987" s="6" t="s">
        <v>157</v>
      </c>
      <c r="C1987" s="7" t="str">
        <f>HYPERLINK("https://www.youtube.com/watch?v=ikcHWjp8PfQ","https://www.youtube.com/watch?v=ikcHWjp8PfQ")</f>
        <v>https://www.youtube.com/watch?v=ikcHWjp8PfQ</v>
      </c>
      <c r="D1987" s="6" t="s">
        <v>4197</v>
      </c>
      <c r="E1987" s="8">
        <v>44420</v>
      </c>
      <c r="F1987" s="6" t="s">
        <v>4198</v>
      </c>
      <c r="G1987" s="5">
        <v>47500</v>
      </c>
      <c r="H1987" s="5">
        <v>72</v>
      </c>
      <c r="I1987" s="5">
        <v>743</v>
      </c>
      <c r="J1987" s="6">
        <v>9893.1</v>
      </c>
      <c r="K1987" s="4" t="s">
        <v>4606</v>
      </c>
      <c r="L1987" s="6" t="s">
        <v>4199</v>
      </c>
      <c r="M1987" s="5">
        <v>18041</v>
      </c>
      <c r="N1987" s="4" t="s">
        <v>4606</v>
      </c>
      <c r="O1987" s="4" t="s">
        <v>4606</v>
      </c>
      <c r="P1987" s="4" t="s">
        <v>4606</v>
      </c>
    </row>
    <row r="1988" spans="1:16" ht="15" x14ac:dyDescent="0.2">
      <c r="A1988" s="2">
        <v>1987</v>
      </c>
      <c r="B1988" s="6" t="s">
        <v>157</v>
      </c>
      <c r="C1988" s="7" t="str">
        <f>HYPERLINK("https://www.youtube.com/watch?v=plmXrH7QzhM","https://www.youtube.com/watch?v=plmXrH7QzhM")</f>
        <v>https://www.youtube.com/watch?v=plmXrH7QzhM</v>
      </c>
      <c r="D1988" s="6" t="s">
        <v>4200</v>
      </c>
      <c r="E1988" s="8">
        <v>44420</v>
      </c>
      <c r="F1988" s="6" t="s">
        <v>4201</v>
      </c>
      <c r="G1988" s="5">
        <v>1000000</v>
      </c>
      <c r="H1988" s="5">
        <v>1779</v>
      </c>
      <c r="I1988" s="5">
        <v>25763</v>
      </c>
      <c r="J1988" s="6">
        <v>213415.2</v>
      </c>
      <c r="K1988" s="4" t="s">
        <v>4606</v>
      </c>
      <c r="L1988" s="6" t="s">
        <v>4202</v>
      </c>
      <c r="M1988" s="5">
        <v>18042</v>
      </c>
      <c r="N1988" s="4" t="s">
        <v>4606</v>
      </c>
      <c r="O1988" s="4" t="s">
        <v>4606</v>
      </c>
      <c r="P1988" s="4" t="s">
        <v>4606</v>
      </c>
    </row>
    <row r="1989" spans="1:16" ht="15" x14ac:dyDescent="0.2">
      <c r="A1989" s="2">
        <v>1988</v>
      </c>
      <c r="B1989" s="6" t="s">
        <v>157</v>
      </c>
      <c r="C1989" s="7" t="str">
        <f>HYPERLINK("https://www.youtube.com/watch?v=gwnmdjHw5H4","https://www.youtube.com/watch?v=gwnmdjHw5H4")</f>
        <v>https://www.youtube.com/watch?v=gwnmdjHw5H4</v>
      </c>
      <c r="D1989" s="6" t="s">
        <v>4203</v>
      </c>
      <c r="E1989" s="8">
        <v>44420</v>
      </c>
      <c r="F1989" s="6" t="s">
        <v>4204</v>
      </c>
      <c r="G1989" s="5">
        <v>6930</v>
      </c>
      <c r="H1989" s="5">
        <v>37</v>
      </c>
      <c r="I1989" s="5">
        <v>474</v>
      </c>
      <c r="J1989" s="6">
        <v>1634.1</v>
      </c>
      <c r="K1989" s="4" t="s">
        <v>4606</v>
      </c>
      <c r="L1989" s="6" t="s">
        <v>4205</v>
      </c>
      <c r="M1989" s="5">
        <v>18043</v>
      </c>
      <c r="N1989" s="4" t="s">
        <v>4606</v>
      </c>
      <c r="O1989" s="4" t="s">
        <v>4606</v>
      </c>
      <c r="P1989" s="4" t="s">
        <v>4606</v>
      </c>
    </row>
    <row r="1990" spans="1:16" ht="15" x14ac:dyDescent="0.2">
      <c r="A1990" s="2">
        <v>1989</v>
      </c>
      <c r="B1990" s="6" t="s">
        <v>157</v>
      </c>
      <c r="C1990" s="7" t="str">
        <f>HYPERLINK("https://www.youtube.com/watch?v=SfVldr4RF_U","https://www.youtube.com/watch?v=SfVldr4RF_U")</f>
        <v>https://www.youtube.com/watch?v=SfVldr4RF_U</v>
      </c>
      <c r="D1990" s="6" t="s">
        <v>4206</v>
      </c>
      <c r="E1990" s="8">
        <v>44420</v>
      </c>
      <c r="F1990" s="6" t="s">
        <v>1762</v>
      </c>
      <c r="G1990" s="5">
        <v>578</v>
      </c>
      <c r="H1990" s="5">
        <v>132</v>
      </c>
      <c r="I1990" s="5">
        <v>391</v>
      </c>
      <c r="J1990" s="6">
        <v>350.70000000000005</v>
      </c>
      <c r="K1990" s="4" t="s">
        <v>4606</v>
      </c>
      <c r="L1990" s="6" t="s">
        <v>4207</v>
      </c>
      <c r="M1990" s="5">
        <v>18044</v>
      </c>
      <c r="N1990" s="4" t="s">
        <v>4606</v>
      </c>
      <c r="O1990" s="4" t="s">
        <v>4606</v>
      </c>
      <c r="P1990" s="4" t="s">
        <v>4606</v>
      </c>
    </row>
    <row r="1991" spans="1:16" ht="15" x14ac:dyDescent="0.2">
      <c r="A1991" s="2">
        <v>1990</v>
      </c>
      <c r="B1991" s="6" t="s">
        <v>157</v>
      </c>
      <c r="C1991" s="7" t="str">
        <f>HYPERLINK("https://www.youtube.com/watch?v=P6RNfi1NMIc","https://www.youtube.com/watch?v=P6RNfi1NMIc")</f>
        <v>https://www.youtube.com/watch?v=P6RNfi1NMIc</v>
      </c>
      <c r="D1991" s="6" t="s">
        <v>4208</v>
      </c>
      <c r="E1991" s="8">
        <v>44420</v>
      </c>
      <c r="F1991" s="6" t="s">
        <v>4209</v>
      </c>
      <c r="G1991" s="5">
        <v>33400</v>
      </c>
      <c r="H1991" s="5">
        <v>82</v>
      </c>
      <c r="I1991" s="5">
        <v>2583</v>
      </c>
      <c r="J1991" s="6">
        <v>7996.1</v>
      </c>
      <c r="K1991" s="4" t="s">
        <v>4606</v>
      </c>
      <c r="L1991" s="6" t="s">
        <v>4210</v>
      </c>
      <c r="M1991" s="5">
        <v>18045</v>
      </c>
      <c r="N1991" s="4" t="s">
        <v>4606</v>
      </c>
      <c r="O1991" s="4" t="s">
        <v>4606</v>
      </c>
      <c r="P1991" s="4" t="s">
        <v>4606</v>
      </c>
    </row>
    <row r="1992" spans="1:16" ht="15" x14ac:dyDescent="0.2">
      <c r="A1992" s="2">
        <v>1991</v>
      </c>
      <c r="B1992" s="6" t="s">
        <v>157</v>
      </c>
      <c r="C1992" s="7" t="str">
        <f>HYPERLINK("https://www.youtube.com/watch?v=6bs4lcKte14","https://www.youtube.com/watch?v=6bs4lcKte14")</f>
        <v>https://www.youtube.com/watch?v=6bs4lcKte14</v>
      </c>
      <c r="D1992" s="6" t="s">
        <v>4211</v>
      </c>
      <c r="E1992" s="8">
        <v>44420</v>
      </c>
      <c r="F1992" s="6" t="s">
        <v>4212</v>
      </c>
      <c r="G1992" s="5">
        <v>2570</v>
      </c>
      <c r="H1992" s="5">
        <v>5</v>
      </c>
      <c r="I1992" s="5">
        <v>39</v>
      </c>
      <c r="J1992" s="5">
        <v>535</v>
      </c>
      <c r="K1992" s="4" t="s">
        <v>4606</v>
      </c>
      <c r="L1992" s="6" t="s">
        <v>4213</v>
      </c>
      <c r="M1992" s="5">
        <v>18046</v>
      </c>
      <c r="N1992" s="4" t="s">
        <v>4606</v>
      </c>
      <c r="O1992" s="4" t="s">
        <v>4606</v>
      </c>
      <c r="P1992" s="4" t="s">
        <v>4606</v>
      </c>
    </row>
    <row r="1993" spans="1:16" ht="15" x14ac:dyDescent="0.2">
      <c r="A1993" s="2">
        <v>1992</v>
      </c>
      <c r="B1993" s="6" t="s">
        <v>157</v>
      </c>
      <c r="C1993" s="7" t="str">
        <f>HYPERLINK("https://www.youtube.com/watch?v=gJkme4Yn9uU","https://www.youtube.com/watch?v=gJkme4Yn9uU")</f>
        <v>https://www.youtube.com/watch?v=gJkme4Yn9uU</v>
      </c>
      <c r="D1993" s="6" t="s">
        <v>4214</v>
      </c>
      <c r="E1993" s="8">
        <v>44420</v>
      </c>
      <c r="F1993" s="6" t="s">
        <v>2131</v>
      </c>
      <c r="G1993" s="5">
        <v>12800</v>
      </c>
      <c r="H1993" s="5">
        <v>19</v>
      </c>
      <c r="I1993" s="5">
        <v>149</v>
      </c>
      <c r="J1993" s="6">
        <v>2640.2</v>
      </c>
      <c r="K1993" s="4" t="s">
        <v>4606</v>
      </c>
      <c r="L1993" s="6" t="s">
        <v>4215</v>
      </c>
      <c r="M1993" s="5">
        <v>18047</v>
      </c>
      <c r="N1993" s="4" t="s">
        <v>4606</v>
      </c>
      <c r="O1993" s="4" t="s">
        <v>4606</v>
      </c>
      <c r="P1993" s="4" t="s">
        <v>4606</v>
      </c>
    </row>
    <row r="1994" spans="1:16" ht="15" x14ac:dyDescent="0.2">
      <c r="A1994" s="2">
        <v>1993</v>
      </c>
      <c r="B1994" s="6" t="s">
        <v>157</v>
      </c>
      <c r="C1994" s="7" t="str">
        <f>HYPERLINK("https://www.youtube.com/watch?v=rQWWj0NKdg0","https://www.youtube.com/watch?v=rQWWj0NKdg0")</f>
        <v>https://www.youtube.com/watch?v=rQWWj0NKdg0</v>
      </c>
      <c r="D1994" s="6" t="s">
        <v>4216</v>
      </c>
      <c r="E1994" s="8">
        <v>44420</v>
      </c>
      <c r="F1994" s="6" t="s">
        <v>4217</v>
      </c>
      <c r="G1994" s="5">
        <v>3340</v>
      </c>
      <c r="H1994" s="5">
        <v>142</v>
      </c>
      <c r="I1994" s="5">
        <v>2065</v>
      </c>
      <c r="J1994" s="6">
        <v>1743.1</v>
      </c>
      <c r="K1994" s="4" t="s">
        <v>4606</v>
      </c>
      <c r="L1994" s="6" t="s">
        <v>4218</v>
      </c>
      <c r="M1994" s="5">
        <v>18048</v>
      </c>
      <c r="N1994" s="4" t="s">
        <v>4606</v>
      </c>
      <c r="O1994" s="4" t="s">
        <v>4606</v>
      </c>
      <c r="P1994" s="4" t="s">
        <v>4606</v>
      </c>
    </row>
    <row r="1995" spans="1:16" ht="15" x14ac:dyDescent="0.2">
      <c r="A1995" s="2">
        <v>1994</v>
      </c>
      <c r="B1995" s="6" t="s">
        <v>157</v>
      </c>
      <c r="C1995" s="7" t="str">
        <f>HYPERLINK("https://www.youtube.com/watch?v=ZB-SXDsnQ78","https://www.youtube.com/watch?v=ZB-SXDsnQ78")</f>
        <v>https://www.youtube.com/watch?v=ZB-SXDsnQ78</v>
      </c>
      <c r="D1995" s="6" t="s">
        <v>4219</v>
      </c>
      <c r="E1995" s="8">
        <v>44420</v>
      </c>
      <c r="F1995" s="6" t="s">
        <v>4220</v>
      </c>
      <c r="G1995" s="5">
        <v>585</v>
      </c>
      <c r="H1995" s="5">
        <v>16</v>
      </c>
      <c r="I1995" s="5">
        <v>311</v>
      </c>
      <c r="J1995" s="6">
        <v>277.3</v>
      </c>
      <c r="K1995" s="4" t="s">
        <v>4606</v>
      </c>
      <c r="L1995" s="6" t="s">
        <v>4221</v>
      </c>
      <c r="M1995" s="5">
        <v>18049</v>
      </c>
      <c r="N1995" s="4" t="s">
        <v>4606</v>
      </c>
      <c r="O1995" s="4" t="s">
        <v>4606</v>
      </c>
      <c r="P1995" s="4" t="s">
        <v>4606</v>
      </c>
    </row>
    <row r="1996" spans="1:16" ht="15" x14ac:dyDescent="0.2">
      <c r="A1996" s="2">
        <v>1995</v>
      </c>
      <c r="B1996" s="6" t="s">
        <v>157</v>
      </c>
      <c r="C1996" s="7" t="str">
        <f>HYPERLINK("https://www.youtube.com/watch?v=DJzF13GPGh4","https://www.youtube.com/watch?v=DJzF13GPGh4")</f>
        <v>https://www.youtube.com/watch?v=DJzF13GPGh4</v>
      </c>
      <c r="D1996" s="6" t="s">
        <v>4222</v>
      </c>
      <c r="E1996" s="8">
        <v>44420</v>
      </c>
      <c r="F1996" s="6" t="s">
        <v>4223</v>
      </c>
      <c r="G1996" s="5">
        <v>36300</v>
      </c>
      <c r="H1996" s="5">
        <v>950</v>
      </c>
      <c r="I1996" s="5">
        <v>9772</v>
      </c>
      <c r="J1996" s="5">
        <v>12431</v>
      </c>
      <c r="K1996" s="4" t="s">
        <v>4606</v>
      </c>
      <c r="L1996" s="6" t="s">
        <v>4224</v>
      </c>
      <c r="M1996" s="5">
        <v>18050</v>
      </c>
      <c r="N1996" s="4" t="s">
        <v>4606</v>
      </c>
      <c r="O1996" s="4" t="s">
        <v>4606</v>
      </c>
      <c r="P1996" s="4" t="s">
        <v>4606</v>
      </c>
    </row>
    <row r="1997" spans="1:16" ht="15" x14ac:dyDescent="0.2">
      <c r="A1997" s="2">
        <v>1996</v>
      </c>
      <c r="B1997" s="6" t="s">
        <v>157</v>
      </c>
      <c r="C1997" s="7" t="str">
        <f>HYPERLINK("https://www.youtube.com/watch?v=epJQEHGevX8","https://www.youtube.com/watch?v=epJQEHGevX8")</f>
        <v>https://www.youtube.com/watch?v=epJQEHGevX8</v>
      </c>
      <c r="D1997" s="6" t="s">
        <v>4225</v>
      </c>
      <c r="E1997" s="8">
        <v>44420</v>
      </c>
      <c r="F1997" s="6" t="s">
        <v>4226</v>
      </c>
      <c r="G1997" s="5">
        <v>26300</v>
      </c>
      <c r="H1997" s="5">
        <v>4</v>
      </c>
      <c r="I1997" s="5">
        <v>151</v>
      </c>
      <c r="J1997" s="6">
        <v>5336.7</v>
      </c>
      <c r="K1997" s="4" t="s">
        <v>4606</v>
      </c>
      <c r="L1997" s="6" t="s">
        <v>4227</v>
      </c>
      <c r="M1997" s="5">
        <v>18051</v>
      </c>
      <c r="N1997" s="4" t="s">
        <v>4606</v>
      </c>
      <c r="O1997" s="4" t="s">
        <v>4606</v>
      </c>
      <c r="P1997" s="4" t="s">
        <v>4606</v>
      </c>
    </row>
    <row r="1998" spans="1:16" ht="15" x14ac:dyDescent="0.2">
      <c r="A1998" s="2">
        <v>1997</v>
      </c>
      <c r="B1998" s="6" t="s">
        <v>157</v>
      </c>
      <c r="C1998" s="7" t="str">
        <f>HYPERLINK("https://www.youtube.com/watch?v=Z8ndLZChnew","https://www.youtube.com/watch?v=Z8ndLZChnew")</f>
        <v>https://www.youtube.com/watch?v=Z8ndLZChnew</v>
      </c>
      <c r="D1998" s="6" t="s">
        <v>4228</v>
      </c>
      <c r="E1998" s="8">
        <v>44420</v>
      </c>
      <c r="F1998" s="6" t="s">
        <v>4229</v>
      </c>
      <c r="G1998" s="5">
        <v>4610</v>
      </c>
      <c r="H1998" s="5">
        <v>167</v>
      </c>
      <c r="I1998" s="5">
        <v>1141</v>
      </c>
      <c r="J1998" s="6">
        <v>1542.6</v>
      </c>
      <c r="K1998" s="4" t="s">
        <v>4606</v>
      </c>
      <c r="L1998" s="6" t="s">
        <v>4230</v>
      </c>
      <c r="M1998" s="5">
        <v>18052</v>
      </c>
      <c r="N1998" s="4" t="s">
        <v>4606</v>
      </c>
      <c r="O1998" s="4" t="s">
        <v>4606</v>
      </c>
      <c r="P1998" s="4" t="s">
        <v>4606</v>
      </c>
    </row>
    <row r="1999" spans="1:16" ht="15" x14ac:dyDescent="0.2">
      <c r="A1999" s="2">
        <v>1998</v>
      </c>
      <c r="B1999" s="6" t="s">
        <v>157</v>
      </c>
      <c r="C1999" s="7" t="str">
        <f>HYPERLINK("https://www.youtube.com/watch?v=R_D987QOUXk","https://www.youtube.com/watch?v=R_D987QOUXk")</f>
        <v>https://www.youtube.com/watch?v=R_D987QOUXk</v>
      </c>
      <c r="D1999" s="6" t="s">
        <v>4231</v>
      </c>
      <c r="E1999" s="8">
        <v>44420</v>
      </c>
      <c r="F1999" s="6" t="s">
        <v>4232</v>
      </c>
      <c r="G1999" s="5">
        <v>2990</v>
      </c>
      <c r="H1999" s="5">
        <v>6</v>
      </c>
      <c r="I1999" s="5">
        <v>106</v>
      </c>
      <c r="J1999" s="6">
        <v>652.79999999999995</v>
      </c>
      <c r="K1999" s="4" t="s">
        <v>4606</v>
      </c>
      <c r="L1999" s="6" t="s">
        <v>4233</v>
      </c>
      <c r="M1999" s="5">
        <v>18053</v>
      </c>
      <c r="N1999" s="4" t="s">
        <v>4606</v>
      </c>
      <c r="O1999" s="4" t="s">
        <v>4606</v>
      </c>
      <c r="P1999" s="4" t="s">
        <v>4606</v>
      </c>
    </row>
    <row r="2000" spans="1:16" ht="15" x14ac:dyDescent="0.2">
      <c r="A2000" s="2">
        <v>1999</v>
      </c>
      <c r="B2000" s="6" t="s">
        <v>157</v>
      </c>
      <c r="C2000" s="7" t="str">
        <f>HYPERLINK("https://www.youtube.com/watch?v=_h406VAIAUY","https://www.youtube.com/watch?v=_h406VAIAUY")</f>
        <v>https://www.youtube.com/watch?v=_h406VAIAUY</v>
      </c>
      <c r="D2000" s="6" t="s">
        <v>4234</v>
      </c>
      <c r="E2000" s="8">
        <v>44420</v>
      </c>
      <c r="F2000" s="6" t="s">
        <v>4235</v>
      </c>
      <c r="G2000" s="5">
        <v>17</v>
      </c>
      <c r="H2000" s="5">
        <v>1</v>
      </c>
      <c r="I2000" s="5">
        <v>3</v>
      </c>
      <c r="J2000" s="6">
        <v>5.2</v>
      </c>
      <c r="K2000" s="4" t="s">
        <v>4606</v>
      </c>
      <c r="L2000" s="6" t="s">
        <v>4236</v>
      </c>
      <c r="M2000" s="5">
        <v>18054</v>
      </c>
      <c r="N2000" s="4" t="s">
        <v>4606</v>
      </c>
      <c r="O2000" s="4" t="s">
        <v>4606</v>
      </c>
      <c r="P2000" s="4" t="s">
        <v>4606</v>
      </c>
    </row>
    <row r="2001" spans="1:16" ht="15" x14ac:dyDescent="0.2">
      <c r="A2001" s="2">
        <v>2000</v>
      </c>
      <c r="B2001" s="6" t="s">
        <v>157</v>
      </c>
      <c r="C2001" s="7" t="str">
        <f>HYPERLINK("https://www.youtube.com/watch?v=ovqsupydIlQ","https://www.youtube.com/watch?v=ovqsupydIlQ")</f>
        <v>https://www.youtube.com/watch?v=ovqsupydIlQ</v>
      </c>
      <c r="D2001" s="6" t="s">
        <v>4237</v>
      </c>
      <c r="E2001" s="8">
        <v>44420</v>
      </c>
      <c r="F2001" s="6" t="s">
        <v>4238</v>
      </c>
      <c r="G2001" s="5">
        <v>7950</v>
      </c>
      <c r="H2001" s="5">
        <v>57</v>
      </c>
      <c r="I2001" s="5">
        <v>996</v>
      </c>
      <c r="J2001" s="6">
        <v>2105.1</v>
      </c>
      <c r="K2001" s="4" t="s">
        <v>4606</v>
      </c>
      <c r="L2001" s="6" t="s">
        <v>4239</v>
      </c>
      <c r="M2001" s="5">
        <v>18055</v>
      </c>
      <c r="N2001" s="4" t="s">
        <v>4606</v>
      </c>
      <c r="O2001" s="4" t="s">
        <v>4606</v>
      </c>
      <c r="P2001" s="4" t="s">
        <v>4606</v>
      </c>
    </row>
    <row r="2002" spans="1:16" ht="15" x14ac:dyDescent="0.2">
      <c r="A2002" s="2">
        <v>2001</v>
      </c>
      <c r="B2002" s="6" t="s">
        <v>157</v>
      </c>
      <c r="C2002" s="7" t="str">
        <f>HYPERLINK("https://www.youtube.com/watch?v=5XvHDsUsEhU","https://www.youtube.com/watch?v=5XvHDsUsEhU")</f>
        <v>https://www.youtube.com/watch?v=5XvHDsUsEhU</v>
      </c>
      <c r="D2002" s="6" t="s">
        <v>4240</v>
      </c>
      <c r="E2002" s="8">
        <v>44420</v>
      </c>
      <c r="F2002" s="6" t="s">
        <v>4241</v>
      </c>
      <c r="G2002" s="5">
        <v>7970</v>
      </c>
      <c r="H2002" s="5">
        <v>34</v>
      </c>
      <c r="I2002" s="5">
        <v>173</v>
      </c>
      <c r="J2002" s="6">
        <v>1690.7</v>
      </c>
      <c r="K2002" s="4" t="s">
        <v>4606</v>
      </c>
      <c r="L2002" s="6" t="s">
        <v>4242</v>
      </c>
      <c r="M2002" s="5">
        <v>18056</v>
      </c>
      <c r="N2002" s="4" t="s">
        <v>4606</v>
      </c>
      <c r="O2002" s="4" t="s">
        <v>4606</v>
      </c>
      <c r="P2002" s="4" t="s">
        <v>4606</v>
      </c>
    </row>
    <row r="2003" spans="1:16" ht="15" x14ac:dyDescent="0.2">
      <c r="A2003" s="2">
        <v>2002</v>
      </c>
      <c r="B2003" s="6" t="s">
        <v>157</v>
      </c>
      <c r="C2003" s="7" t="str">
        <f>HYPERLINK("https://www.youtube.com/watch?v=lE3xUBQEJJ8","https://www.youtube.com/watch?v=lE3xUBQEJJ8")</f>
        <v>https://www.youtube.com/watch?v=lE3xUBQEJJ8</v>
      </c>
      <c r="D2003" s="6" t="s">
        <v>4243</v>
      </c>
      <c r="E2003" s="8">
        <v>44420</v>
      </c>
      <c r="F2003" s="6" t="s">
        <v>4244</v>
      </c>
      <c r="G2003" s="5">
        <v>74300</v>
      </c>
      <c r="H2003" s="5">
        <v>77</v>
      </c>
      <c r="I2003" s="5">
        <v>1114</v>
      </c>
      <c r="J2003" s="6">
        <v>15440.1</v>
      </c>
      <c r="K2003" s="4" t="s">
        <v>4606</v>
      </c>
      <c r="L2003" s="6" t="s">
        <v>4245</v>
      </c>
      <c r="M2003" s="5">
        <v>18057</v>
      </c>
      <c r="N2003" s="4" t="s">
        <v>4606</v>
      </c>
      <c r="O2003" s="4" t="s">
        <v>4606</v>
      </c>
      <c r="P2003" s="4" t="s">
        <v>4606</v>
      </c>
    </row>
    <row r="2004" spans="1:16" ht="15" x14ac:dyDescent="0.2">
      <c r="A2004" s="2">
        <v>2003</v>
      </c>
      <c r="B2004" s="6" t="s">
        <v>157</v>
      </c>
      <c r="C2004" s="7" t="str">
        <f>HYPERLINK("https://www.youtube.com/watch?v=QCoDNygJrjw","https://www.youtube.com/watch?v=QCoDNygJrjw")</f>
        <v>https://www.youtube.com/watch?v=QCoDNygJrjw</v>
      </c>
      <c r="D2004" s="6" t="s">
        <v>4237</v>
      </c>
      <c r="E2004" s="8">
        <v>44420</v>
      </c>
      <c r="F2004" s="6" t="s">
        <v>4246</v>
      </c>
      <c r="G2004" s="5">
        <v>7950</v>
      </c>
      <c r="H2004" s="5">
        <v>12</v>
      </c>
      <c r="I2004" s="5">
        <v>181</v>
      </c>
      <c r="J2004" s="6">
        <v>1684.1</v>
      </c>
      <c r="K2004" s="4" t="s">
        <v>4606</v>
      </c>
      <c r="L2004" s="6" t="s">
        <v>4247</v>
      </c>
      <c r="M2004" s="5">
        <v>18058</v>
      </c>
      <c r="N2004" s="4" t="s">
        <v>4606</v>
      </c>
      <c r="O2004" s="4" t="s">
        <v>4606</v>
      </c>
      <c r="P2004" s="4" t="s">
        <v>4606</v>
      </c>
    </row>
    <row r="2005" spans="1:16" ht="15" x14ac:dyDescent="0.2">
      <c r="A2005" s="2">
        <v>2004</v>
      </c>
      <c r="B2005" s="6" t="s">
        <v>157</v>
      </c>
      <c r="C2005" s="7" t="str">
        <f>HYPERLINK("https://www.youtube.com/watch?v=JQmCIcYgVFo","https://www.youtube.com/watch?v=JQmCIcYgVFo")</f>
        <v>https://www.youtube.com/watch?v=JQmCIcYgVFo</v>
      </c>
      <c r="D2005" s="6" t="s">
        <v>4248</v>
      </c>
      <c r="E2005" s="8">
        <v>44420</v>
      </c>
      <c r="F2005" s="6" t="s">
        <v>4249</v>
      </c>
      <c r="G2005" s="5">
        <v>4710</v>
      </c>
      <c r="H2005" s="5">
        <v>1</v>
      </c>
      <c r="I2005" s="5">
        <v>17</v>
      </c>
      <c r="J2005" s="6">
        <v>950.8</v>
      </c>
      <c r="K2005" s="4" t="s">
        <v>4606</v>
      </c>
      <c r="L2005" s="6" t="s">
        <v>4250</v>
      </c>
      <c r="M2005" s="5">
        <v>18059</v>
      </c>
      <c r="N2005" s="4" t="s">
        <v>4606</v>
      </c>
      <c r="O2005" s="4" t="s">
        <v>4606</v>
      </c>
      <c r="P2005" s="4" t="s">
        <v>4606</v>
      </c>
    </row>
    <row r="2006" spans="1:16" ht="15" x14ac:dyDescent="0.2">
      <c r="A2006" s="2">
        <v>2005</v>
      </c>
      <c r="B2006" s="6" t="s">
        <v>157</v>
      </c>
      <c r="C2006" s="7" t="str">
        <f>HYPERLINK("https://www.youtube.com/watch?v=PQMu7a9ZgWs","https://www.youtube.com/watch?v=PQMu7a9ZgWs")</f>
        <v>https://www.youtube.com/watch?v=PQMu7a9ZgWs</v>
      </c>
      <c r="D2006" s="6" t="s">
        <v>3771</v>
      </c>
      <c r="E2006" s="8">
        <v>44420</v>
      </c>
      <c r="F2006" s="6" t="s">
        <v>4251</v>
      </c>
      <c r="G2006" s="5">
        <v>314000</v>
      </c>
      <c r="H2006" s="5">
        <v>5</v>
      </c>
      <c r="I2006" s="5">
        <v>449</v>
      </c>
      <c r="J2006" s="5">
        <v>63026</v>
      </c>
      <c r="K2006" s="4" t="s">
        <v>4606</v>
      </c>
      <c r="L2006" s="6" t="s">
        <v>4252</v>
      </c>
      <c r="M2006" s="5">
        <v>18060</v>
      </c>
      <c r="N2006" s="4" t="s">
        <v>4606</v>
      </c>
      <c r="O2006" s="4" t="s">
        <v>4606</v>
      </c>
      <c r="P2006" s="4" t="s">
        <v>4606</v>
      </c>
    </row>
    <row r="2007" spans="1:16" ht="15" x14ac:dyDescent="0.2">
      <c r="A2007" s="2">
        <v>2006</v>
      </c>
      <c r="B2007" s="6" t="s">
        <v>157</v>
      </c>
      <c r="C2007" s="7" t="str">
        <f>HYPERLINK("https://www.youtube.com/watch?v=g2F8TI2nvFc","https://www.youtube.com/watch?v=g2F8TI2nvFc")</f>
        <v>https://www.youtube.com/watch?v=g2F8TI2nvFc</v>
      </c>
      <c r="D2007" s="6" t="s">
        <v>4253</v>
      </c>
      <c r="E2007" s="8">
        <v>44420</v>
      </c>
      <c r="F2007" s="6" t="s">
        <v>4254</v>
      </c>
      <c r="G2007" s="5">
        <v>779</v>
      </c>
      <c r="H2007" s="5">
        <v>3</v>
      </c>
      <c r="I2007" s="5">
        <v>21</v>
      </c>
      <c r="J2007" s="6">
        <v>167.20000000000002</v>
      </c>
      <c r="K2007" s="4" t="s">
        <v>4606</v>
      </c>
      <c r="L2007" s="6" t="s">
        <v>4255</v>
      </c>
      <c r="M2007" s="5">
        <v>18061</v>
      </c>
      <c r="N2007" s="4" t="s">
        <v>4606</v>
      </c>
      <c r="O2007" s="4" t="s">
        <v>4606</v>
      </c>
      <c r="P2007" s="4" t="s">
        <v>4606</v>
      </c>
    </row>
    <row r="2008" spans="1:16" ht="15" x14ac:dyDescent="0.2">
      <c r="A2008" s="2">
        <v>2007</v>
      </c>
      <c r="B2008" s="6" t="s">
        <v>157</v>
      </c>
      <c r="C2008" s="7" t="str">
        <f>HYPERLINK("https://www.youtube.com/watch?v=Hj-srFxVmXs","https://www.youtube.com/watch?v=Hj-srFxVmXs")</f>
        <v>https://www.youtube.com/watch?v=Hj-srFxVmXs</v>
      </c>
      <c r="D2008" s="6" t="s">
        <v>4256</v>
      </c>
      <c r="E2008" s="8">
        <v>44420</v>
      </c>
      <c r="F2008" s="6" t="s">
        <v>4257</v>
      </c>
      <c r="G2008" s="5">
        <v>16</v>
      </c>
      <c r="H2008" s="5">
        <v>0</v>
      </c>
      <c r="I2008" s="5">
        <v>3</v>
      </c>
      <c r="J2008" s="6">
        <v>4.7</v>
      </c>
      <c r="K2008" s="4" t="s">
        <v>4606</v>
      </c>
      <c r="L2008" s="6" t="s">
        <v>4258</v>
      </c>
      <c r="M2008" s="5">
        <v>18062</v>
      </c>
      <c r="N2008" s="4" t="s">
        <v>4606</v>
      </c>
      <c r="O2008" s="4" t="s">
        <v>4606</v>
      </c>
      <c r="P2008" s="4" t="s">
        <v>4606</v>
      </c>
    </row>
    <row r="2009" spans="1:16" ht="15" x14ac:dyDescent="0.2">
      <c r="A2009" s="2">
        <v>2008</v>
      </c>
      <c r="B2009" s="6" t="s">
        <v>157</v>
      </c>
      <c r="C2009" s="7" t="str">
        <f>HYPERLINK("https://www.youtube.com/watch?v=G4pMny6D9og","https://www.youtube.com/watch?v=G4pMny6D9og")</f>
        <v>https://www.youtube.com/watch?v=G4pMny6D9og</v>
      </c>
      <c r="D2009" s="6" t="s">
        <v>4259</v>
      </c>
      <c r="E2009" s="8">
        <v>44420</v>
      </c>
      <c r="F2009" s="6" t="s">
        <v>4260</v>
      </c>
      <c r="G2009" s="5">
        <v>1790</v>
      </c>
      <c r="H2009" s="5">
        <v>92</v>
      </c>
      <c r="I2009" s="5">
        <v>1170</v>
      </c>
      <c r="J2009" s="6">
        <v>970.6</v>
      </c>
      <c r="K2009" s="4" t="s">
        <v>4606</v>
      </c>
      <c r="L2009" s="6" t="s">
        <v>4261</v>
      </c>
      <c r="M2009" s="5">
        <v>18063</v>
      </c>
      <c r="N2009" s="4" t="s">
        <v>4606</v>
      </c>
      <c r="O2009" s="4" t="s">
        <v>4606</v>
      </c>
      <c r="P2009" s="4" t="s">
        <v>4606</v>
      </c>
    </row>
    <row r="2010" spans="1:16" ht="15" x14ac:dyDescent="0.2">
      <c r="A2010" s="2">
        <v>2009</v>
      </c>
      <c r="B2010" s="6" t="s">
        <v>157</v>
      </c>
      <c r="C2010" s="7" t="str">
        <f>HYPERLINK("https://www.youtube.com/watch?v=BZpFNgKDDA4","https://www.youtube.com/watch?v=BZpFNgKDDA4")</f>
        <v>https://www.youtube.com/watch?v=BZpFNgKDDA4</v>
      </c>
      <c r="D2010" s="6" t="s">
        <v>4262</v>
      </c>
      <c r="E2010" s="8">
        <v>44420</v>
      </c>
      <c r="F2010" s="6" t="s">
        <v>4263</v>
      </c>
      <c r="G2010" s="5">
        <v>153</v>
      </c>
      <c r="H2010" s="5">
        <v>0</v>
      </c>
      <c r="I2010" s="5">
        <v>6</v>
      </c>
      <c r="J2010" s="6">
        <v>33.6</v>
      </c>
      <c r="K2010" s="4" t="s">
        <v>4606</v>
      </c>
      <c r="L2010" s="6" t="s">
        <v>4264</v>
      </c>
      <c r="M2010" s="5">
        <v>18064</v>
      </c>
      <c r="N2010" s="4" t="s">
        <v>4606</v>
      </c>
      <c r="O2010" s="4" t="s">
        <v>4606</v>
      </c>
      <c r="P2010" s="4" t="s">
        <v>4606</v>
      </c>
    </row>
    <row r="2011" spans="1:16" ht="15" x14ac:dyDescent="0.2">
      <c r="A2011" s="2">
        <v>2010</v>
      </c>
      <c r="B2011" s="6" t="s">
        <v>157</v>
      </c>
      <c r="C2011" s="7" t="str">
        <f>HYPERLINK("https://www.youtube.com/watch?v=seVIQdZKhKY","https://www.youtube.com/watch?v=seVIQdZKhKY")</f>
        <v>https://www.youtube.com/watch?v=seVIQdZKhKY</v>
      </c>
      <c r="D2011" s="6" t="s">
        <v>4265</v>
      </c>
      <c r="E2011" s="8">
        <v>44420</v>
      </c>
      <c r="F2011" s="6" t="s">
        <v>4266</v>
      </c>
      <c r="G2011" s="5">
        <v>13000</v>
      </c>
      <c r="H2011" s="5">
        <v>187</v>
      </c>
      <c r="I2011" s="5">
        <v>3152</v>
      </c>
      <c r="J2011" s="6">
        <v>4232.1000000000004</v>
      </c>
      <c r="K2011" s="4" t="s">
        <v>4606</v>
      </c>
      <c r="L2011" s="6" t="s">
        <v>4267</v>
      </c>
      <c r="M2011" s="5">
        <v>18065</v>
      </c>
      <c r="N2011" s="4" t="s">
        <v>4606</v>
      </c>
      <c r="O2011" s="4" t="s">
        <v>4606</v>
      </c>
      <c r="P2011" s="4" t="s">
        <v>4606</v>
      </c>
    </row>
    <row r="2012" spans="1:16" ht="15" x14ac:dyDescent="0.2">
      <c r="A2012" s="2">
        <v>2011</v>
      </c>
      <c r="B2012" s="6" t="s">
        <v>157</v>
      </c>
      <c r="C2012" s="7" t="str">
        <f>HYPERLINK("https://www.youtube.com/watch?v=B_yCZg5g77Q","https://www.youtube.com/watch?v=B_yCZg5g77Q")</f>
        <v>https://www.youtube.com/watch?v=B_yCZg5g77Q</v>
      </c>
      <c r="D2012" s="6" t="s">
        <v>4268</v>
      </c>
      <c r="E2012" s="8">
        <v>44420</v>
      </c>
      <c r="F2012" s="6" t="s">
        <v>4269</v>
      </c>
      <c r="G2012" s="5">
        <v>62900</v>
      </c>
      <c r="H2012" s="5">
        <v>99</v>
      </c>
      <c r="I2012" s="5">
        <v>1431</v>
      </c>
      <c r="J2012" s="6">
        <v>13325.2</v>
      </c>
      <c r="K2012" s="4" t="s">
        <v>4606</v>
      </c>
      <c r="L2012" s="6" t="s">
        <v>4270</v>
      </c>
      <c r="M2012" s="5">
        <v>18066</v>
      </c>
      <c r="N2012" s="4" t="s">
        <v>4606</v>
      </c>
      <c r="O2012" s="4" t="s">
        <v>4606</v>
      </c>
      <c r="P2012" s="4" t="s">
        <v>4606</v>
      </c>
    </row>
    <row r="2013" spans="1:16" ht="15" x14ac:dyDescent="0.2">
      <c r="A2013" s="2">
        <v>2012</v>
      </c>
      <c r="B2013" s="6" t="s">
        <v>157</v>
      </c>
      <c r="C2013" s="7" t="str">
        <f>HYPERLINK("https://www.youtube.com/watch?v=EVVn_iYTVTA","https://www.youtube.com/watch?v=EVVn_iYTVTA")</f>
        <v>https://www.youtube.com/watch?v=EVVn_iYTVTA</v>
      </c>
      <c r="D2013" s="6" t="s">
        <v>4271</v>
      </c>
      <c r="E2013" s="8">
        <v>44420</v>
      </c>
      <c r="F2013" s="6" t="s">
        <v>4272</v>
      </c>
      <c r="G2013" s="5">
        <v>12</v>
      </c>
      <c r="H2013" s="5">
        <v>3</v>
      </c>
      <c r="I2013" s="5">
        <v>2</v>
      </c>
      <c r="J2013" s="6">
        <v>4.3000000000000007</v>
      </c>
      <c r="K2013" s="4" t="s">
        <v>4606</v>
      </c>
      <c r="L2013" s="6" t="s">
        <v>4273</v>
      </c>
      <c r="M2013" s="5">
        <v>18067</v>
      </c>
      <c r="N2013" s="4" t="s">
        <v>4606</v>
      </c>
      <c r="O2013" s="4" t="s">
        <v>4606</v>
      </c>
      <c r="P2013" s="4" t="s">
        <v>4606</v>
      </c>
    </row>
    <row r="2014" spans="1:16" ht="15" x14ac:dyDescent="0.2">
      <c r="A2014" s="2">
        <v>2013</v>
      </c>
      <c r="B2014" s="6" t="s">
        <v>157</v>
      </c>
      <c r="C2014" s="7" t="str">
        <f>HYPERLINK("https://www.youtube.com/watch?v=3YUHelSfGPM","https://www.youtube.com/watch?v=3YUHelSfGPM")</f>
        <v>https://www.youtube.com/watch?v=3YUHelSfGPM</v>
      </c>
      <c r="D2014" s="6" t="s">
        <v>4274</v>
      </c>
      <c r="E2014" s="8">
        <v>44420</v>
      </c>
      <c r="F2014" s="6" t="s">
        <v>4275</v>
      </c>
      <c r="G2014" s="5">
        <v>4</v>
      </c>
      <c r="H2014" s="5">
        <v>0</v>
      </c>
      <c r="I2014" s="5">
        <v>1</v>
      </c>
      <c r="J2014" s="6">
        <v>1.3</v>
      </c>
      <c r="K2014" s="4" t="s">
        <v>4606</v>
      </c>
      <c r="L2014" s="6" t="s">
        <v>4276</v>
      </c>
      <c r="M2014" s="5">
        <v>18068</v>
      </c>
      <c r="N2014" s="4" t="s">
        <v>4606</v>
      </c>
      <c r="O2014" s="4" t="s">
        <v>4606</v>
      </c>
      <c r="P2014" s="4" t="s">
        <v>4606</v>
      </c>
    </row>
    <row r="2015" spans="1:16" ht="15" x14ac:dyDescent="0.2">
      <c r="A2015" s="2">
        <v>2014</v>
      </c>
      <c r="B2015" s="6" t="s">
        <v>157</v>
      </c>
      <c r="C2015" s="7" t="str">
        <f>HYPERLINK("https://www.youtube.com/watch?v=vrB8nphf_Jw","https://www.youtube.com/watch?v=vrB8nphf_Jw")</f>
        <v>https://www.youtube.com/watch?v=vrB8nphf_Jw</v>
      </c>
      <c r="D2015" s="6" t="s">
        <v>4277</v>
      </c>
      <c r="E2015" s="8">
        <v>44420</v>
      </c>
      <c r="F2015" s="6" t="s">
        <v>4278</v>
      </c>
      <c r="G2015" s="5">
        <v>0</v>
      </c>
      <c r="H2015" s="5">
        <v>1</v>
      </c>
      <c r="I2015" s="5">
        <v>16</v>
      </c>
      <c r="J2015" s="6">
        <v>8.3000000000000007</v>
      </c>
      <c r="K2015" s="4" t="s">
        <v>4606</v>
      </c>
      <c r="L2015" s="6" t="s">
        <v>4279</v>
      </c>
      <c r="M2015" s="5">
        <v>18069</v>
      </c>
      <c r="N2015" s="4" t="s">
        <v>4606</v>
      </c>
      <c r="O2015" s="4" t="s">
        <v>4606</v>
      </c>
      <c r="P2015" s="4" t="s">
        <v>4606</v>
      </c>
    </row>
    <row r="2016" spans="1:16" ht="15" x14ac:dyDescent="0.2">
      <c r="A2016" s="2">
        <v>2015</v>
      </c>
      <c r="B2016" s="6" t="s">
        <v>157</v>
      </c>
      <c r="C2016" s="7" t="str">
        <f>HYPERLINK("https://www.youtube.com/watch?v=TbOROS6QBiQ","https://www.youtube.com/watch?v=TbOROS6QBiQ")</f>
        <v>https://www.youtube.com/watch?v=TbOROS6QBiQ</v>
      </c>
      <c r="D2016" s="6" t="s">
        <v>4280</v>
      </c>
      <c r="E2016" s="8">
        <v>44420</v>
      </c>
      <c r="F2016" s="6" t="s">
        <v>4281</v>
      </c>
      <c r="G2016" s="5">
        <v>107</v>
      </c>
      <c r="H2016" s="5">
        <v>9</v>
      </c>
      <c r="I2016" s="5">
        <v>29</v>
      </c>
      <c r="J2016" s="6">
        <v>38.6</v>
      </c>
      <c r="K2016" s="4" t="s">
        <v>4606</v>
      </c>
      <c r="L2016" s="6" t="s">
        <v>4282</v>
      </c>
      <c r="M2016" s="5">
        <v>18070</v>
      </c>
      <c r="N2016" s="4" t="s">
        <v>4606</v>
      </c>
      <c r="O2016" s="4" t="s">
        <v>4606</v>
      </c>
      <c r="P2016" s="4" t="s">
        <v>4606</v>
      </c>
    </row>
    <row r="2017" spans="1:16" ht="15" x14ac:dyDescent="0.2">
      <c r="A2017" s="2">
        <v>2016</v>
      </c>
      <c r="B2017" s="6" t="s">
        <v>157</v>
      </c>
      <c r="C2017" s="7" t="str">
        <f>HYPERLINK("https://www.youtube.com/watch?v=2Hs7jW36nGs","https://www.youtube.com/watch?v=2Hs7jW36nGs")</f>
        <v>https://www.youtube.com/watch?v=2Hs7jW36nGs</v>
      </c>
      <c r="D2017" s="6" t="s">
        <v>4283</v>
      </c>
      <c r="E2017" s="8">
        <v>44420</v>
      </c>
      <c r="F2017" s="6" t="s">
        <v>4284</v>
      </c>
      <c r="G2017" s="5">
        <v>118000</v>
      </c>
      <c r="H2017" s="5">
        <v>1412</v>
      </c>
      <c r="I2017" s="5">
        <v>13890</v>
      </c>
      <c r="J2017" s="6">
        <v>30968.6</v>
      </c>
      <c r="K2017" s="4" t="s">
        <v>4606</v>
      </c>
      <c r="L2017" s="6" t="s">
        <v>4285</v>
      </c>
      <c r="M2017" s="5">
        <v>18071</v>
      </c>
      <c r="N2017" s="4" t="s">
        <v>4606</v>
      </c>
      <c r="O2017" s="4" t="s">
        <v>4606</v>
      </c>
      <c r="P2017" s="4" t="s">
        <v>4606</v>
      </c>
    </row>
    <row r="2018" spans="1:16" ht="15" x14ac:dyDescent="0.2">
      <c r="A2018" s="2">
        <v>2017</v>
      </c>
      <c r="B2018" s="6" t="s">
        <v>157</v>
      </c>
      <c r="C2018" s="7" t="str">
        <f>HYPERLINK("https://www.youtube.com/watch?v=Q7fyUSdZJzU","https://www.youtube.com/watch?v=Q7fyUSdZJzU")</f>
        <v>https://www.youtube.com/watch?v=Q7fyUSdZJzU</v>
      </c>
      <c r="D2018" s="6" t="s">
        <v>2084</v>
      </c>
      <c r="E2018" s="8">
        <v>44420</v>
      </c>
      <c r="F2018" s="6" t="s">
        <v>2085</v>
      </c>
      <c r="G2018" s="5">
        <v>411000</v>
      </c>
      <c r="H2018" s="5">
        <v>275</v>
      </c>
      <c r="I2018" s="5">
        <v>3558</v>
      </c>
      <c r="J2018" s="6">
        <v>84061.5</v>
      </c>
      <c r="K2018" s="4" t="s">
        <v>4606</v>
      </c>
      <c r="L2018" s="6" t="s">
        <v>2086</v>
      </c>
      <c r="M2018" s="5">
        <v>18072</v>
      </c>
      <c r="N2018" s="4" t="s">
        <v>4606</v>
      </c>
      <c r="O2018" s="4" t="s">
        <v>4606</v>
      </c>
      <c r="P2018" s="4" t="s">
        <v>4606</v>
      </c>
    </row>
    <row r="2019" spans="1:16" ht="15" x14ac:dyDescent="0.2">
      <c r="A2019" s="2">
        <v>2018</v>
      </c>
      <c r="B2019" s="6" t="s">
        <v>157</v>
      </c>
      <c r="C2019" s="7" t="str">
        <f>HYPERLINK("https://www.youtube.com/watch?v=yqvA7ZqRWpg","https://www.youtube.com/watch?v=yqvA7ZqRWpg")</f>
        <v>https://www.youtube.com/watch?v=yqvA7ZqRWpg</v>
      </c>
      <c r="D2019" s="6" t="s">
        <v>4286</v>
      </c>
      <c r="E2019" s="8">
        <v>44420</v>
      </c>
      <c r="F2019" s="6" t="s">
        <v>4287</v>
      </c>
      <c r="G2019" s="5">
        <v>728</v>
      </c>
      <c r="H2019" s="5">
        <v>6</v>
      </c>
      <c r="I2019" s="5">
        <v>67</v>
      </c>
      <c r="J2019" s="6">
        <v>180.9</v>
      </c>
      <c r="K2019" s="4" t="s">
        <v>4606</v>
      </c>
      <c r="L2019" s="6" t="s">
        <v>4288</v>
      </c>
      <c r="M2019" s="5">
        <v>18073</v>
      </c>
      <c r="N2019" s="4" t="s">
        <v>4606</v>
      </c>
      <c r="O2019" s="4" t="s">
        <v>4606</v>
      </c>
      <c r="P2019" s="4" t="s">
        <v>4606</v>
      </c>
    </row>
    <row r="2020" spans="1:16" ht="15" x14ac:dyDescent="0.2">
      <c r="A2020" s="2">
        <v>2019</v>
      </c>
      <c r="B2020" s="6" t="s">
        <v>157</v>
      </c>
      <c r="C2020" s="7" t="str">
        <f>HYPERLINK("https://www.youtube.com/watch?v=vmsb5FUDZGI","https://www.youtube.com/watch?v=vmsb5FUDZGI")</f>
        <v>https://www.youtube.com/watch?v=vmsb5FUDZGI</v>
      </c>
      <c r="D2020" s="6" t="s">
        <v>4289</v>
      </c>
      <c r="E2020" s="8">
        <v>44420</v>
      </c>
      <c r="F2020" s="6" t="s">
        <v>4290</v>
      </c>
      <c r="G2020" s="5">
        <v>1550</v>
      </c>
      <c r="H2020" s="5">
        <v>7</v>
      </c>
      <c r="I2020" s="5">
        <v>44</v>
      </c>
      <c r="J2020" s="6">
        <v>334.1</v>
      </c>
      <c r="K2020" s="4" t="s">
        <v>4606</v>
      </c>
      <c r="L2020" s="6" t="s">
        <v>4291</v>
      </c>
      <c r="M2020" s="5">
        <v>18074</v>
      </c>
      <c r="N2020" s="4" t="s">
        <v>4606</v>
      </c>
      <c r="O2020" s="4" t="s">
        <v>4606</v>
      </c>
      <c r="P2020" s="4" t="s">
        <v>4606</v>
      </c>
    </row>
    <row r="2021" spans="1:16" ht="15" x14ac:dyDescent="0.2">
      <c r="A2021" s="2">
        <v>2020</v>
      </c>
      <c r="B2021" s="6" t="s">
        <v>157</v>
      </c>
      <c r="C2021" s="7" t="str">
        <f>HYPERLINK("https://www.youtube.com/watch?v=4rKmw63D-qc","https://www.youtube.com/watch?v=4rKmw63D-qc")</f>
        <v>https://www.youtube.com/watch?v=4rKmw63D-qc</v>
      </c>
      <c r="D2021" s="6" t="s">
        <v>4292</v>
      </c>
      <c r="E2021" s="8">
        <v>44420</v>
      </c>
      <c r="F2021" s="6" t="s">
        <v>4293</v>
      </c>
      <c r="G2021" s="5">
        <v>706</v>
      </c>
      <c r="H2021" s="5">
        <v>0</v>
      </c>
      <c r="I2021" s="5">
        <v>4</v>
      </c>
      <c r="J2021" s="6">
        <v>143.20000000000002</v>
      </c>
      <c r="K2021" s="4" t="s">
        <v>4606</v>
      </c>
      <c r="L2021" s="6" t="s">
        <v>4294</v>
      </c>
      <c r="M2021" s="5">
        <v>18075</v>
      </c>
      <c r="N2021" s="4" t="s">
        <v>4606</v>
      </c>
      <c r="O2021" s="4" t="s">
        <v>4606</v>
      </c>
      <c r="P2021" s="4" t="s">
        <v>4606</v>
      </c>
    </row>
    <row r="2022" spans="1:16" ht="15" x14ac:dyDescent="0.2">
      <c r="A2022" s="2">
        <v>2021</v>
      </c>
      <c r="B2022" s="6" t="s">
        <v>157</v>
      </c>
      <c r="C2022" s="7" t="str">
        <f>HYPERLINK("https://www.youtube.com/watch?v=xtMiqNVUvkc","https://www.youtube.com/watch?v=xtMiqNVUvkc")</f>
        <v>https://www.youtube.com/watch?v=xtMiqNVUvkc</v>
      </c>
      <c r="D2022" s="6" t="s">
        <v>4295</v>
      </c>
      <c r="E2022" s="8">
        <v>44420</v>
      </c>
      <c r="F2022" s="6" t="s">
        <v>4296</v>
      </c>
      <c r="G2022" s="5">
        <v>63</v>
      </c>
      <c r="H2022" s="5">
        <v>6</v>
      </c>
      <c r="I2022" s="5">
        <v>122</v>
      </c>
      <c r="J2022" s="6">
        <v>75.400000000000006</v>
      </c>
      <c r="K2022" s="4" t="s">
        <v>4606</v>
      </c>
      <c r="L2022" s="6" t="s">
        <v>4297</v>
      </c>
      <c r="M2022" s="5">
        <v>18076</v>
      </c>
      <c r="N2022" s="4" t="s">
        <v>4606</v>
      </c>
      <c r="O2022" s="4" t="s">
        <v>4606</v>
      </c>
      <c r="P2022" s="4" t="s">
        <v>4606</v>
      </c>
    </row>
    <row r="2023" spans="1:16" ht="15" x14ac:dyDescent="0.2">
      <c r="A2023" s="2">
        <v>2022</v>
      </c>
      <c r="B2023" s="6" t="s">
        <v>157</v>
      </c>
      <c r="C2023" s="7" t="str">
        <f>HYPERLINK("https://www.youtube.com/watch?v=mCA6ARHkmCc","https://www.youtube.com/watch?v=mCA6ARHkmCc")</f>
        <v>https://www.youtube.com/watch?v=mCA6ARHkmCc</v>
      </c>
      <c r="D2023" s="6" t="s">
        <v>4298</v>
      </c>
      <c r="E2023" s="8">
        <v>44420</v>
      </c>
      <c r="F2023" s="6" t="s">
        <v>4299</v>
      </c>
      <c r="G2023" s="5">
        <v>17100</v>
      </c>
      <c r="H2023" s="5">
        <v>3</v>
      </c>
      <c r="I2023" s="5">
        <v>113</v>
      </c>
      <c r="J2023" s="6">
        <v>3477.4</v>
      </c>
      <c r="K2023" s="4" t="s">
        <v>4606</v>
      </c>
      <c r="L2023" s="6" t="s">
        <v>4300</v>
      </c>
      <c r="M2023" s="5">
        <v>18077</v>
      </c>
      <c r="N2023" s="4" t="s">
        <v>4606</v>
      </c>
      <c r="O2023" s="4" t="s">
        <v>4606</v>
      </c>
      <c r="P2023" s="4" t="s">
        <v>4606</v>
      </c>
    </row>
    <row r="2024" spans="1:16" ht="15" x14ac:dyDescent="0.2">
      <c r="A2024" s="2">
        <v>2023</v>
      </c>
      <c r="B2024" s="6" t="s">
        <v>157</v>
      </c>
      <c r="C2024" s="7" t="str">
        <f>HYPERLINK("https://www.youtube.com/watch?v=30GbD3Yf-_U","https://www.youtube.com/watch?v=30GbD3Yf-_U")</f>
        <v>https://www.youtube.com/watch?v=30GbD3Yf-_U</v>
      </c>
      <c r="D2024" s="6" t="s">
        <v>4301</v>
      </c>
      <c r="E2024" s="8">
        <v>44420</v>
      </c>
      <c r="F2024" s="6" t="s">
        <v>4302</v>
      </c>
      <c r="G2024" s="5">
        <v>14</v>
      </c>
      <c r="H2024" s="5">
        <v>0</v>
      </c>
      <c r="I2024" s="5">
        <v>1</v>
      </c>
      <c r="J2024" s="6">
        <v>3.3000000000000003</v>
      </c>
      <c r="K2024" s="4" t="s">
        <v>4606</v>
      </c>
      <c r="L2024" s="6" t="s">
        <v>4303</v>
      </c>
      <c r="M2024" s="5">
        <v>18078</v>
      </c>
      <c r="N2024" s="4" t="s">
        <v>4606</v>
      </c>
      <c r="O2024" s="4" t="s">
        <v>4606</v>
      </c>
      <c r="P2024" s="4" t="s">
        <v>4606</v>
      </c>
    </row>
    <row r="2025" spans="1:16" ht="15" x14ac:dyDescent="0.2">
      <c r="A2025" s="2">
        <v>2024</v>
      </c>
      <c r="B2025" s="6" t="s">
        <v>157</v>
      </c>
      <c r="C2025" s="7" t="str">
        <f>HYPERLINK("https://www.youtube.com/watch?v=rhQAXcyVoNU","https://www.youtube.com/watch?v=rhQAXcyVoNU")</f>
        <v>https://www.youtube.com/watch?v=rhQAXcyVoNU</v>
      </c>
      <c r="D2025" s="6" t="s">
        <v>4304</v>
      </c>
      <c r="E2025" s="8">
        <v>44420</v>
      </c>
      <c r="F2025" s="6" t="s">
        <v>4305</v>
      </c>
      <c r="G2025" s="5">
        <v>95</v>
      </c>
      <c r="H2025" s="5">
        <v>0</v>
      </c>
      <c r="I2025" s="5">
        <v>6</v>
      </c>
      <c r="J2025" s="5">
        <v>22</v>
      </c>
      <c r="K2025" s="4" t="s">
        <v>4606</v>
      </c>
      <c r="L2025" s="6" t="s">
        <v>4306</v>
      </c>
      <c r="M2025" s="5">
        <v>18079</v>
      </c>
      <c r="N2025" s="4" t="s">
        <v>4606</v>
      </c>
      <c r="O2025" s="4" t="s">
        <v>4606</v>
      </c>
      <c r="P2025" s="4" t="s">
        <v>4606</v>
      </c>
    </row>
    <row r="2026" spans="1:16" ht="15" x14ac:dyDescent="0.2">
      <c r="A2026" s="2">
        <v>2025</v>
      </c>
      <c r="B2026" s="6" t="s">
        <v>157</v>
      </c>
      <c r="C2026" s="7" t="str">
        <f>HYPERLINK("https://www.youtube.com/watch?v=H40CjQLB--s","https://www.youtube.com/watch?v=H40CjQLB--s")</f>
        <v>https://www.youtube.com/watch?v=H40CjQLB--s</v>
      </c>
      <c r="D2026" s="6" t="s">
        <v>4047</v>
      </c>
      <c r="E2026" s="8">
        <v>44420</v>
      </c>
      <c r="F2026" s="6" t="s">
        <v>4307</v>
      </c>
      <c r="G2026" s="5">
        <v>49</v>
      </c>
      <c r="H2026" s="5">
        <v>0</v>
      </c>
      <c r="I2026" s="5">
        <v>1</v>
      </c>
      <c r="J2026" s="6">
        <v>10.3</v>
      </c>
      <c r="K2026" s="4" t="s">
        <v>4606</v>
      </c>
      <c r="L2026" s="6" t="s">
        <v>4049</v>
      </c>
      <c r="M2026" s="5">
        <v>18080</v>
      </c>
      <c r="N2026" s="4" t="s">
        <v>4606</v>
      </c>
      <c r="O2026" s="4" t="s">
        <v>4606</v>
      </c>
      <c r="P2026" s="4" t="s">
        <v>4606</v>
      </c>
    </row>
    <row r="2027" spans="1:16" ht="15" x14ac:dyDescent="0.2">
      <c r="A2027" s="2">
        <v>2026</v>
      </c>
      <c r="B2027" s="6" t="s">
        <v>157</v>
      </c>
      <c r="C2027" s="7" t="str">
        <f>HYPERLINK("https://www.youtube.com/watch?v=qE_PLqXKaeM","https://www.youtube.com/watch?v=qE_PLqXKaeM")</f>
        <v>https://www.youtube.com/watch?v=qE_PLqXKaeM</v>
      </c>
      <c r="D2027" s="6" t="s">
        <v>4308</v>
      </c>
      <c r="E2027" s="8">
        <v>44420</v>
      </c>
      <c r="F2027" s="6" t="s">
        <v>4309</v>
      </c>
      <c r="G2027" s="5">
        <v>7560</v>
      </c>
      <c r="H2027" s="5">
        <v>88</v>
      </c>
      <c r="I2027" s="5">
        <v>1142</v>
      </c>
      <c r="J2027" s="6">
        <v>2109.4</v>
      </c>
      <c r="K2027" s="4" t="s">
        <v>4606</v>
      </c>
      <c r="L2027" s="6" t="s">
        <v>4310</v>
      </c>
      <c r="M2027" s="5">
        <v>18081</v>
      </c>
      <c r="N2027" s="4" t="s">
        <v>4606</v>
      </c>
      <c r="O2027" s="4" t="s">
        <v>4606</v>
      </c>
      <c r="P2027" s="4" t="s">
        <v>4606</v>
      </c>
    </row>
    <row r="2028" spans="1:16" ht="15" x14ac:dyDescent="0.2">
      <c r="A2028" s="2">
        <v>2027</v>
      </c>
      <c r="B2028" s="6" t="s">
        <v>157</v>
      </c>
      <c r="C2028" s="7" t="str">
        <f>HYPERLINK("https://www.youtube.com/watch?v=IiUD0rksoAk","https://www.youtube.com/watch?v=IiUD0rksoAk")</f>
        <v>https://www.youtube.com/watch?v=IiUD0rksoAk</v>
      </c>
      <c r="D2028" s="6" t="s">
        <v>4311</v>
      </c>
      <c r="E2028" s="8">
        <v>44420</v>
      </c>
      <c r="F2028" s="6" t="s">
        <v>4312</v>
      </c>
      <c r="G2028" s="5">
        <v>4990</v>
      </c>
      <c r="H2028" s="5">
        <v>8</v>
      </c>
      <c r="I2028" s="5">
        <v>96</v>
      </c>
      <c r="J2028" s="6">
        <v>1048.4000000000001</v>
      </c>
      <c r="K2028" s="4" t="s">
        <v>4606</v>
      </c>
      <c r="L2028" s="6" t="s">
        <v>4313</v>
      </c>
      <c r="M2028" s="5">
        <v>18082</v>
      </c>
      <c r="N2028" s="4" t="s">
        <v>4606</v>
      </c>
      <c r="O2028" s="4" t="s">
        <v>4606</v>
      </c>
      <c r="P2028" s="4" t="s">
        <v>4606</v>
      </c>
    </row>
    <row r="2029" spans="1:16" ht="15" x14ac:dyDescent="0.2">
      <c r="A2029" s="2">
        <v>2028</v>
      </c>
      <c r="B2029" s="6" t="s">
        <v>157</v>
      </c>
      <c r="C2029" s="7" t="str">
        <f>HYPERLINK("https://www.youtube.com/watch?v=7l5VubMxqck","https://www.youtube.com/watch?v=7l5VubMxqck")</f>
        <v>https://www.youtube.com/watch?v=7l5VubMxqck</v>
      </c>
      <c r="D2029" s="6" t="s">
        <v>4314</v>
      </c>
      <c r="E2029" s="8">
        <v>44420</v>
      </c>
      <c r="F2029" s="6" t="s">
        <v>4315</v>
      </c>
      <c r="G2029" s="5">
        <v>32</v>
      </c>
      <c r="H2029" s="5">
        <v>0</v>
      </c>
      <c r="I2029" s="5">
        <v>0</v>
      </c>
      <c r="J2029" s="6">
        <v>6.4</v>
      </c>
      <c r="K2029" s="4" t="s">
        <v>4606</v>
      </c>
      <c r="L2029" s="6" t="s">
        <v>4316</v>
      </c>
      <c r="M2029" s="5">
        <v>18083</v>
      </c>
      <c r="N2029" s="4" t="s">
        <v>4606</v>
      </c>
      <c r="O2029" s="4" t="s">
        <v>4606</v>
      </c>
      <c r="P2029" s="4" t="s">
        <v>4606</v>
      </c>
    </row>
    <row r="2030" spans="1:16" ht="15" x14ac:dyDescent="0.2">
      <c r="A2030" s="2">
        <v>2029</v>
      </c>
      <c r="B2030" s="6" t="s">
        <v>157</v>
      </c>
      <c r="C2030" s="7" t="str">
        <f>HYPERLINK("https://www.youtube.com/watch?v=T7rxJn3j8kQ","https://www.youtube.com/watch?v=T7rxJn3j8kQ")</f>
        <v>https://www.youtube.com/watch?v=T7rxJn3j8kQ</v>
      </c>
      <c r="D2030" s="6" t="s">
        <v>4317</v>
      </c>
      <c r="E2030" s="8">
        <v>44420</v>
      </c>
      <c r="F2030" s="6" t="s">
        <v>4318</v>
      </c>
      <c r="G2030" s="5">
        <v>10</v>
      </c>
      <c r="H2030" s="5">
        <v>0</v>
      </c>
      <c r="I2030" s="5">
        <v>2</v>
      </c>
      <c r="J2030" s="5">
        <v>3</v>
      </c>
      <c r="K2030" s="4" t="s">
        <v>4606</v>
      </c>
      <c r="L2030" s="6" t="s">
        <v>4319</v>
      </c>
      <c r="M2030" s="5">
        <v>18084</v>
      </c>
      <c r="N2030" s="4" t="s">
        <v>4606</v>
      </c>
      <c r="O2030" s="4" t="s">
        <v>4606</v>
      </c>
      <c r="P2030" s="4" t="s">
        <v>4606</v>
      </c>
    </row>
    <row r="2031" spans="1:16" ht="15" x14ac:dyDescent="0.2">
      <c r="A2031" s="2">
        <v>2030</v>
      </c>
      <c r="B2031" s="6" t="s">
        <v>157</v>
      </c>
      <c r="C2031" s="7" t="str">
        <f>HYPERLINK("https://www.youtube.com/watch?v=ysPrRBW4na4","https://www.youtube.com/watch?v=ysPrRBW4na4")</f>
        <v>https://www.youtube.com/watch?v=ysPrRBW4na4</v>
      </c>
      <c r="D2031" s="6" t="s">
        <v>4320</v>
      </c>
      <c r="E2031" s="8">
        <v>44420</v>
      </c>
      <c r="F2031" s="6" t="s">
        <v>4321</v>
      </c>
      <c r="G2031" s="5">
        <v>7</v>
      </c>
      <c r="H2031" s="5">
        <v>0</v>
      </c>
      <c r="I2031" s="5">
        <v>3</v>
      </c>
      <c r="J2031" s="6">
        <v>2.9000000000000004</v>
      </c>
      <c r="K2031" s="4" t="s">
        <v>4606</v>
      </c>
      <c r="L2031" s="6" t="s">
        <v>4322</v>
      </c>
      <c r="M2031" s="5">
        <v>18085</v>
      </c>
      <c r="N2031" s="4" t="s">
        <v>4606</v>
      </c>
      <c r="O2031" s="4" t="s">
        <v>4606</v>
      </c>
      <c r="P2031" s="4" t="s">
        <v>4606</v>
      </c>
    </row>
    <row r="2032" spans="1:16" ht="15" x14ac:dyDescent="0.2">
      <c r="A2032" s="2">
        <v>2031</v>
      </c>
      <c r="B2032" s="6" t="s">
        <v>157</v>
      </c>
      <c r="C2032" s="7" t="str">
        <f>HYPERLINK("https://www.youtube.com/watch?v=Q_-M-hVUyE0","https://www.youtube.com/watch?v=Q_-M-hVUyE0")</f>
        <v>https://www.youtube.com/watch?v=Q_-M-hVUyE0</v>
      </c>
      <c r="D2032" s="6" t="s">
        <v>4323</v>
      </c>
      <c r="E2032" s="8">
        <v>44420</v>
      </c>
      <c r="F2032" s="6" t="s">
        <v>4324</v>
      </c>
      <c r="G2032" s="5">
        <v>106</v>
      </c>
      <c r="H2032" s="5">
        <v>9</v>
      </c>
      <c r="I2032" s="5">
        <v>42</v>
      </c>
      <c r="J2032" s="6">
        <v>44.900000000000006</v>
      </c>
      <c r="K2032" s="4" t="s">
        <v>4606</v>
      </c>
      <c r="L2032" s="6" t="s">
        <v>4325</v>
      </c>
      <c r="M2032" s="5">
        <v>18086</v>
      </c>
      <c r="N2032" s="4" t="s">
        <v>4606</v>
      </c>
      <c r="O2032" s="4" t="s">
        <v>4606</v>
      </c>
      <c r="P2032" s="4" t="s">
        <v>4606</v>
      </c>
    </row>
    <row r="2033" spans="1:16" ht="15" x14ac:dyDescent="0.2">
      <c r="A2033" s="2">
        <v>2032</v>
      </c>
      <c r="B2033" s="6" t="s">
        <v>157</v>
      </c>
      <c r="C2033" s="7" t="str">
        <f>HYPERLINK("https://www.youtube.com/watch?v=I_d3RvyXz5k","https://www.youtube.com/watch?v=I_d3RvyXz5k")</f>
        <v>https://www.youtube.com/watch?v=I_d3RvyXz5k</v>
      </c>
      <c r="D2033" s="6" t="s">
        <v>4326</v>
      </c>
      <c r="E2033" s="8">
        <v>44420</v>
      </c>
      <c r="F2033" s="6" t="s">
        <v>4327</v>
      </c>
      <c r="G2033" s="5">
        <v>12200</v>
      </c>
      <c r="H2033" s="5">
        <v>44</v>
      </c>
      <c r="I2033" s="5">
        <v>456</v>
      </c>
      <c r="J2033" s="6">
        <v>2681.2</v>
      </c>
      <c r="K2033" s="4" t="s">
        <v>4606</v>
      </c>
      <c r="L2033" s="6" t="s">
        <v>4328</v>
      </c>
      <c r="M2033" s="5">
        <v>18087</v>
      </c>
      <c r="N2033" s="4" t="s">
        <v>4606</v>
      </c>
      <c r="O2033" s="4" t="s">
        <v>4606</v>
      </c>
      <c r="P2033" s="4" t="s">
        <v>4606</v>
      </c>
    </row>
    <row r="2034" spans="1:16" ht="15" x14ac:dyDescent="0.2">
      <c r="A2034" s="2">
        <v>2033</v>
      </c>
      <c r="B2034" s="6" t="s">
        <v>157</v>
      </c>
      <c r="C2034" s="7" t="str">
        <f>HYPERLINK("https://www.youtube.com/watch?v=YmhAfjv6ry4","https://www.youtube.com/watch?v=YmhAfjv6ry4")</f>
        <v>https://www.youtube.com/watch?v=YmhAfjv6ry4</v>
      </c>
      <c r="D2034" s="6" t="s">
        <v>4329</v>
      </c>
      <c r="E2034" s="8">
        <v>44420</v>
      </c>
      <c r="F2034" s="6" t="s">
        <v>4330</v>
      </c>
      <c r="G2034" s="5">
        <v>453</v>
      </c>
      <c r="H2034" s="5">
        <v>0</v>
      </c>
      <c r="I2034" s="5">
        <v>7</v>
      </c>
      <c r="J2034" s="6">
        <v>94.100000000000009</v>
      </c>
      <c r="K2034" s="4" t="s">
        <v>4606</v>
      </c>
      <c r="L2034" s="6" t="s">
        <v>4331</v>
      </c>
      <c r="M2034" s="5">
        <v>18088</v>
      </c>
      <c r="N2034" s="4" t="s">
        <v>4606</v>
      </c>
      <c r="O2034" s="4" t="s">
        <v>4606</v>
      </c>
      <c r="P2034" s="4" t="s">
        <v>4606</v>
      </c>
    </row>
    <row r="2035" spans="1:16" ht="15" x14ac:dyDescent="0.2">
      <c r="A2035" s="2">
        <v>2034</v>
      </c>
      <c r="B2035" s="6" t="s">
        <v>157</v>
      </c>
      <c r="C2035" s="7" t="str">
        <f>HYPERLINK("https://www.youtube.com/watch?v=22iWCRyx26I","https://www.youtube.com/watch?v=22iWCRyx26I")</f>
        <v>https://www.youtube.com/watch?v=22iWCRyx26I</v>
      </c>
      <c r="D2035" s="6" t="s">
        <v>4332</v>
      </c>
      <c r="E2035" s="8">
        <v>44421</v>
      </c>
      <c r="F2035" s="6" t="s">
        <v>4333</v>
      </c>
      <c r="G2035" s="5">
        <v>144000</v>
      </c>
      <c r="H2035" s="5">
        <v>1386</v>
      </c>
      <c r="I2035" s="5">
        <v>13013</v>
      </c>
      <c r="J2035" s="6">
        <v>35722.300000000003</v>
      </c>
      <c r="K2035" s="4" t="s">
        <v>4606</v>
      </c>
      <c r="L2035" s="6" t="s">
        <v>4334</v>
      </c>
      <c r="M2035" s="5">
        <v>18301</v>
      </c>
      <c r="N2035" s="4" t="s">
        <v>4606</v>
      </c>
      <c r="O2035" s="4" t="s">
        <v>4606</v>
      </c>
      <c r="P2035" s="4" t="s">
        <v>4606</v>
      </c>
    </row>
    <row r="2036" spans="1:16" ht="15" x14ac:dyDescent="0.2">
      <c r="A2036" s="2">
        <v>2035</v>
      </c>
      <c r="B2036" s="6" t="s">
        <v>157</v>
      </c>
      <c r="C2036" s="7" t="str">
        <f>HYPERLINK("https://www.youtube.com/watch?v=-YDbjJA66E0","https://www.youtube.com/watch?v=-YDbjJA66E0")</f>
        <v>https://www.youtube.com/watch?v=-YDbjJA66E0</v>
      </c>
      <c r="D2036" s="6" t="s">
        <v>3727</v>
      </c>
      <c r="E2036" s="8">
        <v>44420</v>
      </c>
      <c r="F2036" s="6" t="s">
        <v>4335</v>
      </c>
      <c r="G2036" s="5">
        <v>1470</v>
      </c>
      <c r="H2036" s="5">
        <v>64</v>
      </c>
      <c r="I2036" s="5">
        <v>355</v>
      </c>
      <c r="J2036" s="6">
        <v>490.7</v>
      </c>
      <c r="K2036" s="4" t="s">
        <v>4606</v>
      </c>
      <c r="L2036" s="6" t="s">
        <v>4336</v>
      </c>
      <c r="M2036" s="5">
        <v>18302</v>
      </c>
      <c r="N2036" s="4" t="s">
        <v>4606</v>
      </c>
      <c r="O2036" s="4" t="s">
        <v>4606</v>
      </c>
      <c r="P2036" s="4" t="s">
        <v>4606</v>
      </c>
    </row>
    <row r="2037" spans="1:16" ht="15" x14ac:dyDescent="0.2">
      <c r="A2037" s="2">
        <v>2036</v>
      </c>
      <c r="B2037" s="6" t="s">
        <v>157</v>
      </c>
      <c r="C2037" s="7" t="str">
        <f>HYPERLINK("https://www.youtube.com/watch?v=yF9mpxxtkuA","https://www.youtube.com/watch?v=yF9mpxxtkuA")</f>
        <v>https://www.youtube.com/watch?v=yF9mpxxtkuA</v>
      </c>
      <c r="D2037" s="6" t="s">
        <v>4337</v>
      </c>
      <c r="E2037" s="8">
        <v>44421</v>
      </c>
      <c r="F2037" s="6" t="s">
        <v>4338</v>
      </c>
      <c r="G2037" s="5">
        <v>24800</v>
      </c>
      <c r="H2037" s="5">
        <v>132</v>
      </c>
      <c r="I2037" s="5">
        <v>690</v>
      </c>
      <c r="J2037" s="6">
        <v>5344.6</v>
      </c>
      <c r="K2037" s="4" t="s">
        <v>4606</v>
      </c>
      <c r="L2037" s="6" t="s">
        <v>4339</v>
      </c>
      <c r="M2037" s="5">
        <v>18303</v>
      </c>
      <c r="N2037" s="4" t="s">
        <v>4606</v>
      </c>
      <c r="O2037" s="4" t="s">
        <v>4606</v>
      </c>
      <c r="P2037" s="4" t="s">
        <v>4606</v>
      </c>
    </row>
    <row r="2038" spans="1:16" ht="15" x14ac:dyDescent="0.2">
      <c r="A2038" s="2">
        <v>2037</v>
      </c>
      <c r="B2038" s="6" t="s">
        <v>157</v>
      </c>
      <c r="C2038" s="7" t="str">
        <f>HYPERLINK("https://www.youtube.com/watch?v=kdOxqcY83i4","https://www.youtube.com/watch?v=kdOxqcY83i4")</f>
        <v>https://www.youtube.com/watch?v=kdOxqcY83i4</v>
      </c>
      <c r="D2038" s="6" t="s">
        <v>3733</v>
      </c>
      <c r="E2038" s="8">
        <v>44421</v>
      </c>
      <c r="F2038" s="6" t="s">
        <v>4340</v>
      </c>
      <c r="G2038" s="5">
        <v>512</v>
      </c>
      <c r="H2038" s="5">
        <v>3</v>
      </c>
      <c r="I2038" s="5">
        <v>20</v>
      </c>
      <c r="J2038" s="6">
        <v>113.30000000000001</v>
      </c>
      <c r="K2038" s="4" t="s">
        <v>4606</v>
      </c>
      <c r="L2038" s="6" t="s">
        <v>4341</v>
      </c>
      <c r="M2038" s="5">
        <v>18304</v>
      </c>
      <c r="N2038" s="4" t="s">
        <v>4606</v>
      </c>
      <c r="O2038" s="4" t="s">
        <v>4606</v>
      </c>
      <c r="P2038" s="4" t="s">
        <v>4606</v>
      </c>
    </row>
    <row r="2039" spans="1:16" ht="15" x14ac:dyDescent="0.2">
      <c r="A2039" s="2">
        <v>2038</v>
      </c>
      <c r="B2039" s="6" t="s">
        <v>157</v>
      </c>
      <c r="C2039" s="7" t="str">
        <f>HYPERLINK("https://www.youtube.com/watch?v=AW50t4tNKSI","https://www.youtube.com/watch?v=AW50t4tNKSI")</f>
        <v>https://www.youtube.com/watch?v=AW50t4tNKSI</v>
      </c>
      <c r="D2039" s="6" t="s">
        <v>4342</v>
      </c>
      <c r="E2039" s="8">
        <v>44420</v>
      </c>
      <c r="F2039" s="6" t="s">
        <v>4343</v>
      </c>
      <c r="G2039" s="5">
        <v>381000</v>
      </c>
      <c r="H2039" s="5">
        <v>538</v>
      </c>
      <c r="I2039" s="5">
        <v>11967</v>
      </c>
      <c r="J2039" s="6">
        <v>82344.899999999994</v>
      </c>
      <c r="K2039" s="4" t="s">
        <v>4606</v>
      </c>
      <c r="L2039" s="6" t="s">
        <v>4344</v>
      </c>
      <c r="M2039" s="5">
        <v>18305</v>
      </c>
      <c r="N2039" s="4" t="s">
        <v>4606</v>
      </c>
      <c r="O2039" s="4" t="s">
        <v>4606</v>
      </c>
      <c r="P2039" s="4" t="s">
        <v>4606</v>
      </c>
    </row>
    <row r="2040" spans="1:16" ht="15" x14ac:dyDescent="0.2">
      <c r="A2040" s="2">
        <v>2039</v>
      </c>
      <c r="B2040" s="6" t="s">
        <v>157</v>
      </c>
      <c r="C2040" s="7" t="str">
        <f>HYPERLINK("https://www.youtube.com/watch?v=poVsXJwXdro","https://www.youtube.com/watch?v=poVsXJwXdro")</f>
        <v>https://www.youtube.com/watch?v=poVsXJwXdro</v>
      </c>
      <c r="D2040" s="6" t="s">
        <v>3718</v>
      </c>
      <c r="E2040" s="8">
        <v>44421</v>
      </c>
      <c r="F2040" s="6" t="s">
        <v>4345</v>
      </c>
      <c r="G2040" s="5">
        <v>26400</v>
      </c>
      <c r="H2040" s="5">
        <v>264</v>
      </c>
      <c r="I2040" s="5">
        <v>6004</v>
      </c>
      <c r="J2040" s="6">
        <v>8361.2000000000007</v>
      </c>
      <c r="K2040" s="4" t="s">
        <v>4606</v>
      </c>
      <c r="L2040" s="6" t="s">
        <v>4346</v>
      </c>
      <c r="M2040" s="5">
        <v>18306</v>
      </c>
      <c r="N2040" s="4" t="s">
        <v>4606</v>
      </c>
      <c r="O2040" s="4" t="s">
        <v>4606</v>
      </c>
      <c r="P2040" s="4" t="s">
        <v>4606</v>
      </c>
    </row>
    <row r="2041" spans="1:16" ht="15" x14ac:dyDescent="0.2">
      <c r="A2041" s="2">
        <v>2040</v>
      </c>
      <c r="B2041" s="6" t="s">
        <v>157</v>
      </c>
      <c r="C2041" s="7" t="str">
        <f>HYPERLINK("https://www.youtube.com/watch?v=y0dtHin05GI","https://www.youtube.com/watch?v=y0dtHin05GI")</f>
        <v>https://www.youtube.com/watch?v=y0dtHin05GI</v>
      </c>
      <c r="D2041" s="6" t="s">
        <v>3819</v>
      </c>
      <c r="E2041" s="8">
        <v>44421</v>
      </c>
      <c r="F2041" s="6" t="s">
        <v>4347</v>
      </c>
      <c r="G2041" s="5">
        <v>327</v>
      </c>
      <c r="H2041" s="5">
        <v>18</v>
      </c>
      <c r="I2041" s="5">
        <v>143</v>
      </c>
      <c r="J2041" s="6">
        <v>142.30000000000001</v>
      </c>
      <c r="K2041" s="4" t="s">
        <v>4606</v>
      </c>
      <c r="L2041" s="6" t="s">
        <v>4348</v>
      </c>
      <c r="M2041" s="5">
        <v>18307</v>
      </c>
      <c r="N2041" s="4" t="s">
        <v>4606</v>
      </c>
      <c r="O2041" s="4" t="s">
        <v>4606</v>
      </c>
      <c r="P2041" s="4" t="s">
        <v>4606</v>
      </c>
    </row>
    <row r="2042" spans="1:16" ht="15" x14ac:dyDescent="0.2">
      <c r="A2042" s="2">
        <v>2041</v>
      </c>
      <c r="B2042" s="6" t="s">
        <v>157</v>
      </c>
      <c r="C2042" s="7" t="str">
        <f>HYPERLINK("https://www.youtube.com/watch?v=DQMXp2lpiDg","https://www.youtube.com/watch?v=DQMXp2lpiDg")</f>
        <v>https://www.youtube.com/watch?v=DQMXp2lpiDg</v>
      </c>
      <c r="D2042" s="6" t="s">
        <v>1915</v>
      </c>
      <c r="E2042" s="8">
        <v>44421</v>
      </c>
      <c r="F2042" s="6" t="s">
        <v>4349</v>
      </c>
      <c r="G2042" s="5">
        <v>2030000</v>
      </c>
      <c r="H2042" s="5">
        <v>211</v>
      </c>
      <c r="I2042" s="5">
        <v>2608</v>
      </c>
      <c r="J2042" s="6">
        <v>407367.3</v>
      </c>
      <c r="K2042" s="4" t="s">
        <v>4606</v>
      </c>
      <c r="L2042" s="6" t="s">
        <v>4350</v>
      </c>
      <c r="M2042" s="5">
        <v>18308</v>
      </c>
      <c r="N2042" s="4" t="s">
        <v>4606</v>
      </c>
      <c r="O2042" s="4" t="s">
        <v>4606</v>
      </c>
      <c r="P2042" s="4" t="s">
        <v>4606</v>
      </c>
    </row>
    <row r="2043" spans="1:16" ht="15" x14ac:dyDescent="0.2">
      <c r="A2043" s="2">
        <v>2042</v>
      </c>
      <c r="B2043" s="6" t="s">
        <v>157</v>
      </c>
      <c r="C2043" s="7" t="str">
        <f>HYPERLINK("https://www.youtube.com/watch?v=gHobLi49Gac","https://www.youtube.com/watch?v=gHobLi49Gac")</f>
        <v>https://www.youtube.com/watch?v=gHobLi49Gac</v>
      </c>
      <c r="D2043" s="6" t="s">
        <v>3718</v>
      </c>
      <c r="E2043" s="8">
        <v>44421</v>
      </c>
      <c r="F2043" s="6" t="s">
        <v>4351</v>
      </c>
      <c r="G2043" s="5">
        <v>26400</v>
      </c>
      <c r="H2043" s="5">
        <v>271</v>
      </c>
      <c r="I2043" s="5">
        <v>7531</v>
      </c>
      <c r="J2043" s="6">
        <v>9126.7999999999993</v>
      </c>
      <c r="K2043" s="4" t="s">
        <v>4606</v>
      </c>
      <c r="L2043" s="6" t="s">
        <v>4352</v>
      </c>
      <c r="M2043" s="5">
        <v>18309</v>
      </c>
      <c r="N2043" s="4" t="s">
        <v>4606</v>
      </c>
      <c r="O2043" s="4" t="s">
        <v>4606</v>
      </c>
      <c r="P2043" s="4" t="s">
        <v>4606</v>
      </c>
    </row>
    <row r="2044" spans="1:16" ht="15" x14ac:dyDescent="0.2">
      <c r="A2044" s="2">
        <v>2043</v>
      </c>
      <c r="B2044" s="6" t="s">
        <v>157</v>
      </c>
      <c r="C2044" s="7" t="str">
        <f>HYPERLINK("https://www.youtube.com/watch?v=VqskfUdsfjA","https://www.youtube.com/watch?v=VqskfUdsfjA")</f>
        <v>https://www.youtube.com/watch?v=VqskfUdsfjA</v>
      </c>
      <c r="D2044" s="6" t="s">
        <v>4353</v>
      </c>
      <c r="E2044" s="8">
        <v>44420</v>
      </c>
      <c r="F2044" s="6" t="s">
        <v>4354</v>
      </c>
      <c r="G2044" s="5">
        <v>1000</v>
      </c>
      <c r="H2044" s="5">
        <v>12</v>
      </c>
      <c r="I2044" s="5">
        <v>44</v>
      </c>
      <c r="J2044" s="6">
        <v>225.6</v>
      </c>
      <c r="K2044" s="4" t="s">
        <v>4606</v>
      </c>
      <c r="L2044" s="6" t="s">
        <v>4355</v>
      </c>
      <c r="M2044" s="5">
        <v>18310</v>
      </c>
      <c r="N2044" s="4" t="s">
        <v>4606</v>
      </c>
      <c r="O2044" s="4" t="s">
        <v>4606</v>
      </c>
      <c r="P2044" s="4" t="s">
        <v>4606</v>
      </c>
    </row>
    <row r="2045" spans="1:16" ht="15" x14ac:dyDescent="0.2">
      <c r="A2045" s="2">
        <v>2044</v>
      </c>
      <c r="B2045" s="6" t="s">
        <v>157</v>
      </c>
      <c r="C2045" s="7" t="str">
        <f>HYPERLINK("https://www.youtube.com/watch?v=gmitBdmrAAM","https://www.youtube.com/watch?v=gmitBdmrAAM")</f>
        <v>https://www.youtube.com/watch?v=gmitBdmrAAM</v>
      </c>
      <c r="D2045" s="6" t="s">
        <v>4356</v>
      </c>
      <c r="E2045" s="8">
        <v>44420</v>
      </c>
      <c r="F2045" s="6" t="s">
        <v>4357</v>
      </c>
      <c r="G2045" s="5">
        <v>0</v>
      </c>
      <c r="H2045" s="5">
        <v>0</v>
      </c>
      <c r="I2045" s="5">
        <v>132</v>
      </c>
      <c r="J2045" s="5">
        <v>66</v>
      </c>
      <c r="K2045" s="4" t="s">
        <v>4606</v>
      </c>
      <c r="L2045" s="6" t="s">
        <v>4358</v>
      </c>
      <c r="M2045" s="5">
        <v>18311</v>
      </c>
      <c r="N2045" s="4" t="s">
        <v>4606</v>
      </c>
      <c r="O2045" s="4" t="s">
        <v>4606</v>
      </c>
      <c r="P2045" s="4" t="s">
        <v>4606</v>
      </c>
    </row>
    <row r="2046" spans="1:16" ht="15" x14ac:dyDescent="0.2">
      <c r="A2046" s="2">
        <v>2045</v>
      </c>
      <c r="B2046" s="6" t="s">
        <v>157</v>
      </c>
      <c r="C2046" s="7" t="str">
        <f>HYPERLINK("https://www.youtube.com/watch?v=TmtdHGOgCe4","https://www.youtube.com/watch?v=TmtdHGOgCe4")</f>
        <v>https://www.youtube.com/watch?v=TmtdHGOgCe4</v>
      </c>
      <c r="D2046" s="6" t="s">
        <v>4359</v>
      </c>
      <c r="E2046" s="8">
        <v>44421</v>
      </c>
      <c r="F2046" s="6" t="s">
        <v>4360</v>
      </c>
      <c r="G2046" s="5">
        <v>0</v>
      </c>
      <c r="H2046" s="5">
        <v>301</v>
      </c>
      <c r="I2046" s="5">
        <v>3010</v>
      </c>
      <c r="J2046" s="6">
        <v>1595.3</v>
      </c>
      <c r="K2046" s="4" t="s">
        <v>4606</v>
      </c>
      <c r="L2046" s="6" t="s">
        <v>4361</v>
      </c>
      <c r="M2046" s="5">
        <v>18312</v>
      </c>
      <c r="N2046" s="4" t="s">
        <v>4606</v>
      </c>
      <c r="O2046" s="4" t="s">
        <v>4606</v>
      </c>
      <c r="P2046" s="4" t="s">
        <v>4606</v>
      </c>
    </row>
    <row r="2047" spans="1:16" ht="15" x14ac:dyDescent="0.2">
      <c r="A2047" s="2">
        <v>2046</v>
      </c>
      <c r="B2047" s="6" t="s">
        <v>157</v>
      </c>
      <c r="C2047" s="7" t="str">
        <f>HYPERLINK("https://www.youtube.com/watch?v=H-xaZ7colXE","https://www.youtube.com/watch?v=H-xaZ7colXE")</f>
        <v>https://www.youtube.com/watch?v=H-xaZ7colXE</v>
      </c>
      <c r="D2047" s="6" t="s">
        <v>3718</v>
      </c>
      <c r="E2047" s="8">
        <v>44421</v>
      </c>
      <c r="F2047" s="6" t="s">
        <v>4362</v>
      </c>
      <c r="G2047" s="5">
        <v>26400</v>
      </c>
      <c r="H2047" s="5">
        <v>122</v>
      </c>
      <c r="I2047" s="5">
        <v>1883</v>
      </c>
      <c r="J2047" s="6">
        <v>6258.1</v>
      </c>
      <c r="K2047" s="4" t="s">
        <v>4606</v>
      </c>
      <c r="L2047" s="6" t="s">
        <v>4363</v>
      </c>
      <c r="M2047" s="5">
        <v>18313</v>
      </c>
      <c r="N2047" s="4" t="s">
        <v>4606</v>
      </c>
      <c r="O2047" s="4" t="s">
        <v>4606</v>
      </c>
      <c r="P2047" s="4" t="s">
        <v>4606</v>
      </c>
    </row>
    <row r="2048" spans="1:16" ht="15" x14ac:dyDescent="0.2">
      <c r="A2048" s="2">
        <v>2047</v>
      </c>
      <c r="B2048" s="6" t="s">
        <v>157</v>
      </c>
      <c r="C2048" s="7" t="str">
        <f>HYPERLINK("https://www.youtube.com/watch?v=PHQy4h7RyqA","https://www.youtube.com/watch?v=PHQy4h7RyqA")</f>
        <v>https://www.youtube.com/watch?v=PHQy4h7RyqA</v>
      </c>
      <c r="D2048" s="6" t="s">
        <v>4364</v>
      </c>
      <c r="E2048" s="8">
        <v>44421</v>
      </c>
      <c r="F2048" s="6" t="s">
        <v>4365</v>
      </c>
      <c r="G2048" s="5">
        <v>30800</v>
      </c>
      <c r="H2048" s="5">
        <v>332</v>
      </c>
      <c r="I2048" s="5">
        <v>5284</v>
      </c>
      <c r="J2048" s="6">
        <v>8901.6</v>
      </c>
      <c r="K2048" s="4" t="s">
        <v>4606</v>
      </c>
      <c r="L2048" s="6" t="s">
        <v>4366</v>
      </c>
      <c r="M2048" s="5">
        <v>18314</v>
      </c>
      <c r="N2048" s="4" t="s">
        <v>4606</v>
      </c>
      <c r="O2048" s="4" t="s">
        <v>4606</v>
      </c>
      <c r="P2048" s="4" t="s">
        <v>4606</v>
      </c>
    </row>
    <row r="2049" spans="1:16" ht="15" x14ac:dyDescent="0.2">
      <c r="A2049" s="2">
        <v>2048</v>
      </c>
      <c r="B2049" s="6" t="s">
        <v>157</v>
      </c>
      <c r="C2049" s="7" t="str">
        <f>HYPERLINK("https://www.youtube.com/watch?v=TajZ96_wQ7Y","https://www.youtube.com/watch?v=TajZ96_wQ7Y")</f>
        <v>https://www.youtube.com/watch?v=TajZ96_wQ7Y</v>
      </c>
      <c r="D2049" s="6" t="s">
        <v>4367</v>
      </c>
      <c r="E2049" s="8">
        <v>44420</v>
      </c>
      <c r="F2049" s="6" t="s">
        <v>4368</v>
      </c>
      <c r="G2049" s="5">
        <v>74600</v>
      </c>
      <c r="H2049" s="5">
        <v>554</v>
      </c>
      <c r="I2049" s="5">
        <v>3746</v>
      </c>
      <c r="J2049" s="6">
        <v>16959.2</v>
      </c>
      <c r="K2049" s="4" t="s">
        <v>4606</v>
      </c>
      <c r="L2049" s="6" t="s">
        <v>4369</v>
      </c>
      <c r="M2049" s="5">
        <v>18315</v>
      </c>
      <c r="N2049" s="4" t="s">
        <v>4606</v>
      </c>
      <c r="O2049" s="4" t="s">
        <v>4606</v>
      </c>
      <c r="P2049" s="4" t="s">
        <v>4606</v>
      </c>
    </row>
    <row r="2050" spans="1:16" ht="15" x14ac:dyDescent="0.2">
      <c r="A2050" s="2">
        <v>2049</v>
      </c>
      <c r="B2050" s="6" t="s">
        <v>157</v>
      </c>
      <c r="C2050" s="7" t="str">
        <f>HYPERLINK("https://www.youtube.com/watch?v=yAM2bnkogB8","https://www.youtube.com/watch?v=yAM2bnkogB8")</f>
        <v>https://www.youtube.com/watch?v=yAM2bnkogB8</v>
      </c>
      <c r="D2050" s="6" t="s">
        <v>4370</v>
      </c>
      <c r="E2050" s="8">
        <v>44421</v>
      </c>
      <c r="F2050" s="6" t="s">
        <v>4371</v>
      </c>
      <c r="G2050" s="5">
        <v>0</v>
      </c>
      <c r="H2050" s="5">
        <v>0</v>
      </c>
      <c r="I2050" s="5">
        <v>2</v>
      </c>
      <c r="J2050" s="5">
        <v>1</v>
      </c>
      <c r="K2050" s="4" t="s">
        <v>4606</v>
      </c>
      <c r="L2050" s="6" t="s">
        <v>4372</v>
      </c>
      <c r="M2050" s="5">
        <v>18316</v>
      </c>
      <c r="N2050" s="4" t="s">
        <v>4606</v>
      </c>
      <c r="O2050" s="4" t="s">
        <v>4606</v>
      </c>
      <c r="P2050" s="4" t="s">
        <v>4606</v>
      </c>
    </row>
    <row r="2051" spans="1:16" ht="15" x14ac:dyDescent="0.2">
      <c r="A2051" s="2">
        <v>2050</v>
      </c>
      <c r="B2051" s="6" t="s">
        <v>157</v>
      </c>
      <c r="C2051" s="7" t="str">
        <f>HYPERLINK("https://www.youtube.com/watch?v=8mzEx5PVKjI","https://www.youtube.com/watch?v=8mzEx5PVKjI")</f>
        <v>https://www.youtube.com/watch?v=8mzEx5PVKjI</v>
      </c>
      <c r="D2051" s="6" t="s">
        <v>4373</v>
      </c>
      <c r="E2051" s="8">
        <v>44420</v>
      </c>
      <c r="F2051" s="6" t="s">
        <v>4374</v>
      </c>
      <c r="G2051" s="5">
        <v>127000</v>
      </c>
      <c r="H2051" s="5">
        <v>4009</v>
      </c>
      <c r="I2051" s="5">
        <v>26561</v>
      </c>
      <c r="J2051" s="6">
        <v>39883.199999999997</v>
      </c>
      <c r="K2051" s="4" t="s">
        <v>4606</v>
      </c>
      <c r="L2051" s="6" t="s">
        <v>4375</v>
      </c>
      <c r="M2051" s="5">
        <v>18317</v>
      </c>
      <c r="N2051" s="4" t="s">
        <v>4606</v>
      </c>
      <c r="O2051" s="4" t="s">
        <v>4606</v>
      </c>
      <c r="P2051" s="4" t="s">
        <v>4606</v>
      </c>
    </row>
    <row r="2052" spans="1:16" ht="15" x14ac:dyDescent="0.2">
      <c r="A2052" s="2">
        <v>2051</v>
      </c>
      <c r="B2052" s="6" t="s">
        <v>157</v>
      </c>
      <c r="C2052" s="7" t="str">
        <f>HYPERLINK("https://www.youtube.com/watch?v=buWY47heUiw","https://www.youtube.com/watch?v=buWY47heUiw")</f>
        <v>https://www.youtube.com/watch?v=buWY47heUiw</v>
      </c>
      <c r="D2052" s="6" t="s">
        <v>4222</v>
      </c>
      <c r="E2052" s="8">
        <v>44421</v>
      </c>
      <c r="F2052" s="6" t="s">
        <v>4376</v>
      </c>
      <c r="G2052" s="5">
        <v>36400</v>
      </c>
      <c r="H2052" s="5">
        <v>951</v>
      </c>
      <c r="I2052" s="5">
        <v>11058</v>
      </c>
      <c r="J2052" s="6">
        <v>13094.3</v>
      </c>
      <c r="K2052" s="4" t="s">
        <v>4606</v>
      </c>
      <c r="L2052" s="6" t="s">
        <v>4377</v>
      </c>
      <c r="M2052" s="5">
        <v>18318</v>
      </c>
      <c r="N2052" s="4" t="s">
        <v>4606</v>
      </c>
      <c r="O2052" s="4" t="s">
        <v>4606</v>
      </c>
      <c r="P2052" s="4" t="s">
        <v>4606</v>
      </c>
    </row>
    <row r="2053" spans="1:16" ht="15" x14ac:dyDescent="0.2">
      <c r="A2053" s="2">
        <v>2052</v>
      </c>
      <c r="B2053" s="6" t="s">
        <v>157</v>
      </c>
      <c r="C2053" s="7" t="str">
        <f>HYPERLINK("https://www.youtube.com/watch?v=87BeofORxCc","https://www.youtube.com/watch?v=87BeofORxCc")</f>
        <v>https://www.youtube.com/watch?v=87BeofORxCc</v>
      </c>
      <c r="D2053" s="6" t="s">
        <v>4378</v>
      </c>
      <c r="E2053" s="8">
        <v>44420</v>
      </c>
      <c r="F2053" s="6" t="s">
        <v>4379</v>
      </c>
      <c r="G2053" s="5">
        <v>10200</v>
      </c>
      <c r="H2053" s="5">
        <v>53</v>
      </c>
      <c r="I2053" s="5">
        <v>1751</v>
      </c>
      <c r="J2053" s="6">
        <v>2931.4</v>
      </c>
      <c r="K2053" s="4" t="s">
        <v>4606</v>
      </c>
      <c r="L2053" s="6" t="s">
        <v>4380</v>
      </c>
      <c r="M2053" s="5">
        <v>18319</v>
      </c>
      <c r="N2053" s="4" t="s">
        <v>4606</v>
      </c>
      <c r="O2053" s="4" t="s">
        <v>4606</v>
      </c>
      <c r="P2053" s="4" t="s">
        <v>4606</v>
      </c>
    </row>
    <row r="2054" spans="1:16" ht="15" x14ac:dyDescent="0.2">
      <c r="A2054" s="2">
        <v>2053</v>
      </c>
      <c r="B2054" s="6" t="s">
        <v>157</v>
      </c>
      <c r="C2054" s="7" t="str">
        <f>HYPERLINK("https://www.youtube.com/watch?v=gfPDRPPSAxc","https://www.youtube.com/watch?v=gfPDRPPSAxc")</f>
        <v>https://www.youtube.com/watch?v=gfPDRPPSAxc</v>
      </c>
      <c r="D2054" s="6" t="s">
        <v>4381</v>
      </c>
      <c r="E2054" s="8">
        <v>44421</v>
      </c>
      <c r="F2054" s="6" t="s">
        <v>4382</v>
      </c>
      <c r="G2054" s="5">
        <v>26900</v>
      </c>
      <c r="H2054" s="5">
        <v>31</v>
      </c>
      <c r="I2054" s="5">
        <v>855</v>
      </c>
      <c r="J2054" s="6">
        <v>5816.8</v>
      </c>
      <c r="K2054" s="4" t="s">
        <v>4606</v>
      </c>
      <c r="L2054" s="6" t="s">
        <v>4383</v>
      </c>
      <c r="M2054" s="5">
        <v>18320</v>
      </c>
      <c r="N2054" s="4" t="s">
        <v>4606</v>
      </c>
      <c r="O2054" s="4" t="s">
        <v>4606</v>
      </c>
      <c r="P2054" s="4" t="s">
        <v>4606</v>
      </c>
    </row>
    <row r="2055" spans="1:16" ht="15" x14ac:dyDescent="0.2">
      <c r="A2055" s="2">
        <v>2054</v>
      </c>
      <c r="B2055" s="6" t="s">
        <v>157</v>
      </c>
      <c r="C2055" s="7" t="str">
        <f>HYPERLINK("https://www.youtube.com/watch?v=uuoYnAqgCXg","https://www.youtube.com/watch?v=uuoYnAqgCXg")</f>
        <v>https://www.youtube.com/watch?v=uuoYnAqgCXg</v>
      </c>
      <c r="D2055" s="6" t="s">
        <v>4384</v>
      </c>
      <c r="E2055" s="8">
        <v>44421</v>
      </c>
      <c r="F2055" s="6" t="s">
        <v>4385</v>
      </c>
      <c r="G2055" s="5">
        <v>2640</v>
      </c>
      <c r="H2055" s="5">
        <v>9</v>
      </c>
      <c r="I2055" s="5">
        <v>87</v>
      </c>
      <c r="J2055" s="6">
        <v>574.20000000000005</v>
      </c>
      <c r="K2055" s="4" t="s">
        <v>4606</v>
      </c>
      <c r="L2055" s="6" t="s">
        <v>4386</v>
      </c>
      <c r="M2055" s="5">
        <v>18321</v>
      </c>
      <c r="N2055" s="4" t="s">
        <v>4606</v>
      </c>
      <c r="O2055" s="4" t="s">
        <v>4606</v>
      </c>
      <c r="P2055" s="4" t="s">
        <v>4606</v>
      </c>
    </row>
    <row r="2056" spans="1:16" ht="15" x14ac:dyDescent="0.2">
      <c r="A2056" s="2">
        <v>2055</v>
      </c>
      <c r="B2056" s="6" t="s">
        <v>157</v>
      </c>
      <c r="C2056" s="7" t="str">
        <f>HYPERLINK("https://www.youtube.com/watch?v=ZksAlM_NykY","https://www.youtube.com/watch?v=ZksAlM_NykY")</f>
        <v>https://www.youtube.com/watch?v=ZksAlM_NykY</v>
      </c>
      <c r="D2056" s="6" t="s">
        <v>3978</v>
      </c>
      <c r="E2056" s="8">
        <v>44421</v>
      </c>
      <c r="F2056" s="6" t="s">
        <v>4387</v>
      </c>
      <c r="G2056" s="5">
        <v>18100</v>
      </c>
      <c r="H2056" s="5">
        <v>8</v>
      </c>
      <c r="I2056" s="5">
        <v>276</v>
      </c>
      <c r="J2056" s="6">
        <v>3760.4</v>
      </c>
      <c r="K2056" s="4" t="s">
        <v>4606</v>
      </c>
      <c r="L2056" s="6" t="s">
        <v>4388</v>
      </c>
      <c r="M2056" s="5">
        <v>18322</v>
      </c>
      <c r="N2056" s="4" t="s">
        <v>4606</v>
      </c>
      <c r="O2056" s="4" t="s">
        <v>4606</v>
      </c>
      <c r="P2056" s="4" t="s">
        <v>4606</v>
      </c>
    </row>
    <row r="2057" spans="1:16" ht="15" x14ac:dyDescent="0.2">
      <c r="A2057" s="2">
        <v>2056</v>
      </c>
      <c r="B2057" s="6" t="s">
        <v>157</v>
      </c>
      <c r="C2057" s="7" t="str">
        <f>HYPERLINK("https://www.youtube.com/watch?v=Z1v7IXw9s18","https://www.youtube.com/watch?v=Z1v7IXw9s18")</f>
        <v>https://www.youtube.com/watch?v=Z1v7IXw9s18</v>
      </c>
      <c r="D2057" s="6" t="s">
        <v>4389</v>
      </c>
      <c r="E2057" s="8">
        <v>44421</v>
      </c>
      <c r="F2057" s="6" t="s">
        <v>4390</v>
      </c>
      <c r="G2057" s="5">
        <v>30400</v>
      </c>
      <c r="H2057" s="5">
        <v>72</v>
      </c>
      <c r="I2057" s="5">
        <v>488</v>
      </c>
      <c r="J2057" s="6">
        <v>6345.6</v>
      </c>
      <c r="K2057" s="4" t="s">
        <v>4606</v>
      </c>
      <c r="L2057" s="6" t="s">
        <v>4391</v>
      </c>
      <c r="M2057" s="5">
        <v>18323</v>
      </c>
      <c r="N2057" s="4" t="s">
        <v>4606</v>
      </c>
      <c r="O2057" s="4" t="s">
        <v>4606</v>
      </c>
      <c r="P2057" s="4" t="s">
        <v>4606</v>
      </c>
    </row>
    <row r="2058" spans="1:16" ht="15" x14ac:dyDescent="0.2">
      <c r="A2058" s="2">
        <v>2057</v>
      </c>
      <c r="B2058" s="6" t="s">
        <v>157</v>
      </c>
      <c r="C2058" s="7" t="str">
        <f>HYPERLINK("https://www.youtube.com/watch?v=qzKrFOzon9s","https://www.youtube.com/watch?v=qzKrFOzon9s")</f>
        <v>https://www.youtube.com/watch?v=qzKrFOzon9s</v>
      </c>
      <c r="D2058" s="6" t="s">
        <v>4392</v>
      </c>
      <c r="E2058" s="8">
        <v>44421</v>
      </c>
      <c r="F2058" s="6" t="s">
        <v>4393</v>
      </c>
      <c r="G2058" s="5">
        <v>26500</v>
      </c>
      <c r="H2058" s="5">
        <v>22</v>
      </c>
      <c r="I2058" s="5">
        <v>354</v>
      </c>
      <c r="J2058" s="6">
        <v>5483.6</v>
      </c>
      <c r="K2058" s="4" t="s">
        <v>4606</v>
      </c>
      <c r="L2058" s="6" t="s">
        <v>4394</v>
      </c>
      <c r="M2058" s="5">
        <v>18324</v>
      </c>
      <c r="N2058" s="4" t="s">
        <v>4606</v>
      </c>
      <c r="O2058" s="4" t="s">
        <v>4606</v>
      </c>
      <c r="P2058" s="4" t="s">
        <v>4606</v>
      </c>
    </row>
    <row r="2059" spans="1:16" ht="15" x14ac:dyDescent="0.2">
      <c r="A2059" s="2">
        <v>2058</v>
      </c>
      <c r="B2059" s="6" t="s">
        <v>157</v>
      </c>
      <c r="C2059" s="7" t="str">
        <f>HYPERLINK("https://www.youtube.com/watch?v=rslz8KGV-Yw","https://www.youtube.com/watch?v=rslz8KGV-Yw")</f>
        <v>https://www.youtube.com/watch?v=rslz8KGV-Yw</v>
      </c>
      <c r="D2059" s="6" t="s">
        <v>4395</v>
      </c>
      <c r="E2059" s="8">
        <v>44421</v>
      </c>
      <c r="F2059" s="6" t="s">
        <v>4396</v>
      </c>
      <c r="G2059" s="5">
        <v>849</v>
      </c>
      <c r="H2059" s="5">
        <v>6</v>
      </c>
      <c r="I2059" s="5">
        <v>565</v>
      </c>
      <c r="J2059" s="6">
        <v>454.1</v>
      </c>
      <c r="K2059" s="4" t="s">
        <v>4606</v>
      </c>
      <c r="L2059" s="6" t="s">
        <v>4397</v>
      </c>
      <c r="M2059" s="5">
        <v>18325</v>
      </c>
      <c r="N2059" s="4" t="s">
        <v>4606</v>
      </c>
      <c r="O2059" s="4" t="s">
        <v>4606</v>
      </c>
      <c r="P2059" s="4" t="s">
        <v>4606</v>
      </c>
    </row>
    <row r="2060" spans="1:16" ht="15" x14ac:dyDescent="0.2">
      <c r="A2060" s="2">
        <v>2059</v>
      </c>
      <c r="B2060" s="6" t="s">
        <v>157</v>
      </c>
      <c r="C2060" s="7" t="str">
        <f>HYPERLINK("https://www.youtube.com/watch?v=smXl50eNS9E","https://www.youtube.com/watch?v=smXl50eNS9E")</f>
        <v>https://www.youtube.com/watch?v=smXl50eNS9E</v>
      </c>
      <c r="D2060" s="6" t="s">
        <v>4398</v>
      </c>
      <c r="E2060" s="8">
        <v>44420</v>
      </c>
      <c r="F2060" s="6" t="s">
        <v>4399</v>
      </c>
      <c r="G2060" s="5">
        <v>746</v>
      </c>
      <c r="H2060" s="5">
        <v>0</v>
      </c>
      <c r="I2060" s="5">
        <v>1</v>
      </c>
      <c r="J2060" s="6">
        <v>149.70000000000002</v>
      </c>
      <c r="K2060" s="4" t="s">
        <v>4606</v>
      </c>
      <c r="L2060" s="6" t="s">
        <v>4400</v>
      </c>
      <c r="M2060" s="5">
        <v>18326</v>
      </c>
      <c r="N2060" s="4" t="s">
        <v>4606</v>
      </c>
      <c r="O2060" s="4" t="s">
        <v>4606</v>
      </c>
      <c r="P2060" s="4" t="s">
        <v>4606</v>
      </c>
    </row>
    <row r="2061" spans="1:16" ht="15" x14ac:dyDescent="0.2">
      <c r="A2061" s="2">
        <v>2060</v>
      </c>
      <c r="B2061" s="6" t="s">
        <v>157</v>
      </c>
      <c r="C2061" s="7" t="str">
        <f>HYPERLINK("https://www.youtube.com/watch?v=2xzKQjUpw-I","https://www.youtube.com/watch?v=2xzKQjUpw-I")</f>
        <v>https://www.youtube.com/watch?v=2xzKQjUpw-I</v>
      </c>
      <c r="D2061" s="6" t="s">
        <v>4401</v>
      </c>
      <c r="E2061" s="8">
        <v>44421</v>
      </c>
      <c r="F2061" s="6" t="s">
        <v>4402</v>
      </c>
      <c r="G2061" s="5">
        <v>0</v>
      </c>
      <c r="H2061" s="5">
        <v>0</v>
      </c>
      <c r="I2061" s="5">
        <v>359</v>
      </c>
      <c r="J2061" s="6">
        <v>179.5</v>
      </c>
      <c r="K2061" s="4" t="s">
        <v>4606</v>
      </c>
      <c r="L2061" s="6" t="s">
        <v>4403</v>
      </c>
      <c r="M2061" s="5">
        <v>18327</v>
      </c>
      <c r="N2061" s="4" t="s">
        <v>4606</v>
      </c>
      <c r="O2061" s="4" t="s">
        <v>4606</v>
      </c>
      <c r="P2061" s="4" t="s">
        <v>4606</v>
      </c>
    </row>
    <row r="2062" spans="1:16" ht="15" x14ac:dyDescent="0.2">
      <c r="A2062" s="2">
        <v>2061</v>
      </c>
      <c r="B2062" s="6" t="s">
        <v>157</v>
      </c>
      <c r="C2062" s="7" t="str">
        <f>HYPERLINK("https://www.youtube.com/watch?v=eiETDN3Xw1o","https://www.youtube.com/watch?v=eiETDN3Xw1o")</f>
        <v>https://www.youtube.com/watch?v=eiETDN3Xw1o</v>
      </c>
      <c r="D2062" s="6" t="s">
        <v>4404</v>
      </c>
      <c r="E2062" s="8">
        <v>44420</v>
      </c>
      <c r="F2062" s="6" t="s">
        <v>4405</v>
      </c>
      <c r="G2062" s="5">
        <v>3080</v>
      </c>
      <c r="H2062" s="5">
        <v>6</v>
      </c>
      <c r="I2062" s="5">
        <v>86</v>
      </c>
      <c r="J2062" s="6">
        <v>660.8</v>
      </c>
      <c r="K2062" s="4" t="s">
        <v>4606</v>
      </c>
      <c r="L2062" s="6" t="s">
        <v>4406</v>
      </c>
      <c r="M2062" s="5">
        <v>18328</v>
      </c>
      <c r="N2062" s="4" t="s">
        <v>4606</v>
      </c>
      <c r="O2062" s="4" t="s">
        <v>4606</v>
      </c>
      <c r="P2062" s="4" t="s">
        <v>4606</v>
      </c>
    </row>
    <row r="2063" spans="1:16" ht="15" x14ac:dyDescent="0.2">
      <c r="A2063" s="2">
        <v>2062</v>
      </c>
      <c r="B2063" s="6" t="s">
        <v>157</v>
      </c>
      <c r="C2063" s="7" t="str">
        <f>HYPERLINK("https://www.youtube.com/watch?v=iFDEpSjVK0g","https://www.youtube.com/watch?v=iFDEpSjVK0g")</f>
        <v>https://www.youtube.com/watch?v=iFDEpSjVK0g</v>
      </c>
      <c r="D2063" s="6" t="s">
        <v>3779</v>
      </c>
      <c r="E2063" s="8">
        <v>44420</v>
      </c>
      <c r="F2063" s="6" t="s">
        <v>4407</v>
      </c>
      <c r="G2063" s="5">
        <v>29200</v>
      </c>
      <c r="H2063" s="5">
        <v>165</v>
      </c>
      <c r="I2063" s="5">
        <v>1405</v>
      </c>
      <c r="J2063" s="5">
        <v>6592</v>
      </c>
      <c r="K2063" s="4" t="s">
        <v>4606</v>
      </c>
      <c r="L2063" s="6" t="s">
        <v>4408</v>
      </c>
      <c r="M2063" s="5">
        <v>18329</v>
      </c>
      <c r="N2063" s="4" t="s">
        <v>4606</v>
      </c>
      <c r="O2063" s="4" t="s">
        <v>4606</v>
      </c>
      <c r="P2063" s="4" t="s">
        <v>4606</v>
      </c>
    </row>
    <row r="2064" spans="1:16" ht="15" x14ac:dyDescent="0.2">
      <c r="A2064" s="2">
        <v>2063</v>
      </c>
      <c r="B2064" s="6" t="s">
        <v>157</v>
      </c>
      <c r="C2064" s="7" t="str">
        <f>HYPERLINK("https://www.youtube.com/watch?v=YyUuVBzXeTk","https://www.youtube.com/watch?v=YyUuVBzXeTk")</f>
        <v>https://www.youtube.com/watch?v=YyUuVBzXeTk</v>
      </c>
      <c r="D2064" s="6" t="s">
        <v>3779</v>
      </c>
      <c r="E2064" s="8">
        <v>44420</v>
      </c>
      <c r="F2064" s="6" t="s">
        <v>4409</v>
      </c>
      <c r="G2064" s="5">
        <v>29200</v>
      </c>
      <c r="H2064" s="5">
        <v>563</v>
      </c>
      <c r="I2064" s="5">
        <v>4057</v>
      </c>
      <c r="J2064" s="6">
        <v>8037.4</v>
      </c>
      <c r="K2064" s="4" t="s">
        <v>4606</v>
      </c>
      <c r="L2064" s="6" t="s">
        <v>4410</v>
      </c>
      <c r="M2064" s="5">
        <v>18330</v>
      </c>
      <c r="N2064" s="4" t="s">
        <v>4606</v>
      </c>
      <c r="O2064" s="4" t="s">
        <v>4606</v>
      </c>
      <c r="P2064" s="4" t="s">
        <v>4606</v>
      </c>
    </row>
    <row r="2065" spans="1:16" ht="15" x14ac:dyDescent="0.2">
      <c r="A2065" s="2">
        <v>2064</v>
      </c>
      <c r="B2065" s="6" t="s">
        <v>157</v>
      </c>
      <c r="C2065" s="7" t="str">
        <f>HYPERLINK("https://www.youtube.com/watch?v=LB-DzTCBydk","https://www.youtube.com/watch?v=LB-DzTCBydk")</f>
        <v>https://www.youtube.com/watch?v=LB-DzTCBydk</v>
      </c>
      <c r="D2065" s="6" t="s">
        <v>4411</v>
      </c>
      <c r="E2065" s="8">
        <v>44420</v>
      </c>
      <c r="F2065" s="6" t="s">
        <v>4412</v>
      </c>
      <c r="G2065" s="5">
        <v>1480</v>
      </c>
      <c r="H2065" s="5">
        <v>32</v>
      </c>
      <c r="I2065" s="5">
        <v>102</v>
      </c>
      <c r="J2065" s="6">
        <v>356.6</v>
      </c>
      <c r="K2065" s="4" t="s">
        <v>4606</v>
      </c>
      <c r="L2065" s="6" t="s">
        <v>4413</v>
      </c>
      <c r="M2065" s="5">
        <v>18331</v>
      </c>
      <c r="N2065" s="4" t="s">
        <v>4606</v>
      </c>
      <c r="O2065" s="4" t="s">
        <v>4606</v>
      </c>
      <c r="P2065" s="4" t="s">
        <v>4606</v>
      </c>
    </row>
    <row r="2066" spans="1:16" ht="15" x14ac:dyDescent="0.2">
      <c r="A2066" s="2">
        <v>2065</v>
      </c>
      <c r="B2066" s="6" t="s">
        <v>157</v>
      </c>
      <c r="C2066" s="7" t="str">
        <f>HYPERLINK("https://www.youtube.com/watch?v=X-iSHa91BFw","https://www.youtube.com/watch?v=X-iSHa91BFw")</f>
        <v>https://www.youtube.com/watch?v=X-iSHa91BFw</v>
      </c>
      <c r="D2066" s="6" t="s">
        <v>4414</v>
      </c>
      <c r="E2066" s="8">
        <v>44421</v>
      </c>
      <c r="F2066" s="6" t="s">
        <v>4415</v>
      </c>
      <c r="G2066" s="5">
        <v>57</v>
      </c>
      <c r="H2066" s="5">
        <v>0</v>
      </c>
      <c r="I2066" s="5">
        <v>7</v>
      </c>
      <c r="J2066" s="6">
        <v>14.9</v>
      </c>
      <c r="K2066" s="4" t="s">
        <v>4606</v>
      </c>
      <c r="L2066" s="6" t="s">
        <v>4416</v>
      </c>
      <c r="M2066" s="5">
        <v>18332</v>
      </c>
      <c r="N2066" s="4" t="s">
        <v>4606</v>
      </c>
      <c r="O2066" s="4" t="s">
        <v>4606</v>
      </c>
      <c r="P2066" s="4" t="s">
        <v>4606</v>
      </c>
    </row>
    <row r="2067" spans="1:16" ht="15" x14ac:dyDescent="0.2">
      <c r="A2067" s="2">
        <v>2066</v>
      </c>
      <c r="B2067" s="6" t="s">
        <v>157</v>
      </c>
      <c r="C2067" s="7" t="str">
        <f>HYPERLINK("https://www.youtube.com/watch?v=uCSjt7YyY9A","https://www.youtube.com/watch?v=uCSjt7YyY9A")</f>
        <v>https://www.youtube.com/watch?v=uCSjt7YyY9A</v>
      </c>
      <c r="D2067" s="6" t="s">
        <v>4417</v>
      </c>
      <c r="E2067" s="8">
        <v>44421</v>
      </c>
      <c r="F2067" s="6" t="s">
        <v>4418</v>
      </c>
      <c r="G2067" s="5">
        <v>1300</v>
      </c>
      <c r="H2067" s="5">
        <v>7</v>
      </c>
      <c r="I2067" s="5">
        <v>44</v>
      </c>
      <c r="J2067" s="6">
        <v>284.10000000000002</v>
      </c>
      <c r="K2067" s="4" t="s">
        <v>4606</v>
      </c>
      <c r="L2067" s="6" t="s">
        <v>4419</v>
      </c>
      <c r="M2067" s="5">
        <v>18333</v>
      </c>
      <c r="N2067" s="4" t="s">
        <v>4606</v>
      </c>
      <c r="O2067" s="4" t="s">
        <v>4606</v>
      </c>
      <c r="P2067" s="4" t="s">
        <v>4606</v>
      </c>
    </row>
    <row r="2068" spans="1:16" ht="15" x14ac:dyDescent="0.2">
      <c r="A2068" s="2">
        <v>2067</v>
      </c>
      <c r="B2068" s="6" t="s">
        <v>157</v>
      </c>
      <c r="C2068" s="7" t="str">
        <f>HYPERLINK("https://www.youtube.com/watch?v=QFcFMBnHLOg","https://www.youtube.com/watch?v=QFcFMBnHLOg")</f>
        <v>https://www.youtube.com/watch?v=QFcFMBnHLOg</v>
      </c>
      <c r="D2068" s="6" t="s">
        <v>4420</v>
      </c>
      <c r="E2068" s="8">
        <v>44421</v>
      </c>
      <c r="F2068" s="6" t="s">
        <v>4421</v>
      </c>
      <c r="G2068" s="5">
        <v>0</v>
      </c>
      <c r="H2068" s="5">
        <v>458</v>
      </c>
      <c r="I2068" s="5">
        <v>9928</v>
      </c>
      <c r="J2068" s="6">
        <v>5101.3999999999996</v>
      </c>
      <c r="K2068" s="4" t="s">
        <v>4606</v>
      </c>
      <c r="L2068" s="6" t="s">
        <v>4422</v>
      </c>
      <c r="M2068" s="5">
        <v>18334</v>
      </c>
      <c r="N2068" s="4" t="s">
        <v>4606</v>
      </c>
      <c r="O2068" s="4" t="s">
        <v>4606</v>
      </c>
      <c r="P2068" s="4" t="s">
        <v>4606</v>
      </c>
    </row>
    <row r="2069" spans="1:16" ht="15" x14ac:dyDescent="0.2">
      <c r="A2069" s="2">
        <v>2068</v>
      </c>
      <c r="B2069" s="6" t="s">
        <v>157</v>
      </c>
      <c r="C2069" s="7" t="str">
        <f>HYPERLINK("https://www.youtube.com/watch?v=Z9c2u8Hxf3c","https://www.youtube.com/watch?v=Z9c2u8Hxf3c")</f>
        <v>https://www.youtube.com/watch?v=Z9c2u8Hxf3c</v>
      </c>
      <c r="D2069" s="6" t="s">
        <v>4423</v>
      </c>
      <c r="E2069" s="8">
        <v>44420</v>
      </c>
      <c r="F2069" s="6" t="s">
        <v>4424</v>
      </c>
      <c r="G2069" s="5">
        <v>407</v>
      </c>
      <c r="H2069" s="5">
        <v>0</v>
      </c>
      <c r="I2069" s="5">
        <v>0</v>
      </c>
      <c r="J2069" s="6">
        <v>81.400000000000006</v>
      </c>
      <c r="K2069" s="4" t="s">
        <v>4606</v>
      </c>
      <c r="L2069" s="6" t="s">
        <v>4425</v>
      </c>
      <c r="M2069" s="5">
        <v>18335</v>
      </c>
      <c r="N2069" s="4" t="s">
        <v>4606</v>
      </c>
      <c r="O2069" s="4" t="s">
        <v>4606</v>
      </c>
      <c r="P2069" s="4" t="s">
        <v>4606</v>
      </c>
    </row>
    <row r="2070" spans="1:16" ht="15" x14ac:dyDescent="0.2">
      <c r="A2070" s="2">
        <v>2069</v>
      </c>
      <c r="B2070" s="6" t="s">
        <v>157</v>
      </c>
      <c r="C2070" s="7" t="str">
        <f>HYPERLINK("https://www.youtube.com/watch?v=PUmp-yhyzAo","https://www.youtube.com/watch?v=PUmp-yhyzAo")</f>
        <v>https://www.youtube.com/watch?v=PUmp-yhyzAo</v>
      </c>
      <c r="D2070" s="6" t="s">
        <v>4426</v>
      </c>
      <c r="E2070" s="8">
        <v>44420</v>
      </c>
      <c r="F2070" s="6" t="s">
        <v>4427</v>
      </c>
      <c r="G2070" s="5">
        <v>3440</v>
      </c>
      <c r="H2070" s="5">
        <v>0</v>
      </c>
      <c r="I2070" s="5">
        <v>88</v>
      </c>
      <c r="J2070" s="5">
        <v>732</v>
      </c>
      <c r="K2070" s="4" t="s">
        <v>4606</v>
      </c>
      <c r="L2070" s="6" t="s">
        <v>4428</v>
      </c>
      <c r="M2070" s="5">
        <v>18336</v>
      </c>
      <c r="N2070" s="4" t="s">
        <v>4606</v>
      </c>
      <c r="O2070" s="4" t="s">
        <v>4606</v>
      </c>
      <c r="P2070" s="4" t="s">
        <v>4606</v>
      </c>
    </row>
    <row r="2071" spans="1:16" ht="15" x14ac:dyDescent="0.2">
      <c r="A2071" s="2">
        <v>2070</v>
      </c>
      <c r="B2071" s="6" t="s">
        <v>157</v>
      </c>
      <c r="C2071" s="7" t="str">
        <f>HYPERLINK("https://www.youtube.com/watch?v=o_dz4sZncHc","https://www.youtube.com/watch?v=o_dz4sZncHc")</f>
        <v>https://www.youtube.com/watch?v=o_dz4sZncHc</v>
      </c>
      <c r="D2071" s="6" t="s">
        <v>4429</v>
      </c>
      <c r="E2071" s="8">
        <v>44421</v>
      </c>
      <c r="F2071" s="6" t="s">
        <v>4430</v>
      </c>
      <c r="G2071" s="5">
        <v>64900</v>
      </c>
      <c r="H2071" s="5">
        <v>202</v>
      </c>
      <c r="I2071" s="5">
        <v>3744</v>
      </c>
      <c r="J2071" s="6">
        <v>14912.6</v>
      </c>
      <c r="K2071" s="4" t="s">
        <v>4606</v>
      </c>
      <c r="L2071" s="6" t="s">
        <v>4431</v>
      </c>
      <c r="M2071" s="5">
        <v>18337</v>
      </c>
      <c r="N2071" s="4" t="s">
        <v>4606</v>
      </c>
      <c r="O2071" s="4" t="s">
        <v>4606</v>
      </c>
      <c r="P2071" s="4" t="s">
        <v>4606</v>
      </c>
    </row>
    <row r="2072" spans="1:16" ht="15" x14ac:dyDescent="0.2">
      <c r="A2072" s="2">
        <v>2071</v>
      </c>
      <c r="B2072" s="6" t="s">
        <v>157</v>
      </c>
      <c r="C2072" s="7" t="str">
        <f>HYPERLINK("https://www.youtube.com/watch?v=WFZewf-57wk","https://www.youtube.com/watch?v=WFZewf-57wk")</f>
        <v>https://www.youtube.com/watch?v=WFZewf-57wk</v>
      </c>
      <c r="D2072" s="6" t="s">
        <v>4432</v>
      </c>
      <c r="E2072" s="8">
        <v>44421</v>
      </c>
      <c r="F2072" s="6" t="s">
        <v>4433</v>
      </c>
      <c r="G2072" s="5">
        <v>10</v>
      </c>
      <c r="H2072" s="5">
        <v>2</v>
      </c>
      <c r="I2072" s="5">
        <v>11</v>
      </c>
      <c r="J2072" s="6">
        <v>8.1</v>
      </c>
      <c r="K2072" s="4" t="s">
        <v>4606</v>
      </c>
      <c r="L2072" s="6" t="s">
        <v>4434</v>
      </c>
      <c r="M2072" s="5">
        <v>18338</v>
      </c>
      <c r="N2072" s="4" t="s">
        <v>4606</v>
      </c>
      <c r="O2072" s="4" t="s">
        <v>4606</v>
      </c>
      <c r="P2072" s="4" t="s">
        <v>4606</v>
      </c>
    </row>
    <row r="2073" spans="1:16" ht="15" x14ac:dyDescent="0.2">
      <c r="A2073" s="2">
        <v>2072</v>
      </c>
      <c r="B2073" s="6" t="s">
        <v>157</v>
      </c>
      <c r="C2073" s="7" t="str">
        <f>HYPERLINK("https://www.youtube.com/watch?v=KhMONDWPi9E","https://www.youtube.com/watch?v=KhMONDWPi9E")</f>
        <v>https://www.youtube.com/watch?v=KhMONDWPi9E</v>
      </c>
      <c r="D2073" s="6" t="s">
        <v>4435</v>
      </c>
      <c r="E2073" s="8">
        <v>44421</v>
      </c>
      <c r="F2073" s="6" t="s">
        <v>4436</v>
      </c>
      <c r="G2073" s="5">
        <v>0</v>
      </c>
      <c r="H2073" s="5">
        <v>0</v>
      </c>
      <c r="I2073" s="5">
        <v>4</v>
      </c>
      <c r="J2073" s="5">
        <v>2</v>
      </c>
      <c r="K2073" s="4" t="s">
        <v>4606</v>
      </c>
      <c r="L2073" s="6" t="s">
        <v>4437</v>
      </c>
      <c r="M2073" s="5">
        <v>18339</v>
      </c>
      <c r="N2073" s="4" t="s">
        <v>4606</v>
      </c>
      <c r="O2073" s="4" t="s">
        <v>4606</v>
      </c>
      <c r="P2073" s="4" t="s">
        <v>4606</v>
      </c>
    </row>
    <row r="2074" spans="1:16" ht="15" x14ac:dyDescent="0.2">
      <c r="A2074" s="2">
        <v>2073</v>
      </c>
      <c r="B2074" s="6" t="s">
        <v>157</v>
      </c>
      <c r="C2074" s="7" t="str">
        <f>HYPERLINK("https://www.youtube.com/watch?v=UDGgTeUwlJc","https://www.youtube.com/watch?v=UDGgTeUwlJc")</f>
        <v>https://www.youtube.com/watch?v=UDGgTeUwlJc</v>
      </c>
      <c r="D2074" s="6" t="s">
        <v>4438</v>
      </c>
      <c r="E2074" s="8">
        <v>44420</v>
      </c>
      <c r="F2074" s="6" t="s">
        <v>4439</v>
      </c>
      <c r="G2074" s="5">
        <v>0</v>
      </c>
      <c r="H2074" s="5">
        <v>0</v>
      </c>
      <c r="I2074" s="5">
        <v>1</v>
      </c>
      <c r="J2074" s="6">
        <v>0.5</v>
      </c>
      <c r="K2074" s="4" t="s">
        <v>4606</v>
      </c>
      <c r="L2074" s="6" t="s">
        <v>4440</v>
      </c>
      <c r="M2074" s="5">
        <v>18340</v>
      </c>
      <c r="N2074" s="4" t="s">
        <v>4606</v>
      </c>
      <c r="O2074" s="4" t="s">
        <v>4606</v>
      </c>
      <c r="P2074" s="4" t="s">
        <v>4606</v>
      </c>
    </row>
    <row r="2075" spans="1:16" ht="15" x14ac:dyDescent="0.2">
      <c r="A2075" s="2">
        <v>2074</v>
      </c>
      <c r="B2075" s="6" t="s">
        <v>157</v>
      </c>
      <c r="C2075" s="7" t="str">
        <f>HYPERLINK("https://www.youtube.com/watch?v=NyX-V36S03g","https://www.youtube.com/watch?v=NyX-V36S03g")</f>
        <v>https://www.youtube.com/watch?v=NyX-V36S03g</v>
      </c>
      <c r="D2075" s="6" t="s">
        <v>4441</v>
      </c>
      <c r="E2075" s="8">
        <v>44420</v>
      </c>
      <c r="F2075" s="6" t="s">
        <v>4442</v>
      </c>
      <c r="G2075" s="5">
        <v>172</v>
      </c>
      <c r="H2075" s="5">
        <v>0</v>
      </c>
      <c r="I2075" s="5">
        <v>35</v>
      </c>
      <c r="J2075" s="6">
        <v>51.9</v>
      </c>
      <c r="K2075" s="4" t="s">
        <v>4606</v>
      </c>
      <c r="L2075" s="6" t="s">
        <v>4443</v>
      </c>
      <c r="M2075" s="5">
        <v>18341</v>
      </c>
      <c r="N2075" s="4" t="s">
        <v>4606</v>
      </c>
      <c r="O2075" s="4" t="s">
        <v>4606</v>
      </c>
      <c r="P2075" s="4" t="s">
        <v>4606</v>
      </c>
    </row>
    <row r="2076" spans="1:16" ht="15" x14ac:dyDescent="0.2">
      <c r="A2076" s="2">
        <v>2075</v>
      </c>
      <c r="B2076" s="6" t="s">
        <v>157</v>
      </c>
      <c r="C2076" s="7" t="str">
        <f>HYPERLINK("https://www.youtube.com/watch?v=LQdqILSWfB0","https://www.youtube.com/watch?v=LQdqILSWfB0")</f>
        <v>https://www.youtube.com/watch?v=LQdqILSWfB0</v>
      </c>
      <c r="D2076" s="6" t="s">
        <v>4444</v>
      </c>
      <c r="E2076" s="8">
        <v>44420</v>
      </c>
      <c r="F2076" s="6" t="s">
        <v>4445</v>
      </c>
      <c r="G2076" s="5">
        <v>17800</v>
      </c>
      <c r="H2076" s="5">
        <v>16</v>
      </c>
      <c r="I2076" s="5">
        <v>285</v>
      </c>
      <c r="J2076" s="6">
        <v>3707.3</v>
      </c>
      <c r="K2076" s="4" t="s">
        <v>4606</v>
      </c>
      <c r="L2076" s="6" t="s">
        <v>4446</v>
      </c>
      <c r="M2076" s="5">
        <v>18342</v>
      </c>
      <c r="N2076" s="4" t="s">
        <v>4606</v>
      </c>
      <c r="O2076" s="4" t="s">
        <v>4606</v>
      </c>
      <c r="P2076" s="4" t="s">
        <v>4606</v>
      </c>
    </row>
    <row r="2077" spans="1:16" ht="15" x14ac:dyDescent="0.2">
      <c r="A2077" s="2">
        <v>2076</v>
      </c>
      <c r="B2077" s="6" t="s">
        <v>157</v>
      </c>
      <c r="C2077" s="7" t="str">
        <f>HYPERLINK("https://www.youtube.com/watch?v=XPeANX-YGPc","https://www.youtube.com/watch?v=XPeANX-YGPc")</f>
        <v>https://www.youtube.com/watch?v=XPeANX-YGPc</v>
      </c>
      <c r="D2077" s="6" t="s">
        <v>4237</v>
      </c>
      <c r="E2077" s="8">
        <v>44420</v>
      </c>
      <c r="F2077" s="6" t="s">
        <v>4447</v>
      </c>
      <c r="G2077" s="5">
        <v>8010</v>
      </c>
      <c r="H2077" s="5">
        <v>24</v>
      </c>
      <c r="I2077" s="5">
        <v>232</v>
      </c>
      <c r="J2077" s="6">
        <v>1725.2</v>
      </c>
      <c r="K2077" s="4" t="s">
        <v>4606</v>
      </c>
      <c r="L2077" s="6" t="s">
        <v>4448</v>
      </c>
      <c r="M2077" s="5">
        <v>18343</v>
      </c>
      <c r="N2077" s="4" t="s">
        <v>4606</v>
      </c>
      <c r="O2077" s="4" t="s">
        <v>4606</v>
      </c>
      <c r="P2077" s="4" t="s">
        <v>4606</v>
      </c>
    </row>
    <row r="2078" spans="1:16" ht="15" x14ac:dyDescent="0.2">
      <c r="A2078" s="2">
        <v>2077</v>
      </c>
      <c r="B2078" s="6" t="s">
        <v>157</v>
      </c>
      <c r="C2078" s="7" t="str">
        <f>HYPERLINK("https://www.youtube.com/watch?v=qYraNyFja9g","https://www.youtube.com/watch?v=qYraNyFja9g")</f>
        <v>https://www.youtube.com/watch?v=qYraNyFja9g</v>
      </c>
      <c r="D2078" s="6" t="s">
        <v>4449</v>
      </c>
      <c r="E2078" s="8">
        <v>44421</v>
      </c>
      <c r="F2078" s="6" t="s">
        <v>4450</v>
      </c>
      <c r="G2078" s="5">
        <v>18</v>
      </c>
      <c r="H2078" s="5">
        <v>1</v>
      </c>
      <c r="I2078" s="5">
        <v>2</v>
      </c>
      <c r="J2078" s="6">
        <v>4.9000000000000004</v>
      </c>
      <c r="K2078" s="4" t="s">
        <v>4606</v>
      </c>
      <c r="L2078" s="6" t="s">
        <v>4451</v>
      </c>
      <c r="M2078" s="5">
        <v>18344</v>
      </c>
      <c r="N2078" s="4" t="s">
        <v>4606</v>
      </c>
      <c r="O2078" s="4" t="s">
        <v>4606</v>
      </c>
      <c r="P2078" s="4" t="s">
        <v>4606</v>
      </c>
    </row>
    <row r="2079" spans="1:16" ht="15" x14ac:dyDescent="0.2">
      <c r="A2079" s="2">
        <v>2078</v>
      </c>
      <c r="B2079" s="6" t="s">
        <v>157</v>
      </c>
      <c r="C2079" s="7" t="str">
        <f>HYPERLINK("https://www.youtube.com/watch?v=-0NL5GMRaX0","https://www.youtube.com/watch?v=-0NL5GMRaX0")</f>
        <v>https://www.youtube.com/watch?v=-0NL5GMRaX0</v>
      </c>
      <c r="D2079" s="6" t="s">
        <v>4452</v>
      </c>
      <c r="E2079" s="8">
        <v>44420</v>
      </c>
      <c r="F2079" s="6" t="s">
        <v>684</v>
      </c>
      <c r="G2079" s="5">
        <v>2490</v>
      </c>
      <c r="H2079" s="5">
        <v>52</v>
      </c>
      <c r="I2079" s="5">
        <v>183</v>
      </c>
      <c r="J2079" s="6">
        <v>605.1</v>
      </c>
      <c r="K2079" s="4" t="s">
        <v>4606</v>
      </c>
      <c r="L2079" s="6" t="s">
        <v>4453</v>
      </c>
      <c r="M2079" s="5">
        <v>18345</v>
      </c>
      <c r="N2079" s="4" t="s">
        <v>4606</v>
      </c>
      <c r="O2079" s="4" t="s">
        <v>4606</v>
      </c>
      <c r="P2079" s="4" t="s">
        <v>4606</v>
      </c>
    </row>
    <row r="2080" spans="1:16" ht="15" x14ac:dyDescent="0.2">
      <c r="A2080" s="2">
        <v>2079</v>
      </c>
      <c r="B2080" s="6" t="s">
        <v>157</v>
      </c>
      <c r="C2080" s="7" t="str">
        <f>HYPERLINK("https://www.youtube.com/watch?v=TolpW9usU4Q","https://www.youtube.com/watch?v=TolpW9usU4Q")</f>
        <v>https://www.youtube.com/watch?v=TolpW9usU4Q</v>
      </c>
      <c r="D2080" s="6" t="s">
        <v>4454</v>
      </c>
      <c r="E2080" s="8">
        <v>44420</v>
      </c>
      <c r="F2080" s="6" t="s">
        <v>4455</v>
      </c>
      <c r="G2080" s="5">
        <v>59</v>
      </c>
      <c r="H2080" s="5">
        <v>0</v>
      </c>
      <c r="I2080" s="5">
        <v>0</v>
      </c>
      <c r="J2080" s="6">
        <v>11.8</v>
      </c>
      <c r="K2080" s="4" t="s">
        <v>4606</v>
      </c>
      <c r="L2080" s="6" t="s">
        <v>4456</v>
      </c>
      <c r="M2080" s="5">
        <v>18346</v>
      </c>
      <c r="N2080" s="4" t="s">
        <v>4606</v>
      </c>
      <c r="O2080" s="4" t="s">
        <v>4606</v>
      </c>
      <c r="P2080" s="4" t="s">
        <v>4606</v>
      </c>
    </row>
    <row r="2081" spans="1:16" ht="15" x14ac:dyDescent="0.2">
      <c r="A2081" s="2">
        <v>2080</v>
      </c>
      <c r="B2081" s="6" t="s">
        <v>157</v>
      </c>
      <c r="C2081" s="7" t="str">
        <f>HYPERLINK("https://www.youtube.com/watch?v=gPL_cgW-RUY","https://www.youtube.com/watch?v=gPL_cgW-RUY")</f>
        <v>https://www.youtube.com/watch?v=gPL_cgW-RUY</v>
      </c>
      <c r="D2081" s="6" t="s">
        <v>4146</v>
      </c>
      <c r="E2081" s="8">
        <v>44421</v>
      </c>
      <c r="F2081" s="6" t="s">
        <v>4457</v>
      </c>
      <c r="G2081" s="5">
        <v>21</v>
      </c>
      <c r="H2081" s="5">
        <v>3</v>
      </c>
      <c r="I2081" s="5">
        <v>9</v>
      </c>
      <c r="J2081" s="6">
        <v>9.6</v>
      </c>
      <c r="K2081" s="4" t="s">
        <v>4606</v>
      </c>
      <c r="L2081" s="6" t="s">
        <v>4458</v>
      </c>
      <c r="M2081" s="5">
        <v>18347</v>
      </c>
      <c r="N2081" s="4" t="s">
        <v>4606</v>
      </c>
      <c r="O2081" s="4" t="s">
        <v>4606</v>
      </c>
      <c r="P2081" s="4" t="s">
        <v>4606</v>
      </c>
    </row>
    <row r="2082" spans="1:16" ht="15" x14ac:dyDescent="0.2">
      <c r="A2082" s="2">
        <v>2081</v>
      </c>
      <c r="B2082" s="6" t="s">
        <v>157</v>
      </c>
      <c r="C2082" s="7" t="str">
        <f>HYPERLINK("https://www.youtube.com/watch?v=gmAc9GzOHFs","https://www.youtube.com/watch?v=gmAc9GzOHFs")</f>
        <v>https://www.youtube.com/watch?v=gmAc9GzOHFs</v>
      </c>
      <c r="D2082" s="6" t="s">
        <v>4459</v>
      </c>
      <c r="E2082" s="8">
        <v>44420</v>
      </c>
      <c r="F2082" s="6" t="s">
        <v>4460</v>
      </c>
      <c r="G2082" s="5">
        <v>42</v>
      </c>
      <c r="H2082" s="5">
        <v>3</v>
      </c>
      <c r="I2082" s="5">
        <v>3</v>
      </c>
      <c r="J2082" s="6">
        <v>10.8</v>
      </c>
      <c r="K2082" s="4" t="s">
        <v>4606</v>
      </c>
      <c r="L2082" s="6" t="s">
        <v>4461</v>
      </c>
      <c r="M2082" s="5">
        <v>18348</v>
      </c>
      <c r="N2082" s="4" t="s">
        <v>4606</v>
      </c>
      <c r="O2082" s="4" t="s">
        <v>4606</v>
      </c>
      <c r="P2082" s="4" t="s">
        <v>4606</v>
      </c>
    </row>
    <row r="2083" spans="1:16" ht="15" x14ac:dyDescent="0.2">
      <c r="A2083" s="2">
        <v>2082</v>
      </c>
      <c r="B2083" s="6" t="s">
        <v>157</v>
      </c>
      <c r="C2083" s="7" t="str">
        <f>HYPERLINK("https://www.youtube.com/watch?v=n2pGNZYKu_o","https://www.youtube.com/watch?v=n2pGNZYKu_o")</f>
        <v>https://www.youtube.com/watch?v=n2pGNZYKu_o</v>
      </c>
      <c r="D2083" s="6" t="s">
        <v>4462</v>
      </c>
      <c r="E2083" s="8">
        <v>44420</v>
      </c>
      <c r="F2083" s="6" t="s">
        <v>4463</v>
      </c>
      <c r="G2083" s="5">
        <v>0</v>
      </c>
      <c r="H2083" s="5">
        <v>0</v>
      </c>
      <c r="I2083" s="5">
        <v>18</v>
      </c>
      <c r="J2083" s="5">
        <v>9</v>
      </c>
      <c r="K2083" s="4" t="s">
        <v>4606</v>
      </c>
      <c r="L2083" s="6" t="s">
        <v>4464</v>
      </c>
      <c r="M2083" s="5">
        <v>18349</v>
      </c>
      <c r="N2083" s="4" t="s">
        <v>4606</v>
      </c>
      <c r="O2083" s="4" t="s">
        <v>4606</v>
      </c>
      <c r="P2083" s="4" t="s">
        <v>4606</v>
      </c>
    </row>
    <row r="2084" spans="1:16" ht="15" x14ac:dyDescent="0.2">
      <c r="A2084" s="2">
        <v>2083</v>
      </c>
      <c r="B2084" s="6" t="s">
        <v>157</v>
      </c>
      <c r="C2084" s="7" t="str">
        <f>HYPERLINK("https://www.youtube.com/watch?v=YmhAfjv6ry4","https://www.youtube.com/watch?v=YmhAfjv6ry4")</f>
        <v>https://www.youtube.com/watch?v=YmhAfjv6ry4</v>
      </c>
      <c r="D2084" s="6" t="s">
        <v>4329</v>
      </c>
      <c r="E2084" s="8">
        <v>44421</v>
      </c>
      <c r="F2084" s="6" t="s">
        <v>4465</v>
      </c>
      <c r="G2084" s="5">
        <v>453</v>
      </c>
      <c r="H2084" s="5">
        <v>0</v>
      </c>
      <c r="I2084" s="5">
        <v>7</v>
      </c>
      <c r="J2084" s="6">
        <v>94.100000000000009</v>
      </c>
      <c r="K2084" s="4" t="s">
        <v>4606</v>
      </c>
      <c r="L2084" s="6" t="s">
        <v>4331</v>
      </c>
      <c r="M2084" s="5">
        <v>18350</v>
      </c>
      <c r="N2084" s="4" t="s">
        <v>4606</v>
      </c>
      <c r="O2084" s="4" t="s">
        <v>4606</v>
      </c>
      <c r="P2084" s="4" t="s">
        <v>4606</v>
      </c>
    </row>
    <row r="2085" spans="1:16" ht="15" x14ac:dyDescent="0.2">
      <c r="A2085" s="2">
        <v>2084</v>
      </c>
      <c r="B2085" s="6" t="s">
        <v>157</v>
      </c>
      <c r="C2085" s="7" t="str">
        <f>HYPERLINK("https://www.youtube.com/watch?v=asuO7VaJoN0","https://www.youtube.com/watch?v=asuO7VaJoN0")</f>
        <v>https://www.youtube.com/watch?v=asuO7VaJoN0</v>
      </c>
      <c r="D2085" s="6" t="s">
        <v>4466</v>
      </c>
      <c r="E2085" s="8">
        <v>44421</v>
      </c>
      <c r="F2085" s="6" t="s">
        <v>4467</v>
      </c>
      <c r="G2085" s="5">
        <v>5640000</v>
      </c>
      <c r="H2085" s="5">
        <v>6127</v>
      </c>
      <c r="I2085" s="5">
        <v>116249</v>
      </c>
      <c r="J2085" s="6">
        <v>1187962.6000000001</v>
      </c>
      <c r="K2085" s="4" t="s">
        <v>4606</v>
      </c>
      <c r="L2085" s="6" t="s">
        <v>4468</v>
      </c>
      <c r="M2085" s="5">
        <v>18556</v>
      </c>
      <c r="N2085" s="4" t="s">
        <v>4606</v>
      </c>
      <c r="O2085" s="4" t="s">
        <v>4606</v>
      </c>
      <c r="P2085" s="4" t="s">
        <v>4606</v>
      </c>
    </row>
    <row r="2086" spans="1:16" ht="15" x14ac:dyDescent="0.2">
      <c r="A2086" s="2">
        <v>2085</v>
      </c>
      <c r="B2086" s="6" t="s">
        <v>157</v>
      </c>
      <c r="C2086" s="7" t="str">
        <f>HYPERLINK("https://www.youtube.com/watch?v=SP3VsWjsSCw","https://www.youtube.com/watch?v=SP3VsWjsSCw")</f>
        <v>https://www.youtube.com/watch?v=SP3VsWjsSCw</v>
      </c>
      <c r="D2086" s="6" t="s">
        <v>1915</v>
      </c>
      <c r="E2086" s="8">
        <v>44421</v>
      </c>
      <c r="F2086" s="6" t="s">
        <v>4469</v>
      </c>
      <c r="G2086" s="5">
        <v>2030000</v>
      </c>
      <c r="H2086" s="5">
        <v>8</v>
      </c>
      <c r="I2086" s="5">
        <v>386</v>
      </c>
      <c r="J2086" s="6">
        <v>406195.4</v>
      </c>
      <c r="K2086" s="4" t="s">
        <v>4606</v>
      </c>
      <c r="L2086" s="6" t="s">
        <v>4470</v>
      </c>
      <c r="M2086" s="5">
        <v>18557</v>
      </c>
      <c r="N2086" s="4" t="s">
        <v>4606</v>
      </c>
      <c r="O2086" s="4" t="s">
        <v>4606</v>
      </c>
      <c r="P2086" s="4" t="s">
        <v>4606</v>
      </c>
    </row>
    <row r="2087" spans="1:16" ht="15" x14ac:dyDescent="0.2">
      <c r="A2087" s="2">
        <v>2086</v>
      </c>
      <c r="B2087" s="6" t="s">
        <v>157</v>
      </c>
      <c r="C2087" s="7" t="str">
        <f>HYPERLINK("https://www.youtube.com/watch?v=OQnMWdRMsIM","https://www.youtube.com/watch?v=OQnMWdRMsIM")</f>
        <v>https://www.youtube.com/watch?v=OQnMWdRMsIM</v>
      </c>
      <c r="D2087" s="6" t="s">
        <v>4471</v>
      </c>
      <c r="E2087" s="8">
        <v>44421</v>
      </c>
      <c r="F2087" s="6" t="s">
        <v>4472</v>
      </c>
      <c r="G2087" s="5">
        <v>10000</v>
      </c>
      <c r="H2087" s="5">
        <v>101</v>
      </c>
      <c r="I2087" s="5">
        <v>531</v>
      </c>
      <c r="J2087" s="6">
        <v>2295.8000000000002</v>
      </c>
      <c r="K2087" s="4" t="s">
        <v>4606</v>
      </c>
      <c r="L2087" s="6" t="s">
        <v>4473</v>
      </c>
      <c r="M2087" s="5">
        <v>18558</v>
      </c>
      <c r="N2087" s="4" t="s">
        <v>4606</v>
      </c>
      <c r="O2087" s="4" t="s">
        <v>4606</v>
      </c>
      <c r="P2087" s="4" t="s">
        <v>4606</v>
      </c>
    </row>
    <row r="2088" spans="1:16" ht="15" x14ac:dyDescent="0.2">
      <c r="A2088" s="2">
        <v>2087</v>
      </c>
      <c r="B2088" s="6" t="s">
        <v>157</v>
      </c>
      <c r="C2088" s="7" t="str">
        <f>HYPERLINK("https://www.youtube.com/watch?v=Dyrh_4GxGzk","https://www.youtube.com/watch?v=Dyrh_4GxGzk")</f>
        <v>https://www.youtube.com/watch?v=Dyrh_4GxGzk</v>
      </c>
      <c r="D2088" s="6" t="s">
        <v>4474</v>
      </c>
      <c r="E2088" s="8">
        <v>44421</v>
      </c>
      <c r="F2088" s="6" t="s">
        <v>4475</v>
      </c>
      <c r="G2088" s="5">
        <v>1880</v>
      </c>
      <c r="H2088" s="5">
        <v>36</v>
      </c>
      <c r="I2088" s="5">
        <v>114</v>
      </c>
      <c r="J2088" s="6">
        <v>443.8</v>
      </c>
      <c r="K2088" s="4" t="s">
        <v>4606</v>
      </c>
      <c r="L2088" s="6" t="s">
        <v>4476</v>
      </c>
      <c r="M2088" s="5">
        <v>18559</v>
      </c>
      <c r="N2088" s="4" t="s">
        <v>4606</v>
      </c>
      <c r="O2088" s="4" t="s">
        <v>4606</v>
      </c>
      <c r="P2088" s="4" t="s">
        <v>4606</v>
      </c>
    </row>
    <row r="2089" spans="1:16" ht="15" x14ac:dyDescent="0.2">
      <c r="A2089" s="2">
        <v>2088</v>
      </c>
      <c r="B2089" s="6" t="s">
        <v>157</v>
      </c>
      <c r="C2089" s="7" t="str">
        <f>HYPERLINK("https://www.youtube.com/watch?v=akgQQraOujo","https://www.youtube.com/watch?v=akgQQraOujo")</f>
        <v>https://www.youtube.com/watch?v=akgQQraOujo</v>
      </c>
      <c r="D2089" s="6" t="s">
        <v>4477</v>
      </c>
      <c r="E2089" s="8">
        <v>44421</v>
      </c>
      <c r="F2089" s="6" t="s">
        <v>4478</v>
      </c>
      <c r="G2089" s="5">
        <v>18100</v>
      </c>
      <c r="H2089" s="5">
        <v>82</v>
      </c>
      <c r="I2089" s="5">
        <v>1548</v>
      </c>
      <c r="J2089" s="6">
        <v>4418.6000000000004</v>
      </c>
      <c r="K2089" s="4" t="s">
        <v>4606</v>
      </c>
      <c r="L2089" s="6" t="s">
        <v>4479</v>
      </c>
      <c r="M2089" s="5">
        <v>18560</v>
      </c>
      <c r="N2089" s="4" t="s">
        <v>4606</v>
      </c>
      <c r="O2089" s="4" t="s">
        <v>4606</v>
      </c>
      <c r="P2089" s="4" t="s">
        <v>4606</v>
      </c>
    </row>
    <row r="2090" spans="1:16" ht="15" x14ac:dyDescent="0.2">
      <c r="A2090" s="2">
        <v>2089</v>
      </c>
      <c r="B2090" s="6" t="s">
        <v>157</v>
      </c>
      <c r="C2090" s="7" t="str">
        <f>HYPERLINK("https://www.youtube.com/watch?v=K_JrJq-pJI8","https://www.youtube.com/watch?v=K_JrJq-pJI8")</f>
        <v>https://www.youtube.com/watch?v=K_JrJq-pJI8</v>
      </c>
      <c r="D2090" s="6" t="s">
        <v>4480</v>
      </c>
      <c r="E2090" s="8">
        <v>44421</v>
      </c>
      <c r="F2090" s="6" t="s">
        <v>4481</v>
      </c>
      <c r="G2090" s="5">
        <v>31000</v>
      </c>
      <c r="H2090" s="5">
        <v>52</v>
      </c>
      <c r="I2090" s="5">
        <v>923</v>
      </c>
      <c r="J2090" s="6">
        <v>6677.1</v>
      </c>
      <c r="K2090" s="4" t="s">
        <v>4606</v>
      </c>
      <c r="L2090" s="6" t="s">
        <v>4482</v>
      </c>
      <c r="M2090" s="5">
        <v>18561</v>
      </c>
      <c r="N2090" s="4" t="s">
        <v>4606</v>
      </c>
      <c r="O2090" s="4" t="s">
        <v>4606</v>
      </c>
      <c r="P2090" s="4" t="s">
        <v>4606</v>
      </c>
    </row>
    <row r="2091" spans="1:16" ht="15" x14ac:dyDescent="0.2">
      <c r="A2091" s="2">
        <v>2090</v>
      </c>
      <c r="B2091" s="6" t="s">
        <v>157</v>
      </c>
      <c r="C2091" s="7" t="str">
        <f>HYPERLINK("https://www.youtube.com/watch?v=NP-S1UgA8Ak","https://www.youtube.com/watch?v=NP-S1UgA8Ak")</f>
        <v>https://www.youtube.com/watch?v=NP-S1UgA8Ak</v>
      </c>
      <c r="D2091" s="6" t="s">
        <v>3819</v>
      </c>
      <c r="E2091" s="8">
        <v>44421</v>
      </c>
      <c r="F2091" s="6" t="s">
        <v>4483</v>
      </c>
      <c r="G2091" s="5">
        <v>343</v>
      </c>
      <c r="H2091" s="5">
        <v>59</v>
      </c>
      <c r="I2091" s="5">
        <v>325</v>
      </c>
      <c r="J2091" s="6">
        <v>248.8</v>
      </c>
      <c r="K2091" s="4" t="s">
        <v>4606</v>
      </c>
      <c r="L2091" s="6" t="s">
        <v>4484</v>
      </c>
      <c r="M2091" s="5">
        <v>18562</v>
      </c>
      <c r="N2091" s="4" t="s">
        <v>4606</v>
      </c>
      <c r="O2091" s="4" t="s">
        <v>4606</v>
      </c>
      <c r="P2091" s="4" t="s">
        <v>4606</v>
      </c>
    </row>
    <row r="2092" spans="1:16" ht="15" x14ac:dyDescent="0.2">
      <c r="A2092" s="2">
        <v>2091</v>
      </c>
      <c r="B2092" s="6" t="s">
        <v>157</v>
      </c>
      <c r="C2092" s="7" t="str">
        <f>HYPERLINK("https://www.youtube.com/watch?v=bO0R2aj05uI","https://www.youtube.com/watch?v=bO0R2aj05uI")</f>
        <v>https://www.youtube.com/watch?v=bO0R2aj05uI</v>
      </c>
      <c r="D2092" s="6" t="s">
        <v>4485</v>
      </c>
      <c r="E2092" s="8">
        <v>44421</v>
      </c>
      <c r="F2092" s="6" t="s">
        <v>4486</v>
      </c>
      <c r="G2092" s="5">
        <v>25800</v>
      </c>
      <c r="H2092" s="5">
        <v>374</v>
      </c>
      <c r="I2092" s="5">
        <v>3930</v>
      </c>
      <c r="J2092" s="6">
        <v>7237.2</v>
      </c>
      <c r="K2092" s="4" t="s">
        <v>4606</v>
      </c>
      <c r="L2092" s="6" t="s">
        <v>4487</v>
      </c>
      <c r="M2092" s="5">
        <v>18563</v>
      </c>
      <c r="N2092" s="4" t="s">
        <v>4606</v>
      </c>
      <c r="O2092" s="4" t="s">
        <v>4606</v>
      </c>
      <c r="P2092" s="4" t="s">
        <v>4606</v>
      </c>
    </row>
    <row r="2093" spans="1:16" ht="15" x14ac:dyDescent="0.2">
      <c r="A2093" s="2">
        <v>2092</v>
      </c>
      <c r="B2093" s="6" t="s">
        <v>157</v>
      </c>
      <c r="C2093" s="7" t="str">
        <f>HYPERLINK("https://www.youtube.com/watch?v=A37XApAQiDQ","https://www.youtube.com/watch?v=A37XApAQiDQ")</f>
        <v>https://www.youtube.com/watch?v=A37XApAQiDQ</v>
      </c>
      <c r="D2093" s="6" t="s">
        <v>4488</v>
      </c>
      <c r="E2093" s="8">
        <v>44421</v>
      </c>
      <c r="F2093" s="6" t="s">
        <v>4489</v>
      </c>
      <c r="G2093" s="5">
        <v>0</v>
      </c>
      <c r="H2093" s="5">
        <v>9</v>
      </c>
      <c r="I2093" s="5">
        <v>923</v>
      </c>
      <c r="J2093" s="6">
        <v>464.2</v>
      </c>
      <c r="K2093" s="4" t="s">
        <v>4606</v>
      </c>
      <c r="L2093" s="6" t="s">
        <v>4490</v>
      </c>
      <c r="M2093" s="5">
        <v>18564</v>
      </c>
      <c r="N2093" s="4" t="s">
        <v>4606</v>
      </c>
      <c r="O2093" s="4" t="s">
        <v>4606</v>
      </c>
      <c r="P2093" s="4" t="s">
        <v>4606</v>
      </c>
    </row>
    <row r="2094" spans="1:16" ht="15" x14ac:dyDescent="0.2">
      <c r="A2094" s="2">
        <v>2093</v>
      </c>
      <c r="B2094" s="6" t="s">
        <v>157</v>
      </c>
      <c r="C2094" s="7" t="str">
        <f>HYPERLINK("https://www.youtube.com/watch?v=0PFSoOM_5TI","https://www.youtube.com/watch?v=0PFSoOM_5TI")</f>
        <v>https://www.youtube.com/watch?v=0PFSoOM_5TI</v>
      </c>
      <c r="D2094" s="6" t="s">
        <v>4129</v>
      </c>
      <c r="E2094" s="8">
        <v>44421</v>
      </c>
      <c r="F2094" s="6" t="s">
        <v>4491</v>
      </c>
      <c r="G2094" s="5">
        <v>0</v>
      </c>
      <c r="H2094" s="5">
        <v>10</v>
      </c>
      <c r="I2094" s="5">
        <v>168</v>
      </c>
      <c r="J2094" s="5">
        <v>87</v>
      </c>
      <c r="K2094" s="4" t="s">
        <v>4606</v>
      </c>
      <c r="L2094" s="6" t="s">
        <v>4492</v>
      </c>
      <c r="M2094" s="5">
        <v>18565</v>
      </c>
      <c r="N2094" s="4" t="s">
        <v>4606</v>
      </c>
      <c r="O2094" s="4" t="s">
        <v>4606</v>
      </c>
      <c r="P2094" s="4" t="s">
        <v>4606</v>
      </c>
    </row>
    <row r="2095" spans="1:16" ht="15" x14ac:dyDescent="0.2">
      <c r="A2095" s="2">
        <v>2094</v>
      </c>
      <c r="B2095" s="6" t="s">
        <v>157</v>
      </c>
      <c r="C2095" s="7" t="str">
        <f>HYPERLINK("https://www.youtube.com/watch?v=wNIYdkrEyv8","https://www.youtube.com/watch?v=wNIYdkrEyv8")</f>
        <v>https://www.youtube.com/watch?v=wNIYdkrEyv8</v>
      </c>
      <c r="D2095" s="6" t="s">
        <v>4493</v>
      </c>
      <c r="E2095" s="8">
        <v>44421</v>
      </c>
      <c r="F2095" s="6" t="s">
        <v>4494</v>
      </c>
      <c r="G2095" s="5">
        <v>12800</v>
      </c>
      <c r="H2095" s="5">
        <v>24</v>
      </c>
      <c r="I2095" s="5">
        <v>372</v>
      </c>
      <c r="J2095" s="6">
        <v>2753.2</v>
      </c>
      <c r="K2095" s="4" t="s">
        <v>4606</v>
      </c>
      <c r="L2095" s="6" t="s">
        <v>4495</v>
      </c>
      <c r="M2095" s="5">
        <v>18566</v>
      </c>
      <c r="N2095" s="4" t="s">
        <v>4606</v>
      </c>
      <c r="O2095" s="4" t="s">
        <v>4606</v>
      </c>
      <c r="P2095" s="4" t="s">
        <v>4606</v>
      </c>
    </row>
    <row r="2096" spans="1:16" ht="15" x14ac:dyDescent="0.2">
      <c r="A2096" s="2">
        <v>2095</v>
      </c>
      <c r="B2096" s="6" t="s">
        <v>157</v>
      </c>
      <c r="C2096" s="7" t="str">
        <f>HYPERLINK("https://www.youtube.com/watch?v=mXK-ZCmMFqo","https://www.youtube.com/watch?v=mXK-ZCmMFqo")</f>
        <v>https://www.youtube.com/watch?v=mXK-ZCmMFqo</v>
      </c>
      <c r="D2096" s="6" t="s">
        <v>4496</v>
      </c>
      <c r="E2096" s="8">
        <v>44421</v>
      </c>
      <c r="F2096" s="6" t="s">
        <v>4497</v>
      </c>
      <c r="G2096" s="5">
        <v>112000</v>
      </c>
      <c r="H2096" s="5">
        <v>381</v>
      </c>
      <c r="I2096" s="5">
        <v>2203</v>
      </c>
      <c r="J2096" s="6">
        <v>23615.8</v>
      </c>
      <c r="K2096" s="4" t="s">
        <v>4606</v>
      </c>
      <c r="L2096" s="6" t="s">
        <v>4498</v>
      </c>
      <c r="M2096" s="5">
        <v>18567</v>
      </c>
      <c r="N2096" s="4" t="s">
        <v>4606</v>
      </c>
      <c r="O2096" s="4" t="s">
        <v>4606</v>
      </c>
      <c r="P2096" s="4" t="s">
        <v>4606</v>
      </c>
    </row>
    <row r="2097" spans="1:16" ht="15" x14ac:dyDescent="0.2">
      <c r="A2097" s="2">
        <v>2096</v>
      </c>
      <c r="B2097" s="6" t="s">
        <v>157</v>
      </c>
      <c r="C2097" s="7" t="str">
        <f>HYPERLINK("https://www.youtube.com/watch?v=jYVn7l1VTPg","https://www.youtube.com/watch?v=jYVn7l1VTPg")</f>
        <v>https://www.youtube.com/watch?v=jYVn7l1VTPg</v>
      </c>
      <c r="D2097" s="6" t="s">
        <v>4499</v>
      </c>
      <c r="E2097" s="8">
        <v>44421</v>
      </c>
      <c r="F2097" s="6" t="s">
        <v>4500</v>
      </c>
      <c r="G2097" s="5">
        <v>8150</v>
      </c>
      <c r="H2097" s="5">
        <v>5</v>
      </c>
      <c r="I2097" s="5">
        <v>40</v>
      </c>
      <c r="J2097" s="6">
        <v>1651.5</v>
      </c>
      <c r="K2097" s="4" t="s">
        <v>4606</v>
      </c>
      <c r="L2097" s="6" t="s">
        <v>4501</v>
      </c>
      <c r="M2097" s="5">
        <v>18568</v>
      </c>
      <c r="N2097" s="4" t="s">
        <v>4606</v>
      </c>
      <c r="O2097" s="4" t="s">
        <v>4606</v>
      </c>
      <c r="P2097" s="4" t="s">
        <v>4606</v>
      </c>
    </row>
    <row r="2098" spans="1:16" ht="15" x14ac:dyDescent="0.2">
      <c r="A2098" s="2">
        <v>2097</v>
      </c>
      <c r="B2098" s="6" t="s">
        <v>157</v>
      </c>
      <c r="C2098" s="7" t="str">
        <f>HYPERLINK("https://www.youtube.com/watch?v=aI5Qp8If_wA","https://www.youtube.com/watch?v=aI5Qp8If_wA")</f>
        <v>https://www.youtube.com/watch?v=aI5Qp8If_wA</v>
      </c>
      <c r="D2098" s="6" t="s">
        <v>4502</v>
      </c>
      <c r="E2098" s="8">
        <v>44421</v>
      </c>
      <c r="F2098" s="6" t="s">
        <v>4503</v>
      </c>
      <c r="G2098" s="5">
        <v>12900</v>
      </c>
      <c r="H2098" s="5">
        <v>53</v>
      </c>
      <c r="I2098" s="5">
        <v>273</v>
      </c>
      <c r="J2098" s="6">
        <v>2732.4</v>
      </c>
      <c r="K2098" s="4" t="s">
        <v>4606</v>
      </c>
      <c r="L2098" s="6" t="s">
        <v>4504</v>
      </c>
      <c r="M2098" s="5">
        <v>18569</v>
      </c>
      <c r="N2098" s="4" t="s">
        <v>4606</v>
      </c>
      <c r="O2098" s="4" t="s">
        <v>4606</v>
      </c>
      <c r="P2098" s="4" t="s">
        <v>4606</v>
      </c>
    </row>
    <row r="2099" spans="1:16" ht="15" x14ac:dyDescent="0.2">
      <c r="A2099" s="2">
        <v>2098</v>
      </c>
      <c r="B2099" s="6" t="s">
        <v>157</v>
      </c>
      <c r="C2099" s="7" t="str">
        <f>HYPERLINK("https://www.youtube.com/watch?v=h-bc_K9eEhc","https://www.youtube.com/watch?v=h-bc_K9eEhc")</f>
        <v>https://www.youtube.com/watch?v=h-bc_K9eEhc</v>
      </c>
      <c r="D2099" s="6" t="s">
        <v>4505</v>
      </c>
      <c r="E2099" s="8">
        <v>44421</v>
      </c>
      <c r="F2099" s="6" t="s">
        <v>4506</v>
      </c>
      <c r="G2099" s="5">
        <v>51300</v>
      </c>
      <c r="H2099" s="5">
        <v>31</v>
      </c>
      <c r="I2099" s="5">
        <v>560</v>
      </c>
      <c r="J2099" s="6">
        <v>10549.3</v>
      </c>
      <c r="K2099" s="4" t="s">
        <v>4606</v>
      </c>
      <c r="L2099" s="6" t="s">
        <v>4507</v>
      </c>
      <c r="M2099" s="5">
        <v>18570</v>
      </c>
      <c r="N2099" s="4" t="s">
        <v>4606</v>
      </c>
      <c r="O2099" s="4" t="s">
        <v>4606</v>
      </c>
      <c r="P2099" s="4" t="s">
        <v>4606</v>
      </c>
    </row>
    <row r="2100" spans="1:16" ht="15" x14ac:dyDescent="0.2">
      <c r="A2100" s="2">
        <v>2099</v>
      </c>
      <c r="B2100" s="6" t="s">
        <v>157</v>
      </c>
      <c r="C2100" s="7" t="str">
        <f>HYPERLINK("https://www.youtube.com/watch?v=55GdL6nwax0","https://www.youtube.com/watch?v=55GdL6nwax0")</f>
        <v>https://www.youtube.com/watch?v=55GdL6nwax0</v>
      </c>
      <c r="D2100" s="6" t="s">
        <v>4508</v>
      </c>
      <c r="E2100" s="8">
        <v>44421</v>
      </c>
      <c r="F2100" s="6" t="s">
        <v>4509</v>
      </c>
      <c r="G2100" s="5">
        <v>301000</v>
      </c>
      <c r="H2100" s="5">
        <v>605</v>
      </c>
      <c r="I2100" s="5">
        <v>4929</v>
      </c>
      <c r="J2100" s="5">
        <v>62846</v>
      </c>
      <c r="K2100" s="4" t="s">
        <v>4606</v>
      </c>
      <c r="L2100" s="6" t="s">
        <v>4510</v>
      </c>
      <c r="M2100" s="5">
        <v>18571</v>
      </c>
      <c r="N2100" s="4" t="s">
        <v>4606</v>
      </c>
      <c r="O2100" s="4" t="s">
        <v>4606</v>
      </c>
      <c r="P2100" s="4" t="s">
        <v>4606</v>
      </c>
    </row>
    <row r="2101" spans="1:16" ht="15" x14ac:dyDescent="0.2">
      <c r="A2101" s="2">
        <v>2100</v>
      </c>
      <c r="B2101" s="6" t="s">
        <v>157</v>
      </c>
      <c r="C2101" s="7" t="str">
        <f>HYPERLINK("https://www.youtube.com/watch?v=xmxTvh47QP4","https://www.youtube.com/watch?v=xmxTvh47QP4")</f>
        <v>https://www.youtube.com/watch?v=xmxTvh47QP4</v>
      </c>
      <c r="D2101" s="6" t="s">
        <v>4511</v>
      </c>
      <c r="E2101" s="8">
        <v>44421</v>
      </c>
      <c r="F2101" s="6" t="s">
        <v>4512</v>
      </c>
      <c r="G2101" s="5">
        <v>9860</v>
      </c>
      <c r="H2101" s="5">
        <v>7</v>
      </c>
      <c r="I2101" s="5">
        <v>153</v>
      </c>
      <c r="J2101" s="6">
        <v>2050.6</v>
      </c>
      <c r="K2101" s="4" t="s">
        <v>4606</v>
      </c>
      <c r="L2101" s="6" t="s">
        <v>4513</v>
      </c>
      <c r="M2101" s="5">
        <v>18572</v>
      </c>
      <c r="N2101" s="4" t="s">
        <v>4606</v>
      </c>
      <c r="O2101" s="4" t="s">
        <v>4606</v>
      </c>
      <c r="P2101" s="4" t="s">
        <v>4606</v>
      </c>
    </row>
    <row r="2102" spans="1:16" ht="15" x14ac:dyDescent="0.2">
      <c r="A2102" s="2">
        <v>2101</v>
      </c>
      <c r="B2102" s="6" t="s">
        <v>157</v>
      </c>
      <c r="C2102" s="7" t="str">
        <f>HYPERLINK("https://www.youtube.com/watch?v=BnXVh6qgleM","https://www.youtube.com/watch?v=BnXVh6qgleM")</f>
        <v>https://www.youtube.com/watch?v=BnXVh6qgleM</v>
      </c>
      <c r="D2102" s="6" t="s">
        <v>4514</v>
      </c>
      <c r="E2102" s="8">
        <v>44421</v>
      </c>
      <c r="F2102" s="6" t="s">
        <v>4515</v>
      </c>
      <c r="G2102" s="5">
        <v>67600</v>
      </c>
      <c r="H2102" s="5">
        <v>144</v>
      </c>
      <c r="I2102" s="5">
        <v>2187</v>
      </c>
      <c r="J2102" s="6">
        <v>14656.7</v>
      </c>
      <c r="K2102" s="4" t="s">
        <v>4606</v>
      </c>
      <c r="L2102" s="6" t="s">
        <v>4516</v>
      </c>
      <c r="M2102" s="5">
        <v>18573</v>
      </c>
      <c r="N2102" s="4" t="s">
        <v>4606</v>
      </c>
      <c r="O2102" s="4" t="s">
        <v>4606</v>
      </c>
      <c r="P2102" s="4" t="s">
        <v>4606</v>
      </c>
    </row>
    <row r="2103" spans="1:16" ht="15" x14ac:dyDescent="0.2">
      <c r="A2103" s="2">
        <v>2102</v>
      </c>
      <c r="B2103" s="6" t="s">
        <v>157</v>
      </c>
      <c r="C2103" s="7" t="str">
        <f>HYPERLINK("https://www.youtube.com/watch?v=-isjbWD8fZQ","https://www.youtube.com/watch?v=-isjbWD8fZQ")</f>
        <v>https://www.youtube.com/watch?v=-isjbWD8fZQ</v>
      </c>
      <c r="D2103" s="6" t="s">
        <v>4517</v>
      </c>
      <c r="E2103" s="8">
        <v>44421</v>
      </c>
      <c r="F2103" s="6" t="s">
        <v>4518</v>
      </c>
      <c r="G2103" s="5">
        <v>814000</v>
      </c>
      <c r="H2103" s="5">
        <v>8</v>
      </c>
      <c r="I2103" s="5">
        <v>276</v>
      </c>
      <c r="J2103" s="6">
        <v>162940.4</v>
      </c>
      <c r="K2103" s="4" t="s">
        <v>4606</v>
      </c>
      <c r="L2103" s="6" t="s">
        <v>4519</v>
      </c>
      <c r="M2103" s="5">
        <v>18574</v>
      </c>
      <c r="N2103" s="4" t="s">
        <v>4606</v>
      </c>
      <c r="O2103" s="4" t="s">
        <v>4606</v>
      </c>
      <c r="P2103" s="4" t="s">
        <v>4606</v>
      </c>
    </row>
    <row r="2104" spans="1:16" ht="15" x14ac:dyDescent="0.2">
      <c r="A2104" s="2">
        <v>2103</v>
      </c>
      <c r="B2104" s="6" t="s">
        <v>157</v>
      </c>
      <c r="C2104" s="7" t="str">
        <f>HYPERLINK("https://www.youtube.com/watch?v=hDN-KMvof50","https://www.youtube.com/watch?v=hDN-KMvof50")</f>
        <v>https://www.youtube.com/watch?v=hDN-KMvof50</v>
      </c>
      <c r="D2104" s="6" t="s">
        <v>4373</v>
      </c>
      <c r="E2104" s="8">
        <v>44421</v>
      </c>
      <c r="F2104" s="6" t="s">
        <v>4520</v>
      </c>
      <c r="G2104" s="5">
        <v>127000</v>
      </c>
      <c r="H2104" s="5">
        <v>4485</v>
      </c>
      <c r="I2104" s="5">
        <v>27959</v>
      </c>
      <c r="J2104" s="5">
        <v>40725</v>
      </c>
      <c r="K2104" s="4" t="s">
        <v>4606</v>
      </c>
      <c r="L2104" s="6" t="s">
        <v>4521</v>
      </c>
      <c r="M2104" s="5">
        <v>18575</v>
      </c>
      <c r="N2104" s="4" t="s">
        <v>4606</v>
      </c>
      <c r="O2104" s="4" t="s">
        <v>4606</v>
      </c>
      <c r="P2104" s="4" t="s">
        <v>4606</v>
      </c>
    </row>
    <row r="2105" spans="1:16" ht="15" x14ac:dyDescent="0.2">
      <c r="A2105" s="2">
        <v>2104</v>
      </c>
      <c r="B2105" s="6" t="s">
        <v>157</v>
      </c>
      <c r="C2105" s="7" t="str">
        <f>HYPERLINK("https://www.youtube.com/watch?v=gX3GTr94yLs","https://www.youtube.com/watch?v=gX3GTr94yLs")</f>
        <v>https://www.youtube.com/watch?v=gX3GTr94yLs</v>
      </c>
      <c r="D2105" s="6" t="s">
        <v>4522</v>
      </c>
      <c r="E2105" s="8">
        <v>44421</v>
      </c>
      <c r="F2105" s="6" t="s">
        <v>4523</v>
      </c>
      <c r="G2105" s="5">
        <v>10</v>
      </c>
      <c r="H2105" s="5">
        <v>0</v>
      </c>
      <c r="I2105" s="5">
        <v>9</v>
      </c>
      <c r="J2105" s="6">
        <v>6.5</v>
      </c>
      <c r="K2105" s="4" t="s">
        <v>4606</v>
      </c>
      <c r="L2105" s="6" t="s">
        <v>4524</v>
      </c>
      <c r="M2105" s="5">
        <v>18576</v>
      </c>
      <c r="N2105" s="4" t="s">
        <v>4606</v>
      </c>
      <c r="O2105" s="4" t="s">
        <v>4606</v>
      </c>
      <c r="P2105" s="4" t="s">
        <v>4606</v>
      </c>
    </row>
    <row r="2106" spans="1:16" ht="15" x14ac:dyDescent="0.2">
      <c r="A2106" s="2">
        <v>2105</v>
      </c>
      <c r="B2106" s="6" t="s">
        <v>157</v>
      </c>
      <c r="C2106" s="7" t="str">
        <f>HYPERLINK("https://www.youtube.com/watch?v=cqns--GQkPc","https://www.youtube.com/watch?v=cqns--GQkPc")</f>
        <v>https://www.youtube.com/watch?v=cqns--GQkPc</v>
      </c>
      <c r="D2106" s="6" t="s">
        <v>4525</v>
      </c>
      <c r="E2106" s="8">
        <v>44421</v>
      </c>
      <c r="F2106" s="6" t="s">
        <v>4526</v>
      </c>
      <c r="G2106" s="5">
        <v>0</v>
      </c>
      <c r="H2106" s="5">
        <v>0</v>
      </c>
      <c r="I2106" s="5">
        <v>17</v>
      </c>
      <c r="J2106" s="6">
        <v>8.5</v>
      </c>
      <c r="K2106" s="4" t="s">
        <v>4606</v>
      </c>
      <c r="L2106" s="6" t="s">
        <v>4527</v>
      </c>
      <c r="M2106" s="5">
        <v>18577</v>
      </c>
      <c r="N2106" s="4" t="s">
        <v>4606</v>
      </c>
      <c r="O2106" s="4" t="s">
        <v>4606</v>
      </c>
      <c r="P2106" s="4" t="s">
        <v>4606</v>
      </c>
    </row>
    <row r="2107" spans="1:16" ht="15" x14ac:dyDescent="0.2">
      <c r="A2107" s="2">
        <v>2106</v>
      </c>
      <c r="B2107" s="6" t="s">
        <v>157</v>
      </c>
      <c r="C2107" s="7" t="str">
        <f>HYPERLINK("https://www.youtube.com/watch?v=In2qn_oCvsg","https://www.youtube.com/watch?v=In2qn_oCvsg")</f>
        <v>https://www.youtube.com/watch?v=In2qn_oCvsg</v>
      </c>
      <c r="D2107" s="6" t="s">
        <v>4528</v>
      </c>
      <c r="E2107" s="8">
        <v>44421</v>
      </c>
      <c r="F2107" s="6" t="s">
        <v>4529</v>
      </c>
      <c r="G2107" s="5">
        <v>9520</v>
      </c>
      <c r="H2107" s="5">
        <v>97</v>
      </c>
      <c r="I2107" s="5">
        <v>436</v>
      </c>
      <c r="J2107" s="6">
        <v>2151.1</v>
      </c>
      <c r="K2107" s="4" t="s">
        <v>4606</v>
      </c>
      <c r="L2107" s="6" t="s">
        <v>4530</v>
      </c>
      <c r="M2107" s="5">
        <v>18578</v>
      </c>
      <c r="N2107" s="4" t="s">
        <v>4606</v>
      </c>
      <c r="O2107" s="4" t="s">
        <v>4606</v>
      </c>
      <c r="P2107" s="4" t="s">
        <v>4606</v>
      </c>
    </row>
    <row r="2108" spans="1:16" ht="15" x14ac:dyDescent="0.2">
      <c r="A2108" s="2">
        <v>2107</v>
      </c>
      <c r="B2108" s="6" t="s">
        <v>157</v>
      </c>
      <c r="C2108" s="7" t="str">
        <f>HYPERLINK("https://www.youtube.com/watch?v=qX-I-Bel1Yw","https://www.youtube.com/watch?v=qX-I-Bel1Yw")</f>
        <v>https://www.youtube.com/watch?v=qX-I-Bel1Yw</v>
      </c>
      <c r="D2108" s="6" t="s">
        <v>4531</v>
      </c>
      <c r="E2108" s="8">
        <v>44421</v>
      </c>
      <c r="F2108" s="6" t="s">
        <v>4532</v>
      </c>
      <c r="G2108" s="5">
        <v>10600</v>
      </c>
      <c r="H2108" s="5">
        <v>95</v>
      </c>
      <c r="I2108" s="5">
        <v>721</v>
      </c>
      <c r="J2108" s="5">
        <v>2509</v>
      </c>
      <c r="K2108" s="4" t="s">
        <v>4606</v>
      </c>
      <c r="L2108" s="6" t="s">
        <v>4533</v>
      </c>
      <c r="M2108" s="5">
        <v>18579</v>
      </c>
      <c r="N2108" s="4" t="s">
        <v>4606</v>
      </c>
      <c r="O2108" s="4" t="s">
        <v>4606</v>
      </c>
      <c r="P2108" s="4" t="s">
        <v>4606</v>
      </c>
    </row>
    <row r="2109" spans="1:16" ht="15" x14ac:dyDescent="0.2">
      <c r="A2109" s="2">
        <v>2108</v>
      </c>
      <c r="B2109" s="6" t="s">
        <v>157</v>
      </c>
      <c r="C2109" s="7" t="str">
        <f>HYPERLINK("https://www.youtube.com/watch?v=Ch5GruF7-04","https://www.youtube.com/watch?v=Ch5GruF7-04")</f>
        <v>https://www.youtube.com/watch?v=Ch5GruF7-04</v>
      </c>
      <c r="D2109" s="6" t="s">
        <v>4534</v>
      </c>
      <c r="E2109" s="8">
        <v>44421</v>
      </c>
      <c r="F2109" s="6" t="s">
        <v>4535</v>
      </c>
      <c r="G2109" s="5">
        <v>0</v>
      </c>
      <c r="H2109" s="5">
        <v>3</v>
      </c>
      <c r="I2109" s="5">
        <v>160</v>
      </c>
      <c r="J2109" s="6">
        <v>80.900000000000006</v>
      </c>
      <c r="K2109" s="4" t="s">
        <v>4606</v>
      </c>
      <c r="L2109" s="6" t="s">
        <v>4536</v>
      </c>
      <c r="M2109" s="5">
        <v>18580</v>
      </c>
      <c r="N2109" s="4" t="s">
        <v>4606</v>
      </c>
      <c r="O2109" s="4" t="s">
        <v>4606</v>
      </c>
      <c r="P2109" s="4" t="s">
        <v>4606</v>
      </c>
    </row>
    <row r="2110" spans="1:16" ht="15" x14ac:dyDescent="0.2">
      <c r="A2110" s="2">
        <v>2109</v>
      </c>
      <c r="B2110" s="6" t="s">
        <v>157</v>
      </c>
      <c r="C2110" s="7" t="str">
        <f>HYPERLINK("https://www.youtube.com/watch?v=fF6DnvsWruU","https://www.youtube.com/watch?v=fF6DnvsWruU")</f>
        <v>https://www.youtube.com/watch?v=fF6DnvsWruU</v>
      </c>
      <c r="D2110" s="6" t="s">
        <v>4537</v>
      </c>
      <c r="E2110" s="8">
        <v>44421</v>
      </c>
      <c r="F2110" s="6" t="s">
        <v>4538</v>
      </c>
      <c r="G2110" s="5">
        <v>165000</v>
      </c>
      <c r="H2110" s="5">
        <v>3</v>
      </c>
      <c r="I2110" s="5">
        <v>89</v>
      </c>
      <c r="J2110" s="6">
        <v>33045.4</v>
      </c>
      <c r="K2110" s="4" t="s">
        <v>4606</v>
      </c>
      <c r="L2110" s="6" t="s">
        <v>4539</v>
      </c>
      <c r="M2110" s="5">
        <v>18581</v>
      </c>
      <c r="N2110" s="4" t="s">
        <v>4606</v>
      </c>
      <c r="O2110" s="4" t="s">
        <v>4606</v>
      </c>
      <c r="P2110" s="4" t="s">
        <v>4606</v>
      </c>
    </row>
    <row r="2111" spans="1:16" ht="15" x14ac:dyDescent="0.2">
      <c r="A2111" s="2">
        <v>2110</v>
      </c>
      <c r="B2111" s="6" t="s">
        <v>157</v>
      </c>
      <c r="C2111" s="7" t="str">
        <f>HYPERLINK("https://www.youtube.com/watch?v=nfVVj03KRfU","https://www.youtube.com/watch?v=nfVVj03KRfU")</f>
        <v>https://www.youtube.com/watch?v=nfVVj03KRfU</v>
      </c>
      <c r="D2111" s="6" t="s">
        <v>4540</v>
      </c>
      <c r="E2111" s="8">
        <v>44421</v>
      </c>
      <c r="F2111" s="6" t="s">
        <v>4541</v>
      </c>
      <c r="G2111" s="5">
        <v>0</v>
      </c>
      <c r="H2111" s="5">
        <v>0</v>
      </c>
      <c r="I2111" s="5">
        <v>12</v>
      </c>
      <c r="J2111" s="5">
        <v>6</v>
      </c>
      <c r="K2111" s="4" t="s">
        <v>4606</v>
      </c>
      <c r="L2111" s="6" t="s">
        <v>4542</v>
      </c>
      <c r="M2111" s="5">
        <v>18582</v>
      </c>
      <c r="N2111" s="4" t="s">
        <v>4606</v>
      </c>
      <c r="O2111" s="4" t="s">
        <v>4606</v>
      </c>
      <c r="P2111" s="4" t="s">
        <v>4606</v>
      </c>
    </row>
    <row r="2112" spans="1:16" ht="15" x14ac:dyDescent="0.2">
      <c r="A2112" s="2">
        <v>2111</v>
      </c>
      <c r="B2112" s="6" t="s">
        <v>157</v>
      </c>
      <c r="C2112" s="7" t="str">
        <f>HYPERLINK("https://www.youtube.com/watch?v=m5Urw-XXF9U","https://www.youtube.com/watch?v=m5Urw-XXF9U")</f>
        <v>https://www.youtube.com/watch?v=m5Urw-XXF9U</v>
      </c>
      <c r="D2112" s="6" t="s">
        <v>4543</v>
      </c>
      <c r="E2112" s="8">
        <v>44421</v>
      </c>
      <c r="F2112" s="6" t="s">
        <v>4544</v>
      </c>
      <c r="G2112" s="5">
        <v>412</v>
      </c>
      <c r="H2112" s="5">
        <v>5</v>
      </c>
      <c r="I2112" s="5">
        <v>10</v>
      </c>
      <c r="J2112" s="6">
        <v>88.9</v>
      </c>
      <c r="K2112" s="4" t="s">
        <v>4606</v>
      </c>
      <c r="L2112" s="6" t="s">
        <v>4545</v>
      </c>
      <c r="M2112" s="5">
        <v>18583</v>
      </c>
      <c r="N2112" s="4" t="s">
        <v>4606</v>
      </c>
      <c r="O2112" s="4" t="s">
        <v>4606</v>
      </c>
      <c r="P2112" s="4" t="s">
        <v>4606</v>
      </c>
    </row>
    <row r="2113" spans="1:16" ht="15" x14ac:dyDescent="0.2">
      <c r="A2113" s="2">
        <v>2112</v>
      </c>
      <c r="B2113" s="6" t="s">
        <v>157</v>
      </c>
      <c r="C2113" s="7" t="str">
        <f>HYPERLINK("https://www.youtube.com/watch?v=bTlx8Ji9rvM","https://www.youtube.com/watch?v=bTlx8Ji9rvM")</f>
        <v>https://www.youtube.com/watch?v=bTlx8Ji9rvM</v>
      </c>
      <c r="D2113" s="6" t="s">
        <v>4546</v>
      </c>
      <c r="E2113" s="8">
        <v>44421</v>
      </c>
      <c r="F2113" s="6" t="s">
        <v>4068</v>
      </c>
      <c r="G2113" s="5">
        <v>21400</v>
      </c>
      <c r="H2113" s="5">
        <v>480</v>
      </c>
      <c r="I2113" s="5">
        <v>3162</v>
      </c>
      <c r="J2113" s="5">
        <v>6005</v>
      </c>
      <c r="K2113" s="4" t="s">
        <v>4606</v>
      </c>
      <c r="L2113" s="6" t="s">
        <v>4547</v>
      </c>
      <c r="M2113" s="5">
        <v>18584</v>
      </c>
      <c r="N2113" s="4" t="s">
        <v>4606</v>
      </c>
      <c r="O2113" s="4" t="s">
        <v>4606</v>
      </c>
      <c r="P2113" s="4" t="s">
        <v>4606</v>
      </c>
    </row>
    <row r="2114" spans="1:16" ht="15" x14ac:dyDescent="0.2">
      <c r="A2114" s="2">
        <v>2113</v>
      </c>
      <c r="B2114" s="6" t="s">
        <v>157</v>
      </c>
      <c r="C2114" s="7" t="str">
        <f>HYPERLINK("https://www.youtube.com/watch?v=ODnOwrh1PWo","https://www.youtube.com/watch?v=ODnOwrh1PWo")</f>
        <v>https://www.youtube.com/watch?v=ODnOwrh1PWo</v>
      </c>
      <c r="D2114" s="6" t="s">
        <v>4548</v>
      </c>
      <c r="E2114" s="8">
        <v>44421</v>
      </c>
      <c r="F2114" s="6" t="s">
        <v>4549</v>
      </c>
      <c r="G2114" s="5">
        <v>20</v>
      </c>
      <c r="H2114" s="5">
        <v>0</v>
      </c>
      <c r="I2114" s="5">
        <v>18</v>
      </c>
      <c r="J2114" s="5">
        <v>13</v>
      </c>
      <c r="K2114" s="4" t="s">
        <v>4606</v>
      </c>
      <c r="L2114" s="6" t="s">
        <v>4550</v>
      </c>
      <c r="M2114" s="5">
        <v>18585</v>
      </c>
      <c r="N2114" s="4" t="s">
        <v>4606</v>
      </c>
      <c r="O2114" s="4" t="s">
        <v>4606</v>
      </c>
      <c r="P2114" s="4" t="s">
        <v>4606</v>
      </c>
    </row>
    <row r="2115" spans="1:16" ht="15" x14ac:dyDescent="0.2">
      <c r="A2115" s="2">
        <v>2114</v>
      </c>
      <c r="B2115" s="6" t="s">
        <v>157</v>
      </c>
      <c r="C2115" s="7" t="str">
        <f>HYPERLINK("https://www.youtube.com/watch?v=Ay1aTVDwMNY","https://www.youtube.com/watch?v=Ay1aTVDwMNY")</f>
        <v>https://www.youtube.com/watch?v=Ay1aTVDwMNY</v>
      </c>
      <c r="D2115" s="6" t="s">
        <v>4551</v>
      </c>
      <c r="E2115" s="8">
        <v>44421</v>
      </c>
      <c r="F2115" s="6" t="s">
        <v>4552</v>
      </c>
      <c r="G2115" s="5">
        <v>542</v>
      </c>
      <c r="H2115" s="5">
        <v>3</v>
      </c>
      <c r="I2115" s="5">
        <v>45</v>
      </c>
      <c r="J2115" s="6">
        <v>131.80000000000001</v>
      </c>
      <c r="K2115" s="4" t="s">
        <v>4606</v>
      </c>
      <c r="L2115" s="6" t="s">
        <v>4553</v>
      </c>
      <c r="M2115" s="5">
        <v>18586</v>
      </c>
      <c r="N2115" s="4" t="s">
        <v>4606</v>
      </c>
      <c r="O2115" s="4" t="s">
        <v>4606</v>
      </c>
      <c r="P2115" s="4" t="s">
        <v>4606</v>
      </c>
    </row>
    <row r="2116" spans="1:16" ht="15" x14ac:dyDescent="0.2">
      <c r="A2116" s="2">
        <v>2115</v>
      </c>
      <c r="B2116" s="6" t="s">
        <v>157</v>
      </c>
      <c r="C2116" s="7" t="str">
        <f>HYPERLINK("https://www.youtube.com/watch?v=3FK29s_fxv8","https://www.youtube.com/watch?v=3FK29s_fxv8")</f>
        <v>https://www.youtube.com/watch?v=3FK29s_fxv8</v>
      </c>
      <c r="D2116" s="6" t="s">
        <v>4554</v>
      </c>
      <c r="E2116" s="8">
        <v>44421</v>
      </c>
      <c r="F2116" s="6" t="s">
        <v>4555</v>
      </c>
      <c r="G2116" s="5">
        <v>6080</v>
      </c>
      <c r="H2116" s="5">
        <v>63</v>
      </c>
      <c r="I2116" s="5">
        <v>446</v>
      </c>
      <c r="J2116" s="6">
        <v>1457.9</v>
      </c>
      <c r="K2116" s="4" t="s">
        <v>4606</v>
      </c>
      <c r="L2116" s="6" t="s">
        <v>4556</v>
      </c>
      <c r="M2116" s="5">
        <v>18587</v>
      </c>
      <c r="N2116" s="4" t="s">
        <v>4606</v>
      </c>
      <c r="O2116" s="4" t="s">
        <v>4606</v>
      </c>
      <c r="P2116" s="4" t="s">
        <v>4606</v>
      </c>
    </row>
    <row r="2117" spans="1:16" ht="15" x14ac:dyDescent="0.2">
      <c r="A2117" s="2">
        <v>2116</v>
      </c>
      <c r="B2117" s="6" t="s">
        <v>157</v>
      </c>
      <c r="C2117" s="7" t="str">
        <f>HYPERLINK("https://www.youtube.com/watch?v=bgj5-1pWa_I","https://www.youtube.com/watch?v=bgj5-1pWa_I")</f>
        <v>https://www.youtube.com/watch?v=bgj5-1pWa_I</v>
      </c>
      <c r="D2117" s="6" t="s">
        <v>4557</v>
      </c>
      <c r="E2117" s="8">
        <v>44421</v>
      </c>
      <c r="F2117" s="6" t="s">
        <v>4558</v>
      </c>
      <c r="G2117" s="5">
        <v>2460</v>
      </c>
      <c r="H2117" s="5">
        <v>17</v>
      </c>
      <c r="I2117" s="5">
        <v>98</v>
      </c>
      <c r="J2117" s="6">
        <v>546.1</v>
      </c>
      <c r="K2117" s="4" t="s">
        <v>4606</v>
      </c>
      <c r="L2117" s="6" t="s">
        <v>4559</v>
      </c>
      <c r="M2117" s="5">
        <v>18588</v>
      </c>
      <c r="N2117" s="4" t="s">
        <v>4606</v>
      </c>
      <c r="O2117" s="4" t="s">
        <v>4606</v>
      </c>
      <c r="P2117" s="4" t="s">
        <v>4606</v>
      </c>
    </row>
    <row r="2118" spans="1:16" ht="15" x14ac:dyDescent="0.2">
      <c r="A2118" s="2">
        <v>2117</v>
      </c>
      <c r="B2118" s="6" t="s">
        <v>157</v>
      </c>
      <c r="C2118" s="7" t="str">
        <f>HYPERLINK("https://www.youtube.com/watch?v=9gmdbZhTLzc","https://www.youtube.com/watch?v=9gmdbZhTLzc")</f>
        <v>https://www.youtube.com/watch?v=9gmdbZhTLzc</v>
      </c>
      <c r="D2118" s="6" t="s">
        <v>4560</v>
      </c>
      <c r="E2118" s="8">
        <v>44421</v>
      </c>
      <c r="F2118" s="6" t="s">
        <v>4561</v>
      </c>
      <c r="G2118" s="5">
        <v>61</v>
      </c>
      <c r="H2118" s="5">
        <v>2</v>
      </c>
      <c r="I2118" s="5">
        <v>4</v>
      </c>
      <c r="J2118" s="6">
        <v>14.8</v>
      </c>
      <c r="K2118" s="4" t="s">
        <v>4606</v>
      </c>
      <c r="L2118" s="6" t="s">
        <v>4562</v>
      </c>
      <c r="M2118" s="5">
        <v>18589</v>
      </c>
      <c r="N2118" s="4" t="s">
        <v>4606</v>
      </c>
      <c r="O2118" s="4" t="s">
        <v>4606</v>
      </c>
      <c r="P2118" s="4" t="s">
        <v>4606</v>
      </c>
    </row>
    <row r="2119" spans="1:16" ht="15" x14ac:dyDescent="0.2">
      <c r="A2119" s="2">
        <v>2118</v>
      </c>
      <c r="B2119" s="6" t="s">
        <v>157</v>
      </c>
      <c r="C2119" s="7" t="str">
        <f>HYPERLINK("https://www.youtube.com/watch?v=xsqBx6lv2t8","https://www.youtube.com/watch?v=xsqBx6lv2t8")</f>
        <v>https://www.youtube.com/watch?v=xsqBx6lv2t8</v>
      </c>
      <c r="D2119" s="6" t="s">
        <v>4563</v>
      </c>
      <c r="E2119" s="8">
        <v>44421</v>
      </c>
      <c r="F2119" s="6" t="s">
        <v>4564</v>
      </c>
      <c r="G2119" s="5">
        <v>205</v>
      </c>
      <c r="H2119" s="5">
        <v>2</v>
      </c>
      <c r="I2119" s="5">
        <v>23</v>
      </c>
      <c r="J2119" s="6">
        <v>53.1</v>
      </c>
      <c r="K2119" s="4" t="s">
        <v>4606</v>
      </c>
      <c r="L2119" s="6" t="s">
        <v>4565</v>
      </c>
      <c r="M2119" s="5">
        <v>18590</v>
      </c>
      <c r="N2119" s="4" t="s">
        <v>4606</v>
      </c>
      <c r="O2119" s="4" t="s">
        <v>4606</v>
      </c>
      <c r="P2119" s="4" t="s">
        <v>4606</v>
      </c>
    </row>
    <row r="2120" spans="1:16" ht="15" x14ac:dyDescent="0.2">
      <c r="A2120" s="2">
        <v>2119</v>
      </c>
      <c r="B2120" s="6" t="s">
        <v>157</v>
      </c>
      <c r="C2120" s="7" t="str">
        <f>HYPERLINK("https://www.youtube.com/watch?v=2nl2DMCzjjI","https://www.youtube.com/watch?v=2nl2DMCzjjI")</f>
        <v>https://www.youtube.com/watch?v=2nl2DMCzjjI</v>
      </c>
      <c r="D2120" s="6" t="s">
        <v>3822</v>
      </c>
      <c r="E2120" s="8">
        <v>44421</v>
      </c>
      <c r="F2120" s="6" t="s">
        <v>4566</v>
      </c>
      <c r="G2120" s="5">
        <v>444</v>
      </c>
      <c r="H2120" s="5">
        <v>3</v>
      </c>
      <c r="I2120" s="5">
        <v>20</v>
      </c>
      <c r="J2120" s="6">
        <v>99.700000000000017</v>
      </c>
      <c r="K2120" s="4" t="s">
        <v>4606</v>
      </c>
      <c r="L2120" s="6" t="s">
        <v>4567</v>
      </c>
      <c r="M2120" s="5">
        <v>18591</v>
      </c>
      <c r="N2120" s="4" t="s">
        <v>4606</v>
      </c>
      <c r="O2120" s="4" t="s">
        <v>4606</v>
      </c>
      <c r="P2120" s="4" t="s">
        <v>4606</v>
      </c>
    </row>
    <row r="2121" spans="1:16" ht="15" x14ac:dyDescent="0.2">
      <c r="A2121" s="2">
        <v>2120</v>
      </c>
      <c r="B2121" s="6" t="s">
        <v>157</v>
      </c>
      <c r="C2121" s="7" t="str">
        <f>HYPERLINK("https://www.youtube.com/watch?v=i208xbbGCKU","https://www.youtube.com/watch?v=i208xbbGCKU")</f>
        <v>https://www.youtube.com/watch?v=i208xbbGCKU</v>
      </c>
      <c r="D2121" s="6" t="s">
        <v>4568</v>
      </c>
      <c r="E2121" s="8">
        <v>44421</v>
      </c>
      <c r="F2121" s="6" t="s">
        <v>4569</v>
      </c>
      <c r="G2121" s="5">
        <v>8</v>
      </c>
      <c r="H2121" s="5">
        <v>0</v>
      </c>
      <c r="I2121" s="5">
        <v>7</v>
      </c>
      <c r="J2121" s="6">
        <v>5.0999999999999996</v>
      </c>
      <c r="K2121" s="4" t="s">
        <v>4606</v>
      </c>
      <c r="L2121" s="6" t="s">
        <v>4570</v>
      </c>
      <c r="M2121" s="5">
        <v>18592</v>
      </c>
      <c r="N2121" s="4" t="s">
        <v>4606</v>
      </c>
      <c r="O2121" s="4" t="s">
        <v>4606</v>
      </c>
      <c r="P2121" s="4" t="s">
        <v>4606</v>
      </c>
    </row>
    <row r="2122" spans="1:16" ht="15" x14ac:dyDescent="0.2">
      <c r="A2122" s="2">
        <v>2121</v>
      </c>
      <c r="B2122" s="6" t="s">
        <v>157</v>
      </c>
      <c r="C2122" s="7" t="str">
        <f>HYPERLINK("https://www.youtube.com/watch?v=gZffIKc4Ijk","https://www.youtube.com/watch?v=gZffIKc4Ijk")</f>
        <v>https://www.youtube.com/watch?v=gZffIKc4Ijk</v>
      </c>
      <c r="D2122" s="6" t="s">
        <v>3779</v>
      </c>
      <c r="E2122" s="8">
        <v>44421</v>
      </c>
      <c r="F2122" s="6" t="s">
        <v>4571</v>
      </c>
      <c r="G2122" s="5">
        <v>29400</v>
      </c>
      <c r="H2122" s="5">
        <v>533</v>
      </c>
      <c r="I2122" s="5">
        <v>4266</v>
      </c>
      <c r="J2122" s="6">
        <v>8172.9</v>
      </c>
      <c r="K2122" s="4" t="s">
        <v>4606</v>
      </c>
      <c r="L2122" s="6" t="s">
        <v>4572</v>
      </c>
      <c r="M2122" s="5">
        <v>18593</v>
      </c>
      <c r="N2122" s="4" t="s">
        <v>4606</v>
      </c>
      <c r="O2122" s="4" t="s">
        <v>4606</v>
      </c>
      <c r="P2122" s="4" t="s">
        <v>4606</v>
      </c>
    </row>
    <row r="2123" spans="1:16" ht="15" x14ac:dyDescent="0.2">
      <c r="A2123" s="2">
        <v>2122</v>
      </c>
      <c r="B2123" s="6" t="s">
        <v>157</v>
      </c>
      <c r="C2123" s="7" t="str">
        <f>HYPERLINK("https://www.youtube.com/watch?v=GyL22qlBkyY","https://www.youtube.com/watch?v=GyL22qlBkyY")</f>
        <v>https://www.youtube.com/watch?v=GyL22qlBkyY</v>
      </c>
      <c r="D2123" s="6" t="s">
        <v>4573</v>
      </c>
      <c r="E2123" s="8">
        <v>44421</v>
      </c>
      <c r="F2123" s="6" t="s">
        <v>4574</v>
      </c>
      <c r="G2123" s="5">
        <v>896</v>
      </c>
      <c r="H2123" s="5">
        <v>2</v>
      </c>
      <c r="I2123" s="5">
        <v>7</v>
      </c>
      <c r="J2123" s="6">
        <v>183.3</v>
      </c>
      <c r="K2123" s="4" t="s">
        <v>4606</v>
      </c>
      <c r="L2123" s="6" t="s">
        <v>4575</v>
      </c>
      <c r="M2123" s="5">
        <v>18594</v>
      </c>
      <c r="N2123" s="4" t="s">
        <v>4606</v>
      </c>
      <c r="O2123" s="4" t="s">
        <v>4606</v>
      </c>
      <c r="P2123" s="4" t="s">
        <v>4606</v>
      </c>
    </row>
    <row r="2124" spans="1:16" ht="15" x14ac:dyDescent="0.2">
      <c r="A2124" s="2">
        <v>2123</v>
      </c>
      <c r="B2124" s="6" t="s">
        <v>157</v>
      </c>
      <c r="C2124" s="7" t="str">
        <f>HYPERLINK("https://www.youtube.com/watch?v=x6B6QRnawWg","https://www.youtube.com/watch?v=x6B6QRnawWg")</f>
        <v>https://www.youtube.com/watch?v=x6B6QRnawWg</v>
      </c>
      <c r="D2124" s="6" t="s">
        <v>3751</v>
      </c>
      <c r="E2124" s="8">
        <v>44421</v>
      </c>
      <c r="F2124" s="6" t="s">
        <v>4576</v>
      </c>
      <c r="G2124" s="5">
        <v>0</v>
      </c>
      <c r="H2124" s="5">
        <v>70</v>
      </c>
      <c r="I2124" s="5">
        <v>5422</v>
      </c>
      <c r="J2124" s="5">
        <v>2732</v>
      </c>
      <c r="K2124" s="4" t="s">
        <v>4606</v>
      </c>
      <c r="L2124" s="6" t="s">
        <v>4577</v>
      </c>
      <c r="M2124" s="5">
        <v>18595</v>
      </c>
      <c r="N2124" s="4" t="s">
        <v>4606</v>
      </c>
      <c r="O2124" s="4" t="s">
        <v>4606</v>
      </c>
      <c r="P2124" s="4" t="s">
        <v>4606</v>
      </c>
    </row>
    <row r="2125" spans="1:16" ht="15" x14ac:dyDescent="0.2">
      <c r="A2125" s="2">
        <v>2124</v>
      </c>
      <c r="B2125" s="6" t="s">
        <v>157</v>
      </c>
      <c r="C2125" s="7" t="str">
        <f>HYPERLINK("https://www.youtube.com/watch?v=ck0fso0SjgY","https://www.youtube.com/watch?v=ck0fso0SjgY")</f>
        <v>https://www.youtube.com/watch?v=ck0fso0SjgY</v>
      </c>
      <c r="D2125" s="6" t="s">
        <v>4578</v>
      </c>
      <c r="E2125" s="8">
        <v>44421</v>
      </c>
      <c r="F2125" s="6" t="s">
        <v>4579</v>
      </c>
      <c r="G2125" s="5">
        <v>0</v>
      </c>
      <c r="H2125" s="5">
        <v>0</v>
      </c>
      <c r="I2125" s="5">
        <v>1</v>
      </c>
      <c r="J2125" s="6">
        <v>0.5</v>
      </c>
      <c r="K2125" s="4" t="s">
        <v>4606</v>
      </c>
      <c r="L2125" s="6" t="s">
        <v>4580</v>
      </c>
      <c r="M2125" s="5">
        <v>18596</v>
      </c>
      <c r="N2125" s="4" t="s">
        <v>4606</v>
      </c>
      <c r="O2125" s="4" t="s">
        <v>4606</v>
      </c>
      <c r="P2125" s="4" t="s">
        <v>4606</v>
      </c>
    </row>
    <row r="2126" spans="1:16" ht="15" x14ac:dyDescent="0.2">
      <c r="A2126" s="2">
        <v>2125</v>
      </c>
      <c r="B2126" s="6" t="s">
        <v>157</v>
      </c>
      <c r="C2126" s="7" t="str">
        <f>HYPERLINK("https://www.youtube.com/watch?v=AAbw0RinMB8","https://www.youtube.com/watch?v=AAbw0RinMB8")</f>
        <v>https://www.youtube.com/watch?v=AAbw0RinMB8</v>
      </c>
      <c r="D2126" s="6" t="s">
        <v>4581</v>
      </c>
      <c r="E2126" s="8">
        <v>44421</v>
      </c>
      <c r="F2126" s="6" t="s">
        <v>4582</v>
      </c>
      <c r="G2126" s="5">
        <v>37</v>
      </c>
      <c r="H2126" s="5">
        <v>1</v>
      </c>
      <c r="I2126" s="5">
        <v>138</v>
      </c>
      <c r="J2126" s="6">
        <v>76.7</v>
      </c>
      <c r="K2126" s="4" t="s">
        <v>4606</v>
      </c>
      <c r="L2126" s="6" t="s">
        <v>4583</v>
      </c>
      <c r="M2126" s="5">
        <v>18597</v>
      </c>
      <c r="N2126" s="4" t="s">
        <v>4606</v>
      </c>
      <c r="O2126" s="4" t="s">
        <v>4606</v>
      </c>
      <c r="P2126" s="4" t="s">
        <v>4606</v>
      </c>
    </row>
    <row r="2127" spans="1:16" ht="15" x14ac:dyDescent="0.2">
      <c r="A2127" s="2">
        <v>2126</v>
      </c>
      <c r="B2127" s="6" t="s">
        <v>157</v>
      </c>
      <c r="C2127" s="7" t="str">
        <f>HYPERLINK("https://www.youtube.com/watch?v=rs9MBz2DSs8","https://www.youtube.com/watch?v=rs9MBz2DSs8")</f>
        <v>https://www.youtube.com/watch?v=rs9MBz2DSs8</v>
      </c>
      <c r="D2127" s="6" t="s">
        <v>4265</v>
      </c>
      <c r="E2127" s="8">
        <v>44421</v>
      </c>
      <c r="F2127" s="6" t="s">
        <v>4584</v>
      </c>
      <c r="G2127" s="5">
        <v>13100</v>
      </c>
      <c r="H2127" s="5">
        <v>113</v>
      </c>
      <c r="I2127" s="5">
        <v>1495</v>
      </c>
      <c r="J2127" s="6">
        <v>3401.4</v>
      </c>
      <c r="K2127" s="4" t="s">
        <v>4606</v>
      </c>
      <c r="L2127" s="6" t="s">
        <v>4585</v>
      </c>
      <c r="M2127" s="5">
        <v>18598</v>
      </c>
      <c r="N2127" s="4" t="s">
        <v>4606</v>
      </c>
      <c r="O2127" s="4" t="s">
        <v>4606</v>
      </c>
      <c r="P2127" s="4" t="s">
        <v>4606</v>
      </c>
    </row>
    <row r="2128" spans="1:16" ht="15" x14ac:dyDescent="0.2">
      <c r="A2128" s="2">
        <v>2127</v>
      </c>
      <c r="B2128" s="6" t="s">
        <v>157</v>
      </c>
      <c r="C2128" s="7" t="str">
        <f>HYPERLINK("https://www.youtube.com/watch?v=WEMnuRok_7A","https://www.youtube.com/watch?v=WEMnuRok_7A")</f>
        <v>https://www.youtube.com/watch?v=WEMnuRok_7A</v>
      </c>
      <c r="D2128" s="6" t="s">
        <v>4586</v>
      </c>
      <c r="E2128" s="8">
        <v>44421</v>
      </c>
      <c r="F2128" s="6" t="s">
        <v>4587</v>
      </c>
      <c r="G2128" s="5">
        <v>17</v>
      </c>
      <c r="H2128" s="5">
        <v>0</v>
      </c>
      <c r="I2128" s="5">
        <v>14</v>
      </c>
      <c r="J2128" s="6">
        <v>10.4</v>
      </c>
      <c r="K2128" s="4" t="s">
        <v>4606</v>
      </c>
      <c r="L2128" s="6" t="s">
        <v>4588</v>
      </c>
      <c r="M2128" s="5">
        <v>18599</v>
      </c>
      <c r="N2128" s="4" t="s">
        <v>4606</v>
      </c>
      <c r="O2128" s="4" t="s">
        <v>4606</v>
      </c>
      <c r="P2128" s="4" t="s">
        <v>4606</v>
      </c>
    </row>
    <row r="2129" spans="1:16" ht="15" x14ac:dyDescent="0.2">
      <c r="A2129" s="2">
        <v>2128</v>
      </c>
      <c r="B2129" s="6" t="s">
        <v>157</v>
      </c>
      <c r="C2129" s="7" t="str">
        <f>HYPERLINK("https://www.youtube.com/watch?v=gqnFIhsLrD8","https://www.youtube.com/watch?v=gqnFIhsLrD8")</f>
        <v>https://www.youtube.com/watch?v=gqnFIhsLrD8</v>
      </c>
      <c r="D2129" s="6" t="s">
        <v>3754</v>
      </c>
      <c r="E2129" s="8">
        <v>44421</v>
      </c>
      <c r="F2129" s="6" t="s">
        <v>4589</v>
      </c>
      <c r="G2129" s="5">
        <v>185000</v>
      </c>
      <c r="H2129" s="5">
        <v>1597</v>
      </c>
      <c r="I2129" s="5">
        <v>12277</v>
      </c>
      <c r="J2129" s="6">
        <v>43617.599999999999</v>
      </c>
      <c r="K2129" s="4" t="s">
        <v>4606</v>
      </c>
      <c r="L2129" s="6" t="s">
        <v>4590</v>
      </c>
      <c r="M2129" s="5">
        <v>18600</v>
      </c>
      <c r="N2129" s="4" t="s">
        <v>4606</v>
      </c>
      <c r="O2129" s="4" t="s">
        <v>4606</v>
      </c>
      <c r="P2129" s="4" t="s">
        <v>4606</v>
      </c>
    </row>
    <row r="2130" spans="1:16" ht="15" x14ac:dyDescent="0.2">
      <c r="A2130" s="2">
        <v>2129</v>
      </c>
      <c r="B2130" s="6" t="s">
        <v>157</v>
      </c>
      <c r="C2130" s="7" t="str">
        <f>HYPERLINK("https://www.youtube.com/watch?v=9849ztb2WCc","https://www.youtube.com/watch?v=9849ztb2WCc")</f>
        <v>https://www.youtube.com/watch?v=9849ztb2WCc</v>
      </c>
      <c r="D2130" s="6" t="s">
        <v>4591</v>
      </c>
      <c r="E2130" s="8">
        <v>44421</v>
      </c>
      <c r="F2130" s="6" t="s">
        <v>4592</v>
      </c>
      <c r="G2130" s="5">
        <v>19</v>
      </c>
      <c r="H2130" s="5">
        <v>0</v>
      </c>
      <c r="I2130" s="5">
        <v>4</v>
      </c>
      <c r="J2130" s="6">
        <v>5.8000000000000007</v>
      </c>
      <c r="K2130" s="4" t="s">
        <v>4606</v>
      </c>
      <c r="L2130" s="6" t="s">
        <v>4593</v>
      </c>
      <c r="M2130" s="5">
        <v>18601</v>
      </c>
      <c r="N2130" s="4" t="s">
        <v>4606</v>
      </c>
      <c r="O2130" s="4" t="s">
        <v>4606</v>
      </c>
      <c r="P2130" s="4" t="s">
        <v>4606</v>
      </c>
    </row>
    <row r="2131" spans="1:16" ht="15" x14ac:dyDescent="0.2">
      <c r="A2131" s="2">
        <v>2130</v>
      </c>
      <c r="B2131" s="6" t="s">
        <v>157</v>
      </c>
      <c r="C2131" s="7" t="str">
        <f>HYPERLINK("https://www.youtube.com/watch?v=JG2f_Sy_2kw","https://www.youtube.com/watch?v=JG2f_Sy_2kw")</f>
        <v>https://www.youtube.com/watch?v=JG2f_Sy_2kw</v>
      </c>
      <c r="D2131" s="6" t="s">
        <v>4594</v>
      </c>
      <c r="E2131" s="8">
        <v>44421</v>
      </c>
      <c r="F2131" s="6" t="s">
        <v>4595</v>
      </c>
      <c r="G2131" s="5">
        <v>29</v>
      </c>
      <c r="H2131" s="5">
        <v>0</v>
      </c>
      <c r="I2131" s="5">
        <v>18</v>
      </c>
      <c r="J2131" s="6">
        <v>14.8</v>
      </c>
      <c r="K2131" s="4" t="s">
        <v>4606</v>
      </c>
      <c r="L2131" s="6" t="s">
        <v>4596</v>
      </c>
      <c r="M2131" s="5">
        <v>18602</v>
      </c>
      <c r="N2131" s="4" t="s">
        <v>4606</v>
      </c>
      <c r="O2131" s="4" t="s">
        <v>4606</v>
      </c>
      <c r="P2131" s="4" t="s">
        <v>4606</v>
      </c>
    </row>
    <row r="2132" spans="1:16" ht="15" x14ac:dyDescent="0.2">
      <c r="A2132" s="2">
        <v>2131</v>
      </c>
      <c r="B2132" s="6" t="s">
        <v>157</v>
      </c>
      <c r="C2132" s="7" t="str">
        <f>HYPERLINK("https://www.youtube.com/watch?v=C_utYmAMmsk","https://www.youtube.com/watch?v=C_utYmAMmsk")</f>
        <v>https://www.youtube.com/watch?v=C_utYmAMmsk</v>
      </c>
      <c r="D2132" s="6" t="s">
        <v>4597</v>
      </c>
      <c r="E2132" s="8">
        <v>44421</v>
      </c>
      <c r="F2132" s="6" t="s">
        <v>4598</v>
      </c>
      <c r="G2132" s="5">
        <v>16</v>
      </c>
      <c r="H2132" s="5">
        <v>1</v>
      </c>
      <c r="I2132" s="5">
        <v>1</v>
      </c>
      <c r="J2132" s="5">
        <v>4</v>
      </c>
      <c r="K2132" s="4" t="s">
        <v>4606</v>
      </c>
      <c r="L2132" s="6" t="s">
        <v>4599</v>
      </c>
      <c r="M2132" s="5">
        <v>18603</v>
      </c>
      <c r="N2132" s="4" t="s">
        <v>4606</v>
      </c>
      <c r="O2132" s="4" t="s">
        <v>4606</v>
      </c>
      <c r="P2132" s="4" t="s">
        <v>4606</v>
      </c>
    </row>
    <row r="2133" spans="1:16" ht="15" x14ac:dyDescent="0.2">
      <c r="A2133" s="2">
        <v>2132</v>
      </c>
      <c r="B2133" s="6" t="s">
        <v>157</v>
      </c>
      <c r="C2133" s="7" t="str">
        <f>HYPERLINK("https://www.youtube.com/watch?v=85aYYJiPfAY","https://www.youtube.com/watch?v=85aYYJiPfAY")</f>
        <v>https://www.youtube.com/watch?v=85aYYJiPfAY</v>
      </c>
      <c r="D2133" s="6" t="s">
        <v>4600</v>
      </c>
      <c r="E2133" s="8">
        <v>44421</v>
      </c>
      <c r="F2133" s="6" t="s">
        <v>4601</v>
      </c>
      <c r="G2133" s="5">
        <v>154</v>
      </c>
      <c r="H2133" s="5">
        <v>0</v>
      </c>
      <c r="I2133" s="5">
        <v>24</v>
      </c>
      <c r="J2133" s="6">
        <v>42.8</v>
      </c>
      <c r="K2133" s="4" t="s">
        <v>4606</v>
      </c>
      <c r="L2133" s="6" t="s">
        <v>4602</v>
      </c>
      <c r="M2133" s="5">
        <v>18604</v>
      </c>
      <c r="N2133" s="4" t="s">
        <v>4606</v>
      </c>
      <c r="O2133" s="4" t="s">
        <v>4606</v>
      </c>
      <c r="P2133" s="4" t="s">
        <v>4606</v>
      </c>
    </row>
    <row r="2134" spans="1:16" ht="15" x14ac:dyDescent="0.2">
      <c r="A2134" s="2">
        <v>2133</v>
      </c>
      <c r="B2134" s="6" t="s">
        <v>157</v>
      </c>
      <c r="C2134" s="7" t="str">
        <f>HYPERLINK("https://www.youtube.com/watch?v=qNlG_QuUaV0","https://www.youtube.com/watch?v=qNlG_QuUaV0")</f>
        <v>https://www.youtube.com/watch?v=qNlG_QuUaV0</v>
      </c>
      <c r="D2134" s="6" t="s">
        <v>4603</v>
      </c>
      <c r="E2134" s="8">
        <v>44421</v>
      </c>
      <c r="F2134" s="6" t="s">
        <v>4604</v>
      </c>
      <c r="G2134" s="5">
        <v>13600</v>
      </c>
      <c r="H2134" s="5">
        <v>101</v>
      </c>
      <c r="I2134" s="5">
        <v>3417</v>
      </c>
      <c r="J2134" s="6">
        <v>4458.8</v>
      </c>
      <c r="K2134" s="4" t="s">
        <v>4606</v>
      </c>
      <c r="L2134" s="6" t="s">
        <v>4605</v>
      </c>
      <c r="M2134" s="5">
        <v>18605</v>
      </c>
      <c r="N2134" s="4" t="s">
        <v>4606</v>
      </c>
      <c r="O2134" s="4" t="s">
        <v>4606</v>
      </c>
      <c r="P2134" s="4" t="s">
        <v>4606</v>
      </c>
    </row>
    <row r="2135" spans="1:16" ht="15" x14ac:dyDescent="0.2">
      <c r="A2135" s="2"/>
      <c r="B2135" s="6"/>
      <c r="C2135" s="6"/>
      <c r="D2135" s="6"/>
      <c r="E2135" s="6"/>
      <c r="F2135" s="6"/>
      <c r="G2135" s="5"/>
      <c r="H2135" s="5"/>
      <c r="I2135" s="5"/>
      <c r="J2135" s="5"/>
      <c r="K2135" s="4"/>
      <c r="L2135" s="6"/>
      <c r="M2135" s="6"/>
      <c r="N2135" s="4"/>
    </row>
    <row r="2136" spans="1:16" 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2021-08-15T01:36:42Z</dcterms:created>
  <dcterms:modified xsi:type="dcterms:W3CDTF">2021-08-15T01:36:42Z</dcterms:modified>
</cp:coreProperties>
</file>