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3"/>
  <workbookPr/>
  <xr:revisionPtr revIDLastSave="371" documentId="11_0B1D56BE9CDCCE836B02CE7A5FB0D4A9BBFD1C62" xr6:coauthVersionLast="47" xr6:coauthVersionMax="47" xr10:uidLastSave="{3DE59A6B-E64C-4254-88F8-0115F0B92EAD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L23" i="1"/>
  <c r="L22" i="1"/>
  <c r="L19" i="1"/>
  <c r="L18" i="1"/>
  <c r="L17" i="1"/>
  <c r="G28" i="1"/>
  <c r="G9" i="1" s="1"/>
  <c r="G5" i="1"/>
  <c r="G4" i="1"/>
  <c r="G6" i="1" s="1"/>
  <c r="G8" i="1"/>
  <c r="G10" i="1" s="1"/>
  <c r="C16" i="1"/>
  <c r="C6" i="1"/>
  <c r="D14" i="1" s="1"/>
  <c r="D16" i="1" s="1"/>
  <c r="G11" i="1" l="1"/>
  <c r="G12" i="1" s="1"/>
  <c r="L3" i="1" s="1"/>
  <c r="L16" i="1" l="1"/>
  <c r="L20" i="1" s="1"/>
  <c r="L5" i="1"/>
  <c r="L7" i="1" s="1"/>
  <c r="L9" i="1" s="1"/>
  <c r="L24" i="1" s="1"/>
</calcChain>
</file>

<file path=xl/sharedStrings.xml><?xml version="1.0" encoding="utf-8"?>
<sst xmlns="http://schemas.openxmlformats.org/spreadsheetml/2006/main" count="99" uniqueCount="87">
  <si>
    <t>Income Statement</t>
  </si>
  <si>
    <t>Explanations</t>
  </si>
  <si>
    <t>Balamce  sheet</t>
  </si>
  <si>
    <t>Opening Retained Earnigs</t>
  </si>
  <si>
    <t>Year 1</t>
  </si>
  <si>
    <t>Items</t>
  </si>
  <si>
    <t>Net Income</t>
  </si>
  <si>
    <t>Revenue</t>
  </si>
  <si>
    <t>Revenue = Units Sold × Price per Unit</t>
  </si>
  <si>
    <t>Dividends Paid</t>
  </si>
  <si>
    <t>Expenses</t>
  </si>
  <si>
    <t>COGS</t>
  </si>
  <si>
    <t>COGS = Opening  Inventory + Purchases  During  Period− Closing  Inventory</t>
  </si>
  <si>
    <t>Closing Retained Earnigs</t>
  </si>
  <si>
    <t>Netcome</t>
  </si>
  <si>
    <t>Gross Profit</t>
  </si>
  <si>
    <t>Gross Profit = Revenue − COGS</t>
  </si>
  <si>
    <t>Share Capital</t>
  </si>
  <si>
    <t>Operating Expenses</t>
  </si>
  <si>
    <t>These are time-based expenses, not tied to units sold.</t>
  </si>
  <si>
    <t>Total equity</t>
  </si>
  <si>
    <t>EBIT</t>
  </si>
  <si>
    <t>EBIT = Gross Profit − Operating Expenses</t>
  </si>
  <si>
    <t>Total Liabilities</t>
  </si>
  <si>
    <t>Balance Sheet</t>
  </si>
  <si>
    <t>Interest Expenses</t>
  </si>
  <si>
    <t>Interest Expense=Average Debt Balance×Interest Rate</t>
  </si>
  <si>
    <t>Total assest</t>
  </si>
  <si>
    <t>EBT</t>
  </si>
  <si>
    <t>EBT = EBIT − Interest Expenses</t>
  </si>
  <si>
    <t>Assets</t>
  </si>
  <si>
    <t>Taxes(30%)</t>
  </si>
  <si>
    <t>Taxes = EBT × Tax Rate (30% here)</t>
  </si>
  <si>
    <t>Net Income = EBT − Taxes</t>
  </si>
  <si>
    <t>Begining</t>
  </si>
  <si>
    <t>Cash</t>
  </si>
  <si>
    <t>PPE</t>
  </si>
  <si>
    <t>Cash flow Statement</t>
  </si>
  <si>
    <t>Total assets</t>
  </si>
  <si>
    <t xml:space="preserve">Unit Sold this Year </t>
  </si>
  <si>
    <t>Selling per Period</t>
  </si>
  <si>
    <t>Non Cash Ecpenses</t>
  </si>
  <si>
    <t>Working Capital</t>
  </si>
  <si>
    <t>Working capital = Current Assets − Current Liabilities.</t>
  </si>
  <si>
    <t>Debt Repayment</t>
  </si>
  <si>
    <t>Debt repayment = Opening Debt − Closing Debt</t>
  </si>
  <si>
    <t>Opening Inventory</t>
  </si>
  <si>
    <t>Net Flow Cash</t>
  </si>
  <si>
    <t>Net Cash Flow=Net Income+Non-Cash Expenses+Working Capital Changes−Debt Repayme</t>
  </si>
  <si>
    <t>Purchase of Raw Material</t>
  </si>
  <si>
    <t>Closing inventory</t>
  </si>
  <si>
    <t>Opening cash</t>
  </si>
  <si>
    <t>Closing Cash</t>
  </si>
  <si>
    <t>Adjusted Total assest</t>
  </si>
  <si>
    <t>Opening Debt</t>
  </si>
  <si>
    <t>Closing Debt</t>
  </si>
  <si>
    <t>Annual Interest Rate</t>
  </si>
  <si>
    <t>Average Debt</t>
  </si>
  <si>
    <t>Ratio Analysis</t>
  </si>
  <si>
    <t>Ratio Name</t>
  </si>
  <si>
    <t xml:space="preserve">Formula </t>
  </si>
  <si>
    <t>Calculated Value</t>
  </si>
  <si>
    <t>Explanation</t>
  </si>
  <si>
    <t>Gross Profit Margin</t>
  </si>
  <si>
    <t>(Gross Profit / Revenue)</t>
  </si>
  <si>
    <t>Core product profitability ratio.</t>
  </si>
  <si>
    <t>Operating Profit Margin</t>
  </si>
  <si>
    <t>(EBIT / Revenue)</t>
  </si>
  <si>
    <t>Profitability after operating costs.</t>
  </si>
  <si>
    <t>Net Profit Margin</t>
  </si>
  <si>
    <t>(Net Income / Revenue)</t>
  </si>
  <si>
    <t>Bottom-line profitability ratio.</t>
  </si>
  <si>
    <t>Return on Equity</t>
  </si>
  <si>
    <t>(Net Income / Total Equity)</t>
  </si>
  <si>
    <t>Profit per unit of shareholder capital.</t>
  </si>
  <si>
    <t>Debt to Equity</t>
  </si>
  <si>
    <t>(Total Liabilities / Total Equity)</t>
  </si>
  <si>
    <t>Financial leverage measure.</t>
  </si>
  <si>
    <t>Interest Coverage</t>
  </si>
  <si>
    <t>(EBIT / Interest Expense)</t>
  </si>
  <si>
    <t>Ability to pay interest from operations.</t>
  </si>
  <si>
    <t>Inventory Turnover</t>
  </si>
  <si>
    <t>(COGS / Avg Inventory)</t>
  </si>
  <si>
    <t>Efficiency in inventory management.</t>
  </si>
  <si>
    <t>Asset Turnover</t>
  </si>
  <si>
    <t>(Revenue / Avg Total Assets)</t>
  </si>
  <si>
    <t>Asset utilization efficiency.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</si>
</sst>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Calibri"/>
    </font>
    <font>
      <i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theme="6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2" fontId="1" fillId="2" borderId="0" xfId="0" applyNumberFormat="1" applyFont="1" applyFill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1" fillId="4" borderId="0" xfId="0" applyFont="1" applyFill="1" applyBorder="1"/>
    <xf numFmtId="2" fontId="1" fillId="4" borderId="0" xfId="0" applyNumberFormat="1" applyFont="1" applyFill="1" applyBorder="1"/>
    <xf numFmtId="0" fontId="1" fillId="4" borderId="0" xfId="0" applyFont="1" applyFill="1" applyAlignment="1">
      <alignment wrapText="1"/>
    </xf>
    <xf numFmtId="9" fontId="1" fillId="4" borderId="0" xfId="0" applyNumberFormat="1" applyFont="1" applyFill="1" applyBorder="1"/>
    <xf numFmtId="0" fontId="1" fillId="4" borderId="0" xfId="0" applyNumberFormat="1" applyFont="1" applyFill="1" applyBorder="1"/>
    <xf numFmtId="0" fontId="0" fillId="4" borderId="0" xfId="0" applyFill="1" applyAlignment="1">
      <alignment wrapText="1"/>
    </xf>
    <xf numFmtId="0" fontId="0" fillId="4" borderId="0" xfId="0" applyFill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10" fontId="2" fillId="4" borderId="0" xfId="0" applyNumberFormat="1" applyFont="1" applyFill="1" applyAlignment="1">
      <alignment horizontal="center"/>
    </xf>
    <xf numFmtId="10" fontId="2" fillId="4" borderId="0" xfId="0" applyNumberFormat="1" applyFont="1" applyFill="1" applyAlignment="1">
      <alignment horizontal="center" wrapText="1"/>
    </xf>
    <xf numFmtId="9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opLeftCell="A9" workbookViewId="0">
      <selection activeCell="A36" sqref="A36"/>
    </sheetView>
  </sheetViews>
  <sheetFormatPr defaultRowHeight="15"/>
  <cols>
    <col min="1" max="1" width="2.7109375" style="1" customWidth="1"/>
    <col min="2" max="2" width="17" style="1" bestFit="1" customWidth="1"/>
    <col min="3" max="5" width="9.140625" style="1"/>
    <col min="6" max="6" width="23.140625" style="1" bestFit="1" customWidth="1"/>
    <col min="7" max="7" width="12.28515625" style="1" bestFit="1" customWidth="1"/>
    <col min="8" max="8" width="9.140625" style="1"/>
    <col min="9" max="9" width="67.28515625" style="1" customWidth="1"/>
    <col min="10" max="10" width="9.140625" style="1"/>
    <col min="11" max="11" width="23.28515625" style="1" bestFit="1" customWidth="1"/>
    <col min="12" max="12" width="10" style="1" customWidth="1"/>
    <col min="13" max="13" width="14" style="1" customWidth="1"/>
    <col min="14" max="14" width="95" style="1" customWidth="1"/>
    <col min="15" max="16384" width="9.140625" style="1"/>
  </cols>
  <sheetData>
    <row r="1" spans="1:14">
      <c r="A1" s="6"/>
      <c r="B1" s="7" t="s">
        <v>0</v>
      </c>
      <c r="C1" s="7"/>
      <c r="F1" s="7" t="s">
        <v>0</v>
      </c>
      <c r="G1" s="7"/>
      <c r="I1" s="7" t="s">
        <v>1</v>
      </c>
      <c r="K1" s="7" t="s">
        <v>2</v>
      </c>
      <c r="L1" s="2"/>
      <c r="M1" s="2"/>
      <c r="N1" s="7" t="s">
        <v>1</v>
      </c>
    </row>
    <row r="2" spans="1:14">
      <c r="K2" s="9" t="s">
        <v>3</v>
      </c>
      <c r="L2" s="9">
        <v>0</v>
      </c>
    </row>
    <row r="3" spans="1:14">
      <c r="B3" s="7" t="s">
        <v>0</v>
      </c>
      <c r="C3" s="7" t="s">
        <v>4</v>
      </c>
      <c r="F3" s="1" t="s">
        <v>5</v>
      </c>
      <c r="G3" s="1" t="s">
        <v>4</v>
      </c>
      <c r="K3" s="9" t="s">
        <v>6</v>
      </c>
      <c r="L3" s="13">
        <f>G12</f>
        <v>11900000</v>
      </c>
    </row>
    <row r="4" spans="1:14">
      <c r="B4" s="9" t="s">
        <v>7</v>
      </c>
      <c r="C4" s="9">
        <v>50000</v>
      </c>
      <c r="F4" s="9" t="s">
        <v>7</v>
      </c>
      <c r="G4" s="10">
        <f>G16*G17</f>
        <v>30000000</v>
      </c>
      <c r="H4" s="3"/>
      <c r="I4" s="9" t="s">
        <v>8</v>
      </c>
      <c r="K4" s="9" t="s">
        <v>9</v>
      </c>
      <c r="L4" s="9"/>
    </row>
    <row r="5" spans="1:14" ht="18" customHeight="1">
      <c r="B5" s="9" t="s">
        <v>10</v>
      </c>
      <c r="C5" s="9">
        <v>-30000</v>
      </c>
      <c r="F5" s="9" t="s">
        <v>11</v>
      </c>
      <c r="G5" s="10">
        <f>G20 + G21 - G22</f>
        <v>2500000</v>
      </c>
      <c r="H5" s="3"/>
      <c r="I5" s="11" t="s">
        <v>12</v>
      </c>
      <c r="K5" s="9" t="s">
        <v>13</v>
      </c>
      <c r="L5" s="9">
        <f>L2+L3-L4</f>
        <v>11900000</v>
      </c>
    </row>
    <row r="6" spans="1:14">
      <c r="B6" s="9" t="s">
        <v>14</v>
      </c>
      <c r="C6" s="9">
        <f>SUM(C4:C5)</f>
        <v>20000</v>
      </c>
      <c r="F6" s="9" t="s">
        <v>15</v>
      </c>
      <c r="G6" s="10">
        <f>G4-G5</f>
        <v>27500000</v>
      </c>
      <c r="I6" s="9" t="s">
        <v>16</v>
      </c>
      <c r="K6" s="9" t="s">
        <v>17</v>
      </c>
      <c r="L6" s="9">
        <v>10000000</v>
      </c>
    </row>
    <row r="7" spans="1:14">
      <c r="F7" s="9" t="s">
        <v>18</v>
      </c>
      <c r="G7" s="10">
        <v>6000000</v>
      </c>
      <c r="I7" s="9" t="s">
        <v>19</v>
      </c>
      <c r="K7" s="9" t="s">
        <v>20</v>
      </c>
      <c r="L7" s="9">
        <f>L5+L6</f>
        <v>21900000</v>
      </c>
    </row>
    <row r="8" spans="1:14">
      <c r="F8" s="9" t="s">
        <v>21</v>
      </c>
      <c r="G8" s="10">
        <f>G6-G7</f>
        <v>21500000</v>
      </c>
      <c r="I8" s="9" t="s">
        <v>22</v>
      </c>
      <c r="K8" s="9" t="s">
        <v>23</v>
      </c>
      <c r="L8" s="9">
        <v>40000000</v>
      </c>
    </row>
    <row r="9" spans="1:14">
      <c r="B9" s="7" t="s">
        <v>24</v>
      </c>
      <c r="F9" s="9" t="s">
        <v>25</v>
      </c>
      <c r="G9" s="10">
        <f>G28*G27</f>
        <v>4500000</v>
      </c>
      <c r="I9" s="9" t="s">
        <v>26</v>
      </c>
      <c r="K9" s="9" t="s">
        <v>27</v>
      </c>
      <c r="L9" s="9">
        <f>L7+L8</f>
        <v>61900000</v>
      </c>
    </row>
    <row r="10" spans="1:14">
      <c r="F10" s="9" t="s">
        <v>28</v>
      </c>
      <c r="G10" s="10">
        <f>G8-G9</f>
        <v>17000000</v>
      </c>
      <c r="I10" s="9" t="s">
        <v>29</v>
      </c>
    </row>
    <row r="11" spans="1:14">
      <c r="B11" s="7" t="s">
        <v>30</v>
      </c>
      <c r="F11" s="9" t="s">
        <v>31</v>
      </c>
      <c r="G11" s="10">
        <f>G10*30%</f>
        <v>5100000</v>
      </c>
      <c r="I11" s="9" t="s">
        <v>32</v>
      </c>
    </row>
    <row r="12" spans="1:14">
      <c r="F12" s="9" t="s">
        <v>6</v>
      </c>
      <c r="G12" s="10">
        <f>G10-G11</f>
        <v>11900000</v>
      </c>
      <c r="I12" s="9" t="s">
        <v>33</v>
      </c>
    </row>
    <row r="13" spans="1:14">
      <c r="B13" s="7" t="s">
        <v>24</v>
      </c>
      <c r="C13" s="7" t="s">
        <v>34</v>
      </c>
      <c r="D13" s="7" t="s">
        <v>4</v>
      </c>
      <c r="G13" s="3"/>
    </row>
    <row r="14" spans="1:14">
      <c r="B14" s="9" t="s">
        <v>35</v>
      </c>
      <c r="C14" s="9">
        <v>10000</v>
      </c>
      <c r="D14" s="9">
        <f>C14+C6</f>
        <v>30000</v>
      </c>
      <c r="G14" s="3"/>
    </row>
    <row r="15" spans="1:14">
      <c r="B15" s="9" t="s">
        <v>36</v>
      </c>
      <c r="C15" s="9">
        <v>40000</v>
      </c>
      <c r="D15" s="9">
        <v>40000</v>
      </c>
      <c r="F15" s="7" t="s">
        <v>7</v>
      </c>
      <c r="G15" s="8"/>
      <c r="K15" s="7" t="s">
        <v>37</v>
      </c>
      <c r="L15" s="7"/>
    </row>
    <row r="16" spans="1:14">
      <c r="B16" s="9" t="s">
        <v>38</v>
      </c>
      <c r="C16" s="9">
        <f>SUM(C14:C15)</f>
        <v>50000</v>
      </c>
      <c r="D16" s="9">
        <f>SUM(D14:D15)</f>
        <v>70000</v>
      </c>
      <c r="F16" s="9" t="s">
        <v>39</v>
      </c>
      <c r="G16" s="10">
        <v>12000</v>
      </c>
      <c r="K16" s="9" t="s">
        <v>14</v>
      </c>
      <c r="L16" s="9">
        <f>L3</f>
        <v>11900000</v>
      </c>
    </row>
    <row r="17" spans="6:14">
      <c r="F17" s="9" t="s">
        <v>40</v>
      </c>
      <c r="G17" s="10">
        <v>2500</v>
      </c>
      <c r="K17" s="9" t="s">
        <v>41</v>
      </c>
      <c r="L17" s="9">
        <f>0</f>
        <v>0</v>
      </c>
    </row>
    <row r="18" spans="6:14" ht="18" customHeight="1">
      <c r="G18" s="3"/>
      <c r="K18" s="9" t="s">
        <v>42</v>
      </c>
      <c r="L18" s="10">
        <f>G20-G22</f>
        <v>1000000</v>
      </c>
      <c r="N18" s="14" t="s">
        <v>43</v>
      </c>
    </row>
    <row r="19" spans="6:14">
      <c r="F19" s="7" t="s">
        <v>11</v>
      </c>
      <c r="G19" s="8"/>
      <c r="K19" s="9" t="s">
        <v>44</v>
      </c>
      <c r="L19" s="9">
        <f>G25-G26</f>
        <v>10000000</v>
      </c>
      <c r="N19" s="15" t="s">
        <v>45</v>
      </c>
    </row>
    <row r="20" spans="6:14" ht="15" customHeight="1">
      <c r="F20" s="9" t="s">
        <v>46</v>
      </c>
      <c r="G20" s="10">
        <v>3000000</v>
      </c>
      <c r="K20" s="9" t="s">
        <v>47</v>
      </c>
      <c r="L20" s="10">
        <f>L16+L17+L18-L19</f>
        <v>2900000</v>
      </c>
      <c r="N20" s="14" t="s">
        <v>48</v>
      </c>
    </row>
    <row r="21" spans="6:14">
      <c r="F21" s="9" t="s">
        <v>49</v>
      </c>
      <c r="G21" s="10">
        <v>1500000</v>
      </c>
    </row>
    <row r="22" spans="6:14">
      <c r="F22" s="9" t="s">
        <v>50</v>
      </c>
      <c r="G22" s="10">
        <v>2000000</v>
      </c>
      <c r="K22" s="9" t="s">
        <v>51</v>
      </c>
      <c r="L22" s="9">
        <f>L2</f>
        <v>0</v>
      </c>
    </row>
    <row r="23" spans="6:14">
      <c r="K23" s="9" t="s">
        <v>52</v>
      </c>
      <c r="L23" s="10">
        <f>L22+L20</f>
        <v>2900000</v>
      </c>
    </row>
    <row r="24" spans="6:14">
      <c r="F24" s="7" t="s">
        <v>25</v>
      </c>
      <c r="G24" s="7"/>
      <c r="K24" s="9" t="s">
        <v>53</v>
      </c>
      <c r="L24" s="13">
        <f>L9+L23</f>
        <v>64800000</v>
      </c>
    </row>
    <row r="25" spans="6:14">
      <c r="F25" s="9" t="s">
        <v>54</v>
      </c>
      <c r="G25" s="9">
        <v>50000000</v>
      </c>
    </row>
    <row r="26" spans="6:14">
      <c r="F26" s="9" t="s">
        <v>55</v>
      </c>
      <c r="G26" s="9">
        <v>40000000</v>
      </c>
    </row>
    <row r="27" spans="6:14">
      <c r="F27" s="9" t="s">
        <v>56</v>
      </c>
      <c r="G27" s="12">
        <v>0.1</v>
      </c>
    </row>
    <row r="28" spans="6:14">
      <c r="F28" s="9" t="s">
        <v>57</v>
      </c>
      <c r="G28" s="9">
        <f>(G25+G26)/2</f>
        <v>45000000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A5F3-FE25-426C-BA1F-DE0B9EEAFB8C}">
  <dimension ref="B1:E11"/>
  <sheetViews>
    <sheetView tabSelected="1" workbookViewId="0">
      <selection activeCell="D9" sqref="D9"/>
    </sheetView>
  </sheetViews>
  <sheetFormatPr defaultRowHeight="15"/>
  <cols>
    <col min="1" max="1" width="2.42578125" style="4" customWidth="1"/>
    <col min="2" max="2" width="20.7109375" style="4" bestFit="1" customWidth="1"/>
    <col min="3" max="4" width="36.5703125" style="4" bestFit="1" customWidth="1"/>
    <col min="5" max="5" width="33.140625" style="4" bestFit="1" customWidth="1"/>
    <col min="6" max="16384" width="9.140625" style="4"/>
  </cols>
  <sheetData>
    <row r="1" spans="2:5">
      <c r="D1" s="4" t="s">
        <v>58</v>
      </c>
    </row>
    <row r="2" spans="2:5">
      <c r="C2" s="5"/>
    </row>
    <row r="3" spans="2:5">
      <c r="B3" s="16" t="s">
        <v>59</v>
      </c>
      <c r="C3" s="17" t="s">
        <v>60</v>
      </c>
      <c r="D3" s="16" t="s">
        <v>61</v>
      </c>
      <c r="E3" s="16" t="s">
        <v>62</v>
      </c>
    </row>
    <row r="4" spans="2:5">
      <c r="B4" s="18" t="s">
        <v>63</v>
      </c>
      <c r="C4" s="19" t="s">
        <v>64</v>
      </c>
      <c r="D4" s="21">
        <f>Sheet1!G6/Sheet1!G4</f>
        <v>0.91666666666666663</v>
      </c>
      <c r="E4" s="20" t="s">
        <v>65</v>
      </c>
    </row>
    <row r="5" spans="2:5">
      <c r="B5" s="18" t="s">
        <v>66</v>
      </c>
      <c r="C5" s="19" t="s">
        <v>67</v>
      </c>
      <c r="D5" s="21">
        <f>Sheet1!G8/Sheet1!G4</f>
        <v>0.71666666666666667</v>
      </c>
      <c r="E5" s="20" t="s">
        <v>68</v>
      </c>
    </row>
    <row r="6" spans="2:5">
      <c r="B6" s="18" t="s">
        <v>69</v>
      </c>
      <c r="C6" s="18" t="s">
        <v>70</v>
      </c>
      <c r="D6" s="21">
        <f>Sheet1!C6/Sheet1!L7</f>
        <v>9.1324200913242006E-4</v>
      </c>
      <c r="E6" s="20" t="s">
        <v>71</v>
      </c>
    </row>
    <row r="7" spans="2:5">
      <c r="B7" s="18" t="s">
        <v>72</v>
      </c>
      <c r="C7" s="18" t="s">
        <v>73</v>
      </c>
      <c r="D7" s="21">
        <f>Sheet1!L3/Sheet1!L7</f>
        <v>0.54337899543378998</v>
      </c>
      <c r="E7" s="20" t="s">
        <v>74</v>
      </c>
    </row>
    <row r="8" spans="2:5">
      <c r="B8" s="18" t="s">
        <v>75</v>
      </c>
      <c r="C8" s="19" t="s">
        <v>76</v>
      </c>
      <c r="D8" s="21">
        <f>Sheet1!L8/Sheet1!L7</f>
        <v>1.8264840182648401</v>
      </c>
      <c r="E8" s="20" t="s">
        <v>77</v>
      </c>
    </row>
    <row r="9" spans="2:5">
      <c r="B9" s="18" t="s">
        <v>78</v>
      </c>
      <c r="C9" s="19" t="s">
        <v>79</v>
      </c>
      <c r="D9" s="23">
        <f>Sheet1!G10/10/100</f>
        <v>17000</v>
      </c>
      <c r="E9" s="20" t="s">
        <v>80</v>
      </c>
    </row>
    <row r="10" spans="2:5" ht="15" customHeight="1">
      <c r="B10" s="18" t="s">
        <v>81</v>
      </c>
      <c r="C10" s="19" t="s">
        <v>82</v>
      </c>
      <c r="D10" s="22">
        <f>(Sheet1!G5/(Sheet1!G25+Sheet1!G26/2))</f>
        <v>3.5714285714285712E-2</v>
      </c>
      <c r="E10" s="20" t="s">
        <v>83</v>
      </c>
    </row>
    <row r="11" spans="2:5">
      <c r="B11" s="18" t="s">
        <v>84</v>
      </c>
      <c r="C11" s="19" t="s">
        <v>85</v>
      </c>
      <c r="D11" s="21">
        <f>Sheet1!G4/Sheet1!L9</f>
        <v>0.48465266558966075</v>
      </c>
      <c r="E11" s="20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2025-08-09T12:19:59Z</dcterms:created>
  <dcterms:modified xsi:type="dcterms:W3CDTF">2025-08-10T09:37:11Z</dcterms:modified>
  <cp:category/>
  <cp:contentStatus/>
</cp:coreProperties>
</file>