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24"/>
  <workbookPr/>
  <mc:AlternateContent xmlns:mc="http://schemas.openxmlformats.org/markup-compatibility/2006">
    <mc:Choice Requires="x15">
      <x15ac:absPath xmlns:x15ac="http://schemas.microsoft.com/office/spreadsheetml/2010/11/ac" url="/Users/kavinranganathan/Downloads/"/>
    </mc:Choice>
  </mc:AlternateContent>
  <xr:revisionPtr revIDLastSave="0" documentId="8_{C7E9D9AC-9EBC-C142-A608-9E8DB0B11AFA}" xr6:coauthVersionLast="47" xr6:coauthVersionMax="47" xr10:uidLastSave="{00000000-0000-0000-0000-000000000000}"/>
  <bookViews>
    <workbookView xWindow="200" yWindow="2100" windowWidth="28540" windowHeight="14080" xr2:uid="{00000000-000D-0000-FFFF-FFFF00000000}"/>
  </bookViews>
  <sheets>
    <sheet name="INPUTS" sheetId="1" r:id="rId1"/>
    <sheet name="FORECAST" sheetId="2" r:id="rId2"/>
    <sheet name="DCF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2" i="3"/>
  <c r="G1" i="3"/>
  <c r="D2" i="2"/>
  <c r="C16" i="1"/>
  <c r="C15" i="1"/>
  <c r="C14" i="1"/>
  <c r="C13" i="1"/>
  <c r="D5" i="2"/>
  <c r="D4" i="2"/>
  <c r="D6" i="2"/>
  <c r="D3" i="2"/>
  <c r="E2" i="2"/>
  <c r="E5" i="2"/>
  <c r="D7" i="2"/>
  <c r="D10" i="2"/>
  <c r="E4" i="2"/>
  <c r="E6" i="2"/>
  <c r="E3" i="2"/>
  <c r="F2" i="2"/>
  <c r="F5" i="2"/>
  <c r="E7" i="2"/>
  <c r="E10" i="2"/>
  <c r="F4" i="2"/>
  <c r="F6" i="2"/>
  <c r="F3" i="2"/>
  <c r="G2" i="2"/>
  <c r="G5" i="2"/>
  <c r="F7" i="2"/>
  <c r="F10" i="2"/>
  <c r="G4" i="2"/>
  <c r="G6" i="2"/>
  <c r="G3" i="2"/>
  <c r="H2" i="2"/>
  <c r="H5" i="2"/>
  <c r="G7" i="2"/>
  <c r="G10" i="2"/>
  <c r="H4" i="2"/>
  <c r="H6" i="2"/>
  <c r="H3" i="2"/>
  <c r="H7" i="2"/>
  <c r="H10" i="2"/>
  <c r="C9" i="2"/>
</calcChain>
</file>

<file path=xl/sharedStrings.xml><?xml version="1.0" encoding="utf-8"?>
<sst xmlns="http://schemas.openxmlformats.org/spreadsheetml/2006/main" count="69" uniqueCount="69">
  <si>
    <t>Metric</t>
  </si>
  <si>
    <t>Value (₹ billion)</t>
  </si>
  <si>
    <t>Source &amp; Explanation</t>
  </si>
  <si>
    <t>Revenue (Total Income) FY2024</t>
  </si>
  <si>
    <t>Prior year base (HDFC Bank)</t>
  </si>
  <si>
    <t>Revenue (Total Income) FY2025</t>
  </si>
  <si>
    <t>Net Revenue (Interest + Other Income)</t>
  </si>
  <si>
    <t>Operating income (HDFC Bank)</t>
  </si>
  <si>
    <t>Net Profit (PAT) FY2025</t>
  </si>
  <si>
    <t>Bottom line (HDFC Bank)</t>
  </si>
  <si>
    <t>Depreciation FY2025</t>
  </si>
  <si>
    <t>Reported in P&amp;L (₹ 3,379.47 cr) (Moneycontrol)</t>
  </si>
  <si>
    <t>Operating Expenses FY2025 (ex-D&amp;A)</t>
  </si>
  <si>
    <t>Total OpEx less depreciation (₹ 6,817.49 cr) (Moneycontrol)</t>
  </si>
  <si>
    <t>Net Working Capital Change (annual)</t>
  </si>
  <si>
    <t>From cash flow data – (update value) (www.alphaspread.com)</t>
  </si>
  <si>
    <t>Capital Expenditure (CapEx)</t>
  </si>
  <si>
    <t>Approximate via D&amp;A if needed</t>
  </si>
  <si>
    <t>Assumption</t>
  </si>
  <si>
    <t>Calculation</t>
  </si>
  <si>
    <t>Methods</t>
  </si>
  <si>
    <t>Result</t>
  </si>
  <si>
    <t>Revenue Growth Rate</t>
  </si>
  <si>
    <t>(3461.5 / 3075.8) – 1</t>
  </si>
  <si>
    <t>~12.5%</t>
  </si>
  <si>
    <t>Depreciation / Revenue</t>
  </si>
  <si>
    <t>33.79 / 3461.5</t>
  </si>
  <si>
    <t>~0.98%</t>
  </si>
  <si>
    <t>OpEx % of Revenue</t>
  </si>
  <si>
    <t>688.75 / 3461.5</t>
  </si>
  <si>
    <t>~19.9%</t>
  </si>
  <si>
    <t>ΔWC % of Revenue</t>
  </si>
  <si>
    <t>288.9 / 3461.5</t>
  </si>
  <si>
    <t>~8.35%</t>
  </si>
  <si>
    <t>Item</t>
  </si>
  <si>
    <t>Formula</t>
  </si>
  <si>
    <t>Revenue</t>
  </si>
  <si>
    <t>Prev Revenue × (1 + Growth Rate)</t>
  </si>
  <si>
    <t>Depreciation</t>
  </si>
  <si>
    <t>Revenue × Depreciation %</t>
  </si>
  <si>
    <t>OpEx</t>
  </si>
  <si>
    <t>Revenue × OpEx %</t>
  </si>
  <si>
    <t>ΔWC</t>
  </si>
  <si>
    <t>Revenue × ΔWC %</t>
  </si>
  <si>
    <t>NOPAT</t>
  </si>
  <si>
    <t>(Revenue – OpEx – Depreciation) × (1 – Tax)</t>
  </si>
  <si>
    <t>FCFF</t>
  </si>
  <si>
    <t>NOPAT + Depreciation – ΔWC – CapEx (≈ Depreciation)</t>
  </si>
  <si>
    <t>Terminal Value</t>
  </si>
  <si>
    <t>Enterprise Value</t>
  </si>
  <si>
    <t>Net Debt</t>
  </si>
  <si>
    <t>Price Per Share</t>
  </si>
  <si>
    <t>Variable</t>
  </si>
  <si>
    <t>Range</t>
  </si>
  <si>
    <t>WACC</t>
  </si>
  <si>
    <t>10.2%, 11.2%, 12.2% (±1%)</t>
  </si>
  <si>
    <t>Terminal Growth g</t>
  </si>
  <si>
    <t>4%, 4.5%, 5%</t>
  </si>
  <si>
    <t>WACC ↓ / g ↑</t>
  </si>
  <si>
    <t>₹1,250</t>
  </si>
  <si>
    <t>₹1,280</t>
  </si>
  <si>
    <t>₹1,310</t>
  </si>
  <si>
    <t>₹1,100</t>
  </si>
  <si>
    <t>₹1,134</t>
  </si>
  <si>
    <t>₹1,170</t>
  </si>
  <si>
    <t>₹980</t>
  </si>
  <si>
    <t>₹1,010</t>
  </si>
  <si>
    <t>₹1,045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</si>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</sst>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₹-4009]\ #,##0.00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</font>
    <font>
      <u/>
      <sz val="11"/>
      <color rgb="FF002060"/>
      <name val="Calibri"/>
      <family val="2"/>
    </font>
    <font>
      <b/>
      <sz val="11"/>
      <color rgb="FF002060"/>
      <name val="Aptos Narrow"/>
      <family val="2"/>
      <scheme val="minor"/>
    </font>
    <font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 wrapText="1"/>
    </xf>
    <xf numFmtId="0" fontId="6" fillId="3" borderId="0" xfId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0" fontId="4" fillId="3" borderId="0" xfId="0" applyNumberFormat="1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dfcbank.com/content/bbp/repositories/723fb80a-2dde-42a3-9793-7ae1be57c87f/?path=%2FFooter%2FAbout+Us%2FAbout+Investor+Relations%2Fpdf%2F2024%2Fmarch%2FPress-Release-March-2025.pdf&amp;utm_source=chatgpt.com" TargetMode="External"/><Relationship Id="rId7" Type="http://schemas.openxmlformats.org/officeDocument/2006/relationships/hyperlink" Target="https://www.alphaspread.com/security/nyse/hdb/financials/cash-flow-statement/change-in-working-capital?utm_source=chatgpt.com" TargetMode="External"/><Relationship Id="rId2" Type="http://schemas.openxmlformats.org/officeDocument/2006/relationships/hyperlink" Target="https://www.hdfcbank.com/content/bbp/repositories/723fb80a-2dde-42a3-9793-7ae1be57c87f/?path=%2FFooter%2FAbout+Us%2FAbout+Investor+Relations%2Fpdf%2F2024%2Fmarch%2FPress-Release-March-2025.pdf&amp;utm_source=chatgpt.com" TargetMode="External"/><Relationship Id="rId1" Type="http://schemas.openxmlformats.org/officeDocument/2006/relationships/hyperlink" Target="https://www.hdfcbank.com/content/bbp/repositories/723fb80a-2dde-42a3-9793-7ae1be57c87f/?path=%2FFooter%2FAbout+Us%2FAbout+Investor+Relations%2Fpdf%2F2024%2Fmarch%2FPress-Release-March-2025.pdf&amp;utm_source=chatgpt.com" TargetMode="External"/><Relationship Id="rId6" Type="http://schemas.openxmlformats.org/officeDocument/2006/relationships/hyperlink" Target="https://www.moneycontrol.com/financials/hdfcbank/profit-lossVI/hdf01?utm_source=chatgpt.com" TargetMode="External"/><Relationship Id="rId5" Type="http://schemas.openxmlformats.org/officeDocument/2006/relationships/hyperlink" Target="https://www.moneycontrol.com/financials/hdfcbank/profit-lossVI/hdf01?utm_source=chatgpt.com" TargetMode="External"/><Relationship Id="rId4" Type="http://schemas.openxmlformats.org/officeDocument/2006/relationships/hyperlink" Target="https://www.hdfcbank.com/content/bbp/repositories/723fb80a-2dde-42a3-9793-7ae1be57c87f/?path=%2FFooter%2FAbout+Us%2FAbout+Investor+Relations%2Fpdf%2F2024%2Fmarch%2FPress-Release-March-2025.pdf&amp;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D3" sqref="D3"/>
    </sheetView>
  </sheetViews>
  <sheetFormatPr baseColWidth="10" defaultColWidth="9.1640625" defaultRowHeight="15" x14ac:dyDescent="0.2"/>
  <cols>
    <col min="1" max="1" width="3.6640625" style="1" customWidth="1"/>
    <col min="2" max="2" width="33.5" style="1" bestFit="1" customWidth="1"/>
    <col min="3" max="3" width="30.5" style="1" customWidth="1"/>
    <col min="4" max="4" width="36.5" style="1" bestFit="1" customWidth="1"/>
    <col min="5" max="16384" width="9.1640625" style="1"/>
  </cols>
  <sheetData>
    <row r="1" spans="1:5" s="4" customFormat="1" ht="25.5" customHeight="1" x14ac:dyDescent="0.2">
      <c r="A1" s="3"/>
      <c r="B1" s="6" t="s">
        <v>0</v>
      </c>
      <c r="C1" s="7" t="s">
        <v>1</v>
      </c>
      <c r="D1" s="7" t="s">
        <v>2</v>
      </c>
    </row>
    <row r="2" spans="1:5" ht="16" x14ac:dyDescent="0.2">
      <c r="B2" s="8" t="s">
        <v>3</v>
      </c>
      <c r="C2" s="9">
        <v>3075.8</v>
      </c>
      <c r="D2" s="10" t="s">
        <v>4</v>
      </c>
    </row>
    <row r="3" spans="1:5" ht="17.25" customHeight="1" x14ac:dyDescent="0.2">
      <c r="B3" s="8" t="s">
        <v>5</v>
      </c>
      <c r="C3" s="9">
        <v>3461.5</v>
      </c>
      <c r="D3" s="10" t="s">
        <v>68</v>
      </c>
    </row>
    <row r="4" spans="1:5" ht="16" x14ac:dyDescent="0.2">
      <c r="B4" s="8" t="s">
        <v>6</v>
      </c>
      <c r="C4" s="9">
        <v>1683</v>
      </c>
      <c r="D4" s="10" t="s">
        <v>7</v>
      </c>
    </row>
    <row r="5" spans="1:5" ht="16" x14ac:dyDescent="0.2">
      <c r="B5" s="8" t="s">
        <v>8</v>
      </c>
      <c r="C5" s="9">
        <v>673.5</v>
      </c>
      <c r="D5" s="10" t="s">
        <v>9</v>
      </c>
    </row>
    <row r="6" spans="1:5" ht="15.75" customHeight="1" x14ac:dyDescent="0.2">
      <c r="B6" s="8" t="s">
        <v>10</v>
      </c>
      <c r="C6" s="9">
        <v>33.79</v>
      </c>
      <c r="D6" s="10" t="s">
        <v>11</v>
      </c>
    </row>
    <row r="7" spans="1:5" ht="15" customHeight="1" x14ac:dyDescent="0.2">
      <c r="B7" s="8" t="s">
        <v>12</v>
      </c>
      <c r="C7" s="9">
        <v>688.75</v>
      </c>
      <c r="D7" s="10" t="s">
        <v>13</v>
      </c>
    </row>
    <row r="8" spans="1:5" ht="14.25" customHeight="1" x14ac:dyDescent="0.2">
      <c r="B8" s="8" t="s">
        <v>14</v>
      </c>
      <c r="C8" s="9">
        <v>288.89999999999998</v>
      </c>
      <c r="D8" s="10" t="s">
        <v>15</v>
      </c>
    </row>
    <row r="9" spans="1:5" ht="12.75" customHeight="1" x14ac:dyDescent="0.2">
      <c r="B9" s="8" t="s">
        <v>16</v>
      </c>
      <c r="C9" s="9">
        <v>33.79</v>
      </c>
      <c r="D9" s="11" t="s">
        <v>17</v>
      </c>
    </row>
    <row r="12" spans="1:5" ht="33" customHeight="1" x14ac:dyDescent="0.2">
      <c r="B12" s="12" t="s">
        <v>18</v>
      </c>
      <c r="C12" s="12" t="s">
        <v>19</v>
      </c>
      <c r="D12" s="6" t="s">
        <v>20</v>
      </c>
      <c r="E12" s="12" t="s">
        <v>21</v>
      </c>
    </row>
    <row r="13" spans="1:5" x14ac:dyDescent="0.2">
      <c r="B13" s="13" t="s">
        <v>22</v>
      </c>
      <c r="C13" s="14">
        <f>(C3/C2)-1</f>
        <v>0.12539827036868445</v>
      </c>
      <c r="D13" s="13" t="s">
        <v>23</v>
      </c>
      <c r="E13" s="13" t="s">
        <v>24</v>
      </c>
    </row>
    <row r="14" spans="1:5" x14ac:dyDescent="0.2">
      <c r="B14" s="13" t="s">
        <v>25</v>
      </c>
      <c r="C14" s="14">
        <f>C6/C3</f>
        <v>9.7616640184890937E-3</v>
      </c>
      <c r="D14" s="13" t="s">
        <v>26</v>
      </c>
      <c r="E14" s="13" t="s">
        <v>27</v>
      </c>
    </row>
    <row r="15" spans="1:5" x14ac:dyDescent="0.2">
      <c r="B15" s="13" t="s">
        <v>28</v>
      </c>
      <c r="C15" s="14">
        <f>C7/C3</f>
        <v>0.19897443304925611</v>
      </c>
      <c r="D15" s="13" t="s">
        <v>29</v>
      </c>
      <c r="E15" s="13" t="s">
        <v>30</v>
      </c>
    </row>
    <row r="16" spans="1:5" x14ac:dyDescent="0.2">
      <c r="B16" s="13" t="s">
        <v>31</v>
      </c>
      <c r="C16" s="14">
        <f>C8/C3</f>
        <v>8.3460927343637151E-2</v>
      </c>
      <c r="D16" s="13" t="s">
        <v>32</v>
      </c>
      <c r="E16" s="13" t="s">
        <v>33</v>
      </c>
    </row>
  </sheetData>
  <hyperlinks>
    <hyperlink ref="D2" r:id="rId1" xr:uid="{5035CB13-9D14-4BB7-A858-BAF7747E8728}"/>
    <hyperlink ref="D3" r:id="rId2" display="Current year (HDFC Bank)" xr:uid="{1F64897F-555A-46BB-A512-BF9A519A5113}"/>
    <hyperlink ref="D4" r:id="rId3" xr:uid="{A2D6448D-5FD6-41F6-9501-EFE0B6BF4788}"/>
    <hyperlink ref="D5" r:id="rId4" xr:uid="{7310AEEC-211C-4B5D-9707-12BA713CF2BF}"/>
    <hyperlink ref="D6" r:id="rId5" xr:uid="{D4C889AC-4A4C-4A63-832A-90AE5171AF9B}"/>
    <hyperlink ref="D7" r:id="rId6" xr:uid="{5D9CCBF4-9FBC-4D1F-9C28-F478EA6D4861}"/>
    <hyperlink ref="D8" r:id="rId7" xr:uid="{C52E49AE-1002-4C44-8733-0839CCE54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D8DD-72C1-4D12-9D4B-B43B0FB66E1D}">
  <dimension ref="B1:I10"/>
  <sheetViews>
    <sheetView workbookViewId="0">
      <selection activeCell="C13" sqref="C13"/>
    </sheetView>
  </sheetViews>
  <sheetFormatPr baseColWidth="10" defaultColWidth="9.1640625" defaultRowHeight="15" x14ac:dyDescent="0.2"/>
  <cols>
    <col min="1" max="1" width="3.1640625" style="2" customWidth="1"/>
    <col min="2" max="2" width="15.33203125" style="2" bestFit="1" customWidth="1"/>
    <col min="3" max="3" width="48.83203125" style="2" customWidth="1"/>
    <col min="4" max="4" width="16.5" style="2" bestFit="1" customWidth="1"/>
    <col min="5" max="5" width="11" style="2" customWidth="1"/>
    <col min="6" max="6" width="10" style="2" customWidth="1"/>
    <col min="7" max="7" width="12.1640625" style="2" customWidth="1"/>
    <col min="8" max="8" width="11.5" style="2" customWidth="1"/>
    <col min="9" max="16384" width="9.1640625" style="2"/>
  </cols>
  <sheetData>
    <row r="1" spans="2:9" ht="29" customHeight="1" x14ac:dyDescent="0.2">
      <c r="B1" s="6" t="s">
        <v>34</v>
      </c>
      <c r="C1" s="7" t="s">
        <v>35</v>
      </c>
      <c r="D1" s="19">
        <v>2026</v>
      </c>
      <c r="E1" s="19">
        <v>2027</v>
      </c>
      <c r="F1" s="19">
        <v>2028</v>
      </c>
      <c r="G1" s="19">
        <v>2029</v>
      </c>
      <c r="H1" s="19">
        <v>2030</v>
      </c>
    </row>
    <row r="2" spans="2:9" ht="17.25" customHeight="1" x14ac:dyDescent="0.2">
      <c r="B2" s="8" t="s">
        <v>36</v>
      </c>
      <c r="C2" s="11" t="s">
        <v>37</v>
      </c>
      <c r="D2" s="15">
        <f>3461.5*(1+INPUTS!C13)</f>
        <v>3895.5661128812012</v>
      </c>
      <c r="E2" s="15">
        <f>D2*(1+13%)</f>
        <v>4401.9897075557574</v>
      </c>
      <c r="F2" s="15">
        <f>E2*(1+14%)</f>
        <v>5018.2682666135643</v>
      </c>
      <c r="G2" s="15">
        <f>F2*(1+15%)</f>
        <v>5771.0085066055981</v>
      </c>
      <c r="H2" s="15">
        <f>G2*(1+16%)</f>
        <v>6694.3698676624936</v>
      </c>
    </row>
    <row r="3" spans="2:9" ht="15" customHeight="1" x14ac:dyDescent="0.2">
      <c r="B3" s="8" t="s">
        <v>38</v>
      </c>
      <c r="C3" s="11" t="s">
        <v>39</v>
      </c>
      <c r="D3" s="15">
        <f>D2*INPUTS!$C$14</f>
        <v>38.027207555757848</v>
      </c>
      <c r="E3" s="15">
        <f>E2*INPUTS!$C$14</f>
        <v>42.970744538006365</v>
      </c>
      <c r="F3" s="15">
        <f>F2*INPUTS!$C$14</f>
        <v>48.986648773327268</v>
      </c>
      <c r="G3" s="15">
        <f>G2*INPUTS!$C$14</f>
        <v>56.334646089326348</v>
      </c>
      <c r="H3" s="15">
        <f>H2*INPUTS!$C$14</f>
        <v>65.348189463618553</v>
      </c>
    </row>
    <row r="4" spans="2:9" ht="12.75" customHeight="1" x14ac:dyDescent="0.2">
      <c r="B4" s="8" t="s">
        <v>40</v>
      </c>
      <c r="C4" s="11" t="s">
        <v>41</v>
      </c>
      <c r="D4" s="15">
        <f>D2*INPUTS!$C$15</f>
        <v>775.11805871643139</v>
      </c>
      <c r="E4" s="15">
        <f>E2*INPUTS!$C$15</f>
        <v>875.88340634956751</v>
      </c>
      <c r="F4" s="15">
        <f>F2*INPUTS!$C$15</f>
        <v>998.50708323850711</v>
      </c>
      <c r="G4" s="15">
        <f>G2*INPUTS!$C$15</f>
        <v>1148.283145724283</v>
      </c>
      <c r="H4" s="15">
        <f>H2*INPUTS!$C$15</f>
        <v>1332.0084490401682</v>
      </c>
    </row>
    <row r="5" spans="2:9" ht="16.5" customHeight="1" x14ac:dyDescent="0.2">
      <c r="B5" s="8" t="s">
        <v>42</v>
      </c>
      <c r="C5" s="11" t="s">
        <v>43</v>
      </c>
      <c r="D5" s="15">
        <f>D2*INPUTS!$C$16</f>
        <v>325.12756030951294</v>
      </c>
      <c r="E5" s="15">
        <f>E2*INPUTS!$C$16</f>
        <v>367.3941431497496</v>
      </c>
      <c r="F5" s="15">
        <f>F2*INPUTS!$C$16</f>
        <v>418.82932319071466</v>
      </c>
      <c r="G5" s="15">
        <f>G2*INPUTS!$C$16</f>
        <v>481.65372166932178</v>
      </c>
      <c r="H5" s="15">
        <f>H2*INPUTS!$C$16</f>
        <v>558.71831713641325</v>
      </c>
    </row>
    <row r="6" spans="2:9" ht="15.75" customHeight="1" x14ac:dyDescent="0.2">
      <c r="B6" s="8" t="s">
        <v>44</v>
      </c>
      <c r="C6" s="11" t="s">
        <v>45</v>
      </c>
      <c r="D6" s="15">
        <f>(D2-D4-D5)*(1-24%)</f>
        <v>2124.4435753299954</v>
      </c>
      <c r="E6" s="15">
        <f t="shared" ref="E6:H6" si="0">(E2-E4-E5)*(1-24%)</f>
        <v>2400.6212401228945</v>
      </c>
      <c r="F6" s="15">
        <f t="shared" si="0"/>
        <v>2736.7082137401003</v>
      </c>
      <c r="G6" s="15">
        <f t="shared" si="0"/>
        <v>3147.2144458011153</v>
      </c>
      <c r="H6" s="15">
        <f t="shared" si="0"/>
        <v>3650.7687571292936</v>
      </c>
    </row>
    <row r="7" spans="2:9" ht="15" customHeight="1" x14ac:dyDescent="0.2">
      <c r="B7" s="8" t="s">
        <v>46</v>
      </c>
      <c r="C7" s="11" t="s">
        <v>47</v>
      </c>
      <c r="D7" s="15">
        <f>D6+D3-D5-INPUTS!$C$9</f>
        <v>1803.5532225762402</v>
      </c>
      <c r="E7" s="15">
        <f>E6+E3-E5-INPUTS!$C$9</f>
        <v>2042.4078415111512</v>
      </c>
      <c r="F7" s="15">
        <f>F6+F3-F5-INPUTS!$C$9</f>
        <v>2333.0755393227132</v>
      </c>
      <c r="G7" s="15">
        <f>G6+G3-G5-INPUTS!$C$9</f>
        <v>2688.1053702211198</v>
      </c>
      <c r="H7" s="15">
        <f>H6+H3-H5-INPUTS!$C$9</f>
        <v>3123.6086294564989</v>
      </c>
    </row>
    <row r="8" spans="2:9" x14ac:dyDescent="0.2">
      <c r="B8" s="20"/>
      <c r="C8" s="20"/>
      <c r="D8" s="20"/>
      <c r="E8" s="20"/>
      <c r="F8" s="20"/>
      <c r="G8" s="20"/>
      <c r="H8" s="20"/>
    </row>
    <row r="9" spans="2:9" x14ac:dyDescent="0.2">
      <c r="B9" s="8" t="s">
        <v>48</v>
      </c>
      <c r="C9" s="15">
        <f>H7*(1+5%)/11.5%-5%</f>
        <v>28519.854877646296</v>
      </c>
      <c r="D9" s="20"/>
      <c r="E9" s="20"/>
      <c r="F9" s="20"/>
      <c r="G9" s="20"/>
      <c r="H9" s="20"/>
    </row>
    <row r="10" spans="2:9" x14ac:dyDescent="0.2">
      <c r="B10" s="20"/>
      <c r="C10" s="20"/>
      <c r="D10" s="21">
        <f>D7/(1+11.2%)</f>
        <v>1621.9003800146043</v>
      </c>
      <c r="E10" s="21">
        <f>E7/(1+11.2%)</f>
        <v>1836.6976992006753</v>
      </c>
      <c r="F10" s="21">
        <f>F7/(1+11.2%)</f>
        <v>2098.0895137794182</v>
      </c>
      <c r="G10" s="21">
        <f>G7/(1+11.2%)</f>
        <v>2417.3609444434528</v>
      </c>
      <c r="H10" s="21">
        <f>H7/(1+11.2%)</f>
        <v>2809.0005660580023</v>
      </c>
      <c r="I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F079-CADD-4249-8FC2-FFEF1B8EC73E}">
  <dimension ref="B1:G8"/>
  <sheetViews>
    <sheetView workbookViewId="0">
      <selection activeCell="L4" sqref="L4"/>
    </sheetView>
  </sheetViews>
  <sheetFormatPr baseColWidth="10" defaultColWidth="9.1640625" defaultRowHeight="15" x14ac:dyDescent="0.2"/>
  <cols>
    <col min="1" max="1" width="3.6640625" style="2" customWidth="1"/>
    <col min="2" max="2" width="18.83203125" style="2" customWidth="1"/>
    <col min="3" max="3" width="22.33203125" style="2" customWidth="1"/>
    <col min="4" max="4" width="18" style="2" customWidth="1"/>
    <col min="5" max="5" width="17.5" style="2" customWidth="1"/>
    <col min="6" max="6" width="15.83203125" style="2" customWidth="1"/>
    <col min="7" max="7" width="10.5" style="2" customWidth="1"/>
    <col min="8" max="16384" width="9.1640625" style="2"/>
  </cols>
  <sheetData>
    <row r="1" spans="2:7" ht="32" customHeight="1" thickBot="1" x14ac:dyDescent="0.25">
      <c r="B1" s="6" t="s">
        <v>52</v>
      </c>
      <c r="C1" s="6" t="s">
        <v>53</v>
      </c>
      <c r="D1" s="8"/>
      <c r="E1" s="8"/>
      <c r="F1" s="24" t="s">
        <v>49</v>
      </c>
      <c r="G1" s="15">
        <f>SUM(FORECAST!D10:H10)</f>
        <v>10783.049103496154</v>
      </c>
    </row>
    <row r="2" spans="2:7" ht="22" customHeight="1" x14ac:dyDescent="0.2">
      <c r="B2" s="16" t="s">
        <v>54</v>
      </c>
      <c r="C2" s="8" t="s">
        <v>55</v>
      </c>
      <c r="D2" s="8"/>
      <c r="E2" s="8"/>
      <c r="F2" s="24" t="s">
        <v>50</v>
      </c>
      <c r="G2" s="15">
        <f>5500-2396</f>
        <v>3104</v>
      </c>
    </row>
    <row r="3" spans="2:7" ht="24" customHeight="1" x14ac:dyDescent="0.2">
      <c r="B3" s="16" t="s">
        <v>56</v>
      </c>
      <c r="C3" s="8" t="s">
        <v>57</v>
      </c>
      <c r="D3" s="8"/>
      <c r="E3" s="8"/>
      <c r="F3" s="24" t="s">
        <v>51</v>
      </c>
      <c r="G3" s="15">
        <f>(G2*1000)/2553</f>
        <v>1215.8245201723462</v>
      </c>
    </row>
    <row r="4" spans="2:7" x14ac:dyDescent="0.2">
      <c r="B4" s="8"/>
      <c r="C4" s="8"/>
      <c r="D4" s="8"/>
      <c r="E4" s="8"/>
      <c r="F4" s="8"/>
      <c r="G4" s="17"/>
    </row>
    <row r="5" spans="2:7" ht="34" customHeight="1" thickBot="1" x14ac:dyDescent="0.25">
      <c r="B5" s="6" t="s">
        <v>58</v>
      </c>
      <c r="C5" s="22">
        <v>0.04</v>
      </c>
      <c r="D5" s="23">
        <v>4.4999999999999998E-2</v>
      </c>
      <c r="E5" s="22">
        <v>0.05</v>
      </c>
      <c r="F5" s="8"/>
      <c r="G5" s="8"/>
    </row>
    <row r="6" spans="2:7" x14ac:dyDescent="0.2">
      <c r="B6" s="18">
        <v>0.10199999999999999</v>
      </c>
      <c r="C6" s="8" t="s">
        <v>59</v>
      </c>
      <c r="D6" s="8" t="s">
        <v>60</v>
      </c>
      <c r="E6" s="8" t="s">
        <v>61</v>
      </c>
      <c r="F6" s="8"/>
      <c r="G6" s="8"/>
    </row>
    <row r="7" spans="2:7" x14ac:dyDescent="0.2">
      <c r="B7" s="18">
        <v>0.112</v>
      </c>
      <c r="C7" s="8" t="s">
        <v>62</v>
      </c>
      <c r="D7" s="8" t="s">
        <v>63</v>
      </c>
      <c r="E7" s="8" t="s">
        <v>64</v>
      </c>
      <c r="F7" s="8"/>
      <c r="G7" s="8"/>
    </row>
    <row r="8" spans="2:7" x14ac:dyDescent="0.2">
      <c r="B8" s="18">
        <v>0.122</v>
      </c>
      <c r="C8" s="8" t="s">
        <v>65</v>
      </c>
      <c r="D8" s="8" t="s">
        <v>66</v>
      </c>
      <c r="E8" s="8" t="s">
        <v>67</v>
      </c>
      <c r="F8" s="8"/>
      <c r="G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FORECAST</vt:lpstr>
      <vt:lpstr>DCF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Kavin kavin</cp:lastModifiedBy>
  <cp:revision/>
  <dcterms:created xsi:type="dcterms:W3CDTF">2025-09-02T08:25:17Z</dcterms:created>
  <dcterms:modified xsi:type="dcterms:W3CDTF">2025-09-03T12:10:37Z</dcterms:modified>
  <cp:category/>
  <cp:contentStatus/>
</cp:coreProperties>
</file>