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vinranganathan/Downloads/"/>
    </mc:Choice>
  </mc:AlternateContent>
  <xr:revisionPtr revIDLastSave="0" documentId="8_{523C2BA4-0DF7-A245-9325-62E9F6B4AEDA}" xr6:coauthVersionLast="47" xr6:coauthVersionMax="47" xr10:uidLastSave="{00000000-0000-0000-0000-000000000000}"/>
  <bookViews>
    <workbookView xWindow="380" yWindow="0" windowWidth="28040" windowHeight="17440" xr2:uid="{82B4F011-C4DD-0346-90E8-ACBBB9C76FCF}"/>
  </bookViews>
  <sheets>
    <sheet name="FCFF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J14" i="1"/>
  <c r="G14" i="1"/>
  <c r="H14" i="1"/>
  <c r="F14" i="1"/>
  <c r="G12" i="1"/>
  <c r="H12" i="1"/>
  <c r="I12" i="1"/>
  <c r="J12" i="1"/>
  <c r="G11" i="1"/>
  <c r="H11" i="1"/>
  <c r="I11" i="1"/>
  <c r="J11" i="1"/>
  <c r="G9" i="1"/>
  <c r="H9" i="1"/>
  <c r="I9" i="1"/>
  <c r="J9" i="1"/>
  <c r="F12" i="1"/>
  <c r="F11" i="1"/>
  <c r="F9" i="1"/>
  <c r="F2" i="1"/>
  <c r="F5" i="1" s="1"/>
  <c r="F6" i="1" l="1"/>
  <c r="F7" i="1" s="1"/>
  <c r="G2" i="1"/>
  <c r="F3" i="1"/>
  <c r="F4" i="1" s="1"/>
  <c r="F8" i="1" l="1"/>
  <c r="F10" i="1" s="1"/>
  <c r="F13" i="1" s="1"/>
  <c r="F15" i="1" s="1"/>
  <c r="G6" i="1"/>
  <c r="G3" i="1"/>
  <c r="G4" i="1" s="1"/>
  <c r="H2" i="1"/>
  <c r="G5" i="1"/>
  <c r="G7" i="1" s="1"/>
  <c r="G8" i="1" l="1"/>
  <c r="G10" i="1" s="1"/>
  <c r="G13" i="1" s="1"/>
  <c r="G15" i="1" s="1"/>
  <c r="I2" i="1"/>
  <c r="H6" i="1"/>
  <c r="H5" i="1"/>
  <c r="H3" i="1"/>
  <c r="H4" i="1" s="1"/>
  <c r="H7" i="1" l="1"/>
  <c r="H8" i="1" s="1"/>
  <c r="H10" i="1" s="1"/>
  <c r="H13" i="1" s="1"/>
  <c r="H15" i="1" s="1"/>
  <c r="J2" i="1"/>
  <c r="I3" i="1"/>
  <c r="I6" i="1"/>
  <c r="I4" i="1"/>
  <c r="I5" i="1"/>
  <c r="I7" i="1" l="1"/>
  <c r="I8" i="1"/>
  <c r="I10" i="1" s="1"/>
  <c r="I13" i="1" s="1"/>
  <c r="I15" i="1" s="1"/>
  <c r="J3" i="1"/>
  <c r="J6" i="1"/>
  <c r="J4" i="1"/>
  <c r="J5" i="1"/>
  <c r="J7" i="1" s="1"/>
  <c r="J8" i="1" l="1"/>
  <c r="J10" i="1" s="1"/>
  <c r="J13" i="1" s="1"/>
  <c r="J15" i="1" s="1"/>
  <c r="F18" i="1" l="1"/>
  <c r="F19" i="1" s="1"/>
  <c r="F22" i="1"/>
</calcChain>
</file>

<file path=xl/sharedStrings.xml><?xml version="1.0" encoding="utf-8"?>
<sst xmlns="http://schemas.openxmlformats.org/spreadsheetml/2006/main" count="40" uniqueCount="40">
  <si>
    <t>Row / Item</t>
  </si>
  <si>
    <t>Formula / Logic</t>
  </si>
  <si>
    <t>Notes / Excel Hint</t>
  </si>
  <si>
    <t>Assumptions</t>
  </si>
  <si>
    <t>Revenue Growth Rate</t>
  </si>
  <si>
    <t>Annual growth in decimal form</t>
  </si>
  <si>
    <t>COGS % of Revenue</t>
  </si>
  <si>
    <t>Direct costs as % of revenue</t>
  </si>
  <si>
    <t>SG&amp;A % of Revenue</t>
  </si>
  <si>
    <t>Operating expense ratio</t>
  </si>
  <si>
    <t>R&amp;D % of Revenue</t>
  </si>
  <si>
    <t>R&amp;D expense ratio</t>
  </si>
  <si>
    <t>Tax Rate</t>
  </si>
  <si>
    <t>Corporate tax</t>
  </si>
  <si>
    <t>WACC</t>
  </si>
  <si>
    <t>Weighted Average Cost of Capital</t>
  </si>
  <si>
    <t>Terminal Growth Rate (g)</t>
  </si>
  <si>
    <t>Long-term growth rate for terminal value</t>
  </si>
  <si>
    <t>CapEx (annual)</t>
  </si>
  <si>
    <t>Based on historical trend or growth</t>
  </si>
  <si>
    <t>Year</t>
  </si>
  <si>
    <t>Revenue</t>
  </si>
  <si>
    <t>COGS</t>
  </si>
  <si>
    <t>Gross Profit</t>
  </si>
  <si>
    <t>SG&amp;A</t>
  </si>
  <si>
    <t>R&amp;D</t>
  </si>
  <si>
    <t>Total Opex</t>
  </si>
  <si>
    <t>EBIT</t>
  </si>
  <si>
    <t>Depreciation</t>
  </si>
  <si>
    <t>NOPAT</t>
  </si>
  <si>
    <t>ΔWorking Capital</t>
  </si>
  <si>
    <t>CapEx</t>
  </si>
  <si>
    <t>FCFF</t>
  </si>
  <si>
    <t>Discount Factor</t>
  </si>
  <si>
    <t>PV of FCFF</t>
  </si>
  <si>
    <t>Terminal Value</t>
  </si>
  <si>
    <t>TV</t>
  </si>
  <si>
    <t>PV of Terminal Value</t>
  </si>
  <si>
    <t xml:space="preserve">Enterprise value 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</si>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</sst>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2060"/>
      <name val="Arial"/>
      <family val="2"/>
    </font>
    <font>
      <sz val="11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0" fontId="2" fillId="2" borderId="0" xfId="2" applyNumberFormat="1" applyFont="1" applyFill="1"/>
    <xf numFmtId="44" fontId="2" fillId="2" borderId="0" xfId="1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44" fontId="2" fillId="2" borderId="0" xfId="0" applyNumberFormat="1" applyFont="1" applyFill="1"/>
    <xf numFmtId="44" fontId="5" fillId="2" borderId="0" xfId="0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6A0FA-B73A-BA4F-B29B-F8A823B8C17B}">
  <dimension ref="A1:K22"/>
  <sheetViews>
    <sheetView tabSelected="1" zoomScale="112" workbookViewId="0">
      <selection activeCell="C15" sqref="C15"/>
    </sheetView>
  </sheetViews>
  <sheetFormatPr baseColWidth="10" defaultRowHeight="14" x14ac:dyDescent="0.15"/>
  <cols>
    <col min="1" max="1" width="22.83203125" style="4" customWidth="1"/>
    <col min="2" max="2" width="14.5" style="4" customWidth="1"/>
    <col min="3" max="3" width="29" style="4" customWidth="1"/>
    <col min="4" max="4" width="10.83203125" style="4"/>
    <col min="5" max="5" width="15.83203125" style="4" customWidth="1"/>
    <col min="6" max="6" width="12.5" style="4" bestFit="1" customWidth="1"/>
    <col min="7" max="7" width="13" style="4" customWidth="1"/>
    <col min="8" max="8" width="15.6640625" style="4" customWidth="1"/>
    <col min="9" max="9" width="12.1640625" style="4" customWidth="1"/>
    <col min="10" max="10" width="12.5" style="4" customWidth="1"/>
    <col min="11" max="16384" width="10.83203125" style="4"/>
  </cols>
  <sheetData>
    <row r="1" spans="1:11" s="3" customFormat="1" ht="29" customHeight="1" thickBot="1" x14ac:dyDescent="0.2">
      <c r="A1" s="9" t="s">
        <v>0</v>
      </c>
      <c r="B1" s="10" t="s">
        <v>1</v>
      </c>
      <c r="C1" s="9" t="s">
        <v>2</v>
      </c>
      <c r="D1" s="11"/>
      <c r="E1" s="12" t="s">
        <v>20</v>
      </c>
      <c r="F1" s="12">
        <v>2026</v>
      </c>
      <c r="G1" s="12">
        <v>2027</v>
      </c>
      <c r="H1" s="12">
        <v>2028</v>
      </c>
      <c r="I1" s="12">
        <v>2029</v>
      </c>
      <c r="J1" s="12">
        <v>2030</v>
      </c>
    </row>
    <row r="2" spans="1:11" x14ac:dyDescent="0.15">
      <c r="A2" s="5" t="s">
        <v>3</v>
      </c>
      <c r="B2" s="6"/>
      <c r="C2" s="6"/>
      <c r="E2" s="2" t="s">
        <v>21</v>
      </c>
      <c r="F2" s="8">
        <f>100000*(1+$B$3)</f>
        <v>110000.00000000001</v>
      </c>
      <c r="G2" s="8">
        <f>F2*(1+$B$3)</f>
        <v>121000.00000000003</v>
      </c>
      <c r="H2" s="8">
        <f t="shared" ref="H2:J2" si="0">G2*(1+$B$3)</f>
        <v>133100.00000000003</v>
      </c>
      <c r="I2" s="8">
        <f t="shared" si="0"/>
        <v>146410.00000000006</v>
      </c>
      <c r="J2" s="8">
        <f t="shared" si="0"/>
        <v>161051.00000000009</v>
      </c>
    </row>
    <row r="3" spans="1:11" x14ac:dyDescent="0.15">
      <c r="A3" s="6" t="s">
        <v>4</v>
      </c>
      <c r="B3" s="6">
        <v>0.1</v>
      </c>
      <c r="C3" s="6" t="s">
        <v>5</v>
      </c>
      <c r="E3" s="2" t="s">
        <v>22</v>
      </c>
      <c r="F3" s="8">
        <f>F2*$B$4</f>
        <v>44000.000000000007</v>
      </c>
      <c r="G3" s="8">
        <f t="shared" ref="G3:J3" si="1">G2*$B$4</f>
        <v>48400.000000000015</v>
      </c>
      <c r="H3" s="8">
        <f t="shared" si="1"/>
        <v>53240.000000000015</v>
      </c>
      <c r="I3" s="8">
        <f t="shared" si="1"/>
        <v>58564.000000000029</v>
      </c>
      <c r="J3" s="8">
        <f t="shared" si="1"/>
        <v>64420.400000000038</v>
      </c>
    </row>
    <row r="4" spans="1:11" x14ac:dyDescent="0.15">
      <c r="A4" s="6" t="s">
        <v>6</v>
      </c>
      <c r="B4" s="6">
        <v>0.4</v>
      </c>
      <c r="C4" s="6" t="s">
        <v>7</v>
      </c>
      <c r="E4" s="2" t="s">
        <v>23</v>
      </c>
      <c r="F4" s="8">
        <f>F2-F3</f>
        <v>66000</v>
      </c>
      <c r="G4" s="8">
        <f t="shared" ref="G4:J4" si="2">G2-G3</f>
        <v>72600.000000000015</v>
      </c>
      <c r="H4" s="8">
        <f t="shared" si="2"/>
        <v>79860.000000000015</v>
      </c>
      <c r="I4" s="8">
        <f t="shared" si="2"/>
        <v>87846.000000000029</v>
      </c>
      <c r="J4" s="8">
        <f t="shared" si="2"/>
        <v>96630.600000000049</v>
      </c>
    </row>
    <row r="5" spans="1:11" x14ac:dyDescent="0.15">
      <c r="A5" s="6" t="s">
        <v>8</v>
      </c>
      <c r="B5" s="6">
        <v>0.2</v>
      </c>
      <c r="C5" s="6" t="s">
        <v>9</v>
      </c>
      <c r="E5" s="2" t="s">
        <v>24</v>
      </c>
      <c r="F5" s="8">
        <f>F2*$B$5</f>
        <v>22000.000000000004</v>
      </c>
      <c r="G5" s="8">
        <f t="shared" ref="G5:J5" si="3">G2*$B$5</f>
        <v>24200.000000000007</v>
      </c>
      <c r="H5" s="8">
        <f t="shared" si="3"/>
        <v>26620.000000000007</v>
      </c>
      <c r="I5" s="8">
        <f t="shared" si="3"/>
        <v>29282.000000000015</v>
      </c>
      <c r="J5" s="8">
        <f t="shared" si="3"/>
        <v>32210.200000000019</v>
      </c>
    </row>
    <row r="6" spans="1:11" x14ac:dyDescent="0.15">
      <c r="A6" s="6" t="s">
        <v>10</v>
      </c>
      <c r="B6" s="6">
        <v>0.05</v>
      </c>
      <c r="C6" s="6" t="s">
        <v>11</v>
      </c>
      <c r="E6" s="2" t="s">
        <v>25</v>
      </c>
      <c r="F6" s="8">
        <f>F2*$B$6</f>
        <v>5500.0000000000009</v>
      </c>
      <c r="G6" s="8">
        <f t="shared" ref="G6:J6" si="4">G2*$B$6</f>
        <v>6050.0000000000018</v>
      </c>
      <c r="H6" s="8">
        <f t="shared" si="4"/>
        <v>6655.0000000000018</v>
      </c>
      <c r="I6" s="8">
        <f t="shared" si="4"/>
        <v>7320.5000000000036</v>
      </c>
      <c r="J6" s="8">
        <f t="shared" si="4"/>
        <v>8052.5500000000047</v>
      </c>
    </row>
    <row r="7" spans="1:11" x14ac:dyDescent="0.15">
      <c r="A7" s="6" t="s">
        <v>12</v>
      </c>
      <c r="B7" s="6">
        <v>0.3</v>
      </c>
      <c r="C7" s="6" t="s">
        <v>13</v>
      </c>
      <c r="E7" s="2" t="s">
        <v>26</v>
      </c>
      <c r="F7" s="8">
        <f>F5+F6</f>
        <v>27500.000000000004</v>
      </c>
      <c r="G7" s="8">
        <f t="shared" ref="G7:I7" si="5">G5+G6</f>
        <v>30250.000000000007</v>
      </c>
      <c r="H7" s="8">
        <f t="shared" si="5"/>
        <v>33275.000000000007</v>
      </c>
      <c r="I7" s="8">
        <f t="shared" si="5"/>
        <v>36602.500000000015</v>
      </c>
      <c r="J7" s="8">
        <f>J5+J6</f>
        <v>40262.750000000022</v>
      </c>
    </row>
    <row r="8" spans="1:11" x14ac:dyDescent="0.15">
      <c r="A8" s="6" t="s">
        <v>14</v>
      </c>
      <c r="B8" s="6">
        <v>0.12</v>
      </c>
      <c r="C8" s="6" t="s">
        <v>15</v>
      </c>
      <c r="E8" s="2" t="s">
        <v>27</v>
      </c>
      <c r="F8" s="8">
        <f>F4-F7</f>
        <v>38500</v>
      </c>
      <c r="G8" s="8">
        <f t="shared" ref="G8:K8" si="6">G4-G7</f>
        <v>42350.000000000007</v>
      </c>
      <c r="H8" s="8">
        <f t="shared" si="6"/>
        <v>46585.000000000007</v>
      </c>
      <c r="I8" s="8">
        <f t="shared" si="6"/>
        <v>51243.500000000015</v>
      </c>
      <c r="J8" s="8">
        <f t="shared" si="6"/>
        <v>56367.850000000028</v>
      </c>
      <c r="K8" s="8"/>
    </row>
    <row r="9" spans="1:11" x14ac:dyDescent="0.15">
      <c r="A9" s="6" t="s">
        <v>16</v>
      </c>
      <c r="B9" s="6">
        <v>0.03</v>
      </c>
      <c r="C9" s="6" t="s">
        <v>17</v>
      </c>
      <c r="E9" s="2" t="s">
        <v>28</v>
      </c>
      <c r="F9" s="8">
        <f>5000/8</f>
        <v>625</v>
      </c>
      <c r="G9" s="8">
        <f t="shared" ref="G9:J9" si="7">5000/8</f>
        <v>625</v>
      </c>
      <c r="H9" s="8">
        <f t="shared" si="7"/>
        <v>625</v>
      </c>
      <c r="I9" s="8">
        <f t="shared" si="7"/>
        <v>625</v>
      </c>
      <c r="J9" s="8">
        <f t="shared" si="7"/>
        <v>625</v>
      </c>
    </row>
    <row r="10" spans="1:11" x14ac:dyDescent="0.15">
      <c r="A10" s="6" t="s">
        <v>18</v>
      </c>
      <c r="B10" s="6">
        <v>500000</v>
      </c>
      <c r="C10" s="6" t="s">
        <v>19</v>
      </c>
      <c r="E10" s="2" t="s">
        <v>29</v>
      </c>
      <c r="F10" s="8">
        <f>F8*(1-$B$7)</f>
        <v>26950</v>
      </c>
      <c r="G10" s="8">
        <f t="shared" ref="G10:I10" si="8">G8*(1-$B$7)</f>
        <v>29645.000000000004</v>
      </c>
      <c r="H10" s="8">
        <f t="shared" si="8"/>
        <v>32609.500000000004</v>
      </c>
      <c r="I10" s="8">
        <f t="shared" si="8"/>
        <v>35870.450000000004</v>
      </c>
      <c r="J10" s="8">
        <f>J8*(1-$B$7)</f>
        <v>39457.495000000017</v>
      </c>
    </row>
    <row r="11" spans="1:11" x14ac:dyDescent="0.15">
      <c r="E11" s="2" t="s">
        <v>30</v>
      </c>
      <c r="F11" s="8">
        <f>55000-45000</f>
        <v>10000</v>
      </c>
      <c r="G11" s="8">
        <f t="shared" ref="G11:J11" si="9">55000-45000</f>
        <v>10000</v>
      </c>
      <c r="H11" s="8">
        <f t="shared" si="9"/>
        <v>10000</v>
      </c>
      <c r="I11" s="8">
        <f t="shared" si="9"/>
        <v>10000</v>
      </c>
      <c r="J11" s="8">
        <f t="shared" si="9"/>
        <v>10000</v>
      </c>
    </row>
    <row r="12" spans="1:11" x14ac:dyDescent="0.15">
      <c r="E12" s="2" t="s">
        <v>31</v>
      </c>
      <c r="F12" s="8">
        <f>5000</f>
        <v>5000</v>
      </c>
      <c r="G12" s="8">
        <f>5000</f>
        <v>5000</v>
      </c>
      <c r="H12" s="8">
        <f>5000</f>
        <v>5000</v>
      </c>
      <c r="I12" s="8">
        <f>5000</f>
        <v>5000</v>
      </c>
      <c r="J12" s="8">
        <f>5000</f>
        <v>5000</v>
      </c>
    </row>
    <row r="13" spans="1:11" x14ac:dyDescent="0.15">
      <c r="E13" s="2" t="s">
        <v>32</v>
      </c>
      <c r="F13" s="8">
        <f>F10+F9-F11-F12</f>
        <v>12575</v>
      </c>
      <c r="G13" s="8">
        <f t="shared" ref="G13:I13" si="10">G10+G9-G11-G12</f>
        <v>15270.000000000004</v>
      </c>
      <c r="H13" s="8">
        <f t="shared" si="10"/>
        <v>18234.5</v>
      </c>
      <c r="I13" s="8">
        <f t="shared" si="10"/>
        <v>21495.450000000004</v>
      </c>
      <c r="J13" s="8">
        <f>J10+J9-J11-J12</f>
        <v>25082.495000000017</v>
      </c>
    </row>
    <row r="14" spans="1:11" x14ac:dyDescent="0.15">
      <c r="E14" s="2" t="s">
        <v>33</v>
      </c>
      <c r="F14" s="7">
        <f>1/(1+$B$8)^1</f>
        <v>0.89285714285714279</v>
      </c>
      <c r="G14" s="7">
        <f t="shared" ref="G14:J14" si="11">1/(1+$B$8)^1</f>
        <v>0.89285714285714279</v>
      </c>
      <c r="H14" s="7">
        <f t="shared" si="11"/>
        <v>0.89285714285714279</v>
      </c>
      <c r="I14" s="7">
        <f t="shared" si="11"/>
        <v>0.89285714285714279</v>
      </c>
      <c r="J14" s="7">
        <f t="shared" si="11"/>
        <v>0.89285714285714279</v>
      </c>
      <c r="K14" s="7"/>
    </row>
    <row r="15" spans="1:11" x14ac:dyDescent="0.15">
      <c r="E15" s="2" t="s">
        <v>34</v>
      </c>
      <c r="F15" s="8">
        <f>F13*F14</f>
        <v>11227.678571428571</v>
      </c>
      <c r="G15" s="8">
        <f t="shared" ref="G15:J15" si="12">G13*G14</f>
        <v>13633.928571428574</v>
      </c>
      <c r="H15" s="8">
        <f t="shared" si="12"/>
        <v>16280.803571428571</v>
      </c>
      <c r="I15" s="8">
        <f t="shared" si="12"/>
        <v>19192.366071428572</v>
      </c>
      <c r="J15" s="8">
        <f t="shared" si="12"/>
        <v>22395.084821428583</v>
      </c>
    </row>
    <row r="17" spans="5:6" x14ac:dyDescent="0.15">
      <c r="E17" s="2" t="s">
        <v>35</v>
      </c>
      <c r="F17" s="2"/>
    </row>
    <row r="18" spans="5:6" x14ac:dyDescent="0.15">
      <c r="E18" s="1" t="s">
        <v>36</v>
      </c>
      <c r="F18" s="13">
        <f>J15*(1+B9)/(B8-B9)</f>
        <v>256299.30406746047</v>
      </c>
    </row>
    <row r="19" spans="5:6" x14ac:dyDescent="0.15">
      <c r="E19" s="1" t="s">
        <v>37</v>
      </c>
      <c r="F19" s="13">
        <f>F18/(1+B8)^5</f>
        <v>145431.10822986427</v>
      </c>
    </row>
    <row r="21" spans="5:6" x14ac:dyDescent="0.15">
      <c r="E21" s="3" t="s">
        <v>38</v>
      </c>
    </row>
    <row r="22" spans="5:6" x14ac:dyDescent="0.15">
      <c r="E22" s="4" t="s">
        <v>39</v>
      </c>
      <c r="F22" s="14">
        <f>SUM(F15:J15)+F19</f>
        <v>228160.96983700714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Kavin kavin</dc:creator>
  <cp:lastModifiedBy>Kavin kavin</cp:lastModifiedBy>
  <dcterms:created xsi:type="dcterms:W3CDTF">2025-09-12T09:02:50Z</dcterms:created>
  <dcterms:modified xsi:type="dcterms:W3CDTF">2025-09-12T09:42:18Z</dcterms:modified>
</cp:coreProperties>
</file>