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8"/>
  <workbookPr/>
  <xr:revisionPtr revIDLastSave="778" documentId="11_0B1D56BE9CDCCE836B02CE7A5FB0D4A9BBFD1C62" xr6:coauthVersionLast="47" xr6:coauthVersionMax="47" xr10:uidLastSave="{F509A64E-0077-4772-98C6-955D8FF9A257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90" i="1" l="1"/>
  <c r="H85" i="1"/>
  <c r="F90" i="1"/>
  <c r="F88" i="1"/>
  <c r="F87" i="1"/>
  <c r="F89" i="1"/>
  <c r="G85" i="1"/>
  <c r="D86" i="1"/>
  <c r="C86" i="1" s="1"/>
  <c r="E86" i="1" s="1"/>
  <c r="D87" i="1"/>
  <c r="C87" i="1" s="1"/>
  <c r="D88" i="1"/>
  <c r="C88" i="1" s="1"/>
  <c r="D89" i="1"/>
  <c r="C89" i="1" s="1"/>
  <c r="D85" i="1"/>
  <c r="C85" i="1" s="1"/>
  <c r="E85" i="1" s="1"/>
  <c r="E87" i="1" s="1"/>
  <c r="E77" i="1"/>
  <c r="C78" i="1"/>
  <c r="C79" i="1"/>
  <c r="C80" i="1"/>
  <c r="C81" i="1"/>
  <c r="C77" i="1"/>
  <c r="D78" i="1"/>
  <c r="D79" i="1"/>
  <c r="D80" i="1"/>
  <c r="D81" i="1"/>
  <c r="D77" i="1"/>
  <c r="B74" i="1"/>
  <c r="D74" i="1" s="1"/>
  <c r="E74" i="1" s="1"/>
  <c r="A59" i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E70" i="1"/>
  <c r="C70" i="1" s="1"/>
  <c r="D70" i="1" s="1"/>
  <c r="E69" i="1"/>
  <c r="C69" i="1" s="1"/>
  <c r="D69" i="1" s="1"/>
  <c r="E68" i="1"/>
  <c r="C68" i="1" s="1"/>
  <c r="D68" i="1" s="1"/>
  <c r="E67" i="1"/>
  <c r="C67" i="1" s="1"/>
  <c r="D67" i="1" s="1"/>
  <c r="E66" i="1"/>
  <c r="C66" i="1" s="1"/>
  <c r="D66" i="1" s="1"/>
  <c r="E65" i="1"/>
  <c r="C65" i="1" s="1"/>
  <c r="D65" i="1" s="1"/>
  <c r="E64" i="1"/>
  <c r="C64" i="1" s="1"/>
  <c r="D64" i="1" s="1"/>
  <c r="E63" i="1"/>
  <c r="C63" i="1" s="1"/>
  <c r="D63" i="1" s="1"/>
  <c r="E62" i="1"/>
  <c r="C62" i="1" s="1"/>
  <c r="D62" i="1" s="1"/>
  <c r="E61" i="1"/>
  <c r="C61" i="1" s="1"/>
  <c r="D61" i="1" s="1"/>
  <c r="E60" i="1"/>
  <c r="C60" i="1" s="1"/>
  <c r="D60" i="1" s="1"/>
  <c r="E59" i="1"/>
  <c r="C59" i="1" s="1"/>
  <c r="C45" i="1"/>
  <c r="D45" i="1" s="1"/>
  <c r="E45" i="1" s="1"/>
  <c r="C46" i="1"/>
  <c r="D46" i="1" s="1"/>
  <c r="E46" i="1" s="1"/>
  <c r="C47" i="1"/>
  <c r="D47" i="1" s="1"/>
  <c r="E47" i="1" s="1"/>
  <c r="C48" i="1"/>
  <c r="D48" i="1" s="1"/>
  <c r="E48" i="1" s="1"/>
  <c r="C49" i="1"/>
  <c r="D49" i="1" s="1"/>
  <c r="E49" i="1" s="1"/>
  <c r="C50" i="1"/>
  <c r="D50" i="1" s="1"/>
  <c r="E50" i="1" s="1"/>
  <c r="C51" i="1"/>
  <c r="D51" i="1" s="1"/>
  <c r="E51" i="1" s="1"/>
  <c r="C52" i="1"/>
  <c r="D52" i="1" s="1"/>
  <c r="E52" i="1" s="1"/>
  <c r="C53" i="1"/>
  <c r="D53" i="1" s="1"/>
  <c r="E53" i="1" s="1"/>
  <c r="C54" i="1"/>
  <c r="D54" i="1" s="1"/>
  <c r="E54" i="1" s="1"/>
  <c r="C55" i="1"/>
  <c r="D55" i="1" s="1"/>
  <c r="E55" i="1" s="1"/>
  <c r="C44" i="1"/>
  <c r="D44" i="1" s="1"/>
  <c r="E44" i="1" s="1"/>
  <c r="E56" i="1" s="1"/>
  <c r="B41" i="1"/>
  <c r="E41" i="1" s="1"/>
  <c r="B38" i="1"/>
  <c r="C38" i="1" s="1"/>
  <c r="E25" i="1"/>
  <c r="E26" i="1"/>
  <c r="E27" i="1"/>
  <c r="E28" i="1"/>
  <c r="E29" i="1"/>
  <c r="E30" i="1"/>
  <c r="E31" i="1"/>
  <c r="E32" i="1"/>
  <c r="E33" i="1"/>
  <c r="E34" i="1"/>
  <c r="E35" i="1"/>
  <c r="C25" i="1"/>
  <c r="D25" i="1" s="1"/>
  <c r="C26" i="1"/>
  <c r="D26" i="1" s="1"/>
  <c r="C27" i="1"/>
  <c r="D27" i="1" s="1"/>
  <c r="C28" i="1"/>
  <c r="D28" i="1" s="1"/>
  <c r="C29" i="1"/>
  <c r="D29" i="1" s="1"/>
  <c r="C30" i="1"/>
  <c r="D30" i="1" s="1"/>
  <c r="C31" i="1"/>
  <c r="D31" i="1" s="1"/>
  <c r="C32" i="1"/>
  <c r="D32" i="1" s="1"/>
  <c r="C33" i="1"/>
  <c r="D33" i="1" s="1"/>
  <c r="C34" i="1"/>
  <c r="D34" i="1" s="1"/>
  <c r="C35" i="1"/>
  <c r="D35" i="1" s="1"/>
  <c r="E24" i="1"/>
  <c r="C24" i="1" s="1"/>
  <c r="D24" i="1" s="1"/>
  <c r="E21" i="1"/>
  <c r="D21" i="1" s="1"/>
  <c r="C21" i="1"/>
  <c r="C18" i="1"/>
  <c r="B6" i="1"/>
  <c r="F9" i="1"/>
  <c r="F10" i="1"/>
  <c r="F11" i="1"/>
  <c r="F12" i="1"/>
  <c r="F13" i="1"/>
  <c r="C10" i="1"/>
  <c r="E10" i="1" s="1"/>
  <c r="C11" i="1"/>
  <c r="E11" i="1" s="1"/>
  <c r="C12" i="1"/>
  <c r="E12" i="1" s="1"/>
  <c r="C13" i="1"/>
  <c r="E13" i="1" s="1"/>
  <c r="C9" i="1"/>
  <c r="E9" i="1" s="1"/>
  <c r="C6" i="1"/>
  <c r="D6" i="1"/>
  <c r="D2" i="1"/>
  <c r="C2" i="1"/>
  <c r="C71" i="1" l="1"/>
  <c r="D59" i="1"/>
  <c r="D71" i="1" s="1"/>
  <c r="D82" i="1"/>
  <c r="F77" i="1"/>
  <c r="F2" i="1"/>
  <c r="E2" i="1"/>
  <c r="G2" i="1" s="1"/>
  <c r="E14" i="1"/>
  <c r="H9" i="1"/>
  <c r="F18" i="1"/>
  <c r="E18" i="1"/>
  <c r="G18" i="1" s="1"/>
  <c r="H10" i="1" l="1"/>
  <c r="H11" i="1" l="1"/>
  <c r="H12" i="1" s="1"/>
  <c r="H13" i="1" s="1"/>
  <c r="H14" i="1"/>
</calcChain>
</file>

<file path=xl/sharedStrings.xml><?xml version="1.0" encoding="utf-8"?>
<sst xmlns="http://schemas.openxmlformats.org/spreadsheetml/2006/main" count="85" uniqueCount="36">
  <si>
    <t>PV</t>
  </si>
  <si>
    <t>PMT</t>
  </si>
  <si>
    <t>r</t>
  </si>
  <si>
    <t>n</t>
  </si>
  <si>
    <t>FV of PV</t>
  </si>
  <si>
    <t>FV Total</t>
  </si>
  <si>
    <t>PV ENGINE</t>
  </si>
  <si>
    <t xml:space="preserve">PV </t>
  </si>
  <si>
    <t xml:space="preserve">Cummulative </t>
  </si>
  <si>
    <t>Value</t>
  </si>
  <si>
    <t>Engine</t>
  </si>
  <si>
    <t xml:space="preserve">Period </t>
  </si>
  <si>
    <t xml:space="preserve">Discount Period </t>
  </si>
  <si>
    <t>Total Period</t>
  </si>
  <si>
    <t>FV</t>
  </si>
  <si>
    <t>Discount Rate</t>
  </si>
  <si>
    <t xml:space="preserve">TVM  Layer Interegation </t>
  </si>
  <si>
    <t>FV of PMT</t>
  </si>
  <si>
    <t>Total FV</t>
  </si>
  <si>
    <t xml:space="preserve">Discount Reverse Layering </t>
  </si>
  <si>
    <t>Discount Factor</t>
  </si>
  <si>
    <t>PV of PMT</t>
  </si>
  <si>
    <t>FV Factor</t>
  </si>
  <si>
    <t xml:space="preserve">Year </t>
  </si>
  <si>
    <t>Cashflow</t>
  </si>
  <si>
    <t>PV Factor</t>
  </si>
  <si>
    <t>FV Layer</t>
  </si>
  <si>
    <t>PV Layer</t>
  </si>
  <si>
    <t>Discount  factor</t>
  </si>
  <si>
    <t>IRR</t>
  </si>
  <si>
    <t>NPV</t>
  </si>
  <si>
    <t>Compund  Year 4 at 10%</t>
  </si>
  <si>
    <t>MIRR</t>
  </si>
  <si>
    <t>FInance Rate</t>
  </si>
  <si>
    <t>Reinvestment Rate</t>
  </si>
  <si>
    <t>Project 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</si>
</sst>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₹&quot;\ #,##0.00;[Red]&quot;₹&quot;\ \-#,##0.00"/>
    <numFmt numFmtId="165" formatCode="&quot;₹&quot;\ #,##0.00"/>
  </numFmts>
  <fonts count="2">
    <font>
      <sz val="11"/>
      <color theme="1"/>
      <name val="Aptos Narrow"/>
      <family val="2"/>
      <scheme val="minor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0" xfId="0" applyFont="1" applyFill="1"/>
    <xf numFmtId="2" fontId="1" fillId="2" borderId="0" xfId="0" applyNumberFormat="1" applyFont="1" applyFill="1" applyBorder="1"/>
    <xf numFmtId="0" fontId="1" fillId="3" borderId="0" xfId="0" applyFont="1" applyFill="1" applyBorder="1"/>
    <xf numFmtId="0" fontId="1" fillId="3" borderId="0" xfId="0" applyFont="1" applyFill="1" applyBorder="1" applyAlignment="1">
      <alignment horizontal="center"/>
    </xf>
    <xf numFmtId="0" fontId="1" fillId="4" borderId="0" xfId="0" applyFont="1" applyFill="1" applyBorder="1"/>
    <xf numFmtId="0" fontId="1" fillId="4" borderId="0" xfId="0" applyFont="1" applyFill="1" applyBorder="1" applyAlignment="1">
      <alignment horizontal="center"/>
    </xf>
    <xf numFmtId="0" fontId="1" fillId="4" borderId="0" xfId="0" applyNumberFormat="1" applyFont="1" applyFill="1" applyBorder="1" applyAlignment="1">
      <alignment horizontal="center"/>
    </xf>
    <xf numFmtId="2" fontId="1" fillId="4" borderId="0" xfId="0" applyNumberFormat="1" applyFont="1" applyFill="1" applyBorder="1" applyAlignment="1">
      <alignment horizontal="center"/>
    </xf>
    <xf numFmtId="10" fontId="1" fillId="4" borderId="0" xfId="0" applyNumberFormat="1" applyFont="1" applyFill="1" applyBorder="1"/>
    <xf numFmtId="165" fontId="1" fillId="2" borderId="0" xfId="0" applyNumberFormat="1" applyFont="1" applyFill="1"/>
    <xf numFmtId="165" fontId="1" fillId="4" borderId="0" xfId="0" applyNumberFormat="1" applyFont="1" applyFill="1" applyBorder="1" applyAlignment="1">
      <alignment horizontal="center"/>
    </xf>
    <xf numFmtId="165" fontId="1" fillId="3" borderId="0" xfId="0" applyNumberFormat="1" applyFont="1" applyFill="1" applyBorder="1" applyAlignment="1">
      <alignment horizontal="center"/>
    </xf>
    <xf numFmtId="0" fontId="1" fillId="3" borderId="0" xfId="0" applyFont="1" applyFill="1"/>
    <xf numFmtId="0" fontId="1" fillId="2" borderId="0" xfId="0" applyFont="1" applyFill="1" applyBorder="1"/>
    <xf numFmtId="164" fontId="1" fillId="4" borderId="0" xfId="0" applyNumberFormat="1" applyFont="1" applyFill="1" applyBorder="1"/>
    <xf numFmtId="2" fontId="1" fillId="4" borderId="0" xfId="0" applyNumberFormat="1" applyFont="1" applyFill="1" applyBorder="1" applyAlignment="1">
      <alignment wrapText="1"/>
    </xf>
    <xf numFmtId="2" fontId="1" fillId="4" borderId="0" xfId="0" applyNumberFormat="1" applyFont="1" applyFill="1" applyBorder="1"/>
    <xf numFmtId="165" fontId="1" fillId="4" borderId="0" xfId="0" applyNumberFormat="1" applyFont="1" applyFill="1"/>
    <xf numFmtId="0" fontId="1" fillId="4" borderId="0" xfId="0" applyFont="1" applyFill="1"/>
    <xf numFmtId="165" fontId="1" fillId="4" borderId="0" xfId="0" applyNumberFormat="1" applyFont="1" applyFill="1" applyBorder="1"/>
    <xf numFmtId="165" fontId="1" fillId="4" borderId="0" xfId="0" applyNumberFormat="1" applyFont="1" applyFill="1" applyBorder="1" applyAlignment="1">
      <alignment wrapText="1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0" xfId="0" applyFont="1" applyFill="1" applyAlignment="1"/>
    <xf numFmtId="0" fontId="1" fillId="4" borderId="0" xfId="0" applyFont="1" applyFill="1" applyBorder="1" applyAlignment="1"/>
    <xf numFmtId="2" fontId="1" fillId="4" borderId="0" xfId="0" applyNumberFormat="1" applyFont="1" applyFill="1" applyBorder="1" applyAlignment="1">
      <alignment horizontal="center" wrapText="1"/>
    </xf>
    <xf numFmtId="10" fontId="1" fillId="4" borderId="0" xfId="0" applyNumberFormat="1" applyFont="1" applyFill="1" applyBorder="1" applyAlignment="1">
      <alignment horizontal="center"/>
    </xf>
    <xf numFmtId="0" fontId="1" fillId="3" borderId="0" xfId="0" applyFont="1" applyFill="1" applyAlignment="1">
      <alignment horizontal="center" wrapText="1"/>
    </xf>
    <xf numFmtId="165" fontId="1" fillId="4" borderId="0" xfId="0" applyNumberFormat="1" applyFont="1" applyFill="1" applyAlignment="1">
      <alignment horizontal="center"/>
    </xf>
    <xf numFmtId="2" fontId="1" fillId="4" borderId="0" xfId="0" applyNumberFormat="1" applyFont="1" applyFill="1" applyAlignment="1">
      <alignment horizontal="center"/>
    </xf>
    <xf numFmtId="165" fontId="1" fillId="4" borderId="1" xfId="0" applyNumberFormat="1" applyFont="1" applyFill="1" applyBorder="1"/>
    <xf numFmtId="2" fontId="1" fillId="4" borderId="1" xfId="0" applyNumberFormat="1" applyFont="1" applyFill="1" applyBorder="1"/>
    <xf numFmtId="165" fontId="1" fillId="2" borderId="0" xfId="0" applyNumberFormat="1" applyFont="1" applyFill="1" applyAlignment="1">
      <alignment horizontal="center"/>
    </xf>
    <xf numFmtId="0" fontId="1" fillId="2" borderId="0" xfId="0" applyFont="1" applyFill="1" applyAlignment="1"/>
    <xf numFmtId="0" fontId="1" fillId="4" borderId="0" xfId="0" applyNumberFormat="1" applyFont="1" applyFill="1" applyAlignment="1"/>
    <xf numFmtId="165" fontId="1" fillId="5" borderId="0" xfId="0" applyNumberFormat="1" applyFont="1" applyFill="1" applyAlignment="1"/>
    <xf numFmtId="0" fontId="1" fillId="5" borderId="0" xfId="0" applyFont="1" applyFill="1" applyAlignment="1"/>
    <xf numFmtId="165" fontId="1" fillId="4" borderId="0" xfId="0" applyNumberFormat="1" applyFont="1" applyFill="1" applyAlignment="1"/>
    <xf numFmtId="0" fontId="1" fillId="4" borderId="1" xfId="0" applyFont="1" applyFill="1" applyBorder="1"/>
    <xf numFmtId="0" fontId="1" fillId="5" borderId="0" xfId="0" applyFont="1" applyFill="1" applyAlignment="1">
      <alignment wrapText="1"/>
    </xf>
    <xf numFmtId="10" fontId="1" fillId="2" borderId="0" xfId="0" applyNumberFormat="1" applyFont="1" applyFill="1"/>
    <xf numFmtId="9" fontId="1" fillId="4" borderId="0" xfId="0" applyNumberFormat="1" applyFont="1" applyFill="1"/>
    <xf numFmtId="10" fontId="1" fillId="4" borderId="0" xfId="0" applyNumberFormat="1" applyFont="1" applyFill="1"/>
    <xf numFmtId="165" fontId="1" fillId="4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6"/>
  <sheetViews>
    <sheetView tabSelected="1" workbookViewId="0"/>
  </sheetViews>
  <sheetFormatPr defaultRowHeight="15"/>
  <cols>
    <col min="1" max="1" width="17.42578125" style="1" bestFit="1" customWidth="1"/>
    <col min="2" max="2" width="12.85546875" style="1" bestFit="1" customWidth="1"/>
    <col min="3" max="3" width="18" style="1" customWidth="1"/>
    <col min="4" max="4" width="16.28515625" style="1" customWidth="1"/>
    <col min="5" max="5" width="20.28515625" style="1" customWidth="1"/>
    <col min="6" max="6" width="17.140625" style="1" customWidth="1"/>
    <col min="7" max="7" width="15.7109375" style="1" customWidth="1"/>
    <col min="8" max="8" width="17.42578125" style="1" bestFit="1" customWidth="1"/>
    <col min="9" max="9" width="24.140625" style="1" bestFit="1" customWidth="1"/>
    <col min="10" max="16384" width="9.140625" style="1"/>
  </cols>
  <sheetData>
    <row r="1" spans="1:9" s="14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</v>
      </c>
      <c r="G1" s="3" t="s">
        <v>5</v>
      </c>
    </row>
    <row r="2" spans="1:9" s="14" customFormat="1">
      <c r="A2" s="5">
        <v>10000</v>
      </c>
      <c r="B2" s="5">
        <v>1000</v>
      </c>
      <c r="C2" s="5">
        <f>12%/12</f>
        <v>0.01</v>
      </c>
      <c r="D2" s="5">
        <f>12*3</f>
        <v>36</v>
      </c>
      <c r="E2" s="15">
        <f>A2*(1+C2)^D2</f>
        <v>14307.687835915809</v>
      </c>
      <c r="F2" s="16">
        <f>B2*((1+C2)^D2-1)/C2</f>
        <v>43076.878359158094</v>
      </c>
      <c r="G2" s="17">
        <f>E2+F2</f>
        <v>57384.566195073901</v>
      </c>
    </row>
    <row r="3" spans="1:9" s="14" customFormat="1"/>
    <row r="4" spans="1:9" s="14" customFormat="1">
      <c r="D4" s="14" t="s">
        <v>6</v>
      </c>
    </row>
    <row r="5" spans="1:9" s="14" customFormat="1">
      <c r="A5" s="4" t="s">
        <v>1</v>
      </c>
      <c r="B5" s="4" t="s">
        <v>2</v>
      </c>
      <c r="C5" s="4" t="s">
        <v>3</v>
      </c>
      <c r="D5" s="4" t="s">
        <v>7</v>
      </c>
    </row>
    <row r="6" spans="1:9" s="14" customFormat="1">
      <c r="A6" s="6">
        <v>1000</v>
      </c>
      <c r="B6" s="6">
        <f>10/100</f>
        <v>0.1</v>
      </c>
      <c r="C6" s="6">
        <f>12*3</f>
        <v>36</v>
      </c>
      <c r="D6" s="8">
        <f>A6*(1-(1+B6)^-C6)/B6</f>
        <v>9676.5081569239319</v>
      </c>
    </row>
    <row r="7" spans="1:9" s="14" customFormat="1">
      <c r="B7" s="14" t="s">
        <v>8</v>
      </c>
      <c r="C7" s="14" t="s">
        <v>9</v>
      </c>
      <c r="D7" s="14" t="s">
        <v>10</v>
      </c>
    </row>
    <row r="8" spans="1:9" s="14" customFormat="1">
      <c r="A8" s="3" t="s">
        <v>11</v>
      </c>
      <c r="B8" s="4" t="s">
        <v>1</v>
      </c>
      <c r="C8" s="4" t="s">
        <v>2</v>
      </c>
      <c r="D8" s="4"/>
      <c r="E8" s="12" t="s">
        <v>0</v>
      </c>
      <c r="F8" s="4" t="s">
        <v>12</v>
      </c>
      <c r="G8" s="4" t="s">
        <v>13</v>
      </c>
      <c r="H8" s="12" t="s">
        <v>14</v>
      </c>
      <c r="I8" s="3" t="s">
        <v>15</v>
      </c>
    </row>
    <row r="9" spans="1:9" s="14" customFormat="1">
      <c r="A9" s="5">
        <v>1</v>
      </c>
      <c r="B9" s="11">
        <v>1000</v>
      </c>
      <c r="C9" s="6">
        <f>10%</f>
        <v>0.1</v>
      </c>
      <c r="D9" s="7">
        <v>4</v>
      </c>
      <c r="E9" s="11">
        <f>B9/(1+C9)^A9</f>
        <v>909.09090909090901</v>
      </c>
      <c r="F9" s="6">
        <f>G9-D9</f>
        <v>1</v>
      </c>
      <c r="G9" s="6">
        <v>5</v>
      </c>
      <c r="H9" s="11">
        <f>E9</f>
        <v>909.09090909090901</v>
      </c>
      <c r="I9" s="9"/>
    </row>
    <row r="10" spans="1:9" s="14" customFormat="1">
      <c r="A10" s="5">
        <v>2</v>
      </c>
      <c r="B10" s="11">
        <v>1000</v>
      </c>
      <c r="C10" s="6">
        <f>10%</f>
        <v>0.1</v>
      </c>
      <c r="D10" s="7">
        <v>3</v>
      </c>
      <c r="E10" s="11">
        <f t="shared" ref="E10:E13" si="0">B10/(1+C10)^A10</f>
        <v>826.44628099173542</v>
      </c>
      <c r="F10" s="6">
        <f t="shared" ref="F10:F13" si="1">G10-D10</f>
        <v>2</v>
      </c>
      <c r="G10" s="6">
        <v>5</v>
      </c>
      <c r="H10" s="11">
        <f>H9+E10</f>
        <v>1735.5371900826444</v>
      </c>
      <c r="I10" s="2"/>
    </row>
    <row r="11" spans="1:9" s="14" customFormat="1">
      <c r="A11" s="5">
        <v>3</v>
      </c>
      <c r="B11" s="11">
        <v>1000</v>
      </c>
      <c r="C11" s="6">
        <f>10%</f>
        <v>0.1</v>
      </c>
      <c r="D11" s="7">
        <v>2</v>
      </c>
      <c r="E11" s="11">
        <f t="shared" si="0"/>
        <v>751.31480090157754</v>
      </c>
      <c r="F11" s="6">
        <f t="shared" si="1"/>
        <v>3</v>
      </c>
      <c r="G11" s="6">
        <v>5</v>
      </c>
      <c r="H11" s="11">
        <f t="shared" ref="H11:H13" si="2">H10+E11</f>
        <v>2486.8519909842221</v>
      </c>
      <c r="I11" s="2"/>
    </row>
    <row r="12" spans="1:9" s="14" customFormat="1">
      <c r="A12" s="5">
        <v>4</v>
      </c>
      <c r="B12" s="11">
        <v>1000</v>
      </c>
      <c r="C12" s="6">
        <f>10%</f>
        <v>0.1</v>
      </c>
      <c r="D12" s="7">
        <v>1</v>
      </c>
      <c r="E12" s="11">
        <f t="shared" si="0"/>
        <v>683.01345536507051</v>
      </c>
      <c r="F12" s="6">
        <f t="shared" si="1"/>
        <v>4</v>
      </c>
      <c r="G12" s="6">
        <v>5</v>
      </c>
      <c r="H12" s="11">
        <f t="shared" si="2"/>
        <v>3169.8654463492926</v>
      </c>
      <c r="I12" s="2"/>
    </row>
    <row r="13" spans="1:9" s="14" customFormat="1">
      <c r="A13" s="5">
        <v>5</v>
      </c>
      <c r="B13" s="11">
        <v>1000</v>
      </c>
      <c r="C13" s="6">
        <f>10%</f>
        <v>0.1</v>
      </c>
      <c r="D13" s="7">
        <v>0</v>
      </c>
      <c r="E13" s="11">
        <f t="shared" si="0"/>
        <v>620.92132305915493</v>
      </c>
      <c r="F13" s="6">
        <f t="shared" si="1"/>
        <v>5</v>
      </c>
      <c r="G13" s="6">
        <v>5</v>
      </c>
      <c r="H13" s="11">
        <f t="shared" si="2"/>
        <v>3790.7867694084475</v>
      </c>
      <c r="I13" s="2"/>
    </row>
    <row r="14" spans="1:9" s="14" customFormat="1">
      <c r="E14" s="33">
        <f>SUM(E9:E13)</f>
        <v>3790.7867694084475</v>
      </c>
      <c r="H14" s="33">
        <f>SUM(H9:H13)</f>
        <v>12092.132305915515</v>
      </c>
    </row>
    <row r="15" spans="1:9" s="14" customFormat="1"/>
    <row r="16" spans="1:9" s="14" customFormat="1">
      <c r="C16" s="14" t="s">
        <v>16</v>
      </c>
    </row>
    <row r="17" spans="1:7" s="14" customFormat="1">
      <c r="A17" s="3" t="s">
        <v>0</v>
      </c>
      <c r="B17" s="3" t="s">
        <v>1</v>
      </c>
      <c r="C17" s="3" t="s">
        <v>2</v>
      </c>
      <c r="D17" s="3" t="s">
        <v>3</v>
      </c>
      <c r="E17" s="3" t="s">
        <v>4</v>
      </c>
      <c r="F17" s="3" t="s">
        <v>17</v>
      </c>
      <c r="G17" s="3" t="s">
        <v>18</v>
      </c>
    </row>
    <row r="18" spans="1:7" s="14" customFormat="1">
      <c r="A18" s="20">
        <v>50000</v>
      </c>
      <c r="B18" s="20">
        <v>5000</v>
      </c>
      <c r="C18" s="5">
        <f>1/100</f>
        <v>0.01</v>
      </c>
      <c r="D18" s="5">
        <v>60</v>
      </c>
      <c r="E18" s="21">
        <f>A18*(1+C18)^D18</f>
        <v>90834.834928204567</v>
      </c>
      <c r="F18" s="21">
        <f>B18*(1+C18)^D18-1/C18</f>
        <v>8983.4834928204564</v>
      </c>
      <c r="G18" s="20">
        <f>E18+F18</f>
        <v>99818.318421025018</v>
      </c>
    </row>
    <row r="19" spans="1:7" s="23" customFormat="1">
      <c r="C19" s="23" t="s">
        <v>19</v>
      </c>
    </row>
    <row r="20" spans="1:7" s="23" customFormat="1">
      <c r="A20" s="24" t="s">
        <v>11</v>
      </c>
      <c r="B20" s="24" t="s">
        <v>1</v>
      </c>
      <c r="C20" s="24" t="s">
        <v>20</v>
      </c>
      <c r="D20" s="24" t="s">
        <v>21</v>
      </c>
      <c r="E20" s="24" t="s">
        <v>2</v>
      </c>
    </row>
    <row r="21" spans="1:7" s="23" customFormat="1">
      <c r="A21" s="25">
        <v>12</v>
      </c>
      <c r="B21" s="25">
        <v>5000</v>
      </c>
      <c r="C21" s="25">
        <f>1/(1+E21)^A21</f>
        <v>0.31863081771035656</v>
      </c>
      <c r="D21" s="25">
        <f>B21*(1-(1+E21)^-12)/E21</f>
        <v>34068.459114482175</v>
      </c>
      <c r="E21" s="6">
        <f>10/100</f>
        <v>0.1</v>
      </c>
    </row>
    <row r="22" spans="1:7" s="23" customFormat="1">
      <c r="E22" s="22"/>
    </row>
    <row r="23" spans="1:7" s="23" customFormat="1">
      <c r="A23" s="24" t="s">
        <v>11</v>
      </c>
      <c r="B23" s="24" t="s">
        <v>1</v>
      </c>
      <c r="C23" s="24" t="s">
        <v>22</v>
      </c>
      <c r="D23" s="24" t="s">
        <v>14</v>
      </c>
      <c r="E23" s="24" t="s">
        <v>2</v>
      </c>
      <c r="F23" s="24" t="s">
        <v>3</v>
      </c>
    </row>
    <row r="24" spans="1:7" s="23" customFormat="1">
      <c r="A24" s="26">
        <v>1</v>
      </c>
      <c r="B24" s="26">
        <v>5000</v>
      </c>
      <c r="C24" s="26">
        <f>(1+E24)^F24</f>
        <v>2.8531167061100025</v>
      </c>
      <c r="D24" s="26">
        <f>B24*C24</f>
        <v>14265.583530550013</v>
      </c>
      <c r="E24" s="27">
        <f>10/100</f>
        <v>0.1</v>
      </c>
      <c r="F24" s="26">
        <v>11</v>
      </c>
    </row>
    <row r="25" spans="1:7" s="23" customFormat="1">
      <c r="A25" s="26">
        <v>2</v>
      </c>
      <c r="B25" s="26">
        <v>5000</v>
      </c>
      <c r="C25" s="26">
        <f t="shared" ref="C25:C35" si="3">(1+E25)^F25</f>
        <v>2.5937424601000019</v>
      </c>
      <c r="D25" s="26">
        <f t="shared" ref="D25:D35" si="4">B25*C25</f>
        <v>12968.712300500008</v>
      </c>
      <c r="E25" s="27">
        <f t="shared" ref="E25:E35" si="5">10/100</f>
        <v>0.1</v>
      </c>
      <c r="F25" s="26">
        <v>10</v>
      </c>
    </row>
    <row r="26" spans="1:7" s="23" customFormat="1">
      <c r="A26" s="26">
        <v>3</v>
      </c>
      <c r="B26" s="26">
        <v>5000</v>
      </c>
      <c r="C26" s="26">
        <f t="shared" si="3"/>
        <v>2.3579476910000015</v>
      </c>
      <c r="D26" s="26">
        <f t="shared" si="4"/>
        <v>11789.738455000008</v>
      </c>
      <c r="E26" s="27">
        <f t="shared" si="5"/>
        <v>0.1</v>
      </c>
      <c r="F26" s="26">
        <v>9</v>
      </c>
    </row>
    <row r="27" spans="1:7" s="23" customFormat="1">
      <c r="A27" s="26">
        <v>4</v>
      </c>
      <c r="B27" s="26">
        <v>5000</v>
      </c>
      <c r="C27" s="26">
        <f t="shared" si="3"/>
        <v>2.1435888100000011</v>
      </c>
      <c r="D27" s="26">
        <f t="shared" si="4"/>
        <v>10717.944050000006</v>
      </c>
      <c r="E27" s="27">
        <f t="shared" si="5"/>
        <v>0.1</v>
      </c>
      <c r="F27" s="26">
        <v>8</v>
      </c>
    </row>
    <row r="28" spans="1:7" s="23" customFormat="1">
      <c r="A28" s="26">
        <v>5</v>
      </c>
      <c r="B28" s="26">
        <v>5000</v>
      </c>
      <c r="C28" s="26">
        <f t="shared" si="3"/>
        <v>1.9487171000000012</v>
      </c>
      <c r="D28" s="26">
        <f t="shared" si="4"/>
        <v>9743.5855000000065</v>
      </c>
      <c r="E28" s="27">
        <f t="shared" si="5"/>
        <v>0.1</v>
      </c>
      <c r="F28" s="26">
        <v>7</v>
      </c>
    </row>
    <row r="29" spans="1:7" s="23" customFormat="1">
      <c r="A29" s="26">
        <v>6</v>
      </c>
      <c r="B29" s="26">
        <v>5000</v>
      </c>
      <c r="C29" s="26">
        <f t="shared" si="3"/>
        <v>1.7715610000000008</v>
      </c>
      <c r="D29" s="26">
        <f t="shared" si="4"/>
        <v>8857.8050000000039</v>
      </c>
      <c r="E29" s="27">
        <f t="shared" si="5"/>
        <v>0.1</v>
      </c>
      <c r="F29" s="26">
        <v>6</v>
      </c>
    </row>
    <row r="30" spans="1:7" s="23" customFormat="1">
      <c r="A30" s="26">
        <v>7</v>
      </c>
      <c r="B30" s="26">
        <v>5000</v>
      </c>
      <c r="C30" s="26">
        <f t="shared" si="3"/>
        <v>1.6105100000000006</v>
      </c>
      <c r="D30" s="26">
        <f t="shared" si="4"/>
        <v>8052.5500000000029</v>
      </c>
      <c r="E30" s="27">
        <f t="shared" si="5"/>
        <v>0.1</v>
      </c>
      <c r="F30" s="26">
        <v>5</v>
      </c>
    </row>
    <row r="31" spans="1:7" s="23" customFormat="1">
      <c r="A31" s="26">
        <v>8</v>
      </c>
      <c r="B31" s="26">
        <v>5000</v>
      </c>
      <c r="C31" s="26">
        <f t="shared" si="3"/>
        <v>1.4641000000000004</v>
      </c>
      <c r="D31" s="26">
        <f t="shared" si="4"/>
        <v>7320.5000000000018</v>
      </c>
      <c r="E31" s="27">
        <f t="shared" si="5"/>
        <v>0.1</v>
      </c>
      <c r="F31" s="26">
        <v>4</v>
      </c>
    </row>
    <row r="32" spans="1:7" s="23" customFormat="1">
      <c r="A32" s="26">
        <v>9</v>
      </c>
      <c r="B32" s="26">
        <v>5000</v>
      </c>
      <c r="C32" s="26">
        <f t="shared" si="3"/>
        <v>1.3310000000000004</v>
      </c>
      <c r="D32" s="26">
        <f t="shared" si="4"/>
        <v>6655.0000000000018</v>
      </c>
      <c r="E32" s="27">
        <f t="shared" si="5"/>
        <v>0.1</v>
      </c>
      <c r="F32" s="26">
        <v>3</v>
      </c>
    </row>
    <row r="33" spans="1:6">
      <c r="A33" s="26">
        <v>10</v>
      </c>
      <c r="B33" s="26">
        <v>5000</v>
      </c>
      <c r="C33" s="26">
        <f t="shared" si="3"/>
        <v>1.2100000000000002</v>
      </c>
      <c r="D33" s="26">
        <f t="shared" si="4"/>
        <v>6050.0000000000009</v>
      </c>
      <c r="E33" s="27">
        <f t="shared" si="5"/>
        <v>0.1</v>
      </c>
      <c r="F33" s="26">
        <v>2</v>
      </c>
    </row>
    <row r="34" spans="1:6">
      <c r="A34" s="26">
        <v>11</v>
      </c>
      <c r="B34" s="26">
        <v>5000</v>
      </c>
      <c r="C34" s="26">
        <f t="shared" si="3"/>
        <v>1.1000000000000001</v>
      </c>
      <c r="D34" s="26">
        <f t="shared" si="4"/>
        <v>5500</v>
      </c>
      <c r="E34" s="27">
        <f t="shared" si="5"/>
        <v>0.1</v>
      </c>
      <c r="F34" s="26">
        <v>1</v>
      </c>
    </row>
    <row r="35" spans="1:6">
      <c r="A35" s="26">
        <v>12</v>
      </c>
      <c r="B35" s="26">
        <v>5000</v>
      </c>
      <c r="C35" s="26">
        <f t="shared" si="3"/>
        <v>1</v>
      </c>
      <c r="D35" s="26">
        <f t="shared" si="4"/>
        <v>5000</v>
      </c>
      <c r="E35" s="27">
        <f t="shared" si="5"/>
        <v>0.1</v>
      </c>
      <c r="F35" s="26">
        <v>0</v>
      </c>
    </row>
    <row r="36" spans="1:6">
      <c r="E36" s="22"/>
    </row>
    <row r="37" spans="1:6">
      <c r="A37" s="4" t="s">
        <v>1</v>
      </c>
      <c r="B37" s="4" t="s">
        <v>2</v>
      </c>
      <c r="C37" s="4" t="s">
        <v>3</v>
      </c>
      <c r="D37" s="4" t="s">
        <v>14</v>
      </c>
      <c r="E37" s="22"/>
    </row>
    <row r="38" spans="1:6" ht="18" customHeight="1">
      <c r="A38" s="11">
        <v>5000</v>
      </c>
      <c r="B38" s="29">
        <f>10%/12</f>
        <v>8.3333333333333332E-3</v>
      </c>
      <c r="C38" s="28">
        <f>LOG((D38 * B38 / A38) + 1) / LOG(1 + B38)</f>
        <v>15.08207216737021</v>
      </c>
      <c r="D38" s="11">
        <v>80000</v>
      </c>
    </row>
    <row r="40" spans="1:6">
      <c r="A40" s="4" t="s">
        <v>1</v>
      </c>
      <c r="B40" s="4" t="s">
        <v>2</v>
      </c>
      <c r="C40" s="4" t="s">
        <v>3</v>
      </c>
      <c r="D40" s="4" t="s">
        <v>14</v>
      </c>
      <c r="E40" s="13"/>
    </row>
    <row r="41" spans="1:6">
      <c r="A41" s="11">
        <v>5000</v>
      </c>
      <c r="B41" s="29">
        <f>10/100</f>
        <v>0.1</v>
      </c>
      <c r="C41" s="28">
        <v>12</v>
      </c>
      <c r="D41" s="11">
        <v>80000</v>
      </c>
      <c r="E41" s="18">
        <f>A41*((1+B41)^C41-1)/B41</f>
        <v>106921.41883605011</v>
      </c>
      <c r="F41" s="10"/>
    </row>
    <row r="42" spans="1:6">
      <c r="D42" s="10"/>
    </row>
    <row r="43" spans="1:6" ht="15" customHeight="1">
      <c r="A43" s="24" t="s">
        <v>23</v>
      </c>
      <c r="B43" s="24" t="s">
        <v>24</v>
      </c>
      <c r="C43" s="24" t="s">
        <v>2</v>
      </c>
      <c r="D43" s="24" t="s">
        <v>25</v>
      </c>
      <c r="E43" s="30" t="s">
        <v>7</v>
      </c>
    </row>
    <row r="44" spans="1:6">
      <c r="A44" s="25">
        <v>1</v>
      </c>
      <c r="B44" s="31">
        <v>5000</v>
      </c>
      <c r="C44" s="25">
        <f>10/100</f>
        <v>0.1</v>
      </c>
      <c r="D44" s="32">
        <f>(1+C44)^A44</f>
        <v>1.1000000000000001</v>
      </c>
      <c r="E44" s="31">
        <f>B44*D44</f>
        <v>5500</v>
      </c>
    </row>
    <row r="45" spans="1:6">
      <c r="A45" s="25">
        <v>2</v>
      </c>
      <c r="B45" s="31">
        <v>5000</v>
      </c>
      <c r="C45" s="25">
        <f t="shared" ref="C45:C55" si="6">10/100</f>
        <v>0.1</v>
      </c>
      <c r="D45" s="32">
        <f t="shared" ref="D45:D55" si="7">(1+C45)^A45</f>
        <v>1.2100000000000002</v>
      </c>
      <c r="E45" s="31">
        <f t="shared" ref="E45:E55" si="8">B45*D45</f>
        <v>6050.0000000000009</v>
      </c>
    </row>
    <row r="46" spans="1:6">
      <c r="A46" s="25">
        <v>3</v>
      </c>
      <c r="B46" s="31">
        <v>5000</v>
      </c>
      <c r="C46" s="25">
        <f t="shared" si="6"/>
        <v>0.1</v>
      </c>
      <c r="D46" s="32">
        <f t="shared" si="7"/>
        <v>1.3310000000000004</v>
      </c>
      <c r="E46" s="31">
        <f t="shared" si="8"/>
        <v>6655.0000000000018</v>
      </c>
    </row>
    <row r="47" spans="1:6">
      <c r="A47" s="25">
        <v>4</v>
      </c>
      <c r="B47" s="31">
        <v>5000</v>
      </c>
      <c r="C47" s="25">
        <f t="shared" si="6"/>
        <v>0.1</v>
      </c>
      <c r="D47" s="32">
        <f t="shared" si="7"/>
        <v>1.4641000000000004</v>
      </c>
      <c r="E47" s="31">
        <f t="shared" si="8"/>
        <v>7320.5000000000018</v>
      </c>
    </row>
    <row r="48" spans="1:6">
      <c r="A48" s="25">
        <v>5</v>
      </c>
      <c r="B48" s="31">
        <v>5000</v>
      </c>
      <c r="C48" s="25">
        <f t="shared" si="6"/>
        <v>0.1</v>
      </c>
      <c r="D48" s="32">
        <f t="shared" si="7"/>
        <v>1.6105100000000006</v>
      </c>
      <c r="E48" s="31">
        <f t="shared" si="8"/>
        <v>8052.5500000000029</v>
      </c>
    </row>
    <row r="49" spans="1:6">
      <c r="A49" s="25">
        <v>6</v>
      </c>
      <c r="B49" s="31">
        <v>5000</v>
      </c>
      <c r="C49" s="25">
        <f t="shared" si="6"/>
        <v>0.1</v>
      </c>
      <c r="D49" s="32">
        <f t="shared" si="7"/>
        <v>1.7715610000000008</v>
      </c>
      <c r="E49" s="31">
        <f t="shared" si="8"/>
        <v>8857.8050000000039</v>
      </c>
    </row>
    <row r="50" spans="1:6">
      <c r="A50" s="25">
        <v>7</v>
      </c>
      <c r="B50" s="31">
        <v>5000</v>
      </c>
      <c r="C50" s="25">
        <f t="shared" si="6"/>
        <v>0.1</v>
      </c>
      <c r="D50" s="32">
        <f t="shared" si="7"/>
        <v>1.9487171000000012</v>
      </c>
      <c r="E50" s="31">
        <f t="shared" si="8"/>
        <v>9743.5855000000065</v>
      </c>
    </row>
    <row r="51" spans="1:6">
      <c r="A51" s="25">
        <v>8</v>
      </c>
      <c r="B51" s="31">
        <v>5000</v>
      </c>
      <c r="C51" s="25">
        <f t="shared" si="6"/>
        <v>0.1</v>
      </c>
      <c r="D51" s="32">
        <f t="shared" si="7"/>
        <v>2.1435888100000011</v>
      </c>
      <c r="E51" s="31">
        <f t="shared" si="8"/>
        <v>10717.944050000006</v>
      </c>
    </row>
    <row r="52" spans="1:6">
      <c r="A52" s="25">
        <v>9</v>
      </c>
      <c r="B52" s="31">
        <v>5000</v>
      </c>
      <c r="C52" s="25">
        <f t="shared" si="6"/>
        <v>0.1</v>
      </c>
      <c r="D52" s="32">
        <f t="shared" si="7"/>
        <v>2.3579476910000015</v>
      </c>
      <c r="E52" s="31">
        <f t="shared" si="8"/>
        <v>11789.738455000008</v>
      </c>
    </row>
    <row r="53" spans="1:6">
      <c r="A53" s="25">
        <v>10</v>
      </c>
      <c r="B53" s="31">
        <v>5000</v>
      </c>
      <c r="C53" s="25">
        <f t="shared" si="6"/>
        <v>0.1</v>
      </c>
      <c r="D53" s="32">
        <f t="shared" si="7"/>
        <v>2.5937424601000019</v>
      </c>
      <c r="E53" s="31">
        <f t="shared" si="8"/>
        <v>12968.712300500008</v>
      </c>
    </row>
    <row r="54" spans="1:6">
      <c r="A54" s="25">
        <v>11</v>
      </c>
      <c r="B54" s="31">
        <v>5000</v>
      </c>
      <c r="C54" s="25">
        <f t="shared" si="6"/>
        <v>0.1</v>
      </c>
      <c r="D54" s="32">
        <f t="shared" si="7"/>
        <v>2.8531167061100025</v>
      </c>
      <c r="E54" s="31">
        <f t="shared" si="8"/>
        <v>14265.583530550013</v>
      </c>
    </row>
    <row r="55" spans="1:6">
      <c r="A55" s="25">
        <v>12</v>
      </c>
      <c r="B55" s="31">
        <v>5000</v>
      </c>
      <c r="C55" s="25">
        <f t="shared" si="6"/>
        <v>0.1</v>
      </c>
      <c r="D55" s="32">
        <f t="shared" si="7"/>
        <v>3.1384283767210026</v>
      </c>
      <c r="E55" s="31">
        <f t="shared" si="8"/>
        <v>15692.141883605012</v>
      </c>
    </row>
    <row r="56" spans="1:6">
      <c r="E56" s="33">
        <f>SUM(E44:E55)</f>
        <v>117613.56071965506</v>
      </c>
    </row>
    <row r="58" spans="1:6">
      <c r="A58" s="24" t="s">
        <v>23</v>
      </c>
      <c r="B58" s="24" t="s">
        <v>1</v>
      </c>
      <c r="C58" s="24" t="s">
        <v>26</v>
      </c>
      <c r="D58" s="24" t="s">
        <v>27</v>
      </c>
      <c r="E58" s="24" t="s">
        <v>2</v>
      </c>
      <c r="F58" s="13" t="s">
        <v>3</v>
      </c>
    </row>
    <row r="59" spans="1:6">
      <c r="A59" s="25">
        <f>F59-1</f>
        <v>11</v>
      </c>
      <c r="B59" s="31">
        <v>5000</v>
      </c>
      <c r="C59" s="31">
        <f>B59*(1+E59)^A59</f>
        <v>14265.583530550013</v>
      </c>
      <c r="D59" s="32">
        <f>C59*(1+E59)^A59</f>
        <v>40701.374693419952</v>
      </c>
      <c r="E59" s="25">
        <f>10/100</f>
        <v>0.1</v>
      </c>
      <c r="F59" s="19">
        <v>12</v>
      </c>
    </row>
    <row r="60" spans="1:6">
      <c r="A60" s="25">
        <f>A59-1</f>
        <v>10</v>
      </c>
      <c r="B60" s="31">
        <v>5000</v>
      </c>
      <c r="C60" s="31">
        <f t="shared" ref="C60:C70" si="9">B60*(1+E60)^A60</f>
        <v>12968.712300500008</v>
      </c>
      <c r="D60" s="32">
        <f t="shared" ref="D60:D70" si="10">C60*(1+E60)^A60</f>
        <v>33637.499746628047</v>
      </c>
      <c r="E60" s="25">
        <f t="shared" ref="E60:E70" si="11">10/100</f>
        <v>0.1</v>
      </c>
    </row>
    <row r="61" spans="1:6">
      <c r="A61" s="25">
        <f t="shared" ref="A61:A70" si="12">A60-1</f>
        <v>9</v>
      </c>
      <c r="B61" s="31">
        <v>5000</v>
      </c>
      <c r="C61" s="31">
        <f t="shared" si="9"/>
        <v>11789.738455000008</v>
      </c>
      <c r="D61" s="32">
        <f t="shared" si="10"/>
        <v>27799.586567461192</v>
      </c>
      <c r="E61" s="25">
        <f t="shared" si="11"/>
        <v>0.1</v>
      </c>
    </row>
    <row r="62" spans="1:6">
      <c r="A62" s="25">
        <f t="shared" si="12"/>
        <v>8</v>
      </c>
      <c r="B62" s="31">
        <v>5000</v>
      </c>
      <c r="C62" s="31">
        <f t="shared" si="9"/>
        <v>10717.944050000006</v>
      </c>
      <c r="D62" s="32">
        <f t="shared" si="10"/>
        <v>22974.864931786105</v>
      </c>
      <c r="E62" s="25">
        <f t="shared" si="11"/>
        <v>0.1</v>
      </c>
    </row>
    <row r="63" spans="1:6">
      <c r="A63" s="25">
        <f t="shared" si="12"/>
        <v>7</v>
      </c>
      <c r="B63" s="31">
        <v>5000</v>
      </c>
      <c r="C63" s="31">
        <f t="shared" si="9"/>
        <v>9743.5855000000065</v>
      </c>
      <c r="D63" s="32">
        <f t="shared" si="10"/>
        <v>18987.491679162074</v>
      </c>
      <c r="E63" s="25">
        <f t="shared" si="11"/>
        <v>0.1</v>
      </c>
    </row>
    <row r="64" spans="1:6">
      <c r="A64" s="25">
        <f t="shared" si="12"/>
        <v>6</v>
      </c>
      <c r="B64" s="31">
        <v>5000</v>
      </c>
      <c r="C64" s="31">
        <f t="shared" si="9"/>
        <v>8857.8050000000039</v>
      </c>
      <c r="D64" s="32">
        <f t="shared" si="10"/>
        <v>15692.141883605014</v>
      </c>
      <c r="E64" s="25">
        <f t="shared" si="11"/>
        <v>0.1</v>
      </c>
    </row>
    <row r="65" spans="1:6">
      <c r="A65" s="25">
        <f t="shared" si="12"/>
        <v>5</v>
      </c>
      <c r="B65" s="31">
        <v>5000</v>
      </c>
      <c r="C65" s="31">
        <f t="shared" si="9"/>
        <v>8052.5500000000029</v>
      </c>
      <c r="D65" s="32">
        <f t="shared" si="10"/>
        <v>12968.712300500008</v>
      </c>
      <c r="E65" s="25">
        <f t="shared" si="11"/>
        <v>0.1</v>
      </c>
    </row>
    <row r="66" spans="1:6">
      <c r="A66" s="25">
        <f t="shared" si="12"/>
        <v>4</v>
      </c>
      <c r="B66" s="31">
        <v>5000</v>
      </c>
      <c r="C66" s="31">
        <f t="shared" si="9"/>
        <v>7320.5000000000018</v>
      </c>
      <c r="D66" s="32">
        <f t="shared" si="10"/>
        <v>10717.944050000006</v>
      </c>
      <c r="E66" s="25">
        <f t="shared" si="11"/>
        <v>0.1</v>
      </c>
    </row>
    <row r="67" spans="1:6">
      <c r="A67" s="25">
        <f t="shared" si="12"/>
        <v>3</v>
      </c>
      <c r="B67" s="31">
        <v>5000</v>
      </c>
      <c r="C67" s="31">
        <f t="shared" si="9"/>
        <v>6655.0000000000018</v>
      </c>
      <c r="D67" s="32">
        <f t="shared" si="10"/>
        <v>8857.8050000000057</v>
      </c>
      <c r="E67" s="25">
        <f t="shared" si="11"/>
        <v>0.1</v>
      </c>
    </row>
    <row r="68" spans="1:6">
      <c r="A68" s="25">
        <f t="shared" si="12"/>
        <v>2</v>
      </c>
      <c r="B68" s="31">
        <v>5000</v>
      </c>
      <c r="C68" s="31">
        <f t="shared" si="9"/>
        <v>6050.0000000000009</v>
      </c>
      <c r="D68" s="32">
        <f t="shared" si="10"/>
        <v>7320.5000000000018</v>
      </c>
      <c r="E68" s="25">
        <f t="shared" si="11"/>
        <v>0.1</v>
      </c>
    </row>
    <row r="69" spans="1:6">
      <c r="A69" s="25">
        <f t="shared" si="12"/>
        <v>1</v>
      </c>
      <c r="B69" s="31">
        <v>5000</v>
      </c>
      <c r="C69" s="31">
        <f t="shared" si="9"/>
        <v>5500</v>
      </c>
      <c r="D69" s="32">
        <f t="shared" si="10"/>
        <v>6050.0000000000009</v>
      </c>
      <c r="E69" s="25">
        <f t="shared" si="11"/>
        <v>0.1</v>
      </c>
    </row>
    <row r="70" spans="1:6">
      <c r="A70" s="25">
        <f t="shared" si="12"/>
        <v>0</v>
      </c>
      <c r="B70" s="31">
        <v>5000</v>
      </c>
      <c r="C70" s="31">
        <f t="shared" si="9"/>
        <v>5000</v>
      </c>
      <c r="D70" s="32">
        <f t="shared" si="10"/>
        <v>5000</v>
      </c>
      <c r="E70" s="25">
        <f t="shared" si="11"/>
        <v>0.1</v>
      </c>
    </row>
    <row r="71" spans="1:6">
      <c r="C71" s="33">
        <f>SUM(C59:C70)</f>
        <v>106921.41883605006</v>
      </c>
      <c r="D71" s="34">
        <f>SUM(D59:D70)</f>
        <v>210707.92085256241</v>
      </c>
    </row>
    <row r="73" spans="1:6">
      <c r="A73" s="24" t="s">
        <v>1</v>
      </c>
      <c r="B73" s="24" t="s">
        <v>2</v>
      </c>
      <c r="C73" s="13" t="s">
        <v>3</v>
      </c>
      <c r="D73" s="24" t="s">
        <v>26</v>
      </c>
      <c r="E73" s="24" t="s">
        <v>27</v>
      </c>
    </row>
    <row r="74" spans="1:6">
      <c r="A74" s="31">
        <v>5000</v>
      </c>
      <c r="B74" s="25">
        <f>10/100</f>
        <v>0.1</v>
      </c>
      <c r="C74" s="19">
        <v>12</v>
      </c>
      <c r="D74" s="31">
        <f>A74*((1+B74)^C74-1)/B74</f>
        <v>106921.41883605011</v>
      </c>
      <c r="E74" s="32">
        <f>D74/(1+B74)^C74</f>
        <v>34068.459114482168</v>
      </c>
    </row>
    <row r="75" spans="1:6">
      <c r="A75" s="35"/>
      <c r="B75" s="23"/>
    </row>
    <row r="76" spans="1:6">
      <c r="A76" s="38" t="s">
        <v>23</v>
      </c>
      <c r="B76" s="39" t="s">
        <v>24</v>
      </c>
      <c r="C76" s="39" t="s">
        <v>28</v>
      </c>
      <c r="D76" s="39" t="s">
        <v>0</v>
      </c>
      <c r="E76" s="39" t="s">
        <v>2</v>
      </c>
      <c r="F76" s="13" t="s">
        <v>29</v>
      </c>
    </row>
    <row r="77" spans="1:6">
      <c r="A77" s="37">
        <v>0</v>
      </c>
      <c r="B77" s="40">
        <v>-20000</v>
      </c>
      <c r="C77" s="26">
        <f>(1+$E$77)^A77</f>
        <v>1</v>
      </c>
      <c r="D77" s="40">
        <f>B77*C77</f>
        <v>-20000</v>
      </c>
      <c r="E77" s="26">
        <f>12/100</f>
        <v>0.12</v>
      </c>
      <c r="F77" s="44">
        <f>IRR(D77:D81)</f>
        <v>-5.2548975827818922E-2</v>
      </c>
    </row>
    <row r="78" spans="1:6">
      <c r="A78" s="37">
        <v>1</v>
      </c>
      <c r="B78" s="40">
        <v>-8000</v>
      </c>
      <c r="C78" s="26">
        <f t="shared" ref="C78:C81" si="13">(1+$E$77)^A78</f>
        <v>1.1200000000000001</v>
      </c>
      <c r="D78" s="40">
        <f t="shared" ref="D78:D81" si="14">B78*C78</f>
        <v>-8960</v>
      </c>
      <c r="E78" s="36"/>
    </row>
    <row r="79" spans="1:6">
      <c r="A79" s="37">
        <v>2</v>
      </c>
      <c r="B79" s="40">
        <v>7000</v>
      </c>
      <c r="C79" s="26">
        <f t="shared" si="13"/>
        <v>1.2544000000000002</v>
      </c>
      <c r="D79" s="40">
        <f t="shared" si="14"/>
        <v>8780.8000000000011</v>
      </c>
      <c r="E79" s="36"/>
    </row>
    <row r="80" spans="1:6">
      <c r="A80" s="37">
        <v>3</v>
      </c>
      <c r="B80" s="40">
        <v>6000</v>
      </c>
      <c r="C80" s="26">
        <f t="shared" si="13"/>
        <v>1.4049280000000004</v>
      </c>
      <c r="D80" s="40">
        <f t="shared" si="14"/>
        <v>8429.5680000000029</v>
      </c>
      <c r="E80" s="36"/>
    </row>
    <row r="81" spans="1:9">
      <c r="A81" s="37">
        <v>4</v>
      </c>
      <c r="B81" s="40">
        <v>5000</v>
      </c>
      <c r="C81" s="26">
        <f t="shared" si="13"/>
        <v>1.5735193600000004</v>
      </c>
      <c r="D81" s="40">
        <f t="shared" si="14"/>
        <v>7867.5968000000021</v>
      </c>
      <c r="E81" s="36"/>
    </row>
    <row r="82" spans="1:9">
      <c r="A82" s="35"/>
      <c r="B82" s="23"/>
      <c r="C82" s="41" t="s">
        <v>30</v>
      </c>
      <c r="D82" s="33">
        <f>SUM(D77:D81)</f>
        <v>-3882.0351999999921</v>
      </c>
      <c r="I82" s="43"/>
    </row>
    <row r="83" spans="1:9">
      <c r="A83" s="35"/>
      <c r="B83" s="23"/>
    </row>
    <row r="84" spans="1:9" ht="25.5" customHeight="1">
      <c r="A84" s="38" t="s">
        <v>23</v>
      </c>
      <c r="B84" s="39" t="s">
        <v>24</v>
      </c>
      <c r="C84" s="39" t="s">
        <v>28</v>
      </c>
      <c r="D84" s="39" t="s">
        <v>2</v>
      </c>
      <c r="E84" s="39" t="s">
        <v>0</v>
      </c>
      <c r="F84" s="42" t="s">
        <v>31</v>
      </c>
      <c r="G84" s="13" t="s">
        <v>2</v>
      </c>
      <c r="H84" s="13" t="s">
        <v>32</v>
      </c>
    </row>
    <row r="85" spans="1:9">
      <c r="A85" s="37">
        <v>0</v>
      </c>
      <c r="B85" s="40">
        <v>-10000</v>
      </c>
      <c r="C85" s="26">
        <f>(1/(1+D85)^A85)</f>
        <v>1</v>
      </c>
      <c r="D85" s="26">
        <f>12/100</f>
        <v>0.12</v>
      </c>
      <c r="E85" s="40">
        <f>B85*C85</f>
        <v>-10000</v>
      </c>
      <c r="F85" s="19"/>
      <c r="G85" s="19">
        <f>10/100</f>
        <v>0.1</v>
      </c>
      <c r="H85" s="45">
        <f>((F90/E87)^1/4)-1</f>
        <v>-1.2806913580246913</v>
      </c>
    </row>
    <row r="86" spans="1:9">
      <c r="A86" s="37">
        <v>1</v>
      </c>
      <c r="B86" s="40">
        <v>-5000</v>
      </c>
      <c r="C86" s="26">
        <f>(1/(1+D86)^A86)</f>
        <v>0.89285714285714279</v>
      </c>
      <c r="D86" s="26">
        <f t="shared" ref="D86:D89" si="15">12/100</f>
        <v>0.12</v>
      </c>
      <c r="E86" s="40">
        <f t="shared" ref="E86" si="16">B86*C86</f>
        <v>-4464.2857142857138</v>
      </c>
      <c r="H86" s="43"/>
    </row>
    <row r="87" spans="1:9">
      <c r="A87" s="37">
        <v>2</v>
      </c>
      <c r="B87" s="40">
        <v>4000</v>
      </c>
      <c r="C87" s="26">
        <f>(1/(1+D87)^A87)</f>
        <v>0.79719387755102034</v>
      </c>
      <c r="D87" s="26">
        <f t="shared" si="15"/>
        <v>0.12</v>
      </c>
      <c r="E87" s="40">
        <f>SUM(E85:E86)</f>
        <v>-14464.285714285714</v>
      </c>
      <c r="F87" s="40">
        <f>B87*(1+$G$85)^2</f>
        <v>4840.0000000000009</v>
      </c>
    </row>
    <row r="88" spans="1:9">
      <c r="A88" s="37">
        <v>3</v>
      </c>
      <c r="B88" s="40">
        <v>4000</v>
      </c>
      <c r="C88" s="26">
        <f>(1/(1+D88)^A88)</f>
        <v>0.71178024781341087</v>
      </c>
      <c r="D88" s="26">
        <f t="shared" si="15"/>
        <v>0.12</v>
      </c>
      <c r="E88" s="40"/>
      <c r="F88" s="40">
        <f>B88*(1+$G$85)^1</f>
        <v>4400</v>
      </c>
    </row>
    <row r="89" spans="1:9">
      <c r="A89" s="37">
        <v>4</v>
      </c>
      <c r="B89" s="40">
        <v>7000</v>
      </c>
      <c r="C89" s="26">
        <f>(1/(1+D89)^A89)</f>
        <v>0.63551807840483121</v>
      </c>
      <c r="D89" s="26">
        <f t="shared" si="15"/>
        <v>0.12</v>
      </c>
      <c r="E89" s="40"/>
      <c r="F89" s="40">
        <f t="shared" ref="F89" si="17">B89*(1+G87)^2</f>
        <v>7000</v>
      </c>
    </row>
    <row r="90" spans="1:9">
      <c r="E90" s="46">
        <f>E87</f>
        <v>-14464.285714285714</v>
      </c>
      <c r="F90" s="33">
        <f>SUM(F87:F89)</f>
        <v>16240</v>
      </c>
    </row>
    <row r="94" spans="1:9">
      <c r="A94" s="13" t="s">
        <v>33</v>
      </c>
      <c r="B94" s="44">
        <v>0.12</v>
      </c>
    </row>
    <row r="95" spans="1:9">
      <c r="A95" s="13" t="s">
        <v>34</v>
      </c>
      <c r="B95" s="44">
        <v>0.1</v>
      </c>
    </row>
    <row r="96" spans="1:9">
      <c r="A96" s="13" t="s">
        <v>35</v>
      </c>
      <c r="B96" s="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Adithiya R</cp:lastModifiedBy>
  <cp:revision/>
  <dcterms:created xsi:type="dcterms:W3CDTF">2025-07-29T05:03:08Z</dcterms:created>
  <dcterms:modified xsi:type="dcterms:W3CDTF">2025-07-31T15:24:07Z</dcterms:modified>
  <cp:category/>
  <cp:contentStatus/>
</cp:coreProperties>
</file>