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Namrata\Desktop\"/>
    </mc:Choice>
  </mc:AlternateContent>
  <xr:revisionPtr revIDLastSave="0" documentId="13_ncr:1_{3EA38BE2-78A5-4F50-82BD-C905E7ACA48B}"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DASHBOARD" sheetId="2" r:id="rId2"/>
    <sheet name="LOOKUPS" sheetId="3" r:id="rId3"/>
    <sheet name="PIVOT TABLE" sheetId="5" r:id="rId4"/>
  </sheets>
  <definedNames>
    <definedName name="_xlnm._FilterDatabase" localSheetId="2" hidden="1">LOOKUPS!$B$5:$F$5</definedName>
    <definedName name="Slicer_Profit">#N/A</definedName>
    <definedName name="Slicer_Region">#N/A</definedName>
    <definedName name="Slicer_Revenue">#N/A</definedName>
    <definedName name="Slicer_Salesperson">#N/A</definedName>
    <definedName name="Slicer_Salesperson1">#N/A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3" l="1"/>
  <c r="F8" i="3"/>
  <c r="F6" i="3"/>
  <c r="F11" i="3"/>
  <c r="F10" i="3"/>
  <c r="F7" i="3"/>
  <c r="E8" i="3"/>
  <c r="E6" i="3"/>
  <c r="E11" i="3"/>
  <c r="E10" i="3"/>
  <c r="E7" i="3"/>
  <c r="D6" i="3"/>
  <c r="D11" i="3"/>
  <c r="D10" i="3"/>
  <c r="D7" i="3"/>
  <c r="D8" i="3"/>
  <c r="C6" i="3"/>
  <c r="C11" i="3"/>
  <c r="C10" i="3"/>
  <c r="C7" i="3"/>
  <c r="C8" i="3"/>
  <c r="F9" i="3"/>
  <c r="E9" i="3"/>
  <c r="D9" i="3"/>
  <c r="C9" i="3"/>
  <c r="O13" i="1"/>
  <c r="F13" i="1"/>
  <c r="G13" i="1"/>
  <c r="E13" i="1"/>
  <c r="J13" i="1"/>
  <c r="N13" i="1"/>
  <c r="O3" i="1"/>
  <c r="O4" i="1"/>
  <c r="O5" i="1"/>
  <c r="O6" i="1"/>
  <c r="O7" i="1"/>
  <c r="O8" i="1"/>
  <c r="O9" i="1"/>
  <c r="O10" i="1"/>
  <c r="O11" i="1"/>
  <c r="O2" i="1"/>
  <c r="N3" i="1"/>
  <c r="N4" i="1"/>
  <c r="N5" i="1"/>
  <c r="N6" i="1"/>
  <c r="N7" i="1"/>
  <c r="N8" i="1"/>
  <c r="N9" i="1"/>
  <c r="N10" i="1"/>
  <c r="N11" i="1"/>
  <c r="N2" i="1"/>
  <c r="M3" i="1"/>
  <c r="M4" i="1"/>
  <c r="M5" i="1"/>
  <c r="M6" i="1"/>
  <c r="M7" i="1"/>
  <c r="M8" i="1"/>
  <c r="M9" i="1"/>
  <c r="M10" i="1"/>
  <c r="M11" i="1"/>
  <c r="M2" i="1"/>
  <c r="L3" i="1"/>
  <c r="L4" i="1"/>
  <c r="L5" i="1"/>
  <c r="L6" i="1"/>
  <c r="L7" i="1"/>
  <c r="L8" i="1"/>
  <c r="L9" i="1"/>
  <c r="L10" i="1"/>
  <c r="L11" i="1"/>
  <c r="L2" i="1"/>
  <c r="K3" i="1"/>
  <c r="K4" i="1"/>
  <c r="K5" i="1"/>
  <c r="K6" i="1"/>
  <c r="K7" i="1"/>
  <c r="K8" i="1"/>
  <c r="K9" i="1"/>
  <c r="K10" i="1"/>
  <c r="K11" i="1"/>
  <c r="K2" i="1"/>
  <c r="J3" i="1"/>
  <c r="J4" i="1"/>
  <c r="J5" i="1"/>
  <c r="J6" i="1"/>
  <c r="J7" i="1"/>
  <c r="J8" i="1"/>
  <c r="J9" i="1"/>
  <c r="J10" i="1"/>
  <c r="J11" i="1"/>
  <c r="J2" i="1"/>
  <c r="C20" i="3" l="1"/>
  <c r="C18" i="3"/>
  <c r="C19" i="3"/>
</calcChain>
</file>

<file path=xl/sharedStrings.xml><?xml version="1.0" encoding="utf-8"?>
<sst xmlns="http://schemas.openxmlformats.org/spreadsheetml/2006/main" count="107" uniqueCount="64">
  <si>
    <t>Date</t>
  </si>
  <si>
    <t>Salesperson</t>
  </si>
  <si>
    <t>Region</t>
  </si>
  <si>
    <t>Target Sales</t>
  </si>
  <si>
    <t>Actual Sales</t>
  </si>
  <si>
    <t>Deals Closed</t>
  </si>
  <si>
    <t>New Leads</t>
  </si>
  <si>
    <t>Selling Price ($/Unit)</t>
  </si>
  <si>
    <t>Cost Price ($/Unit)</t>
  </si>
  <si>
    <t>Revenue ($)</t>
  </si>
  <si>
    <t>Total Cost ($)</t>
  </si>
  <si>
    <t>Profit ($)</t>
  </si>
  <si>
    <t>Sales Target Achievement (%)</t>
  </si>
  <si>
    <t>Average Revenue per Deal</t>
  </si>
  <si>
    <t>Conversion Rate (%)</t>
  </si>
  <si>
    <t>1/1/2024</t>
  </si>
  <si>
    <t>1/2/2024</t>
  </si>
  <si>
    <t>1/3/2024</t>
  </si>
  <si>
    <t>1/4/2024</t>
  </si>
  <si>
    <t>1/5/2024</t>
  </si>
  <si>
    <t>1/6/2024</t>
  </si>
  <si>
    <t>1/7/2024</t>
  </si>
  <si>
    <t>1/8/2024</t>
  </si>
  <si>
    <t>1/9/2024</t>
  </si>
  <si>
    <t>1/10/2024</t>
  </si>
  <si>
    <t>John Doe</t>
  </si>
  <si>
    <t>Jane Smith</t>
  </si>
  <si>
    <t>Ali Khan</t>
  </si>
  <si>
    <t>Sara Ahmed</t>
  </si>
  <si>
    <t>Mike Brown</t>
  </si>
  <si>
    <t>Emma Wilson</t>
  </si>
  <si>
    <t>Robert Davis</t>
  </si>
  <si>
    <t>Laura Johnson</t>
  </si>
  <si>
    <t>Kevin Miller</t>
  </si>
  <si>
    <t>Emily Clark</t>
  </si>
  <si>
    <t>North</t>
  </si>
  <si>
    <t>South</t>
  </si>
  <si>
    <t>East</t>
  </si>
  <si>
    <t>West</t>
  </si>
  <si>
    <t>Average Deal</t>
  </si>
  <si>
    <t>Total Sale</t>
  </si>
  <si>
    <t>Total Revenue</t>
  </si>
  <si>
    <t>Revenue Per Person</t>
  </si>
  <si>
    <t>Sale Per Person</t>
  </si>
  <si>
    <t>Average Revenue Per Deal</t>
  </si>
  <si>
    <r>
      <rPr>
        <b/>
        <sz val="20"/>
        <color theme="1"/>
        <rFont val="Calibri"/>
        <family val="2"/>
        <scheme val="minor"/>
      </rPr>
      <t>Conversion Rate</t>
    </r>
    <r>
      <rPr>
        <sz val="11"/>
        <color theme="1"/>
        <rFont val="Calibri"/>
        <family val="2"/>
        <scheme val="minor"/>
      </rPr>
      <t xml:space="preserve"> </t>
    </r>
  </si>
  <si>
    <t>Target VS Actual Sales</t>
  </si>
  <si>
    <t xml:space="preserve">VLOOKUP </t>
  </si>
  <si>
    <t>HLOOKUP</t>
  </si>
  <si>
    <t>SALESPERSON</t>
  </si>
  <si>
    <t>REVEUNE</t>
  </si>
  <si>
    <t>REGION</t>
  </si>
  <si>
    <t>CONVERSION RATE (%)</t>
  </si>
  <si>
    <t>XLOOKUP</t>
  </si>
  <si>
    <t>find this name in that list, and tell me the matching revenue.</t>
  </si>
  <si>
    <t>Row Labels</t>
  </si>
  <si>
    <t>Grand Total</t>
  </si>
  <si>
    <t>Sum of Profit ($)</t>
  </si>
  <si>
    <t>Sum of Conversion Rate (%)</t>
  </si>
  <si>
    <t>(All)</t>
  </si>
  <si>
    <t>Revenue per Region:</t>
  </si>
  <si>
    <t>Conversion Rate Analysis:</t>
  </si>
  <si>
    <t>Profit per Salesperson:</t>
  </si>
  <si>
    <t>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</si>
</sst>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sz val="14"/>
      <color theme="0"/>
      <name val="Calibri"/>
      <family val="2"/>
      <scheme val="minor"/>
    </font>
    <font>
      <sz val="20"/>
      <color theme="1"/>
      <name val="Calibri"/>
      <family val="2"/>
      <scheme val="minor"/>
    </font>
    <font>
      <b/>
      <sz val="16"/>
      <color theme="1"/>
      <name val="Calibri"/>
      <family val="2"/>
      <scheme val="minor"/>
    </font>
    <font>
      <sz val="18"/>
      <color theme="1"/>
      <name val="Calibri"/>
      <family val="2"/>
      <scheme val="minor"/>
    </font>
    <font>
      <b/>
      <sz val="20"/>
      <color theme="1"/>
      <name val="Calibri"/>
      <family val="2"/>
      <scheme val="minor"/>
    </font>
    <font>
      <b/>
      <sz val="11"/>
      <color theme="3"/>
      <name val="Calibri"/>
      <family val="2"/>
      <scheme val="minor"/>
    </font>
    <font>
      <sz val="16"/>
      <color theme="1"/>
      <name val="Calibri"/>
      <family val="2"/>
      <scheme val="minor"/>
    </font>
    <font>
      <sz val="14"/>
      <color theme="1"/>
      <name val="Calibri"/>
      <family val="2"/>
      <scheme val="minor"/>
    </font>
    <font>
      <sz val="18"/>
      <color theme="1" tint="0.249977111117893"/>
      <name val="Calibri"/>
      <family val="2"/>
      <scheme val="minor"/>
    </font>
    <font>
      <b/>
      <sz val="22"/>
      <color theme="1"/>
      <name val="Calibri"/>
      <family val="2"/>
      <scheme val="minor"/>
    </font>
    <font>
      <sz val="11"/>
      <color theme="1"/>
      <name val="Calibri"/>
      <family val="2"/>
      <scheme val="minor"/>
    </font>
    <font>
      <i/>
      <sz val="11"/>
      <color rgb="FF7F7F7F"/>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rgb="FFCFE2FF"/>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5"/>
      </patternFill>
    </fill>
  </fills>
  <borders count="11">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style="thin">
        <color indexed="64"/>
      </left>
      <right/>
      <top/>
      <bottom/>
      <diagonal/>
    </border>
  </borders>
  <cellStyleXfs count="3">
    <xf numFmtId="0" fontId="0" fillId="0" borderId="0"/>
    <xf numFmtId="0" fontId="7" fillId="0" borderId="0" applyNumberFormat="0" applyFill="0" applyBorder="0" applyAlignment="0" applyProtection="0"/>
    <xf numFmtId="0" fontId="12" fillId="9" borderId="0" applyNumberFormat="0" applyBorder="0" applyAlignment="0" applyProtection="0"/>
  </cellStyleXfs>
  <cellXfs count="72">
    <xf numFmtId="0" fontId="0" fillId="0" borderId="0" xfId="0"/>
    <xf numFmtId="0" fontId="1" fillId="2" borderId="1" xfId="0" applyFont="1" applyFill="1" applyBorder="1" applyAlignment="1">
      <alignment horizontal="center" vertical="center"/>
    </xf>
    <xf numFmtId="0" fontId="0" fillId="2" borderId="0" xfId="0" applyFill="1" applyAlignment="1">
      <alignment vertical="center"/>
    </xf>
    <xf numFmtId="2" fontId="1" fillId="2" borderId="1" xfId="0" applyNumberFormat="1" applyFont="1" applyFill="1" applyBorder="1" applyAlignment="1">
      <alignment horizontal="center" vertical="center"/>
    </xf>
    <xf numFmtId="2" fontId="0" fillId="0" borderId="0" xfId="0" applyNumberFormat="1"/>
    <xf numFmtId="164" fontId="1" fillId="2" borderId="1" xfId="0" applyNumberFormat="1" applyFont="1" applyFill="1" applyBorder="1" applyAlignment="1">
      <alignment horizontal="center" vertical="center"/>
    </xf>
    <xf numFmtId="164" fontId="0" fillId="0" borderId="0" xfId="0" applyNumberFormat="1"/>
    <xf numFmtId="1" fontId="1" fillId="2" borderId="1" xfId="0" applyNumberFormat="1" applyFont="1" applyFill="1" applyBorder="1" applyAlignment="1">
      <alignment horizontal="center" vertical="center"/>
    </xf>
    <xf numFmtId="1" fontId="0" fillId="0" borderId="0" xfId="0" applyNumberFormat="1"/>
    <xf numFmtId="0" fontId="2" fillId="3" borderId="0" xfId="0" applyFont="1" applyFill="1"/>
    <xf numFmtId="1" fontId="2" fillId="3" borderId="0" xfId="0" applyNumberFormat="1" applyFont="1" applyFill="1"/>
    <xf numFmtId="9" fontId="0" fillId="0" borderId="0" xfId="0" applyNumberFormat="1"/>
    <xf numFmtId="0" fontId="5" fillId="0" borderId="0" xfId="0" applyFont="1"/>
    <xf numFmtId="0" fontId="1" fillId="0" borderId="0" xfId="0" applyFont="1" applyAlignment="1">
      <alignment horizontal="center" vertical="center" wrapText="1"/>
    </xf>
    <xf numFmtId="0" fontId="0" fillId="0" borderId="0" xfId="0" applyAlignment="1">
      <alignment vertical="center" wrapText="1"/>
    </xf>
    <xf numFmtId="1" fontId="0" fillId="0" borderId="0" xfId="0" applyNumberFormat="1" applyAlignment="1">
      <alignment vertical="center" wrapText="1"/>
    </xf>
    <xf numFmtId="0" fontId="1" fillId="0" borderId="0" xfId="0" applyFont="1"/>
    <xf numFmtId="0" fontId="0" fillId="0" borderId="0" xfId="0" applyAlignment="1">
      <alignment horizontal="right" vertical="center"/>
    </xf>
    <xf numFmtId="0" fontId="8" fillId="5" borderId="9" xfId="0" applyFont="1" applyFill="1" applyBorder="1" applyAlignment="1">
      <alignment wrapText="1"/>
    </xf>
    <xf numFmtId="0" fontId="8" fillId="5" borderId="9" xfId="0" applyFont="1" applyFill="1" applyBorder="1"/>
    <xf numFmtId="0" fontId="1" fillId="0" borderId="3" xfId="0" applyFont="1" applyBorder="1"/>
    <xf numFmtId="0" fontId="0" fillId="0" borderId="0" xfId="0" pivotButton="1"/>
    <xf numFmtId="0" fontId="0" fillId="0" borderId="0" xfId="0" applyAlignment="1">
      <alignment horizontal="left"/>
    </xf>
    <xf numFmtId="0" fontId="7" fillId="0" borderId="0" xfId="1" pivotButton="1"/>
    <xf numFmtId="0" fontId="7" fillId="0" borderId="0" xfId="1"/>
    <xf numFmtId="0" fontId="7" fillId="0" borderId="0" xfId="1" applyAlignment="1">
      <alignment horizontal="left"/>
    </xf>
    <xf numFmtId="1" fontId="7" fillId="0" borderId="0" xfId="1" applyNumberFormat="1"/>
    <xf numFmtId="0" fontId="5"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1" fontId="4" fillId="4" borderId="5" xfId="0" applyNumberFormat="1" applyFont="1" applyFill="1" applyBorder="1" applyAlignment="1">
      <alignment horizontal="center" vertical="center"/>
    </xf>
    <xf numFmtId="1" fontId="4" fillId="4" borderId="6" xfId="0" applyNumberFormat="1" applyFont="1" applyFill="1" applyBorder="1" applyAlignment="1">
      <alignment horizontal="center" vertical="center"/>
    </xf>
    <xf numFmtId="1" fontId="4" fillId="4" borderId="7" xfId="0" applyNumberFormat="1" applyFont="1" applyFill="1" applyBorder="1" applyAlignment="1">
      <alignment horizontal="center" vertical="center"/>
    </xf>
    <xf numFmtId="0" fontId="3" fillId="4" borderId="2"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0" xfId="0" applyFont="1" applyFill="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center" vertical="center"/>
    </xf>
    <xf numFmtId="0" fontId="0" fillId="4" borderId="1" xfId="0" applyFill="1" applyBorder="1" applyAlignment="1">
      <alignment horizontal="center" vertical="center"/>
    </xf>
    <xf numFmtId="9" fontId="3" fillId="4"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8" fillId="5" borderId="10" xfId="0" applyFont="1" applyFill="1" applyBorder="1" applyAlignment="1">
      <alignment horizontal="center" vertical="center" wrapText="1"/>
    </xf>
    <xf numFmtId="0" fontId="8" fillId="5" borderId="0" xfId="0" applyFont="1" applyFill="1" applyAlignment="1">
      <alignment horizontal="center" vertical="center" wrapText="1"/>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4"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9" fillId="7" borderId="0" xfId="0" applyFont="1" applyFill="1" applyAlignment="1">
      <alignment horizontal="center" vertical="center"/>
    </xf>
    <xf numFmtId="0" fontId="7" fillId="7" borderId="0" xfId="1" applyFill="1" applyAlignment="1">
      <alignment horizontal="center" vertical="center"/>
    </xf>
    <xf numFmtId="0" fontId="11" fillId="8" borderId="0" xfId="0" applyFont="1" applyFill="1" applyAlignment="1">
      <alignment horizontal="center" vertical="center"/>
    </xf>
    <xf numFmtId="0" fontId="0" fillId="8" borderId="0" xfId="0" applyFill="1" applyAlignment="1">
      <alignment horizontal="center" vertical="center"/>
    </xf>
    <xf numFmtId="0" fontId="0" fillId="0" borderId="0" xfId="0" applyNumberFormat="1"/>
    <xf numFmtId="0" fontId="9" fillId="5" borderId="0" xfId="0" applyFont="1" applyFill="1" applyAlignment="1">
      <alignment horizontal="center" vertical="center"/>
    </xf>
    <xf numFmtId="0" fontId="12" fillId="9" borderId="8" xfId="2" applyBorder="1" applyAlignment="1">
      <alignment horizontal="center" vertical="center"/>
    </xf>
    <xf numFmtId="0" fontId="12" fillId="9" borderId="8" xfId="2" applyBorder="1"/>
    <xf numFmtId="0" fontId="12" fillId="9" borderId="8" xfId="2" applyBorder="1" applyAlignment="1">
      <alignment horizontal="left"/>
    </xf>
    <xf numFmtId="0" fontId="12" fillId="9" borderId="8" xfId="2" applyNumberFormat="1" applyBorder="1"/>
    <xf numFmtId="0" fontId="13" fillId="9" borderId="8" xfId="2" applyFont="1" applyBorder="1" applyAlignment="1">
      <alignment horizontal="left"/>
    </xf>
    <xf numFmtId="0" fontId="13" fillId="9" borderId="8" xfId="2" applyNumberFormat="1" applyFont="1" applyBorder="1"/>
    <xf numFmtId="0" fontId="10" fillId="5" borderId="0" xfId="0" applyFont="1" applyFill="1" applyAlignment="1">
      <alignment horizontal="center" vertical="center"/>
    </xf>
  </cellXfs>
  <cellStyles count="3">
    <cellStyle name="20% - Accent1" xfId="2" builtinId="30"/>
    <cellStyle name="Heading 4" xfId="1" builtinId="19"/>
    <cellStyle name="Normal" xfId="0" builtinId="0"/>
  </cellStyles>
  <dxfs count="16">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i val="0"/>
        <strike val="0"/>
        <condense val="0"/>
        <extend val="0"/>
        <outline val="0"/>
        <shadow val="0"/>
        <u val="none"/>
        <vertAlign val="baseline"/>
        <sz val="11"/>
        <color rgb="FF3F3F3F"/>
        <name val="Calibri"/>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Calibri"/>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Calibri"/>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Calibri"/>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Calibri"/>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Calibri"/>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numFmt numFmtId="1"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9" defaultPivotStyle="PivotStyleLight16"/>
  <colors>
    <mruColors>
      <color rgb="FFCFE2FF"/>
      <color rgb="FFC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spPr>
            <a:solidFill>
              <a:schemeClr val="accent4"/>
            </a:solidFill>
            <a:ln>
              <a:noFill/>
            </a:ln>
            <a:effectLst/>
          </c:spPr>
          <c:invertIfNegative val="0"/>
          <c:cat>
            <c:strRef>
              <c:f>DATA!$B$2:$B$11</c:f>
              <c:strCache>
                <c:ptCount val="10"/>
                <c:pt idx="0">
                  <c:v>John Doe</c:v>
                </c:pt>
                <c:pt idx="1">
                  <c:v>Jane Smith</c:v>
                </c:pt>
                <c:pt idx="2">
                  <c:v>Ali Khan</c:v>
                </c:pt>
                <c:pt idx="3">
                  <c:v>Sara Ahmed</c:v>
                </c:pt>
                <c:pt idx="4">
                  <c:v>Mike Brown</c:v>
                </c:pt>
                <c:pt idx="5">
                  <c:v>Emma Wilson</c:v>
                </c:pt>
                <c:pt idx="6">
                  <c:v>Robert Davis</c:v>
                </c:pt>
                <c:pt idx="7">
                  <c:v>Laura Johnson</c:v>
                </c:pt>
                <c:pt idx="8">
                  <c:v>Kevin Miller</c:v>
                </c:pt>
                <c:pt idx="9">
                  <c:v>Emily Clark</c:v>
                </c:pt>
              </c:strCache>
            </c:strRef>
          </c:cat>
          <c:val>
            <c:numRef>
              <c:f>DATA!$N$2:$N$11</c:f>
              <c:numCache>
                <c:formatCode>0</c:formatCode>
                <c:ptCount val="10"/>
                <c:pt idx="0">
                  <c:v>3125</c:v>
                </c:pt>
                <c:pt idx="1">
                  <c:v>2220</c:v>
                </c:pt>
                <c:pt idx="2">
                  <c:v>2250</c:v>
                </c:pt>
                <c:pt idx="3">
                  <c:v>2750</c:v>
                </c:pt>
                <c:pt idx="4">
                  <c:v>3700</c:v>
                </c:pt>
                <c:pt idx="5">
                  <c:v>2442.8571428571427</c:v>
                </c:pt>
                <c:pt idx="6">
                  <c:v>2615.5555555555561</c:v>
                </c:pt>
                <c:pt idx="7">
                  <c:v>2363.6363636363635</c:v>
                </c:pt>
                <c:pt idx="8">
                  <c:v>3741.5384615384614</c:v>
                </c:pt>
                <c:pt idx="9">
                  <c:v>3125</c:v>
                </c:pt>
              </c:numCache>
            </c:numRef>
          </c:val>
          <c:extLst>
            <c:ext xmlns:c16="http://schemas.microsoft.com/office/drawing/2014/chart" uri="{C3380CC4-5D6E-409C-BE32-E72D297353CC}">
              <c16:uniqueId val="{00000000-C913-439B-8791-FA77E731C6C4}"/>
            </c:ext>
          </c:extLst>
        </c:ser>
        <c:dLbls>
          <c:showLegendKey val="0"/>
          <c:showVal val="0"/>
          <c:showCatName val="0"/>
          <c:showSerName val="0"/>
          <c:showPercent val="0"/>
          <c:showBubbleSize val="0"/>
        </c:dLbls>
        <c:gapWidth val="219"/>
        <c:overlap val="-27"/>
        <c:axId val="1076942240"/>
        <c:axId val="1076942720"/>
      </c:barChart>
      <c:catAx>
        <c:axId val="107694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42720"/>
        <c:crosses val="autoZero"/>
        <c:auto val="1"/>
        <c:lblAlgn val="ctr"/>
        <c:lblOffset val="100"/>
        <c:noMultiLvlLbl val="0"/>
      </c:catAx>
      <c:valAx>
        <c:axId val="1076942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4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bar"/>
        <c:grouping val="clustered"/>
        <c:varyColors val="0"/>
        <c:ser>
          <c:idx val="0"/>
          <c:order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DATA!$B$2:$B$11</c:f>
              <c:strCache>
                <c:ptCount val="10"/>
                <c:pt idx="0">
                  <c:v>John Doe</c:v>
                </c:pt>
                <c:pt idx="1">
                  <c:v>Jane Smith</c:v>
                </c:pt>
                <c:pt idx="2">
                  <c:v>Ali Khan</c:v>
                </c:pt>
                <c:pt idx="3">
                  <c:v>Sara Ahmed</c:v>
                </c:pt>
                <c:pt idx="4">
                  <c:v>Mike Brown</c:v>
                </c:pt>
                <c:pt idx="5">
                  <c:v>Emma Wilson</c:v>
                </c:pt>
                <c:pt idx="6">
                  <c:v>Robert Davis</c:v>
                </c:pt>
                <c:pt idx="7">
                  <c:v>Laura Johnson</c:v>
                </c:pt>
                <c:pt idx="8">
                  <c:v>Kevin Miller</c:v>
                </c:pt>
                <c:pt idx="9">
                  <c:v>Emily Clark</c:v>
                </c:pt>
              </c:strCache>
            </c:strRef>
          </c:cat>
          <c:val>
            <c:numRef>
              <c:f>DATA!$F$2:$F$11</c:f>
              <c:numCache>
                <c:formatCode>General</c:formatCode>
                <c:ptCount val="10"/>
                <c:pt idx="0">
                  <c:v>8</c:v>
                </c:pt>
                <c:pt idx="1">
                  <c:v>12</c:v>
                </c:pt>
                <c:pt idx="2">
                  <c:v>5</c:v>
                </c:pt>
                <c:pt idx="3">
                  <c:v>10</c:v>
                </c:pt>
                <c:pt idx="4">
                  <c:v>15</c:v>
                </c:pt>
                <c:pt idx="5">
                  <c:v>7</c:v>
                </c:pt>
                <c:pt idx="6">
                  <c:v>9</c:v>
                </c:pt>
                <c:pt idx="7">
                  <c:v>11</c:v>
                </c:pt>
                <c:pt idx="8">
                  <c:v>13</c:v>
                </c:pt>
                <c:pt idx="9">
                  <c:v>10</c:v>
                </c:pt>
              </c:numCache>
            </c:numRef>
          </c:val>
          <c:extLst>
            <c:ext xmlns:c16="http://schemas.microsoft.com/office/drawing/2014/chart" uri="{C3380CC4-5D6E-409C-BE32-E72D297353CC}">
              <c16:uniqueId val="{00000000-CB54-45BC-9847-D52E65F2C499}"/>
            </c:ext>
          </c:extLst>
        </c:ser>
        <c:dLbls>
          <c:showLegendKey val="0"/>
          <c:showVal val="0"/>
          <c:showCatName val="0"/>
          <c:showSerName val="0"/>
          <c:showPercent val="0"/>
          <c:showBubbleSize val="0"/>
        </c:dLbls>
        <c:gapWidth val="100"/>
        <c:axId val="1118690016"/>
        <c:axId val="1118689536"/>
      </c:barChart>
      <c:catAx>
        <c:axId val="111869001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8689536"/>
        <c:crosses val="autoZero"/>
        <c:auto val="1"/>
        <c:lblAlgn val="ctr"/>
        <c:lblOffset val="100"/>
        <c:noMultiLvlLbl val="0"/>
      </c:catAx>
      <c:valAx>
        <c:axId val="1118689536"/>
        <c:scaling>
          <c:orientation val="minMax"/>
          <c:max val="15"/>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8690016"/>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explosion val="1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801-4F93-8E0F-3B46FBA7BDC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801-4F93-8E0F-3B46FBA7BDC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801-4F93-8E0F-3B46FBA7BDC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801-4F93-8E0F-3B46FBA7BDC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801-4F93-8E0F-3B46FBA7BDC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7801-4F93-8E0F-3B46FBA7BDC1}"/>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7801-4F93-8E0F-3B46FBA7BDC1}"/>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7801-4F93-8E0F-3B46FBA7BDC1}"/>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7801-4F93-8E0F-3B46FBA7BDC1}"/>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7801-4F93-8E0F-3B46FBA7BDC1}"/>
              </c:ext>
            </c:extLst>
          </c:dPt>
          <c:dLbls>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20281276315871"/>
                      <c:h val="6.3132410172866318E-2"/>
                    </c:manualLayout>
                  </c15:layout>
                </c:ext>
                <c:ext xmlns:c16="http://schemas.microsoft.com/office/drawing/2014/chart" uri="{C3380CC4-5D6E-409C-BE32-E72D297353CC}">
                  <c16:uniqueId val="{00000001-7801-4F93-8E0F-3B46FBA7BDC1}"/>
                </c:ext>
              </c:extLst>
            </c:dLbl>
            <c:dLbl>
              <c:idx val="2"/>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7801-4F93-8E0F-3B46FBA7BDC1}"/>
                </c:ext>
              </c:extLst>
            </c:dLbl>
            <c:dLbl>
              <c:idx val="4"/>
              <c:layout>
                <c:manualLayout>
                  <c:x val="1.5612802498048329E-2"/>
                  <c:y val="-2.29885057471264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801-4F93-8E0F-3B46FBA7BDC1}"/>
                </c:ext>
              </c:extLst>
            </c:dLbl>
            <c:dLbl>
              <c:idx val="5"/>
              <c:layout>
                <c:manualLayout>
                  <c:x val="0"/>
                  <c:y val="2.29885057471264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801-4F93-8E0F-3B46FBA7BDC1}"/>
                </c:ext>
              </c:extLst>
            </c:dLbl>
            <c:dLbl>
              <c:idx val="6"/>
              <c:layout>
                <c:manualLayout>
                  <c:x val="7.8064012490241643E-3"/>
                  <c:y val="-1.14942528735632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801-4F93-8E0F-3B46FBA7BD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DATA!$B$2:$B$11</c:f>
              <c:strCache>
                <c:ptCount val="10"/>
                <c:pt idx="0">
                  <c:v>John Doe</c:v>
                </c:pt>
                <c:pt idx="1">
                  <c:v>Jane Smith</c:v>
                </c:pt>
                <c:pt idx="2">
                  <c:v>Ali Khan</c:v>
                </c:pt>
                <c:pt idx="3">
                  <c:v>Sara Ahmed</c:v>
                </c:pt>
                <c:pt idx="4">
                  <c:v>Mike Brown</c:v>
                </c:pt>
                <c:pt idx="5">
                  <c:v>Emma Wilson</c:v>
                </c:pt>
                <c:pt idx="6">
                  <c:v>Robert Davis</c:v>
                </c:pt>
                <c:pt idx="7">
                  <c:v>Laura Johnson</c:v>
                </c:pt>
                <c:pt idx="8">
                  <c:v>Kevin Miller</c:v>
                </c:pt>
                <c:pt idx="9">
                  <c:v>Emily Clark</c:v>
                </c:pt>
              </c:strCache>
            </c:strRef>
          </c:cat>
          <c:val>
            <c:numRef>
              <c:f>DATA!$J$2:$J$11</c:f>
              <c:numCache>
                <c:formatCode>0.00</c:formatCode>
                <c:ptCount val="10"/>
                <c:pt idx="0">
                  <c:v>25000</c:v>
                </c:pt>
                <c:pt idx="1">
                  <c:v>26640</c:v>
                </c:pt>
                <c:pt idx="2">
                  <c:v>11250</c:v>
                </c:pt>
                <c:pt idx="3">
                  <c:v>27500</c:v>
                </c:pt>
                <c:pt idx="4">
                  <c:v>55500</c:v>
                </c:pt>
                <c:pt idx="5">
                  <c:v>17100</c:v>
                </c:pt>
                <c:pt idx="6">
                  <c:v>23540.000000000004</c:v>
                </c:pt>
                <c:pt idx="7">
                  <c:v>26000</c:v>
                </c:pt>
                <c:pt idx="8">
                  <c:v>48640</c:v>
                </c:pt>
                <c:pt idx="9">
                  <c:v>31250</c:v>
                </c:pt>
              </c:numCache>
            </c:numRef>
          </c:val>
          <c:extLst>
            <c:ext xmlns:c16="http://schemas.microsoft.com/office/drawing/2014/chart" uri="{C3380CC4-5D6E-409C-BE32-E72D297353CC}">
              <c16:uniqueId val="{00000014-7801-4F93-8E0F-3B46FBA7BDC1}"/>
            </c:ext>
          </c:extLst>
        </c:ser>
        <c:dLbls>
          <c:showLegendKey val="0"/>
          <c:showVal val="0"/>
          <c:showCatName val="0"/>
          <c:showSerName val="0"/>
          <c:showPercent val="1"/>
          <c:showBubbleSize val="0"/>
          <c:showLeaderLines val="0"/>
        </c:dLbls>
        <c:firstSliceAng val="10"/>
        <c:holeSize val="4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6920384951881"/>
          <c:y val="5.0925925925925923E-2"/>
          <c:w val="0.86486351706036746"/>
          <c:h val="0.68491469816272965"/>
        </c:manualLayout>
      </c:layout>
      <c:barChart>
        <c:barDir val="col"/>
        <c:grouping val="stacked"/>
        <c:varyColors val="0"/>
        <c:ser>
          <c:idx val="0"/>
          <c:order val="0"/>
          <c:spPr>
            <a:solidFill>
              <a:schemeClr val="accent1">
                <a:alpha val="70000"/>
              </a:schemeClr>
            </a:solidFill>
            <a:ln>
              <a:noFill/>
            </a:ln>
            <a:effectLst/>
          </c:spPr>
          <c:invertIfNegative val="0"/>
          <c:cat>
            <c:strRef>
              <c:f>DATA!$B$2:$B$11</c:f>
              <c:strCache>
                <c:ptCount val="10"/>
                <c:pt idx="0">
                  <c:v>John Doe</c:v>
                </c:pt>
                <c:pt idx="1">
                  <c:v>Jane Smith</c:v>
                </c:pt>
                <c:pt idx="2">
                  <c:v>Ali Khan</c:v>
                </c:pt>
                <c:pt idx="3">
                  <c:v>Sara Ahmed</c:v>
                </c:pt>
                <c:pt idx="4">
                  <c:v>Mike Brown</c:v>
                </c:pt>
                <c:pt idx="5">
                  <c:v>Emma Wilson</c:v>
                </c:pt>
                <c:pt idx="6">
                  <c:v>Robert Davis</c:v>
                </c:pt>
                <c:pt idx="7">
                  <c:v>Laura Johnson</c:v>
                </c:pt>
                <c:pt idx="8">
                  <c:v>Kevin Miller</c:v>
                </c:pt>
                <c:pt idx="9">
                  <c:v>Emily Clark</c:v>
                </c:pt>
              </c:strCache>
            </c:strRef>
          </c:cat>
          <c:val>
            <c:numRef>
              <c:f>DATA!$D$2:$D$11</c:f>
              <c:numCache>
                <c:formatCode>General</c:formatCode>
                <c:ptCount val="10"/>
                <c:pt idx="0">
                  <c:v>10000</c:v>
                </c:pt>
                <c:pt idx="1">
                  <c:v>15000</c:v>
                </c:pt>
                <c:pt idx="2">
                  <c:v>8000</c:v>
                </c:pt>
                <c:pt idx="3">
                  <c:v>12000</c:v>
                </c:pt>
                <c:pt idx="4">
                  <c:v>20000</c:v>
                </c:pt>
                <c:pt idx="5">
                  <c:v>9000</c:v>
                </c:pt>
                <c:pt idx="6">
                  <c:v>11000</c:v>
                </c:pt>
                <c:pt idx="7">
                  <c:v>14000</c:v>
                </c:pt>
                <c:pt idx="8">
                  <c:v>16000</c:v>
                </c:pt>
                <c:pt idx="9">
                  <c:v>13000</c:v>
                </c:pt>
              </c:numCache>
            </c:numRef>
          </c:val>
          <c:extLst>
            <c:ext xmlns:c16="http://schemas.microsoft.com/office/drawing/2014/chart" uri="{C3380CC4-5D6E-409C-BE32-E72D297353CC}">
              <c16:uniqueId val="{00000000-16EA-4BAF-92D9-BE6443246F69}"/>
            </c:ext>
          </c:extLst>
        </c:ser>
        <c:ser>
          <c:idx val="1"/>
          <c:order val="1"/>
          <c:spPr>
            <a:solidFill>
              <a:schemeClr val="accent3">
                <a:alpha val="70000"/>
              </a:schemeClr>
            </a:solidFill>
            <a:ln>
              <a:noFill/>
            </a:ln>
            <a:effectLst/>
          </c:spPr>
          <c:invertIfNegative val="0"/>
          <c:cat>
            <c:strRef>
              <c:f>DATA!$B$2:$B$11</c:f>
              <c:strCache>
                <c:ptCount val="10"/>
                <c:pt idx="0">
                  <c:v>John Doe</c:v>
                </c:pt>
                <c:pt idx="1">
                  <c:v>Jane Smith</c:v>
                </c:pt>
                <c:pt idx="2">
                  <c:v>Ali Khan</c:v>
                </c:pt>
                <c:pt idx="3">
                  <c:v>Sara Ahmed</c:v>
                </c:pt>
                <c:pt idx="4">
                  <c:v>Mike Brown</c:v>
                </c:pt>
                <c:pt idx="5">
                  <c:v>Emma Wilson</c:v>
                </c:pt>
                <c:pt idx="6">
                  <c:v>Robert Davis</c:v>
                </c:pt>
                <c:pt idx="7">
                  <c:v>Laura Johnson</c:v>
                </c:pt>
                <c:pt idx="8">
                  <c:v>Kevin Miller</c:v>
                </c:pt>
                <c:pt idx="9">
                  <c:v>Emily Clark</c:v>
                </c:pt>
              </c:strCache>
            </c:strRef>
          </c:cat>
          <c:val>
            <c:numRef>
              <c:f>DATA!$E$2:$E$11</c:f>
              <c:numCache>
                <c:formatCode>General</c:formatCode>
                <c:ptCount val="10"/>
                <c:pt idx="0">
                  <c:v>12500</c:v>
                </c:pt>
                <c:pt idx="1">
                  <c:v>14800</c:v>
                </c:pt>
                <c:pt idx="2">
                  <c:v>7500</c:v>
                </c:pt>
                <c:pt idx="3">
                  <c:v>11000</c:v>
                </c:pt>
                <c:pt idx="4">
                  <c:v>18500</c:v>
                </c:pt>
                <c:pt idx="5">
                  <c:v>9500</c:v>
                </c:pt>
                <c:pt idx="6">
                  <c:v>10700</c:v>
                </c:pt>
                <c:pt idx="7">
                  <c:v>13000</c:v>
                </c:pt>
                <c:pt idx="8">
                  <c:v>15200</c:v>
                </c:pt>
                <c:pt idx="9">
                  <c:v>12500</c:v>
                </c:pt>
              </c:numCache>
            </c:numRef>
          </c:val>
          <c:extLst>
            <c:ext xmlns:c16="http://schemas.microsoft.com/office/drawing/2014/chart" uri="{C3380CC4-5D6E-409C-BE32-E72D297353CC}">
              <c16:uniqueId val="{00000001-16EA-4BAF-92D9-BE6443246F69}"/>
            </c:ext>
          </c:extLst>
        </c:ser>
        <c:dLbls>
          <c:showLegendKey val="0"/>
          <c:showVal val="0"/>
          <c:showCatName val="0"/>
          <c:showSerName val="0"/>
          <c:showPercent val="0"/>
          <c:showBubbleSize val="0"/>
        </c:dLbls>
        <c:gapWidth val="50"/>
        <c:overlap val="100"/>
        <c:axId val="1119482432"/>
        <c:axId val="1076759632"/>
      </c:barChart>
      <c:catAx>
        <c:axId val="111948243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759632"/>
        <c:crosses val="autoZero"/>
        <c:auto val="1"/>
        <c:lblAlgn val="ctr"/>
        <c:lblOffset val="100"/>
        <c:noMultiLvlLbl val="0"/>
      </c:catAx>
      <c:valAx>
        <c:axId val="1076759632"/>
        <c:scaling>
          <c:orientation val="minMax"/>
          <c:max val="4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48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2</xdr:col>
      <xdr:colOff>1402080</xdr:colOff>
      <xdr:row>18</xdr:row>
      <xdr:rowOff>114300</xdr:rowOff>
    </xdr:to>
    <xdr:graphicFrame macro="">
      <xdr:nvGraphicFramePr>
        <xdr:cNvPr id="2" name="Chart 1">
          <a:extLst>
            <a:ext uri="{FF2B5EF4-FFF2-40B4-BE49-F238E27FC236}">
              <a16:creationId xmlns:a16="http://schemas.microsoft.com/office/drawing/2014/main" id="{83350113-BDE2-48E8-BF75-338AF9565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7</xdr:row>
      <xdr:rowOff>0</xdr:rowOff>
    </xdr:from>
    <xdr:to>
      <xdr:col>6</xdr:col>
      <xdr:colOff>1409700</xdr:colOff>
      <xdr:row>18</xdr:row>
      <xdr:rowOff>152400</xdr:rowOff>
    </xdr:to>
    <xdr:graphicFrame macro="">
      <xdr:nvGraphicFramePr>
        <xdr:cNvPr id="3" name="Chart 2">
          <a:extLst>
            <a:ext uri="{FF2B5EF4-FFF2-40B4-BE49-F238E27FC236}">
              <a16:creationId xmlns:a16="http://schemas.microsoft.com/office/drawing/2014/main" id="{17A5B9A2-6A22-4A05-9383-19593368B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7</xdr:row>
      <xdr:rowOff>0</xdr:rowOff>
    </xdr:from>
    <xdr:to>
      <xdr:col>11</xdr:col>
      <xdr:colOff>7620</xdr:colOff>
      <xdr:row>19</xdr:row>
      <xdr:rowOff>15240</xdr:rowOff>
    </xdr:to>
    <xdr:graphicFrame macro="">
      <xdr:nvGraphicFramePr>
        <xdr:cNvPr id="4" name="Chart 3">
          <a:extLst>
            <a:ext uri="{FF2B5EF4-FFF2-40B4-BE49-F238E27FC236}">
              <a16:creationId xmlns:a16="http://schemas.microsoft.com/office/drawing/2014/main" id="{F5D74FD1-DAC3-49DF-89CC-E399DF5FF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83820</xdr:colOff>
      <xdr:row>25</xdr:row>
      <xdr:rowOff>114300</xdr:rowOff>
    </xdr:from>
    <xdr:to>
      <xdr:col>11</xdr:col>
      <xdr:colOff>7620</xdr:colOff>
      <xdr:row>38</xdr:row>
      <xdr:rowOff>53340</xdr:rowOff>
    </xdr:to>
    <xdr:graphicFrame macro="">
      <xdr:nvGraphicFramePr>
        <xdr:cNvPr id="5" name="Chart 4">
          <a:extLst>
            <a:ext uri="{FF2B5EF4-FFF2-40B4-BE49-F238E27FC236}">
              <a16:creationId xmlns:a16="http://schemas.microsoft.com/office/drawing/2014/main" id="{43A8DCE6-BEFC-4997-A226-82204DB00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220980</xdr:colOff>
      <xdr:row>3</xdr:row>
      <xdr:rowOff>175261</xdr:rowOff>
    </xdr:from>
    <xdr:to>
      <xdr:col>9</xdr:col>
      <xdr:colOff>220980</xdr:colOff>
      <xdr:row>14</xdr:row>
      <xdr:rowOff>38101</xdr:rowOff>
    </xdr:to>
    <mc:AlternateContent xmlns:mc="http://schemas.openxmlformats.org/markup-compatibility/2006" xmlns:sle15="http://schemas.microsoft.com/office/drawing/2012/slicer">
      <mc:Choice Requires="sle15">
        <xdr:graphicFrame macro="">
          <xdr:nvGraphicFramePr>
            <xdr:cNvPr id="2" name="Salesperson">
              <a:extLst>
                <a:ext uri="{FF2B5EF4-FFF2-40B4-BE49-F238E27FC236}">
                  <a16:creationId xmlns:a16="http://schemas.microsoft.com/office/drawing/2014/main" id="{2075140B-2114-C9B3-0424-7C2280EC8FF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591300" y="723901"/>
              <a:ext cx="1828800" cy="19583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274320</xdr:colOff>
      <xdr:row>3</xdr:row>
      <xdr:rowOff>167641</xdr:rowOff>
    </xdr:from>
    <xdr:to>
      <xdr:col>12</xdr:col>
      <xdr:colOff>274320</xdr:colOff>
      <xdr:row>14</xdr:row>
      <xdr:rowOff>15241</xdr:rowOff>
    </xdr:to>
    <mc:AlternateContent xmlns:mc="http://schemas.openxmlformats.org/markup-compatibility/2006" xmlns:sle15="http://schemas.microsoft.com/office/drawing/2012/slicer">
      <mc:Choice Requires="sle15">
        <xdr:graphicFrame macro="">
          <xdr:nvGraphicFramePr>
            <xdr:cNvPr id="3" name="Revenue ($)">
              <a:extLst>
                <a:ext uri="{FF2B5EF4-FFF2-40B4-BE49-F238E27FC236}">
                  <a16:creationId xmlns:a16="http://schemas.microsoft.com/office/drawing/2014/main" id="{B34D5DED-FF7C-706E-9439-2E7E06CE8DBC}"/>
                </a:ext>
              </a:extLst>
            </xdr:cNvPr>
            <xdr:cNvGraphicFramePr/>
          </xdr:nvGraphicFramePr>
          <xdr:xfrm>
            <a:off x="0" y="0"/>
            <a:ext cx="0" cy="0"/>
          </xdr:xfrm>
          <a:graphic>
            <a:graphicData uri="http://schemas.microsoft.com/office/drawing/2010/slicer">
              <sle:slicer xmlns:sle="http://schemas.microsoft.com/office/drawing/2010/slicer" name="Revenue ($)"/>
            </a:graphicData>
          </a:graphic>
        </xdr:graphicFrame>
      </mc:Choice>
      <mc:Fallback xmlns="">
        <xdr:sp macro="" textlink="">
          <xdr:nvSpPr>
            <xdr:cNvPr id="0" name=""/>
            <xdr:cNvSpPr>
              <a:spLocks noTextEdit="1"/>
            </xdr:cNvSpPr>
          </xdr:nvSpPr>
          <xdr:spPr>
            <a:xfrm>
              <a:off x="8473440" y="71628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350520</xdr:colOff>
      <xdr:row>3</xdr:row>
      <xdr:rowOff>175261</xdr:rowOff>
    </xdr:from>
    <xdr:to>
      <xdr:col>15</xdr:col>
      <xdr:colOff>350520</xdr:colOff>
      <xdr:row>14</xdr:row>
      <xdr:rowOff>7621</xdr:rowOff>
    </xdr:to>
    <mc:AlternateContent xmlns:mc="http://schemas.openxmlformats.org/markup-compatibility/2006" xmlns:sle15="http://schemas.microsoft.com/office/drawing/2012/slicer">
      <mc:Choice Requires="sle15">
        <xdr:graphicFrame macro="">
          <xdr:nvGraphicFramePr>
            <xdr:cNvPr id="4" name="Profit ($)">
              <a:extLst>
                <a:ext uri="{FF2B5EF4-FFF2-40B4-BE49-F238E27FC236}">
                  <a16:creationId xmlns:a16="http://schemas.microsoft.com/office/drawing/2014/main" id="{0059D97F-92B0-B93D-5771-EBD97A5C32A6}"/>
                </a:ext>
              </a:extLst>
            </xdr:cNvPr>
            <xdr:cNvGraphicFramePr/>
          </xdr:nvGraphicFramePr>
          <xdr:xfrm>
            <a:off x="0" y="0"/>
            <a:ext cx="0" cy="0"/>
          </xdr:xfrm>
          <a:graphic>
            <a:graphicData uri="http://schemas.microsoft.com/office/drawing/2010/slicer">
              <sle:slicer xmlns:sle="http://schemas.microsoft.com/office/drawing/2010/slicer" name="Profit ($)"/>
            </a:graphicData>
          </a:graphic>
        </xdr:graphicFrame>
      </mc:Choice>
      <mc:Fallback xmlns="">
        <xdr:sp macro="" textlink="">
          <xdr:nvSpPr>
            <xdr:cNvPr id="0" name=""/>
            <xdr:cNvSpPr>
              <a:spLocks noTextEdit="1"/>
            </xdr:cNvSpPr>
          </xdr:nvSpPr>
          <xdr:spPr>
            <a:xfrm>
              <a:off x="10378440" y="72390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502920</xdr:colOff>
      <xdr:row>3</xdr:row>
      <xdr:rowOff>99060</xdr:rowOff>
    </xdr:from>
    <xdr:to>
      <xdr:col>15</xdr:col>
      <xdr:colOff>76200</xdr:colOff>
      <xdr:row>16</xdr:row>
      <xdr:rowOff>51435</xdr:rowOff>
    </xdr:to>
    <mc:AlternateContent xmlns:mc="http://schemas.openxmlformats.org/markup-compatibility/2006">
      <mc:Choice xmlns:a14="http://schemas.microsoft.com/office/drawing/2010/main" Requires="a14">
        <xdr:graphicFrame macro="">
          <xdr:nvGraphicFramePr>
            <xdr:cNvPr id="2" name="Salesperson 1">
              <a:extLst>
                <a:ext uri="{FF2B5EF4-FFF2-40B4-BE49-F238E27FC236}">
                  <a16:creationId xmlns:a16="http://schemas.microsoft.com/office/drawing/2014/main" id="{14D9287D-7306-66C9-DD13-5447DC49AAFE}"/>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10797540" y="647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99060</xdr:colOff>
      <xdr:row>1</xdr:row>
      <xdr:rowOff>38101</xdr:rowOff>
    </xdr:from>
    <xdr:to>
      <xdr:col>12</xdr:col>
      <xdr:colOff>381000</xdr:colOff>
      <xdr:row>8</xdr:row>
      <xdr:rowOff>15241</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6485D33D-55FE-D8B6-4DAD-DCFFD2E218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46820" y="220981"/>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rata" refreshedDate="45713.77894895833" createdVersion="8" refreshedVersion="8" minRefreshableVersion="3" recordCount="10" xr:uid="{25EEB994-91A5-4B26-A4AE-8496B3F55F91}">
  <cacheSource type="worksheet">
    <worksheetSource ref="A1:O11" sheet="DATA"/>
  </cacheSource>
  <cacheFields count="15">
    <cacheField name="Date" numFmtId="0">
      <sharedItems count="10">
        <s v="1/1/2024"/>
        <s v="1/2/2024"/>
        <s v="1/3/2024"/>
        <s v="1/4/2024"/>
        <s v="1/5/2024"/>
        <s v="1/6/2024"/>
        <s v="1/7/2024"/>
        <s v="1/8/2024"/>
        <s v="1/9/2024"/>
        <s v="1/10/2024"/>
      </sharedItems>
    </cacheField>
    <cacheField name="Salesperson" numFmtId="0">
      <sharedItems count="10">
        <s v="John Doe"/>
        <s v="Jane Smith"/>
        <s v="Ali Khan"/>
        <s v="Sara Ahmed"/>
        <s v="Mike Brown"/>
        <s v="Emma Wilson"/>
        <s v="Robert Davis"/>
        <s v="Laura Johnson"/>
        <s v="Kevin Miller"/>
        <s v="Emily Clark"/>
      </sharedItems>
    </cacheField>
    <cacheField name="Region" numFmtId="0">
      <sharedItems count="4">
        <s v="North"/>
        <s v="South"/>
        <s v="East"/>
        <s v="West"/>
      </sharedItems>
    </cacheField>
    <cacheField name="Target Sales" numFmtId="0">
      <sharedItems containsSemiMixedTypes="0" containsString="0" containsNumber="1" containsInteger="1" minValue="8000" maxValue="20000" count="10">
        <n v="10000"/>
        <n v="15000"/>
        <n v="8000"/>
        <n v="12000"/>
        <n v="20000"/>
        <n v="9000"/>
        <n v="11000"/>
        <n v="14000"/>
        <n v="16000"/>
        <n v="13000"/>
      </sharedItems>
    </cacheField>
    <cacheField name="Actual Sales" numFmtId="0">
      <sharedItems containsSemiMixedTypes="0" containsString="0" containsNumber="1" containsInteger="1" minValue="7500" maxValue="18500"/>
    </cacheField>
    <cacheField name="Deals Closed" numFmtId="0">
      <sharedItems containsSemiMixedTypes="0" containsString="0" containsNumber="1" containsInteger="1" minValue="5" maxValue="15" count="9">
        <n v="8"/>
        <n v="12"/>
        <n v="5"/>
        <n v="10"/>
        <n v="15"/>
        <n v="7"/>
        <n v="9"/>
        <n v="11"/>
        <n v="13"/>
      </sharedItems>
    </cacheField>
    <cacheField name="New Leads" numFmtId="0">
      <sharedItems containsSemiMixedTypes="0" containsString="0" containsNumber="1" containsInteger="1" minValue="15" maxValue="40"/>
    </cacheField>
    <cacheField name="Selling Price ($/Unit)" numFmtId="0">
      <sharedItems containsSemiMixedTypes="0" containsString="0" containsNumber="1" minValue="1.5" maxValue="3.2"/>
    </cacheField>
    <cacheField name="Cost Price ($/Unit)" numFmtId="0">
      <sharedItems containsSemiMixedTypes="0" containsString="0" containsNumber="1" minValue="1" maxValue="2.5"/>
    </cacheField>
    <cacheField name="Revenue ($)" numFmtId="2">
      <sharedItems containsSemiMixedTypes="0" containsString="0" containsNumber="1" minValue="11250" maxValue="55500"/>
    </cacheField>
    <cacheField name="Total Cost ($)" numFmtId="0">
      <sharedItems containsSemiMixedTypes="0" containsString="0" containsNumber="1" containsInteger="1" minValue="7500" maxValue="46250"/>
    </cacheField>
    <cacheField name="Profit ($)" numFmtId="0">
      <sharedItems containsSemiMixedTypes="0" containsString="0" containsNumber="1" minValue="0" maxValue="10640" count="9">
        <n v="6250"/>
        <n v="8880"/>
        <n v="3750"/>
        <n v="7700"/>
        <n v="9250"/>
        <n v="4750"/>
        <n v="5350.0000000000036"/>
        <n v="0"/>
        <n v="10640"/>
      </sharedItems>
    </cacheField>
    <cacheField name="Sales Target Achievement (%)" numFmtId="164">
      <sharedItems containsSemiMixedTypes="0" containsString="0" containsNumber="1" minValue="91.666666666666657" maxValue="125"/>
    </cacheField>
    <cacheField name="Average Revenue per Deal" numFmtId="1">
      <sharedItems containsSemiMixedTypes="0" containsString="0" containsNumber="1" minValue="2220" maxValue="3741.5384615384614"/>
    </cacheField>
    <cacheField name="Conversion Rate (%)" numFmtId="1">
      <sharedItems containsSemiMixedTypes="0" containsString="0" containsNumber="1" minValue="33.333333333333329" maxValue="41.666666666666671" count="8">
        <n v="40"/>
        <n v="33.333333333333329"/>
        <n v="37.5"/>
        <n v="38.888888888888893"/>
        <n v="40.909090909090914"/>
        <n v="39.285714285714285"/>
        <n v="37.142857142857146"/>
        <n v="41.666666666666671"/>
      </sharedItems>
    </cacheField>
  </cacheFields>
  <extLst>
    <ext xmlns:x14="http://schemas.microsoft.com/office/spreadsheetml/2009/9/main" uri="{725AE2AE-9491-48be-B2B4-4EB974FC3084}">
      <x14:pivotCacheDefinition pivotCacheId="16866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12500"/>
    <x v="0"/>
    <n v="20"/>
    <n v="2"/>
    <n v="1.5"/>
    <n v="25000"/>
    <n v="18750"/>
    <x v="0"/>
    <n v="125"/>
    <n v="3125"/>
    <x v="0"/>
  </r>
  <r>
    <x v="1"/>
    <x v="1"/>
    <x v="1"/>
    <x v="1"/>
    <n v="14800"/>
    <x v="1"/>
    <n v="30"/>
    <n v="1.8"/>
    <n v="1.2"/>
    <n v="26640"/>
    <n v="17760"/>
    <x v="1"/>
    <n v="98.666666666666671"/>
    <n v="2220"/>
    <x v="0"/>
  </r>
  <r>
    <x v="2"/>
    <x v="2"/>
    <x v="2"/>
    <x v="2"/>
    <n v="7500"/>
    <x v="2"/>
    <n v="15"/>
    <n v="1.5"/>
    <n v="1"/>
    <n v="11250"/>
    <n v="7500"/>
    <x v="2"/>
    <n v="93.75"/>
    <n v="2250"/>
    <x v="1"/>
  </r>
  <r>
    <x v="3"/>
    <x v="3"/>
    <x v="3"/>
    <x v="3"/>
    <n v="11000"/>
    <x v="3"/>
    <n v="25"/>
    <n v="2.5"/>
    <n v="1.8"/>
    <n v="27500"/>
    <n v="19800"/>
    <x v="3"/>
    <n v="91.666666666666657"/>
    <n v="2750"/>
    <x v="0"/>
  </r>
  <r>
    <x v="4"/>
    <x v="4"/>
    <x v="0"/>
    <x v="4"/>
    <n v="18500"/>
    <x v="4"/>
    <n v="40"/>
    <n v="3"/>
    <n v="2.5"/>
    <n v="55500"/>
    <n v="46250"/>
    <x v="4"/>
    <n v="92.5"/>
    <n v="3700"/>
    <x v="2"/>
  </r>
  <r>
    <x v="5"/>
    <x v="5"/>
    <x v="1"/>
    <x v="5"/>
    <n v="9500"/>
    <x v="5"/>
    <n v="18"/>
    <n v="1.8"/>
    <n v="1.3"/>
    <n v="17100"/>
    <n v="12350"/>
    <x v="5"/>
    <n v="105.55555555555556"/>
    <n v="2442.8571428571427"/>
    <x v="3"/>
  </r>
  <r>
    <x v="6"/>
    <x v="6"/>
    <x v="2"/>
    <x v="6"/>
    <n v="10700"/>
    <x v="6"/>
    <n v="22"/>
    <n v="2.2000000000000002"/>
    <n v="1.7"/>
    <n v="23540.000000000004"/>
    <n v="18190"/>
    <x v="6"/>
    <n v="97.27272727272728"/>
    <n v="2615.5555555555561"/>
    <x v="4"/>
  </r>
  <r>
    <x v="7"/>
    <x v="7"/>
    <x v="3"/>
    <x v="7"/>
    <n v="13000"/>
    <x v="7"/>
    <n v="28"/>
    <n v="2"/>
    <n v="2"/>
    <n v="26000"/>
    <n v="26000"/>
    <x v="7"/>
    <n v="92.857142857142861"/>
    <n v="2363.6363636363635"/>
    <x v="5"/>
  </r>
  <r>
    <x v="8"/>
    <x v="8"/>
    <x v="0"/>
    <x v="8"/>
    <n v="15200"/>
    <x v="8"/>
    <n v="35"/>
    <n v="3.2"/>
    <n v="2.5"/>
    <n v="48640"/>
    <n v="38000"/>
    <x v="8"/>
    <n v="95"/>
    <n v="3741.5384615384614"/>
    <x v="6"/>
  </r>
  <r>
    <x v="9"/>
    <x v="9"/>
    <x v="1"/>
    <x v="9"/>
    <n v="12500"/>
    <x v="3"/>
    <n v="24"/>
    <n v="2.5"/>
    <n v="2"/>
    <n v="31250"/>
    <n v="25000"/>
    <x v="0"/>
    <n v="96.15384615384616"/>
    <n v="312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A3167A-B513-4931-995F-CD5C326AD7E3}"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I14" firstHeaderRow="1" firstDataRow="1" firstDataCol="1"/>
  <pivotFields count="15">
    <pivotField showAll="0"/>
    <pivotField showAll="0"/>
    <pivotField axis="axisRow" showAll="0">
      <items count="5">
        <item x="2"/>
        <item x="0"/>
        <item x="1"/>
        <item x="3"/>
        <item t="default"/>
      </items>
    </pivotField>
    <pivotField showAll="0"/>
    <pivotField showAll="0"/>
    <pivotField showAll="0"/>
    <pivotField showAll="0"/>
    <pivotField showAll="0"/>
    <pivotField showAll="0"/>
    <pivotField numFmtId="2" showAll="0"/>
    <pivotField showAll="0"/>
    <pivotField showAll="0"/>
    <pivotField numFmtId="164" showAll="0"/>
    <pivotField numFmtId="1" showAll="0"/>
    <pivotField dataField="1" numFmtId="1" showAll="0"/>
  </pivotFields>
  <rowFields count="1">
    <field x="2"/>
  </rowFields>
  <rowItems count="5">
    <i>
      <x/>
    </i>
    <i>
      <x v="1"/>
    </i>
    <i>
      <x v="2"/>
    </i>
    <i>
      <x v="3"/>
    </i>
    <i t="grand">
      <x/>
    </i>
  </rowItems>
  <colItems count="1">
    <i/>
  </colItems>
  <dataFields count="1">
    <dataField name="Sum of Conversion Rate (%)" fld="14"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5EF167-0B53-4103-9F60-62F4598FD3E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9:B14" firstHeaderRow="1" firstDataRow="1" firstDataCol="1"/>
  <pivotFields count="15">
    <pivotField showAll="0"/>
    <pivotField showAll="0">
      <items count="11">
        <item x="2"/>
        <item x="9"/>
        <item x="5"/>
        <item x="1"/>
        <item x="0"/>
        <item x="8"/>
        <item x="7"/>
        <item x="4"/>
        <item x="6"/>
        <item x="3"/>
        <item t="default"/>
      </items>
    </pivotField>
    <pivotField axis="axisRow" showAll="0">
      <items count="5">
        <item x="2"/>
        <item x="0"/>
        <item x="1"/>
        <item x="3"/>
        <item t="default"/>
      </items>
    </pivotField>
    <pivotField showAll="0"/>
    <pivotField showAll="0"/>
    <pivotField showAll="0"/>
    <pivotField showAll="0"/>
    <pivotField showAll="0"/>
    <pivotField showAll="0"/>
    <pivotField numFmtId="2" showAll="0"/>
    <pivotField showAll="0"/>
    <pivotField dataField="1" showAll="0"/>
    <pivotField numFmtId="164" showAll="0"/>
    <pivotField numFmtId="1" showAll="0"/>
    <pivotField numFmtId="1" showAll="0"/>
  </pivotFields>
  <rowFields count="1">
    <field x="2"/>
  </rowFields>
  <rowItems count="5">
    <i>
      <x/>
    </i>
    <i>
      <x v="1"/>
    </i>
    <i>
      <x v="2"/>
    </i>
    <i>
      <x v="3"/>
    </i>
    <i t="grand">
      <x/>
    </i>
  </rowItems>
  <colItems count="1">
    <i/>
  </colItems>
  <dataFields count="1">
    <dataField name="Sum of Profit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80B76C-C11F-47B0-880B-4A0F21C589F3}"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E22" firstHeaderRow="1" firstDataRow="1" firstDataCol="1" rowPageCount="1" colPageCount="1"/>
  <pivotFields count="15">
    <pivotField showAll="0">
      <items count="11">
        <item x="0"/>
        <item x="9"/>
        <item x="1"/>
        <item x="2"/>
        <item x="3"/>
        <item x="4"/>
        <item x="5"/>
        <item x="6"/>
        <item x="7"/>
        <item x="8"/>
        <item t="default"/>
      </items>
    </pivotField>
    <pivotField axis="axisRow" showAll="0">
      <items count="11">
        <item x="2"/>
        <item x="9"/>
        <item x="5"/>
        <item x="1"/>
        <item x="0"/>
        <item x="8"/>
        <item x="7"/>
        <item x="4"/>
        <item x="6"/>
        <item x="3"/>
        <item t="default"/>
      </items>
    </pivotField>
    <pivotField axis="axisPage" showAll="0">
      <items count="5">
        <item x="2"/>
        <item x="0"/>
        <item x="1"/>
        <item x="3"/>
        <item t="default"/>
      </items>
    </pivotField>
    <pivotField showAll="0">
      <items count="11">
        <item x="2"/>
        <item x="5"/>
        <item x="0"/>
        <item x="6"/>
        <item x="3"/>
        <item x="9"/>
        <item x="7"/>
        <item x="1"/>
        <item x="8"/>
        <item x="4"/>
        <item t="default"/>
      </items>
    </pivotField>
    <pivotField showAll="0"/>
    <pivotField showAll="0">
      <items count="10">
        <item x="2"/>
        <item x="5"/>
        <item x="0"/>
        <item x="6"/>
        <item x="3"/>
        <item x="7"/>
        <item x="1"/>
        <item x="8"/>
        <item x="4"/>
        <item t="default"/>
      </items>
    </pivotField>
    <pivotField showAll="0"/>
    <pivotField showAll="0"/>
    <pivotField showAll="0"/>
    <pivotField numFmtId="2" showAll="0"/>
    <pivotField showAll="0"/>
    <pivotField dataField="1" showAll="0"/>
    <pivotField numFmtId="164" showAll="0"/>
    <pivotField numFmtId="1" showAll="0"/>
    <pivotField numFmtId="1" showAll="0"/>
  </pivotFields>
  <rowFields count="1">
    <field x="1"/>
  </rowFields>
  <rowItems count="11">
    <i>
      <x/>
    </i>
    <i>
      <x v="1"/>
    </i>
    <i>
      <x v="2"/>
    </i>
    <i>
      <x v="3"/>
    </i>
    <i>
      <x v="4"/>
    </i>
    <i>
      <x v="5"/>
    </i>
    <i>
      <x v="6"/>
    </i>
    <i>
      <x v="7"/>
    </i>
    <i>
      <x v="8"/>
    </i>
    <i>
      <x v="9"/>
    </i>
    <i t="grand">
      <x/>
    </i>
  </rowItems>
  <colItems count="1">
    <i/>
  </colItems>
  <pageFields count="1">
    <pageField fld="2" hier="-1"/>
  </pageFields>
  <dataFields count="1">
    <dataField name="Sum of Profit ($)" fld="11" baseField="0" baseItem="0"/>
  </dataFields>
  <formats count="8">
    <format dxfId="2">
      <pivotArea type="all" dataOnly="0" outline="0" fieldPosition="0"/>
    </format>
    <format dxfId="3">
      <pivotArea outline="0" collapsedLevelsAreSubtotals="1" fieldPosition="0"/>
    </format>
    <format dxfId="4">
      <pivotArea field="1" type="button" dataOnly="0" labelOnly="1" outline="0" axis="axisRow" fieldPosition="0"/>
    </format>
    <format dxfId="5">
      <pivotArea dataOnly="0" labelOnly="1" fieldPosition="0">
        <references count="1">
          <reference field="1" count="0"/>
        </references>
      </pivotArea>
    </format>
    <format dxfId="6">
      <pivotArea dataOnly="0" labelOnly="1" grandRow="1" outline="0" fieldPosition="0"/>
    </format>
    <format dxfId="7">
      <pivotArea dataOnly="0" labelOnly="1" outline="0" axis="axisValues" fieldPosition="0"/>
    </format>
    <format dxfId="1">
      <pivotArea collapsedLevelsAreSubtotals="1" fieldPosition="0">
        <references count="1">
          <reference field="1" count="0"/>
        </references>
      </pivotArea>
    </format>
    <format dxfId="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06AA8097-45E6-4B7E-82F9-A55910899D00}" sourceName="Salesperson">
  <pivotTables>
    <pivotTable tabId="5" name="PivotTable1"/>
  </pivotTables>
  <data>
    <tabular pivotCacheId="16866958">
      <items count="10">
        <i x="2" s="1"/>
        <i x="9" s="1"/>
        <i x="5" s="1"/>
        <i x="1" s="1"/>
        <i x="0" s="1"/>
        <i x="8" s="1"/>
        <i x="7" s="1"/>
        <i x="4"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70D36E-8803-4E38-A792-CA2D9059939F}" sourceName="Region">
  <pivotTables>
    <pivotTable tabId="5" name="PivotTable1"/>
  </pivotTables>
  <data>
    <tabular pivotCacheId="16866958">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7EAF692-CBA3-495A-88D6-AA68506040BF}" sourceName="Salesperson">
  <extLst>
    <x:ext xmlns:x15="http://schemas.microsoft.com/office/spreadsheetml/2010/11/main" uri="{2F2917AC-EB37-4324-AD4E-5DD8C200BD13}">
      <x15:tableSlicerCache tableId="1"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8F4992B9-C1DB-409F-989E-B5EA1144E4DD}" sourceName="Revenue ($)">
  <extLst>
    <x:ext xmlns:x15="http://schemas.microsoft.com/office/spreadsheetml/2010/11/main" uri="{2F2917AC-EB37-4324-AD4E-5DD8C200BD13}">
      <x15:tableSlicerCache tableId="1"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3143F00E-F570-40BB-9E1D-72F1C9672BE5}" sourceName="Profit ($)">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9D43B5C-0B95-4F73-A4E7-07476AFD63D2}" cache="Slicer_Salesperson" caption="Salesperson" style="SlicerStyleLight4" rowHeight="234950"/>
  <slicer name="Revenue ($)" xr10:uid="{6383C621-1788-4308-B6EC-4955C1C46E32}" cache="Slicer_Revenue" caption="Revenue ($)" style="SlicerStyleLight4" rowHeight="234950"/>
  <slicer name="Profit ($)" xr10:uid="{CC76F77C-7899-4C0B-8A01-AB7F7A6CB684}" cache="Slicer_Profit" caption="Profit ($)"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35DE9BE3-5B9B-4F42-AD58-D8B1D292ADFE}" cache="Slicer_Salesperson1" caption="Salesperson" style="SlicerStyleLight5" rowHeight="234950"/>
  <slicer name="Region" xr10:uid="{27F0E583-89B4-46E9-86F7-29BCEB5E6E1E}"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567E2-76E5-475F-AAEF-5E7C40F1DA6C}" name="Table1" displayName="Table1" ref="B5:F11" totalsRowShown="0" headerRowDxfId="15" dataDxfId="14">
  <autoFilter ref="B5:F11" xr:uid="{34E567E2-76E5-475F-AAEF-5E7C40F1DA6C}"/>
  <tableColumns count="5">
    <tableColumn id="1" xr3:uid="{10BA2244-72E6-457F-BD17-141D538D5304}" name="Salesperson"/>
    <tableColumn id="2" xr3:uid="{E27B3623-C7C7-40E8-9848-65E7D9F928D3}" name="Revenue ($)" dataDxfId="13"/>
    <tableColumn id="3" xr3:uid="{673B93B7-0C61-4853-B21E-AA2D623CDE1D}" name="Profit ($)" dataDxfId="12"/>
    <tableColumn id="4" xr3:uid="{BF4BB243-AA9E-40AF-B8E8-9B498B0DB9C0}" name="Region" dataDxfId="11"/>
    <tableColumn id="5" xr3:uid="{6F6F129B-4D13-4015-B36B-BEE02A8D7959}" name="Conversion Rate (%)" dataDxfId="1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511577-D732-4F96-88F9-C83D504C5427}" name="Table4" displayName="Table4" ref="B17:C20" totalsRowShown="0">
  <tableColumns count="2">
    <tableColumn id="1" xr3:uid="{B357EE1F-E105-4B98-A31C-7BB83722AA29}" name="SALESPERSON" dataDxfId="9"/>
    <tableColumn id="2" xr3:uid="{0D169D1F-F021-405E-A702-2FA88E4EAA47}" name="John Doe" dataDxfId="8"/>
  </tableColumns>
  <tableStyleInfo name="TableStyleMedium2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
  <sheetViews>
    <sheetView workbookViewId="0"/>
  </sheetViews>
  <sheetFormatPr defaultRowHeight="14.4" x14ac:dyDescent="0.3"/>
  <cols>
    <col min="1" max="1" width="9.5546875" bestFit="1" customWidth="1"/>
    <col min="2" max="2" width="12.6640625" bestFit="1" customWidth="1"/>
    <col min="3" max="3" width="6.77734375" bestFit="1" customWidth="1"/>
    <col min="4" max="5" width="11" bestFit="1" customWidth="1"/>
    <col min="6" max="6" width="11.44140625" bestFit="1" customWidth="1"/>
    <col min="7" max="7" width="10" bestFit="1" customWidth="1"/>
    <col min="8" max="8" width="18.44140625" bestFit="1" customWidth="1"/>
    <col min="9" max="9" width="16.5546875" bestFit="1" customWidth="1"/>
    <col min="10" max="10" width="12.33203125" style="4" bestFit="1" customWidth="1"/>
    <col min="11" max="11" width="12.109375" bestFit="1" customWidth="1"/>
    <col min="12" max="12" width="8.44140625" bestFit="1" customWidth="1"/>
    <col min="13" max="13" width="26.21875" style="6" bestFit="1" customWidth="1"/>
    <col min="14" max="14" width="23.33203125" style="8" bestFit="1" customWidth="1"/>
    <col min="15" max="15" width="18.109375" style="8" bestFit="1" customWidth="1"/>
  </cols>
  <sheetData>
    <row r="1" spans="1:15" s="2" customFormat="1" ht="28.8" customHeight="1" x14ac:dyDescent="0.3">
      <c r="A1" s="1" t="s">
        <v>0</v>
      </c>
      <c r="B1" s="1" t="s">
        <v>1</v>
      </c>
      <c r="C1" s="1" t="s">
        <v>2</v>
      </c>
      <c r="D1" s="1" t="s">
        <v>3</v>
      </c>
      <c r="E1" s="1" t="s">
        <v>4</v>
      </c>
      <c r="F1" s="1" t="s">
        <v>5</v>
      </c>
      <c r="G1" s="1" t="s">
        <v>6</v>
      </c>
      <c r="H1" s="1" t="s">
        <v>7</v>
      </c>
      <c r="I1" s="1" t="s">
        <v>8</v>
      </c>
      <c r="J1" s="3" t="s">
        <v>9</v>
      </c>
      <c r="K1" s="1" t="s">
        <v>10</v>
      </c>
      <c r="L1" s="1" t="s">
        <v>11</v>
      </c>
      <c r="M1" s="5" t="s">
        <v>12</v>
      </c>
      <c r="N1" s="7" t="s">
        <v>13</v>
      </c>
      <c r="O1" s="7" t="s">
        <v>14</v>
      </c>
    </row>
    <row r="2" spans="1:15" x14ac:dyDescent="0.3">
      <c r="A2" t="s">
        <v>15</v>
      </c>
      <c r="B2" t="s">
        <v>25</v>
      </c>
      <c r="C2" t="s">
        <v>35</v>
      </c>
      <c r="D2">
        <v>10000</v>
      </c>
      <c r="E2">
        <v>12500</v>
      </c>
      <c r="F2">
        <v>8</v>
      </c>
      <c r="G2">
        <v>20</v>
      </c>
      <c r="H2">
        <v>2</v>
      </c>
      <c r="I2">
        <v>1.5</v>
      </c>
      <c r="J2" s="4">
        <f>E2*H2</f>
        <v>25000</v>
      </c>
      <c r="K2">
        <f>E2*I2</f>
        <v>18750</v>
      </c>
      <c r="L2">
        <f>J2-K2</f>
        <v>6250</v>
      </c>
      <c r="M2" s="6">
        <f>(E2/D2)*100</f>
        <v>125</v>
      </c>
      <c r="N2" s="8">
        <f>J2/F2</f>
        <v>3125</v>
      </c>
      <c r="O2" s="8">
        <f>(F2/G2)*100</f>
        <v>40</v>
      </c>
    </row>
    <row r="3" spans="1:15" x14ac:dyDescent="0.3">
      <c r="A3" t="s">
        <v>16</v>
      </c>
      <c r="B3" t="s">
        <v>26</v>
      </c>
      <c r="C3" t="s">
        <v>36</v>
      </c>
      <c r="D3">
        <v>15000</v>
      </c>
      <c r="E3">
        <v>14800</v>
      </c>
      <c r="F3">
        <v>12</v>
      </c>
      <c r="G3">
        <v>30</v>
      </c>
      <c r="H3">
        <v>1.8</v>
      </c>
      <c r="I3">
        <v>1.2</v>
      </c>
      <c r="J3" s="4">
        <f t="shared" ref="J3:J11" si="0">E3*H3</f>
        <v>26640</v>
      </c>
      <c r="K3">
        <f t="shared" ref="K3:K11" si="1">E3*I3</f>
        <v>17760</v>
      </c>
      <c r="L3">
        <f t="shared" ref="L3:L11" si="2">J3-K3</f>
        <v>8880</v>
      </c>
      <c r="M3" s="6">
        <f t="shared" ref="M3:M11" si="3">(E3/D3)*100</f>
        <v>98.666666666666671</v>
      </c>
      <c r="N3" s="8">
        <f t="shared" ref="N3:N11" si="4">J3/F3</f>
        <v>2220</v>
      </c>
      <c r="O3" s="8">
        <f t="shared" ref="O3:O11" si="5">(F3/G3)*100</f>
        <v>40</v>
      </c>
    </row>
    <row r="4" spans="1:15" x14ac:dyDescent="0.3">
      <c r="A4" t="s">
        <v>17</v>
      </c>
      <c r="B4" t="s">
        <v>27</v>
      </c>
      <c r="C4" t="s">
        <v>37</v>
      </c>
      <c r="D4">
        <v>8000</v>
      </c>
      <c r="E4">
        <v>7500</v>
      </c>
      <c r="F4">
        <v>5</v>
      </c>
      <c r="G4">
        <v>15</v>
      </c>
      <c r="H4">
        <v>1.5</v>
      </c>
      <c r="I4">
        <v>1</v>
      </c>
      <c r="J4" s="4">
        <f t="shared" si="0"/>
        <v>11250</v>
      </c>
      <c r="K4">
        <f t="shared" si="1"/>
        <v>7500</v>
      </c>
      <c r="L4">
        <f t="shared" si="2"/>
        <v>3750</v>
      </c>
      <c r="M4" s="6">
        <f t="shared" si="3"/>
        <v>93.75</v>
      </c>
      <c r="N4" s="8">
        <f t="shared" si="4"/>
        <v>2250</v>
      </c>
      <c r="O4" s="8">
        <f t="shared" si="5"/>
        <v>33.333333333333329</v>
      </c>
    </row>
    <row r="5" spans="1:15" x14ac:dyDescent="0.3">
      <c r="A5" t="s">
        <v>18</v>
      </c>
      <c r="B5" t="s">
        <v>28</v>
      </c>
      <c r="C5" t="s">
        <v>38</v>
      </c>
      <c r="D5">
        <v>12000</v>
      </c>
      <c r="E5">
        <v>11000</v>
      </c>
      <c r="F5">
        <v>10</v>
      </c>
      <c r="G5">
        <v>25</v>
      </c>
      <c r="H5">
        <v>2.5</v>
      </c>
      <c r="I5">
        <v>1.8</v>
      </c>
      <c r="J5" s="4">
        <f t="shared" si="0"/>
        <v>27500</v>
      </c>
      <c r="K5">
        <f t="shared" si="1"/>
        <v>19800</v>
      </c>
      <c r="L5">
        <f t="shared" si="2"/>
        <v>7700</v>
      </c>
      <c r="M5" s="6">
        <f t="shared" si="3"/>
        <v>91.666666666666657</v>
      </c>
      <c r="N5" s="8">
        <f t="shared" si="4"/>
        <v>2750</v>
      </c>
      <c r="O5" s="8">
        <f t="shared" si="5"/>
        <v>40</v>
      </c>
    </row>
    <row r="6" spans="1:15" x14ac:dyDescent="0.3">
      <c r="A6" t="s">
        <v>19</v>
      </c>
      <c r="B6" t="s">
        <v>29</v>
      </c>
      <c r="C6" t="s">
        <v>35</v>
      </c>
      <c r="D6">
        <v>20000</v>
      </c>
      <c r="E6">
        <v>18500</v>
      </c>
      <c r="F6">
        <v>15</v>
      </c>
      <c r="G6">
        <v>40</v>
      </c>
      <c r="H6">
        <v>3</v>
      </c>
      <c r="I6">
        <v>2.5</v>
      </c>
      <c r="J6" s="4">
        <f t="shared" si="0"/>
        <v>55500</v>
      </c>
      <c r="K6">
        <f t="shared" si="1"/>
        <v>46250</v>
      </c>
      <c r="L6">
        <f t="shared" si="2"/>
        <v>9250</v>
      </c>
      <c r="M6" s="6">
        <f t="shared" si="3"/>
        <v>92.5</v>
      </c>
      <c r="N6" s="8">
        <f t="shared" si="4"/>
        <v>3700</v>
      </c>
      <c r="O6" s="8">
        <f t="shared" si="5"/>
        <v>37.5</v>
      </c>
    </row>
    <row r="7" spans="1:15" x14ac:dyDescent="0.3">
      <c r="A7" t="s">
        <v>20</v>
      </c>
      <c r="B7" t="s">
        <v>30</v>
      </c>
      <c r="C7" t="s">
        <v>36</v>
      </c>
      <c r="D7">
        <v>9000</v>
      </c>
      <c r="E7">
        <v>9500</v>
      </c>
      <c r="F7">
        <v>7</v>
      </c>
      <c r="G7">
        <v>18</v>
      </c>
      <c r="H7">
        <v>1.8</v>
      </c>
      <c r="I7">
        <v>1.3</v>
      </c>
      <c r="J7" s="4">
        <f t="shared" si="0"/>
        <v>17100</v>
      </c>
      <c r="K7">
        <f t="shared" si="1"/>
        <v>12350</v>
      </c>
      <c r="L7">
        <f t="shared" si="2"/>
        <v>4750</v>
      </c>
      <c r="M7" s="6">
        <f t="shared" si="3"/>
        <v>105.55555555555556</v>
      </c>
      <c r="N7" s="8">
        <f t="shared" si="4"/>
        <v>2442.8571428571427</v>
      </c>
      <c r="O7" s="8">
        <f t="shared" si="5"/>
        <v>38.888888888888893</v>
      </c>
    </row>
    <row r="8" spans="1:15" x14ac:dyDescent="0.3">
      <c r="A8" t="s">
        <v>21</v>
      </c>
      <c r="B8" t="s">
        <v>31</v>
      </c>
      <c r="C8" t="s">
        <v>37</v>
      </c>
      <c r="D8">
        <v>11000</v>
      </c>
      <c r="E8">
        <v>10700</v>
      </c>
      <c r="F8">
        <v>9</v>
      </c>
      <c r="G8">
        <v>22</v>
      </c>
      <c r="H8">
        <v>2.2000000000000002</v>
      </c>
      <c r="I8">
        <v>1.7</v>
      </c>
      <c r="J8" s="4">
        <f t="shared" si="0"/>
        <v>23540.000000000004</v>
      </c>
      <c r="K8">
        <f t="shared" si="1"/>
        <v>18190</v>
      </c>
      <c r="L8">
        <f t="shared" si="2"/>
        <v>5350.0000000000036</v>
      </c>
      <c r="M8" s="6">
        <f t="shared" si="3"/>
        <v>97.27272727272728</v>
      </c>
      <c r="N8" s="8">
        <f t="shared" si="4"/>
        <v>2615.5555555555561</v>
      </c>
      <c r="O8" s="8">
        <f t="shared" si="5"/>
        <v>40.909090909090914</v>
      </c>
    </row>
    <row r="9" spans="1:15" x14ac:dyDescent="0.3">
      <c r="A9" t="s">
        <v>22</v>
      </c>
      <c r="B9" t="s">
        <v>32</v>
      </c>
      <c r="C9" t="s">
        <v>38</v>
      </c>
      <c r="D9">
        <v>14000</v>
      </c>
      <c r="E9">
        <v>13000</v>
      </c>
      <c r="F9">
        <v>11</v>
      </c>
      <c r="G9">
        <v>28</v>
      </c>
      <c r="H9">
        <v>2</v>
      </c>
      <c r="I9">
        <v>2</v>
      </c>
      <c r="J9" s="4">
        <f t="shared" si="0"/>
        <v>26000</v>
      </c>
      <c r="K9">
        <f t="shared" si="1"/>
        <v>26000</v>
      </c>
      <c r="L9">
        <f t="shared" si="2"/>
        <v>0</v>
      </c>
      <c r="M9" s="6">
        <f t="shared" si="3"/>
        <v>92.857142857142861</v>
      </c>
      <c r="N9" s="8">
        <f t="shared" si="4"/>
        <v>2363.6363636363635</v>
      </c>
      <c r="O9" s="8">
        <f t="shared" si="5"/>
        <v>39.285714285714285</v>
      </c>
    </row>
    <row r="10" spans="1:15" x14ac:dyDescent="0.3">
      <c r="A10" t="s">
        <v>23</v>
      </c>
      <c r="B10" t="s">
        <v>33</v>
      </c>
      <c r="C10" t="s">
        <v>35</v>
      </c>
      <c r="D10">
        <v>16000</v>
      </c>
      <c r="E10">
        <v>15200</v>
      </c>
      <c r="F10">
        <v>13</v>
      </c>
      <c r="G10">
        <v>35</v>
      </c>
      <c r="H10">
        <v>3.2</v>
      </c>
      <c r="I10">
        <v>2.5</v>
      </c>
      <c r="J10" s="4">
        <f t="shared" si="0"/>
        <v>48640</v>
      </c>
      <c r="K10">
        <f t="shared" si="1"/>
        <v>38000</v>
      </c>
      <c r="L10">
        <f t="shared" si="2"/>
        <v>10640</v>
      </c>
      <c r="M10" s="6">
        <f t="shared" si="3"/>
        <v>95</v>
      </c>
      <c r="N10" s="8">
        <f t="shared" si="4"/>
        <v>3741.5384615384614</v>
      </c>
      <c r="O10" s="8">
        <f t="shared" si="5"/>
        <v>37.142857142857146</v>
      </c>
    </row>
    <row r="11" spans="1:15" x14ac:dyDescent="0.3">
      <c r="A11" t="s">
        <v>24</v>
      </c>
      <c r="B11" t="s">
        <v>34</v>
      </c>
      <c r="C11" t="s">
        <v>36</v>
      </c>
      <c r="D11">
        <v>13000</v>
      </c>
      <c r="E11">
        <v>12500</v>
      </c>
      <c r="F11">
        <v>10</v>
      </c>
      <c r="G11">
        <v>24</v>
      </c>
      <c r="H11">
        <v>2.5</v>
      </c>
      <c r="I11">
        <v>2</v>
      </c>
      <c r="J11" s="4">
        <f t="shared" si="0"/>
        <v>31250</v>
      </c>
      <c r="K11">
        <f t="shared" si="1"/>
        <v>25000</v>
      </c>
      <c r="L11">
        <f t="shared" si="2"/>
        <v>6250</v>
      </c>
      <c r="M11" s="6">
        <f t="shared" si="3"/>
        <v>96.15384615384616</v>
      </c>
      <c r="N11" s="8">
        <f t="shared" si="4"/>
        <v>3125</v>
      </c>
      <c r="O11" s="8">
        <f t="shared" si="5"/>
        <v>41.666666666666671</v>
      </c>
    </row>
    <row r="13" spans="1:15" ht="18" x14ac:dyDescent="0.35">
      <c r="E13" s="9">
        <f>SUM(E2:E11)</f>
        <v>125200</v>
      </c>
      <c r="F13" s="9">
        <f t="shared" ref="F13:G13" si="6">SUM(F2:F11)</f>
        <v>100</v>
      </c>
      <c r="G13" s="9">
        <f t="shared" si="6"/>
        <v>257</v>
      </c>
      <c r="J13" s="10">
        <f>SUM(J2:J11)</f>
        <v>292420</v>
      </c>
      <c r="N13" s="10">
        <f>SUM(N2:N11)</f>
        <v>28333.587523587521</v>
      </c>
      <c r="O13" s="11">
        <f>F13/G13</f>
        <v>0.38910505836575876</v>
      </c>
    </row>
    <row r="16" spans="1:15" ht="14.4" customHeight="1" x14ac:dyDescent="0.45">
      <c r="B16" s="12"/>
      <c r="C16" s="12"/>
      <c r="D16" s="12"/>
      <c r="E16" s="12"/>
      <c r="F16" s="12"/>
    </row>
    <row r="17" spans="2:6" ht="14.4" customHeight="1" x14ac:dyDescent="0.45">
      <c r="B17" s="12"/>
      <c r="C17" s="12"/>
      <c r="D17" s="12"/>
      <c r="E17" s="12"/>
      <c r="F17"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52068-10C2-40EE-A1C3-8FCA1BCF427B}">
  <dimension ref="A3:R25"/>
  <sheetViews>
    <sheetView showGridLines="0" tabSelected="1" topLeftCell="A6" zoomScale="73" zoomScaleNormal="73" workbookViewId="0">
      <selection activeCell="T22" sqref="T22"/>
    </sheetView>
  </sheetViews>
  <sheetFormatPr defaultRowHeight="14.4" x14ac:dyDescent="0.3"/>
  <cols>
    <col min="1" max="1" width="20.77734375" customWidth="1"/>
    <col min="2" max="2" width="5.77734375" customWidth="1"/>
    <col min="3" max="3" width="20.77734375" customWidth="1"/>
    <col min="4" max="4" width="5.77734375" customWidth="1"/>
    <col min="5" max="5" width="20.77734375" customWidth="1"/>
    <col min="6" max="6" width="5.77734375" customWidth="1"/>
    <col min="7" max="7" width="20.77734375" customWidth="1"/>
    <col min="8" max="8" width="5.77734375" customWidth="1"/>
    <col min="9" max="9" width="20.77734375" customWidth="1"/>
    <col min="10" max="10" width="5.77734375" customWidth="1"/>
    <col min="11" max="11" width="20.77734375" customWidth="1"/>
  </cols>
  <sheetData>
    <row r="3" spans="1:18" ht="24" customHeight="1" x14ac:dyDescent="0.3">
      <c r="A3" s="27" t="s">
        <v>39</v>
      </c>
      <c r="B3" s="28"/>
      <c r="C3" s="29"/>
      <c r="E3" s="33" t="s">
        <v>40</v>
      </c>
      <c r="F3" s="28"/>
      <c r="G3" s="29"/>
      <c r="I3" s="33" t="s">
        <v>41</v>
      </c>
      <c r="J3" s="28"/>
      <c r="K3" s="29"/>
      <c r="M3" s="71"/>
      <c r="N3" s="71"/>
      <c r="O3" s="71"/>
      <c r="P3" s="71"/>
      <c r="Q3" s="71"/>
      <c r="R3" s="71"/>
    </row>
    <row r="4" spans="1:18" ht="30" customHeight="1" x14ac:dyDescent="0.3">
      <c r="A4" s="30">
        <v>28333.587523587521</v>
      </c>
      <c r="B4" s="31"/>
      <c r="C4" s="32"/>
      <c r="E4" s="34">
        <v>125200</v>
      </c>
      <c r="F4" s="35"/>
      <c r="G4" s="36"/>
      <c r="I4" s="34">
        <v>292420</v>
      </c>
      <c r="J4" s="35"/>
      <c r="K4" s="36"/>
      <c r="M4" s="71"/>
      <c r="N4" s="71"/>
      <c r="O4" s="71"/>
      <c r="P4" s="71"/>
      <c r="Q4" s="71"/>
      <c r="R4" s="71"/>
    </row>
    <row r="5" spans="1:18" ht="30" customHeight="1" x14ac:dyDescent="0.3"/>
    <row r="6" spans="1:18" ht="30" customHeight="1" x14ac:dyDescent="0.3">
      <c r="A6" s="39" t="s">
        <v>44</v>
      </c>
      <c r="B6" s="38"/>
      <c r="C6" s="38"/>
      <c r="E6" s="39" t="s">
        <v>43</v>
      </c>
      <c r="F6" s="38"/>
      <c r="G6" s="38"/>
      <c r="I6" s="39" t="s">
        <v>42</v>
      </c>
      <c r="J6" s="38"/>
      <c r="K6" s="38"/>
    </row>
    <row r="21" spans="1:11" ht="24" customHeight="1" x14ac:dyDescent="0.3">
      <c r="A21" s="40" t="s">
        <v>45</v>
      </c>
      <c r="B21" s="40"/>
      <c r="C21" s="40"/>
      <c r="D21" s="40"/>
      <c r="E21" s="40"/>
      <c r="F21" s="40"/>
      <c r="G21" s="40"/>
      <c r="H21" s="40"/>
      <c r="I21" s="40"/>
      <c r="J21" s="40"/>
      <c r="K21" s="40"/>
    </row>
    <row r="22" spans="1:11" ht="26.4" customHeight="1" x14ac:dyDescent="0.3">
      <c r="A22" s="41">
        <v>0.39</v>
      </c>
      <c r="B22" s="42"/>
      <c r="C22" s="42"/>
      <c r="D22" s="42"/>
      <c r="E22" s="42"/>
      <c r="F22" s="42"/>
      <c r="G22" s="42"/>
      <c r="H22" s="42"/>
      <c r="I22" s="42"/>
      <c r="J22" s="42"/>
      <c r="K22" s="42"/>
    </row>
    <row r="25" spans="1:11" ht="28.2" customHeight="1" x14ac:dyDescent="0.3">
      <c r="A25" s="37" t="s">
        <v>46</v>
      </c>
      <c r="B25" s="38"/>
      <c r="C25" s="38"/>
      <c r="D25" s="38"/>
      <c r="E25" s="38"/>
      <c r="F25" s="38"/>
      <c r="G25" s="38"/>
      <c r="H25" s="38"/>
      <c r="I25" s="38"/>
      <c r="J25" s="38"/>
      <c r="K25" s="38"/>
    </row>
  </sheetData>
  <mergeCells count="13">
    <mergeCell ref="A25:K25"/>
    <mergeCell ref="E6:G6"/>
    <mergeCell ref="I6:K6"/>
    <mergeCell ref="A6:C6"/>
    <mergeCell ref="A21:K21"/>
    <mergeCell ref="A22:K22"/>
    <mergeCell ref="M3:R4"/>
    <mergeCell ref="A3:C3"/>
    <mergeCell ref="A4:C4"/>
    <mergeCell ref="E3:G3"/>
    <mergeCell ref="E4:G4"/>
    <mergeCell ref="I3:K3"/>
    <mergeCell ref="I4:K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2418-749B-490E-9C8C-12B59C74FBC2}">
  <dimension ref="B2:H20"/>
  <sheetViews>
    <sheetView workbookViewId="0">
      <selection activeCell="G20" sqref="G20"/>
    </sheetView>
  </sheetViews>
  <sheetFormatPr defaultRowHeight="14.4" x14ac:dyDescent="0.3"/>
  <cols>
    <col min="2" max="2" width="20.5546875" bestFit="1" customWidth="1"/>
    <col min="3" max="3" width="15.5546875" bestFit="1" customWidth="1"/>
    <col min="4" max="4" width="12.88671875" customWidth="1"/>
    <col min="5" max="5" width="13.33203125" customWidth="1"/>
    <col min="6" max="6" width="21.6640625" customWidth="1"/>
  </cols>
  <sheetData>
    <row r="2" spans="2:8" ht="14.4" customHeight="1" x14ac:dyDescent="0.3">
      <c r="B2" s="45" t="s">
        <v>47</v>
      </c>
      <c r="C2" s="46"/>
      <c r="D2" s="46"/>
      <c r="E2" s="46"/>
      <c r="F2" s="46"/>
      <c r="G2" s="46"/>
      <c r="H2" s="47"/>
    </row>
    <row r="3" spans="2:8" ht="14.4" customHeight="1" x14ac:dyDescent="0.3">
      <c r="B3" s="48"/>
      <c r="C3" s="49"/>
      <c r="D3" s="49"/>
      <c r="E3" s="49"/>
      <c r="F3" s="49"/>
      <c r="G3" s="49"/>
      <c r="H3" s="50"/>
    </row>
    <row r="5" spans="2:8" ht="19.2" customHeight="1" x14ac:dyDescent="0.3">
      <c r="B5" s="13" t="s">
        <v>1</v>
      </c>
      <c r="C5" s="13" t="s">
        <v>9</v>
      </c>
      <c r="D5" s="13" t="s">
        <v>11</v>
      </c>
      <c r="E5" s="13" t="s">
        <v>2</v>
      </c>
      <c r="F5" s="13" t="s">
        <v>14</v>
      </c>
    </row>
    <row r="6" spans="2:8" x14ac:dyDescent="0.3">
      <c r="B6" t="s">
        <v>27</v>
      </c>
      <c r="C6" s="14">
        <f>VLOOKUP(DATA!A4,DATA!A4:O13,10,FALSE)</f>
        <v>11250</v>
      </c>
      <c r="D6" s="14">
        <f>VLOOKUP(DATA!A4,DATA!A4:O13,12,FALSE)</f>
        <v>3750</v>
      </c>
      <c r="E6" s="14" t="str">
        <f>VLOOKUP(DATA!A4,DATA!A4:O13,3,FALSE)</f>
        <v>East</v>
      </c>
      <c r="F6" s="15">
        <f>VLOOKUP(DATA!A4,DATA!A4:O13,15,FALSE)</f>
        <v>33.333333333333329</v>
      </c>
    </row>
    <row r="7" spans="2:8" ht="16.2" customHeight="1" x14ac:dyDescent="0.3">
      <c r="B7" t="s">
        <v>34</v>
      </c>
      <c r="C7" s="14">
        <f>VLOOKUP(DATA!A7,DATA!A7:O16,10,FALSE)</f>
        <v>17100</v>
      </c>
      <c r="D7" s="14">
        <f>VLOOKUP(DATA!A7,DATA!A7:O16,12,FALSE)</f>
        <v>4750</v>
      </c>
      <c r="E7" s="14" t="str">
        <f>VLOOKUP(DATA!A7,DATA!A7:O16,3,FALSE)</f>
        <v>South</v>
      </c>
      <c r="F7" s="15">
        <f>VLOOKUP(DATA!A7,DATA!A7:O16,15,FALSE)</f>
        <v>38.888888888888893</v>
      </c>
    </row>
    <row r="8" spans="2:8" x14ac:dyDescent="0.3">
      <c r="B8" s="14" t="s">
        <v>26</v>
      </c>
      <c r="C8" s="14">
        <f>VLOOKUP(DATA!A3,DATA!A3:O12,10,FALSE)</f>
        <v>26640</v>
      </c>
      <c r="D8" s="14">
        <f>VLOOKUP(DATA!A3,DATA!A3:O12,12,FALSE)</f>
        <v>8880</v>
      </c>
      <c r="E8" s="14" t="str">
        <f>VLOOKUP(DATA!A3,DATA!A3:O12,3,FALSE)</f>
        <v>South</v>
      </c>
      <c r="F8" s="15">
        <f>VLOOKUP(DATA!A3,DATA!A3:O12,15,FALSE)</f>
        <v>40</v>
      </c>
    </row>
    <row r="9" spans="2:8" x14ac:dyDescent="0.3">
      <c r="B9" s="14" t="s">
        <v>25</v>
      </c>
      <c r="C9" s="14">
        <f>VLOOKUP(DATA!A2,DATA!A2:O11,10,FALSE)</f>
        <v>25000</v>
      </c>
      <c r="D9" s="14">
        <f>VLOOKUP(DATA!A2,DATA!A2:O11,12,FALSE)</f>
        <v>6250</v>
      </c>
      <c r="E9" s="14" t="str">
        <f>VLOOKUP(DATA!A2,DATA!A2:O11,3,FALSE)</f>
        <v>North</v>
      </c>
      <c r="F9" s="15">
        <f>VLOOKUP(DATA!A2,DATA!A2:O11,15,FALSE)</f>
        <v>40</v>
      </c>
    </row>
    <row r="10" spans="2:8" x14ac:dyDescent="0.3">
      <c r="B10" t="s">
        <v>32</v>
      </c>
      <c r="C10" s="14">
        <f>VLOOKUP(DATA!A6,DATA!A6:O15,10,FALSE)</f>
        <v>55500</v>
      </c>
      <c r="D10" s="14">
        <f>VLOOKUP(DATA!A6,DATA!A6:O15,12,FALSE)</f>
        <v>9250</v>
      </c>
      <c r="E10" s="14" t="str">
        <f>VLOOKUP(DATA!A6,DATA!A6:O15,3,FALSE)</f>
        <v>North</v>
      </c>
      <c r="F10" s="15">
        <f>VLOOKUP(DATA!A6,DATA!A6:O15,15,FALSE)</f>
        <v>37.5</v>
      </c>
    </row>
    <row r="11" spans="2:8" x14ac:dyDescent="0.3">
      <c r="B11" t="s">
        <v>29</v>
      </c>
      <c r="C11" s="14">
        <f>VLOOKUP(DATA!A5,DATA!A5:O14,10,FALSE)</f>
        <v>27500</v>
      </c>
      <c r="D11" s="14">
        <f>VLOOKUP(DATA!A5,DATA!A5:O14,12,FALSE)</f>
        <v>7700</v>
      </c>
      <c r="E11" s="14" t="str">
        <f>VLOOKUP(DATA!A5,DATA!A5:O14,3,FALSE)</f>
        <v>West</v>
      </c>
      <c r="F11" s="15">
        <f>VLOOKUP(DATA!A5,DATA!A5:O14,15,FALSE)</f>
        <v>40</v>
      </c>
    </row>
    <row r="14" spans="2:8" ht="14.4" customHeight="1" x14ac:dyDescent="0.4">
      <c r="B14" s="51" t="s">
        <v>48</v>
      </c>
      <c r="C14" s="52"/>
      <c r="D14" s="18"/>
      <c r="E14" s="55" t="s">
        <v>53</v>
      </c>
      <c r="F14" s="56"/>
      <c r="G14" s="43"/>
      <c r="H14" s="44"/>
    </row>
    <row r="15" spans="2:8" ht="14.4" customHeight="1" x14ac:dyDescent="0.4">
      <c r="B15" s="53"/>
      <c r="C15" s="54"/>
      <c r="D15" s="19"/>
      <c r="E15" s="57"/>
      <c r="F15" s="58"/>
      <c r="G15" s="43"/>
      <c r="H15" s="44"/>
    </row>
    <row r="16" spans="2:8" x14ac:dyDescent="0.3">
      <c r="E16" s="20" t="s">
        <v>54</v>
      </c>
      <c r="F16" s="20"/>
      <c r="G16" s="16"/>
      <c r="H16" s="16"/>
    </row>
    <row r="17" spans="2:6" x14ac:dyDescent="0.3">
      <c r="B17" s="16" t="s">
        <v>49</v>
      </c>
      <c r="C17" s="17" t="s">
        <v>25</v>
      </c>
      <c r="E17" t="s">
        <v>26</v>
      </c>
      <c r="F17">
        <f>_xlfn.XLOOKUP(DATA!B3,DATA!B2:B11,DATA!J2:J11,"not found")</f>
        <v>26640</v>
      </c>
    </row>
    <row r="18" spans="2:6" x14ac:dyDescent="0.3">
      <c r="B18" s="16" t="s">
        <v>50</v>
      </c>
      <c r="C18" s="17">
        <f>HLOOKUP(C6,B6:F11,4,FALSE)</f>
        <v>25000</v>
      </c>
    </row>
    <row r="19" spans="2:6" x14ac:dyDescent="0.3">
      <c r="B19" s="16" t="s">
        <v>51</v>
      </c>
      <c r="C19" s="17" t="str">
        <f>HLOOKUP(E6,B6:F11,4,FALSE)</f>
        <v>North</v>
      </c>
    </row>
    <row r="20" spans="2:6" x14ac:dyDescent="0.3">
      <c r="B20" s="16" t="s">
        <v>52</v>
      </c>
      <c r="C20" s="17">
        <f>HLOOKUP(F6,B6:F11,4,FALSE)</f>
        <v>40</v>
      </c>
    </row>
  </sheetData>
  <mergeCells count="4">
    <mergeCell ref="G14:H15"/>
    <mergeCell ref="B2:H3"/>
    <mergeCell ref="B14:C15"/>
    <mergeCell ref="E14:F15"/>
  </mergeCells>
  <conditionalFormatting sqref="C6:C11">
    <cfRule type="dataBar" priority="1">
      <dataBar>
        <cfvo type="min"/>
        <cfvo type="max"/>
        <color rgb="FF63C384"/>
      </dataBar>
      <extLst>
        <ext xmlns:x14="http://schemas.microsoft.com/office/spreadsheetml/2009/9/main" uri="{B025F937-C7B1-47D3-B67F-A62EFF666E3E}">
          <x14:id>{1C99121D-E02A-4B92-99AC-5AD690E900F0}</x14:id>
        </ext>
      </extLst>
    </cfRule>
  </conditionalFormatting>
  <conditionalFormatting sqref="D6:D11">
    <cfRule type="colorScale" priority="3">
      <colorScale>
        <cfvo type="min"/>
        <cfvo type="max"/>
        <color rgb="FFFCFCFF"/>
        <color rgb="FF63BE7B"/>
      </colorScale>
    </cfRule>
  </conditionalFormatting>
  <conditionalFormatting sqref="F6:F11">
    <cfRule type="dataBar" priority="2">
      <dataBar>
        <cfvo type="min"/>
        <cfvo type="max"/>
        <color rgb="FF63C384"/>
      </dataBar>
      <extLst>
        <ext xmlns:x14="http://schemas.microsoft.com/office/spreadsheetml/2009/9/main" uri="{B025F937-C7B1-47D3-B67F-A62EFF666E3E}">
          <x14:id>{4AB8971E-6762-405F-9E20-103B5C4B3DE6}</x14:id>
        </ext>
      </extLst>
    </cfRule>
  </conditionalFormatting>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1C99121D-E02A-4B92-99AC-5AD690E900F0}">
            <x14:dataBar minLength="0" maxLength="100" gradient="0">
              <x14:cfvo type="autoMin"/>
              <x14:cfvo type="autoMax"/>
              <x14:negativeFillColor rgb="FFFF0000"/>
              <x14:axisColor rgb="FF000000"/>
            </x14:dataBar>
          </x14:cfRule>
          <xm:sqref>C6:C11</xm:sqref>
        </x14:conditionalFormatting>
        <x14:conditionalFormatting xmlns:xm="http://schemas.microsoft.com/office/excel/2006/main">
          <x14:cfRule type="dataBar" id="{4AB8971E-6762-405F-9E20-103B5C4B3DE6}">
            <x14:dataBar minLength="0" maxLength="100" border="1" negativeBarBorderColorSameAsPositive="0">
              <x14:cfvo type="autoMin"/>
              <x14:cfvo type="autoMax"/>
              <x14:borderColor rgb="FF63C384"/>
              <x14:negativeFillColor rgb="FFFF0000"/>
              <x14:negativeBorderColor rgb="FFFF0000"/>
              <x14:axisColor rgb="FF000000"/>
            </x14:dataBar>
          </x14:cfRule>
          <xm:sqref>F6:F11</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3929A-90AD-437C-AAF1-25A282D0146C}">
  <dimension ref="A4:O22"/>
  <sheetViews>
    <sheetView workbookViewId="0">
      <selection activeCell="K11" sqref="K11"/>
    </sheetView>
  </sheetViews>
  <sheetFormatPr defaultRowHeight="14.4" x14ac:dyDescent="0.3"/>
  <cols>
    <col min="1" max="1" width="10.77734375" bestFit="1" customWidth="1"/>
    <col min="2" max="2" width="15" bestFit="1" customWidth="1"/>
    <col min="4" max="4" width="12.6640625" bestFit="1" customWidth="1"/>
    <col min="5" max="5" width="15" bestFit="1" customWidth="1"/>
    <col min="8" max="8" width="12.5546875" bestFit="1" customWidth="1"/>
    <col min="9" max="9" width="24.6640625" bestFit="1" customWidth="1"/>
    <col min="10" max="10" width="10.21875" bestFit="1" customWidth="1"/>
    <col min="11" max="11" width="12.44140625" bestFit="1" customWidth="1"/>
    <col min="12" max="12" width="10.109375" bestFit="1" customWidth="1"/>
    <col min="13" max="13" width="8.77734375" bestFit="1" customWidth="1"/>
    <col min="14" max="14" width="10.88671875" bestFit="1" customWidth="1"/>
    <col min="15" max="15" width="13.21875" bestFit="1" customWidth="1"/>
    <col min="16" max="16" width="11.109375" bestFit="1" customWidth="1"/>
    <col min="17" max="17" width="11.5546875" bestFit="1" customWidth="1"/>
    <col min="18" max="18" width="11.21875" bestFit="1" customWidth="1"/>
    <col min="19" max="19" width="10.77734375" bestFit="1" customWidth="1"/>
  </cols>
  <sheetData>
    <row r="4" spans="1:15" x14ac:dyDescent="0.3">
      <c r="B4" s="61" t="s">
        <v>63</v>
      </c>
      <c r="C4" s="62"/>
      <c r="D4" s="62"/>
      <c r="E4" s="62"/>
      <c r="F4" s="62"/>
      <c r="G4" s="62"/>
      <c r="H4" s="62"/>
      <c r="I4" s="62"/>
    </row>
    <row r="5" spans="1:15" x14ac:dyDescent="0.3">
      <c r="B5" s="62"/>
      <c r="C5" s="62"/>
      <c r="D5" s="62"/>
      <c r="E5" s="62"/>
      <c r="F5" s="62"/>
      <c r="G5" s="62"/>
      <c r="H5" s="62"/>
      <c r="I5" s="62"/>
    </row>
    <row r="6" spans="1:15" ht="18" customHeight="1" x14ac:dyDescent="0.3">
      <c r="B6" s="62"/>
      <c r="C6" s="62"/>
      <c r="D6" s="62"/>
      <c r="E6" s="62"/>
      <c r="F6" s="62"/>
      <c r="G6" s="62"/>
      <c r="H6" s="62"/>
      <c r="I6" s="62"/>
    </row>
    <row r="7" spans="1:15" ht="18" x14ac:dyDescent="0.3">
      <c r="N7" s="64"/>
      <c r="O7" s="64"/>
    </row>
    <row r="8" spans="1:15" ht="18" x14ac:dyDescent="0.3">
      <c r="A8" s="59" t="s">
        <v>60</v>
      </c>
      <c r="B8" s="59"/>
      <c r="D8" s="65" t="s">
        <v>62</v>
      </c>
      <c r="E8" s="65"/>
      <c r="H8" s="60" t="s">
        <v>61</v>
      </c>
      <c r="I8" s="60"/>
    </row>
    <row r="9" spans="1:15" x14ac:dyDescent="0.3">
      <c r="A9" s="21" t="s">
        <v>2</v>
      </c>
      <c r="B9" t="s">
        <v>57</v>
      </c>
      <c r="D9" s="66" t="s">
        <v>2</v>
      </c>
      <c r="E9" s="66" t="s">
        <v>59</v>
      </c>
      <c r="H9" s="23" t="s">
        <v>55</v>
      </c>
      <c r="I9" s="24" t="s">
        <v>58</v>
      </c>
    </row>
    <row r="10" spans="1:15" x14ac:dyDescent="0.3">
      <c r="A10" s="22" t="s">
        <v>37</v>
      </c>
      <c r="B10" s="63">
        <v>9100.0000000000036</v>
      </c>
      <c r="D10" s="66"/>
      <c r="E10" s="66"/>
      <c r="H10" s="25" t="s">
        <v>37</v>
      </c>
      <c r="I10" s="26">
        <v>74.242424242424249</v>
      </c>
    </row>
    <row r="11" spans="1:15" x14ac:dyDescent="0.3">
      <c r="A11" s="22" t="s">
        <v>35</v>
      </c>
      <c r="B11" s="63">
        <v>26140</v>
      </c>
      <c r="D11" s="66" t="s">
        <v>55</v>
      </c>
      <c r="E11" s="66" t="s">
        <v>57</v>
      </c>
      <c r="H11" s="25" t="s">
        <v>35</v>
      </c>
      <c r="I11" s="26">
        <v>114.64285714285714</v>
      </c>
    </row>
    <row r="12" spans="1:15" x14ac:dyDescent="0.3">
      <c r="A12" s="22" t="s">
        <v>36</v>
      </c>
      <c r="B12" s="63">
        <v>19880</v>
      </c>
      <c r="D12" s="69" t="s">
        <v>27</v>
      </c>
      <c r="E12" s="70">
        <v>3750</v>
      </c>
      <c r="H12" s="25" t="s">
        <v>36</v>
      </c>
      <c r="I12" s="26">
        <v>120.55555555555556</v>
      </c>
    </row>
    <row r="13" spans="1:15" x14ac:dyDescent="0.3">
      <c r="A13" s="22" t="s">
        <v>38</v>
      </c>
      <c r="B13" s="63">
        <v>7700</v>
      </c>
      <c r="D13" s="69" t="s">
        <v>34</v>
      </c>
      <c r="E13" s="70">
        <v>6250</v>
      </c>
      <c r="H13" s="25" t="s">
        <v>38</v>
      </c>
      <c r="I13" s="26">
        <v>79.285714285714278</v>
      </c>
    </row>
    <row r="14" spans="1:15" x14ac:dyDescent="0.3">
      <c r="A14" s="22" t="s">
        <v>56</v>
      </c>
      <c r="B14" s="63">
        <v>62820</v>
      </c>
      <c r="D14" s="69" t="s">
        <v>30</v>
      </c>
      <c r="E14" s="70">
        <v>4750</v>
      </c>
      <c r="H14" s="25" t="s">
        <v>56</v>
      </c>
      <c r="I14" s="26">
        <v>388.72655122655124</v>
      </c>
    </row>
    <row r="15" spans="1:15" x14ac:dyDescent="0.3">
      <c r="D15" s="69" t="s">
        <v>26</v>
      </c>
      <c r="E15" s="70">
        <v>8880</v>
      </c>
    </row>
    <row r="16" spans="1:15" x14ac:dyDescent="0.3">
      <c r="D16" s="69" t="s">
        <v>25</v>
      </c>
      <c r="E16" s="70">
        <v>6250</v>
      </c>
    </row>
    <row r="17" spans="4:5" x14ac:dyDescent="0.3">
      <c r="D17" s="69" t="s">
        <v>33</v>
      </c>
      <c r="E17" s="70">
        <v>10640</v>
      </c>
    </row>
    <row r="18" spans="4:5" x14ac:dyDescent="0.3">
      <c r="D18" s="69" t="s">
        <v>32</v>
      </c>
      <c r="E18" s="70">
        <v>0</v>
      </c>
    </row>
    <row r="19" spans="4:5" x14ac:dyDescent="0.3">
      <c r="D19" s="69" t="s">
        <v>29</v>
      </c>
      <c r="E19" s="70">
        <v>9250</v>
      </c>
    </row>
    <row r="20" spans="4:5" x14ac:dyDescent="0.3">
      <c r="D20" s="69" t="s">
        <v>31</v>
      </c>
      <c r="E20" s="70">
        <v>5350.0000000000036</v>
      </c>
    </row>
    <row r="21" spans="4:5" x14ac:dyDescent="0.3">
      <c r="D21" s="69" t="s">
        <v>28</v>
      </c>
      <c r="E21" s="70">
        <v>7700</v>
      </c>
    </row>
    <row r="22" spans="4:5" x14ac:dyDescent="0.3">
      <c r="D22" s="67" t="s">
        <v>56</v>
      </c>
      <c r="E22" s="68">
        <v>62820</v>
      </c>
    </row>
  </sheetData>
  <mergeCells count="5">
    <mergeCell ref="A8:B8"/>
    <mergeCell ref="H8:I8"/>
    <mergeCell ref="N7:O7"/>
    <mergeCell ref="D8:E8"/>
    <mergeCell ref="B4:I6"/>
  </mergeCells>
  <conditionalFormatting sqref="A8:B9 A10:A14">
    <cfRule type="colorScale" priority="1">
      <colorScale>
        <cfvo type="min"/>
        <cfvo type="max"/>
        <color rgb="FFFCFCFF"/>
        <color rgb="FFF8696B"/>
      </colorScale>
    </cfRule>
  </conditionalFormatting>
  <conditionalFormatting sqref="H8:I14">
    <cfRule type="dataBar" priority="2">
      <dataBar>
        <cfvo type="min"/>
        <cfvo type="max"/>
        <color rgb="FF638EC6"/>
      </dataBar>
      <extLst>
        <ext xmlns:x14="http://schemas.microsoft.com/office/spreadsheetml/2009/9/main" uri="{B025F937-C7B1-47D3-B67F-A62EFF666E3E}">
          <x14:id>{571A2892-A240-455E-B0D2-DC9082B064FA}</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dataBar" id="{571A2892-A240-455E-B0D2-DC9082B064FA}">
            <x14:dataBar minLength="0" maxLength="100" border="1" negativeBarBorderColorSameAsPositive="0">
              <x14:cfvo type="autoMin"/>
              <x14:cfvo type="autoMax"/>
              <x14:borderColor rgb="FF638EC6"/>
              <x14:negativeFillColor rgb="FFFF0000"/>
              <x14:negativeBorderColor rgb="FFFF0000"/>
              <x14:axisColor rgb="FF000000"/>
            </x14:dataBar>
          </x14:cfRule>
          <xm:sqref>H8:I14</xm:sqref>
        </x14:conditionalFormatting>
      </x14:conditionalFormattings>
    </ex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C L h Z 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I u F 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L h Z W i i K R 7 g O A A A A E Q A A A B M A H A B G b 3 J t d W x h c y 9 T Z W N 0 a W 9 u M S 5 t I K I Y A C i g F A A A A A A A A A A A A A A A A A A A A A A A A A A A A C t O T S 7 J z M 9 T C I b Q h t Y A U E s B A i 0 A F A A C A A g A C L h Z W s i A H 7 C m A A A A 9 w A A A B I A A A A A A A A A A A A A A A A A A A A A A E N v b m Z p Z y 9 Q Y W N r Y W d l L n h t b F B L A Q I t A B Q A A g A I A A i 4 W V o P y u m r p A A A A O k A A A A T A A A A A A A A A A A A A A A A A P I A A A B b Q 2 9 u d G V u d F 9 U e X B l c 1 0 u e G 1 s U E s B A i 0 A F A A C A A g A C L h Z 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T l g C k O b 8 P T b 3 o r G J 7 Y a 0 O A A A A A A I A A A A A A B B m A A A A A Q A A I A A A A B U F z S q L 5 2 X 8 / V P / m z 3 c K K a d R c f S x z s Z h L M 5 V U / r d v G g A A A A A A 6 A A A A A A g A A I A A A A N w o d d B k 9 4 x S U f I 0 v w R t F B Q 1 I e Q g r T y B T V t 2 t h + T y F Q a U A A A A O R 3 U V c P 0 e O Q S 0 n L L v P D b S / J T T Q g y 4 x H r M g n Q v / u l i O g a Y d G B 2 I C V 9 4 i P i 3 b 1 N E m M u m r e z e L y R + 8 L n C N v H t c m y a V p 0 P U 4 j 7 a J o n I b L 8 d J 2 T t Q A A A A E T F 0 t 9 C a G O M K R n G o f 1 q e V N r N N e y i t U H j D Y g Z J o c q u o u v K K p U w g H x M 5 Y j y / s W A s Q M / 6 0 P 4 C J s u f p f H d Z L Q D U z H U = < / D a t a M a s h u p > 
</file>

<file path=customXml/itemProps1.xml><?xml version="1.0" encoding="utf-8"?>
<ds:datastoreItem xmlns:ds="http://schemas.openxmlformats.org/officeDocument/2006/customXml" ds:itemID="{C92E4AA6-8A00-458F-BA74-B599D933C3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LOOKUPS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Namrata</dc:creator>
  <cp:lastModifiedBy>namrata chudasama</cp:lastModifiedBy>
  <dcterms:created xsi:type="dcterms:W3CDTF">2025-02-25T05:58:45Z</dcterms:created>
  <dcterms:modified xsi:type="dcterms:W3CDTF">2025-02-25T17:36:26Z</dcterms:modified>
</cp:coreProperties>
</file>