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diti/Desktop/Module 1 Challenge/"/>
    </mc:Choice>
  </mc:AlternateContent>
  <xr:revisionPtr revIDLastSave="0" documentId="13_ncr:1_{6CFD4D22-A12A-8349-8EFE-7312C1730E77}" xr6:coauthVersionLast="47" xr6:coauthVersionMax="47" xr10:uidLastSave="{00000000-0000-0000-0000-000000000000}"/>
  <bookViews>
    <workbookView xWindow="0" yWindow="760" windowWidth="30240" windowHeight="17540" activeTab="3" xr2:uid="{00000000-000D-0000-FFFF-FFFF00000000}"/>
  </bookViews>
  <sheets>
    <sheet name="Crowdfunding" sheetId="1" r:id="rId1"/>
    <sheet name="Category Analysis" sheetId="2" r:id="rId2"/>
    <sheet name="Subcategory Analysis" sheetId="3" r:id="rId3"/>
    <sheet name="Monthly Analysis" sheetId="4" r:id="rId4"/>
    <sheet name="Goal Outcome Analysis" sheetId="6" r:id="rId5"/>
    <sheet name="Campaign Analysis" sheetId="13" r:id="rId6"/>
  </sheets>
  <definedNames>
    <definedName name="backers_count">Crowdfunding!$H:$H</definedName>
    <definedName name="Goal">Table1[goal]</definedName>
    <definedName name="Outcome">Table1[outcome]</definedName>
  </definedNames>
  <calcPr calcId="191029"/>
  <pivotCaches>
    <pivotCache cacheId="36" r:id="rId7"/>
    <pivotCache cacheId="3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3" l="1"/>
  <c r="K6" i="13"/>
  <c r="K5" i="13"/>
  <c r="K4" i="13"/>
  <c r="K3" i="13"/>
  <c r="K2" i="13"/>
  <c r="H2" i="13"/>
  <c r="H7" i="13"/>
  <c r="H6" i="13"/>
  <c r="H5" i="13"/>
  <c r="H3" i="13"/>
  <c r="H4" i="13"/>
  <c r="D13" i="6" a="1"/>
  <c r="D13" i="6" s="1"/>
  <c r="C13" i="6" a="1"/>
  <c r="C13" i="6" s="1"/>
  <c r="B13" i="6" a="1"/>
  <c r="B13" i="6" s="1"/>
  <c r="B2" i="6" a="1"/>
  <c r="B2" i="6" s="1"/>
  <c r="D12" i="6" a="1"/>
  <c r="D12" i="6" s="1"/>
  <c r="C12" i="6" a="1"/>
  <c r="C12" i="6" s="1"/>
  <c r="B12" i="6" a="1"/>
  <c r="B12" i="6" s="1"/>
  <c r="D11" i="6" a="1"/>
  <c r="D11" i="6" s="1"/>
  <c r="C11" i="6" a="1"/>
  <c r="C11" i="6" s="1"/>
  <c r="B11" i="6" a="1"/>
  <c r="B11" i="6" s="1"/>
  <c r="C10" i="6" a="1"/>
  <c r="C10" i="6" s="1"/>
  <c r="B10" i="6" a="1"/>
  <c r="B10" i="6" s="1"/>
  <c r="D10" i="6" a="1"/>
  <c r="D10" i="6" s="1"/>
  <c r="D9" i="6" a="1"/>
  <c r="D9" i="6" s="1"/>
  <c r="C9" i="6" a="1"/>
  <c r="C9" i="6" s="1"/>
  <c r="B9" i="6" a="1"/>
  <c r="B9" i="6" s="1"/>
  <c r="B8" i="6" a="1"/>
  <c r="B8" i="6" s="1"/>
  <c r="C8" i="6" a="1"/>
  <c r="C8" i="6" s="1"/>
  <c r="D8" i="6" a="1"/>
  <c r="D8" i="6" s="1"/>
  <c r="D7" i="6" a="1"/>
  <c r="D7" i="6" s="1"/>
  <c r="C7" i="6" a="1"/>
  <c r="C7" i="6" s="1"/>
  <c r="E3" i="6"/>
  <c r="E4" i="6"/>
  <c r="E5" i="6"/>
  <c r="G5" i="6" s="1"/>
  <c r="E6" i="6"/>
  <c r="H3" i="6"/>
  <c r="H4" i="6"/>
  <c r="H5" i="6"/>
  <c r="H6" i="6"/>
  <c r="G3" i="6"/>
  <c r="G4" i="6"/>
  <c r="G6" i="6"/>
  <c r="F3" i="6"/>
  <c r="F4" i="6"/>
  <c r="F5" i="6"/>
  <c r="F6" i="6"/>
  <c r="B7" i="6" a="1"/>
  <c r="B7" i="6" s="1"/>
  <c r="D6" i="6" a="1"/>
  <c r="D6" i="6" s="1"/>
  <c r="C6" i="6" a="1"/>
  <c r="C6" i="6"/>
  <c r="B6" i="6" a="1"/>
  <c r="B6" i="6" s="1"/>
  <c r="D5" i="6" a="1"/>
  <c r="D5" i="6"/>
  <c r="C5" i="6" a="1"/>
  <c r="C5" i="6" s="1"/>
  <c r="B5" i="6" a="1"/>
  <c r="B5" i="6" s="1"/>
  <c r="D4" i="6" a="1"/>
  <c r="D4" i="6" s="1"/>
  <c r="C4" i="6" a="1"/>
  <c r="C4" i="6" s="1"/>
  <c r="B4" i="6" a="1"/>
  <c r="B4" i="6" s="1"/>
  <c r="D3" i="6" a="1"/>
  <c r="D3" i="6" s="1"/>
  <c r="C3" i="6" a="1"/>
  <c r="C3" i="6" s="1"/>
  <c r="B3" i="6" a="1"/>
  <c r="B3" i="6" s="1"/>
  <c r="D2" i="6" a="1"/>
  <c r="D2" i="6" s="1"/>
  <c r="C2" i="6" a="1"/>
  <c r="C2" i="6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2" i="6" l="1"/>
  <c r="F2" i="6"/>
  <c r="E13" i="6"/>
  <c r="E12" i="6"/>
  <c r="F12" i="6"/>
  <c r="E11" i="6"/>
  <c r="E10" i="6"/>
  <c r="H10" i="6" s="1"/>
  <c r="E9" i="6"/>
  <c r="H9" i="6" s="1"/>
  <c r="E8" i="6"/>
  <c r="H8" i="6" s="1"/>
  <c r="E7" i="6"/>
  <c r="G7" i="6"/>
  <c r="H7" i="6"/>
  <c r="F7" i="6"/>
  <c r="F8" i="6"/>
  <c r="G2" i="6" l="1"/>
  <c r="H2" i="6"/>
  <c r="G13" i="6"/>
  <c r="H13" i="6"/>
  <c r="F13" i="6"/>
  <c r="H12" i="6"/>
  <c r="G12" i="6"/>
  <c r="G11" i="6"/>
  <c r="H11" i="6"/>
  <c r="F11" i="6"/>
  <c r="G10" i="6"/>
  <c r="F10" i="6"/>
  <c r="G9" i="6"/>
  <c r="F9" i="6"/>
  <c r="G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<sst xmlns="http://schemas.openxmlformats.org/spreadsheetml/2006/main" count="9070" uniqueCount="2115">
  <si>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</si>
  <si>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</si>
  <si>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</si>
  <si>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</si>
  <si>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</si>
  <si>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</si>
  <si>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</si>
  <si>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</si>
  <si>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</si>
  <si>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</si>
  <si>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</si>
  <si>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</si>
  <si>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</si>
  <si>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</si>
  <si>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</si>
  <si>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</si>
  <si>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</si>
  <si>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</si>
  <si>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</si>
  <si>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</si>
  <si>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</si>
  <si>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</si>
  <si>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</si>
  <si>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</si>
  <si>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</si>
  <si>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</si>
  <si>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</si>
  <si>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</si>
  <si>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</si>
  <si>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</si>
  <si>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</si>
  <si>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</si>
  <si>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</si>
  <si>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</si>
  <si>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</si>
  <si>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</si>
  <si>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</si>
  <si>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</si>
  <si>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</si>
  <si>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</si>
  <si>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</si>
  <si>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</si>
  <si>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</si>
  <si>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</si>
  <si>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</si>
  <si>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</si>
  <si>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</si>
  <si>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</si>
  <si>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</si>
  <si>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</si>
  <si>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</si>
  <si>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</si>
  <si>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</si>
  <si>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</si>
  <si>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</si>
  <si>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</si>
  <si>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</si>
  <si>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</si>
  <si>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</si>
  <si>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</si>
  <si>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</si>
  <si>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</si>
  <si>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</si>
  <si>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</si>
  <si>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</si>
  <si>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</si>
  <si>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</si>
  <si>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</si>
  <si>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</si>
  <si>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</si>
  <si>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</si>
  <si>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</si>
  <si>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</si>
  <si>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</si>
  <si>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</si>
  <si>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</si>
  <si>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</si>
  <si>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</si>
  <si>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</si>
  <si>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</si>
  <si>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</si>
  <si>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</si>
  <si>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</si>
  <si>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</si>
  <si>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</si>
  <si>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</si>
  <si>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</si>
  <si>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</si>
  <si>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</si>
  <si>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</si>
  <si>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</si>
  <si>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</si>
  <si>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</si>
  <si>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</si>
  <si>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</si>
  <si>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</si>
  <si>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</si>
  <si>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</si>
  <si>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</si>
  <si>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</si>
  <si>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</si>
  <si>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</si>
  <si>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</si>
  <si>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</si>
  <si>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</si>
  <si>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</si>
  <si>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</si>
  <si>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</si>
  <si>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</si>
  <si>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</si>
  <si>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</si>
  <si>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</si>
  <si>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</si>
  <si>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</si>
  <si>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</si>
  <si>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</si>
  <si>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</si>
  <si>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</si>
  <si>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</si>
  <si>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</si>
  <si>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</si>
  <si>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</si>
  <si>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</si>
  <si>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</si>
  <si>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</si>
  <si>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</si>
  <si>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</si>
  <si>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</si>
  <si>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</si>
  <si>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</si>
  <si>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</si>
  <si>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</si>
  <si>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</si>
  <si>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</si>
  <si>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</si>
  <si>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</si>
  <si>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</si>
  <si>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</si>
  <si>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</si>
  <si>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</si>
  <si>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</si>
  <si>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</si>
  <si>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</si>
  <si>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</si>
  <si>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</si>
  <si>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</si>
  <si>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</si>
  <si>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</si>
  <si>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</si>
  <si>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</si>
  <si>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</si>
  <si>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</si>
  <si>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</si>
  <si>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</si>
  <si>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</si>
  <si>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</si>
  <si>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</si>
  <si>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</si>
  <si>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</si>
  <si>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</si>
  <si>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</si>
  <si>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</si>
  <si>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</si>
  <si>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</si>
  <si>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</si>
  <si>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</si>
  <si>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</si>
  <si>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</si>
  <si>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</si>
  <si>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</si>
  <si>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</si>
  <si>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</si>
  <si>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</si>
  <si>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</si>
  <si>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</si>
  <si>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</si>
  <si>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</si>
  <si>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</si>
  <si>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</si>
  <si>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</si>
  <si>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</si>
  <si>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</si>
  <si>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</si>
  <si>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</si>
  <si>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</si>
  <si>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</si>
  <si>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</si>
  <si>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</si>
  <si>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</si>
  <si>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</si>
  <si>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</si>
  <si>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</si>
  <si>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</si>
  <si>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</si>
  <si>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</si>
  <si>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</si>
  <si>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</si>
  <si>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</si>
  <si>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</si>
  <si>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</si>
  <si>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</si>
  <si>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</si>
  <si>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</si>
  <si>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</si>
  <si>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</si>
  <si>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</si>
  <si>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</si>
  <si>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</si>
  <si>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</si>
  <si>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</si>
  <si>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</si>
  <si>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</si>
  <si>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</si>
  <si>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</si>
  <si>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</si>
  <si>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</si>
  <si>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</si>
  <si>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</si>
  <si>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</si>
  <si>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</si>
  <si>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</si>
  <si>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</si>
  <si>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</si>
  <si>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</si>
  <si>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</si>
  <si>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</si>
  <si>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</si>
  <si>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</si>
  <si>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</si>
  <si>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</si>
  <si>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</si>
  <si>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</si>
  <si>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</si>
  <si>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</si>
  <si>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</si>
  <si>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</si>
  <si>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</si>
  <si>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</si>
  <si>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</si>
  <si>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</si>
  <si>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</si>
  <si>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</si>
  <si>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</si>
  <si>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</si>
  <si>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</si>
  <si>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</si>
  <si>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</si>
  <si>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</si>
  <si>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</si>
  <si>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</si>
  <si>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</si>
  <si>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</si>
  <si>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</si>
  <si>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</si>
  <si>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</si>
  <si>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</si>
  <si>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</si>
  <si>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</si>
  <si>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</si>
  <si>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</si>
  <si>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</si>
  <si>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</si>
  <si>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</si>
  <si>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</si>
  <si>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</si>
  <si>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</si>
  <si>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</si>
  <si>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</si>
  <si>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</si>
  <si>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</si>
  <si>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</si>
  <si>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</si>
  <si>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</si>
  <si>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</si>
  <si>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</si>
  <si>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</si>
  <si>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</si>
  <si>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</si>
  <si>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</si>
  <si>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</si>
  <si>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</si>
  <si>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</si>
  <si>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</si>
  <si>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</si>
  <si>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</si>
  <si>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</si>
  <si>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</si>
  <si>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</si>
  <si>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</si>
  <si>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</si>
  <si>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</si>
  <si>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</si>
  <si>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</si>
  <si>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</si>
  <si>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</si>
  <si>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</si>
  <si>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</si>
  <si>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</si>
  <si>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</si>
  <si>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</si>
  <si>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</si>
  <si>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</si>
  <si>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</si>
  <si>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</si>
  <si>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</si>
  <si>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</si>
  <si>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</si>
  <si>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</si>
  <si>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</si>
  <si>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</si>
  <si>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</si>
  <si>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</si>
  <si>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</si>
  <si>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</si>
  <si>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</si>
  <si>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</si>
  <si>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</si>
  <si>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</si>
  <si>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</si>
  <si>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</si>
  <si>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</si>
  <si>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</si>
  <si>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</si>
  <si>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</si>
  <si>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</si>
  <si>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</si>
  <si>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</si>
  <si>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</si>
  <si>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</si>
  <si>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</si>
  <si>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</si>
  <si>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</si>
  <si>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</si>
  <si>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</si>
  <si>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</si>
  <si>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</si>
  <si>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</si>
  <si>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</si>
  <si>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</si>
  <si>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</si>
  <si>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</si>
  <si>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</si>
  <si>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</si>
  <si>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</si>
  <si>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</si>
  <si>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</si>
  <si>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</si>
  <si>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</si>
  <si>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</si>
  <si>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</si>
  <si>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</si>
  <si>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</si>
  <si>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</si>
  <si>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</si>
  <si>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</si>
  <si>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</si>
  <si>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</si>
  <si>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</si>
  <si>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</si>
  <si>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</si>
  <si>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</si>
  <si>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</si>
  <si>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</si>
  <si>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</si>
  <si>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</si>
  <si>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</si>
  <si>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</si>
  <si>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</si>
  <si>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</si>
  <si>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</si>
  <si>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</si>
  <si>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</si>
  <si>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</si>
  <si>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</si>
  <si>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</si>
  <si>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</si>
  <si>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</si>
  <si>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</si>
  <si>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</si>
  <si>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</si>
  <si>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</si>
  <si>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</si>
  <si>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</si>
  <si>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</si>
  <si>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</si>
  <si>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</si>
  <si>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</si>
  <si>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</si>
  <si>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</si>
  <si>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</si>
  <si>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</si>
  <si>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</si>
  <si>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</si>
  <si>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</si>
  <si>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</si>
  <si>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</si>
  <si>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</si>
  <si>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</si>
  <si>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</si>
  <si>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</si>
  <si>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</si>
  <si>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</si>
  <si>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</si>
  <si>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</si>
  <si>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</si>
  <si>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</si>
  <si>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</si>
  <si>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</si>
  <si>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</si>
  <si>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</si>
  <si>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</si>
  <si>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</si>
  <si>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</si>
  <si>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</si>
  <si>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</si>
  <si>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</si>
  <si>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</si>
  <si>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</si>
  <si>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</si>
  <si>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</si>
  <si>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</si>
  <si>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</si>
  <si>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</si>
  <si>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</si>
  <si>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</si>
  <si>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</si>
  <si>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</si>
  <si>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</si>
  <si>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</si>
  <si>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</si>
  <si>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</si>
  <si>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</si>
  <si>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</si>
  <si>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</si>
  <si>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</si>
  <si>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</si>
  <si>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</si>
  <si>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</si>
  <si>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</si>
  <si>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</si>
  <si>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</si>
  <si>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</si>
  <si>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</si>
  <si>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</si>
  <si>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</si>
  <si>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</si>
  <si>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</si>
  <si>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</si>
  <si>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</si>
  <si>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</si>
  <si>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</si>
  <si>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</si>
  <si>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</si>
  <si>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</si>
  <si>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</si>
  <si>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</si>
  <si>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</si>
  <si>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</si>
  <si>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</si>
  <si>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</si>
  <si>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</si>
  <si>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</si>
  <si>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</si>
  <si>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</si>
  <si>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</si>
  <si>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</si>
  <si>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</si>
  <si>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</si>
  <si>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</si>
  <si>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</si>
  <si>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</si>
  <si>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</si>
  <si>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</si>
  <si>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</si>
  <si>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</si>
  <si>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</si>
  <si>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</si>
  <si>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</si>
  <si>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</si>
  <si>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</si>
  <si>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</si>
  <si>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</si>
  <si>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</si>
  <si>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</si>
  <si>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</si>
  <si>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</si>
  <si>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</si>
  <si>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</si>
  <si>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</si>
  <si>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</si>
  <si>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</si>
  <si>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</si>
  <si>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</si>
  <si>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</si>
  <si>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</si>
  <si>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</si>
  <si>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</si>
  <si>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</si>
  <si>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</si>
  <si>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</si>
  <si>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</si>
  <si>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</si>
  <si>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</si>
  <si>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</si>
  <si>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</si>
  <si>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</si>
  <si>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</si>
  <si>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</si>
  <si>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</si>
  <si>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</si>
  <si>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</si>
  <si>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</si>
  <si>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</si>
  <si>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</si>
  <si>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</si>
  <si>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</si>
  <si>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</si>
  <si>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</si>
  <si>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</si>
  <si>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</si>
  <si>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</si>
  <si>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</si>
  <si>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</si>
  <si>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</si>
  <si>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</si>
  <si>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</si>
  <si>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</si>
  <si>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</si>
  <si>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</si>
  <si>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</si>
  <si>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</si>
  <si>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</si>
  <si>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</si>
  <si>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</si>
  <si>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</si>
  <si>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</si>
  <si>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</si>
  <si>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</si>
  <si>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</si>
  <si>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</si>
  <si>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</si>
  <si>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</si>
  <si>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</si>
  <si>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</si>
  <si>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</si>
  <si>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</si>
  <si>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</si>
  <si>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</si>
  <si>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</si>
  <si>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</si>
  <si>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</si>
  <si>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</si>
  <si>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</si>
  <si>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</si>
  <si>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</si>
  <si>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</si>
  <si>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</si>
  <si>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</si>
  <si>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</si>
  <si>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</si>
  <si>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</si>
  <si>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</si>
  <si>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</si>
  <si>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</si>
  <si>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</si>
  <si>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</si>
  <si>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</si>
  <si>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</si>
  <si>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</si>
  <si>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</si>
  <si>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</si>
  <si>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</si>
  <si>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</si>
  <si>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</si>
  <si>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</si>
  <si>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</si>
  <si>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</si>
  <si>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</si>
  <si>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</si>
  <si>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</si>
  <si>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</si>
  <si>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</si>
  <si>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</si>
  <si>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</si>
  <si>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</si>
  <si>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</si>
  <si>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</si>
  <si>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</si>
  <si>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</si>
  <si>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</si>
  <si>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</si>
  <si>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</si>
  <si>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</si>
  <si>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</si>
  <si>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</si>
  <si>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</si>
  <si>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</si>
  <si>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</si>
  <si>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</si>
  <si>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</si>
  <si>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</si>
  <si>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</si>
  <si>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</si>
  <si>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</si>
  <si>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</si>
  <si>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</si>
  <si>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</si>
  <si>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</si>
  <si>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</si>
  <si>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</si>
  <si>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</si>
  <si>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</si>
  <si>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</si>
  <si>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</si>
  <si>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</si>
  <si>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</si>
  <si>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</si>
  <si>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</si>
  <si>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</si>
  <si>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</si>
  <si>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</si>
  <si>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</si>
  <si>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</si>
  <si>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</si>
  <si>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</si>
  <si>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</si>
  <si>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</si>
  <si>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</si>
  <si>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</si>
  <si>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</si>
  <si>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</si>
  <si>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</si>
  <si>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</si>
  <si>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</si>
  <si>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</si>
  <si>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</si>
  <si>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</si>
  <si>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</si>
  <si>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</si>
  <si>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</si>
  <si>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</si>
  <si>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</si>
  <si>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</si>
  <si>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</si>
  <si>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</si>
  <si>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</si>
  <si>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</si>
  <si>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</si>
  <si>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</si>
  <si>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</si>
  <si>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</si>
  <si>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</si>
  <si>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</si>
  <si>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</si>
  <si>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</si>
  <si>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</si>
  <si>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</si>
  <si>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</si>
  <si>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</si>
  <si>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</si>
  <si>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</si>
  <si>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</si>
  <si>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</si>
  <si>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</si>
  <si>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</si>
  <si>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</si>
  <si>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</si>
  <si>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</si>
  <si>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</si>
  <si>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</si>
  <si>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</si>
  <si>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</si>
  <si>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</si>
  <si>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</si>
  <si>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</si>
  <si>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</si>
  <si>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</si>
  <si>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</si>
  <si>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</si>
  <si>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</si>
  <si>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</si>
  <si>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</si>
  <si>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</si>
  <si>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</si>
  <si>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</si>
  <si>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</si>
  <si>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</si>
  <si>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</si>
  <si>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</si>
  <si>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</si>
  <si>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</si>
  <si>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</si>
  <si>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</si>
  <si>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</si>
  <si>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</si>
  <si>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</si>
  <si>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</si>
  <si>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</si>
  <si>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</si>
  <si>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</si>
  <si>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</si>
  <si>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</si>
  <si>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</si>
  <si>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</si>
  <si>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</si>
  <si>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</si>
  <si>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</si>
  <si>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</si>
  <si>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</si>
  <si>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</si>
  <si>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</si>
  <si>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</si>
  <si>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</si>
  <si>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</si>
  <si>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</si>
  <si>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</si>
  <si>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</si>
  <si>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</si>
  <si>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</si>
  <si>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</si>
  <si>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</si>
  <si>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</si>
  <si>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</si>
  <si>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</si>
  <si>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</si>
  <si>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</si>
  <si>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</si>
  <si>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</si>
  <si>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</si>
  <si>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</si>
  <si>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</si>
  <si>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</si>
  <si>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</si>
  <si>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</si>
  <si>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</si>
  <si>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</si>
  <si>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</si>
  <si>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</si>
  <si>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</si>
  <si>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</si>
  <si>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</si>
  <si>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</si>
  <si>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</si>
  <si>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</si>
  <si>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</si>
  <si>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</si>
  <si>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</si>
  <si>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</si>
  <si>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</si>
  <si>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</si>
  <si>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</si>
  <si>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</si>
  <si>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</si>
  <si>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</si>
  <si>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</si>
  <si>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</si>
  <si>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</si>
  <si>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</si>
  <si>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</si>
  <si>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</si>
  <si>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</si>
  <si>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</si>
  <si>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</si>
  <si>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</si>
  <si>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</si>
  <si>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</si>
  <si>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</si>
  <si>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</si>
  <si>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</si>
  <si>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</si>
  <si>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</si>
  <si>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</si>
  <si>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</si>
  <si>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</si>
  <si>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</si>
  <si>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</si>
  <si>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</si>
  <si>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</si>
  <si>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</si>
  <si>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</si>
  <si>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</si>
  <si>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</si>
  <si>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</si>
  <si>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</si>
  <si>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</si>
  <si>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</si>
  <si>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</si>
  <si>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</si>
  <si>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</si>
  <si>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</si>
  <si>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</si>
  <si>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</si>
  <si>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</si>
  <si>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</si>
  <si>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</si>
  <si>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</si>
  <si>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</si>
  <si>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</si>
  <si>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</si>
  <si>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</si>
  <si>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</si>
  <si>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</si>
  <si>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</si>
  <si>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</si>
  <si>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</si>
  <si>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</si>
  <si>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</si>
  <si>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</si>
  <si>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</si>
  <si>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</si>
  <si>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</si>
  <si>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</si>
  <si>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</si>
  <si>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</si>
  <si>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</si>
  <si>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</si>
  <si>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</si>
  <si>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</si>
  <si>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</si>
  <si>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</si>
  <si>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</si>
  <si>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</si>
  <si>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</si>
  <si>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</si>
  <si>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</si>
  <si>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</si>
  <si>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</si>
  <si>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</si>
  <si>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</si>
  <si>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</si>
  <si>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</si>
  <si>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</si>
  <si>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</si>
  <si>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</si>
  <si>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</si>
  <si>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</si>
  <si>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</si>
  <si>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</si>
  <si>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</si>
  <si>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</si>
  <si>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</si>
  <si>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</si>
  <si>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</si>
  <si>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</si>
  <si>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</si>
  <si>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</si>
  <si>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</si>
  <si>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</si>
  <si>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</si>
  <si>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</si>
  <si>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</si>
  <si>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</si>
  <si>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</si>
  <si>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</si>
  <si>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</si>
  <si>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</si>
  <si>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</si>
  <si>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</si>
  <si>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</si>
  <si>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</si>
  <si>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</si>
  <si>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</si>
  <si>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</si>
  <si>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</si>
  <si>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</si>
  <si>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</si>
  <si>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</si>
  <si>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</si>
  <si>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</si>
  <si>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</si>
  <si>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</si>
  <si>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</si>
  <si>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</si>
  <si>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</si>
  <si>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</si>
  <si>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</si>
  <si>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</si>
  <si>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</si>
  <si>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</si>
  <si>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</si>
  <si>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</si>
  <si>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</si>
  <si>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</si>
  <si>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</si>
  <si>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</si>
  <si>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</si>
  <si>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</si>
  <si>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</si>
  <si>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</si>
  <si>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</si>
  <si>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</si>
  <si>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</si>
  <si>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</si>
  <si>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</si>
  <si>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</si>
  <si>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</si>
  <si>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</si>
  <si>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</si>
  <si>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</si>
  <si>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</si>
  <si>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</si>
  <si>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</si>
  <si>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</si>
  <si>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</si>
  <si>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</si>
  <si>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</si>
  <si>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</si>
  <si>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</si>
  <si>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</si>
  <si>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</si>
  <si>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</si>
  <si>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</si>
  <si>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</si>
  <si>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</si>
  <si>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</si>
  <si>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</si>
  <si>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</si>
  <si>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</si>
  <si>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</si>
  <si>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</si>
  <si>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</si>
  <si>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</si>
  <si>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</si>
  <si>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</si>
  <si>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</si>
  <si>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</si>
  <si>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</si>
  <si>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</si>
  <si>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</si>
  <si>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</si>
  <si>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</si>
  <si>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</si>
  <si>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</si>
  <si>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</si>
  <si>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</si>
  <si>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</si>
  <si>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</si>
  <si>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</si>
  <si>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</si>
  <si>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</si>
  <si>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</si>
  <si>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</si>
  <si>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</si>
  <si>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</si>
  <si>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</si>
  <si>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</si>
  <si>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</si>
  <si>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</si>
  <si>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</si>
  <si>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</si>
  <si>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</si>
  <si>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</si>
  <si>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</si>
  <si>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</si>
  <si>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</si>
  <si>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</si>
  <si>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</si>
  <si>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</si>
  <si>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</si>
  <si>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</si>
  <si>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</si>
  <si>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</si>
  <si>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</si>
  <si>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</si>
  <si>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</si>
  <si>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</si>
  <si>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</si>
  <si>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</si>
  <si>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</si>
  <si>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</si>
  <si>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</si>
  <si>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</si>
  <si>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</si>
  <si>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</si>
  <si>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</si>
  <si>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</si>
  <si>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</si>
  <si>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</si>
  <si>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</si>
  <si>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</si>
  <si>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</si>
  <si>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</si>
  <si>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</si>
  <si>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</si>
  <si>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</si>
  <si>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</si>
  <si>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</si>
  <si>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</si>
  <si>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</si>
  <si>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</si>
  <si>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</si>
  <si>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</si>
  <si>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</si>
  <si>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</si>
  <si>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</si>
  <si>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</si>
  <si>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</si>
  <si>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</si>
  <si>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</si>
  <si>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</si>
  <si>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</si>
  <si>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</si>
  <si>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</si>
  <si>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</si>
  <si>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</si>
  <si>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</si>
  <si>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</si>
  <si>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</si>
  <si>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</si>
  <si>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</si>
  <si>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</si>
  <si>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</si>
  <si>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</si>
  <si>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</si>
  <si>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</si>
  <si>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</si>
  <si>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</si>
  <si>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</si>
  <si>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</si>
  <si>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</si>
  <si>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</si>
  <si>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</si>
  <si>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</si>
  <si>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</si>
  <si>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</si>
  <si>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</si>
  <si>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</si>
  <si>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</si>
  <si>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</si>
  <si>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</si>
  <si>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</si>
  <si>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</si>
  <si>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</si>
  <si>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</si>
  <si>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</si>
  <si>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</si>
  <si>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</si>
  <si>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</si>
  <si>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</si>
  <si>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</si>
  <si>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</si>
  <si>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</si>
  <si>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</si>
  <si>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</si>
  <si>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</si>
  <si>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</si>
  <si>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</si>
  <si>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</si>
  <si>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</si>
  <si>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</si>
  <si>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</si>
  <si>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</si>
  <si>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</si>
  <si>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</si>
  <si>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</si>
  <si>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</si>
  <si>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</si>
  <si>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</si>
  <si>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</si>
  <si>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</si>
  <si>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</si>
  <si>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</si>
  <si>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</si>
  <si>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</si>
  <si>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</si>
  <si>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</si>
  <si>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</si>
  <si>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</si>
  <si>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</si>
  <si>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</si>
  <si>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</si>
  <si>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</si>
  <si>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</si>
  <si>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</si>
  <si>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</si>
  <si>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</si>
  <si>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</si>
  <si>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</si>
  <si>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</si>
  <si>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</si>
  <si>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</si>
  <si>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</si>
  <si>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</si>
  <si>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</si>
  <si>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</si>
  <si>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</si>
  <si>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</si>
  <si>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</si>
  <si>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</si>
  <si>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</si>
  <si>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</si>
  <si>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</si>
  <si>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</si>
  <si>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</si>
  <si>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</si>
  <si>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</si>
  <si>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</si>
  <si>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</si>
  <si>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</si>
  <si>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</si>
  <si>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</si>
  <si>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</si>
  <si>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</si>
  <si>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</si>
  <si>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</si>
  <si>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</si>
  <si>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</si>
  <si>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</si>
  <si>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</si>
  <si>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</si>
  <si>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</si>
  <si>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</si>
  <si>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</si>
  <si>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</si>
  <si>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</si>
  <si>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</si>
  <si>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</si>
  <si>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</si>
  <si>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</si>
  <si>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</si>
  <si>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</si>
  <si>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</si>
  <si>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</si>
  <si>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</si>
  <si>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</si>
  <si>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</si>
  <si>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</si>
  <si>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</si>
  <si>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</si>
  <si>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</si>
  <si>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</si>
  <si>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</si>
  <si>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</si>
  <si>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</si>
  <si>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</si>
  <si>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</si>
  <si>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</si>
  <si>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</si>
  <si>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</si>
  <si>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</si>
  <si>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</si>
  <si>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</si>
  <si>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</si>
  <si>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</si>
  <si>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</si>
  <si>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</si>
  <si>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</si>
  <si>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</si>
  <si>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</si>
  <si>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</si>
  <si>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</si>
  <si>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</si>
  <si>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</si>
  <si>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</si>
  <si>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</si>
  <si>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</si>
  <si>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</si>
  <si>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</si>
  <si>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</si>
  <si>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</si>
  <si>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</si>
  <si>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</si>
  <si>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</si>
  <si>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</si>
  <si>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</si>
  <si>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</si>
  <si>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</si>
  <si>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</si>
  <si>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</si>
  <si>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</si>
  <si>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</si>
  <si>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</si>
  <si>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</si>
  <si>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</si>
  <si>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</si>
  <si>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</si>
  <si>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</si>
  <si>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</si>
  <si>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</si>
  <si>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</si>
  <si>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</si>
  <si>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</si>
  <si>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</si>
  <si>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</si>
  <si>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</si>
  <si>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</si>
  <si>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</si>
  <si>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</si>
  <si>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</si>
  <si>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</si>
  <si>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</si>
  <si>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</si>
  <si>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</si>
  <si>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</si>
  <si>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</si>
  <si>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</si>
  <si>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</si>
  <si>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</si>
  <si>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</si>
  <si>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</si>
  <si>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</si>
  <si>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</si>
  <si>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</si>
  <si>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</si>
  <si>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</si>
  <si>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</si>
  <si>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</si>
  <si>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</si>
  <si>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</si>
  <si>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</si>
  <si>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</si>
  <si>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</si>
  <si>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</si>
  <si>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</si>
  <si>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</si>
  <si>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</si>
  <si>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</si>
  <si>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</si>
  <si>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</si>
  <si>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</si>
  <si>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</si>
  <si>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</si>
  <si>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</si>
  <si>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</si>
  <si>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</si>
  <si>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</si>
  <si>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</si>
  <si>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</si>
  <si>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</si>
  <si>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</si>
  <si>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</si>
  <si>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</si>
  <si>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</si>
  <si>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</si>
  <si>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</si>
  <si>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</si>
  <si>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</si>
  <si>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</si>
  <si>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</si>
  <si>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</si>
  <si>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</si>
  <si>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</si>
  <si>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</si>
  <si>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</si>
  <si>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</si>
  <si>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</si>
  <si>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</si>
  <si>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</si>
  <si>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</si>
  <si>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</si>
  <si>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</si>
  <si>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</si>
  <si>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</si>
  <si>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</si>
  <si>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</si>
  <si>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</si>
  <si>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</si>
  <si>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</si>
  <si>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</si>
  <si>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</si>
  <si>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</si>
  <si>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</si>
  <si>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</si>
  <si>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</si>
  <si>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</si>
  <si>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</si>
  <si>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</si>
  <si>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</si>
  <si>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</si>
  <si>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</si>
  <si>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</si>
  <si>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</si>
  <si>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</si>
  <si>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</si>
  <si>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</si>
  <si>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</si>
  <si>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</si>
  <si>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</si>
  <si>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</si>
  <si>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</si>
  <si>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</si>
  <si>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</si>
  <si>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</si>
  <si>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</si>
  <si>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</si>
  <si>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</si>
  <si>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</si>
  <si>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</si>
  <si>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</si>
  <si>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</si>
  <si>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</si>
  <si>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</si>
  <si>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</si>
  <si>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</si>
  <si>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</si>
  <si>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</si>
  <si>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</si>
  <si>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</si>
  <si>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</si>
  <si>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</si>
  <si>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</si>
  <si>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</si>
  <si>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</si>
  <si>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</si>
  <si>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</si>
  <si>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</si>
  <si>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</si>
  <si>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</si>
  <si>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</si>
  <si>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</si>
  <si>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</si>
  <si>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</si>
  <si>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</si>
  <si>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</si>
  <si>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</si>
  <si>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</si>
  <si>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</si>
  <si>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</si>
  <si>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</si>
  <si>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</si>
  <si>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</si>
  <si>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</si>
  <si>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</si>
  <si>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</si>
  <si>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</si>
  <si>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</si>
  <si>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</si>
  <si>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</si>
  <si>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</si>
  <si>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</si>
  <si>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</si>
  <si>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</si>
  <si>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</si>
  <si>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</si>
  <si>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</si>
  <si>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</si>
  <si>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</si>
  <si>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</si>
  <si>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</si>
  <si>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</si>
  <si>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</si>
  <si>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</si>
  <si>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</si>
  <si>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</si>
  <si>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</si>
  <si>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</si>
  <si>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</si>
  <si>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</si>
  <si>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</si>
  <si>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</si>
  <si>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</si>
  <si>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</si>
  <si>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</si>
  <si>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</si>
  <si>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</si>
  <si>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</si>
  <si>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</si>
  <si>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</si>
  <si>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</si>
  <si>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</si>
  <si>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</si>
  <si>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</si>
  <si>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</si>
  <si>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</si>
  <si>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</si>
  <si>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</si>
  <si>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</si>
  <si>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</si>
  <si>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</si>
  <si>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</si>
  <si>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</si>
  <si>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</si>
  <si>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</si>
  <si>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</si>
  <si>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</si>
  <si>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</si>
  <si>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</si>
  <si>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</si>
  <si>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</si>
  <si>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</si>
  <si>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</si>
  <si>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</si>
  <si>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</si>
  <si>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</si>
  <si>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</si>
  <si>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</si>
  <si>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</si>
  <si>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</si>
  <si>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</si>
  <si>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</si>
  <si>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</si>
  <si>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</si>
  <si>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</si>
  <si>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</si>
  <si>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</si>
  <si>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</si>
  <si>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</si>
  <si>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</si>
  <si>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</si>
  <si>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</si>
  <si>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</si>
  <si>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</si>
  <si>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</si>
  <si>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</si>
  <si>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</si>
  <si>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</si>
  <si>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</si>
  <si>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</si>
  <si>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</si>
  <si>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</si>
  <si>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</si>
  <si>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</si>
  <si>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</si>
  <si>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</si>
  <si>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</si>
  <si>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</si>
  <si>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</si>
  <si>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</si>
  <si>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</si>
  <si>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</si>
  <si>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</si>
  <si>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</si>
  <si>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</si>
  <si>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</si>
  <si>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</si>
  <si>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</si>
  <si>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</si>
  <si>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</si>
  <si>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</si>
  <si>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</si>
  <si>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</si>
  <si>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</si>
  <si>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</si>
  <si>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</si>
  <si>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</si>
  <si>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</si>
  <si>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</si>
  <si>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</si>
  <si>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</si>
  <si>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</si>
  <si>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</si>
  <si>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</si>
  <si>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</si>
  <si>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</si>
  <si>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</si>
  <si>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</si>
  <si>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</si>
  <si>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</si>
  <si>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</si>
  <si>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</si>
  <si>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</si>
  <si>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</si>
  <si>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</si>
  <si>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</si>
  <si>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</si>
  <si>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</si>
  <si>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</si>
  <si>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</si>
  <si>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</si>
  <si>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</si>
  <si>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</si>
  <si>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</si>
  <si>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</si>
  <si>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</si>
  <si>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</si>
  <si>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</si>
  <si>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</si>
  <si>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</si>
  <si>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</si>
  <si>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</si>
  <si>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</si>
  <si>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</si>
  <si>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</si>
  <si>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</si>
  <si>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</si>
  <si>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</si>
  <si>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</si>
  <si>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</si>
  <si>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</si>
  <si>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</si>
  <si>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</si>
  <si>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</si>
  <si>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</si>
  <si>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</si>
  <si>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</si>
  <si>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</si>
  <si>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</si>
  <si>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</si>
  <si>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</si>
  <si>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</si>
  <si>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</si>
  <si>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</si>
  <si>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</si>
  <si>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</si>
  <si>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</si>
  <si>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</si>
  <si>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</si>
  <si>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</si>
  <si>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</si>
  <si>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</si>
  <si>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</si>
  <si>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</si>
  <si>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</si>
  <si>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</si>
  <si>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</si>
  <si>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</si>
  <si>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</si>
  <si>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</si>
  <si>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</si>
  <si>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</si>
  <si>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</si>
  <si>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</si>
  <si>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</si>
  <si>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</si>
  <si>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</si>
  <si>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</si>
  <si>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</si>
  <si>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</si>
  <si>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</si>
  <si>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</si>
  <si>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</si>
  <si>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</si>
  <si>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</si>
  <si>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</si>
  <si>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</si>
  <si>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</si>
  <si>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</si>
  <si>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</si>
  <si>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</si>
  <si>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</si>
  <si>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</si>
  <si>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</si>
  <si>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</si>
  <si>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</si>
  <si>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</si>
  <si>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</si>
  <si>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</si>
  <si>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</si>
  <si>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</si>
  <si>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</si>
  <si>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</si>
  <si>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</si>
  <si>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</si>
  <si>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</si>
  <si>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</si>
  <si>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</si>
  <si>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</si>
  <si>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</si>
  <si>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</si>
  <si>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</si>
  <si>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</si>
  <si>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</si>
  <si>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</si>
  <si>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</si>
  <si>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</si>
  <si>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</si>
  <si>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</si>
  <si>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</si>
  <si>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</si>
  <si>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</si>
  <si>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</si>
  <si>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</si>
  <si>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</si>
  <si>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</si>
  <si>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</si>
  <si>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</si>
  <si>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</si>
  <si>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</si>
  <si>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</si>
  <si>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</si>
  <si>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</si>
  <si>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</si>
  <si>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</si>
  <si>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</si>
  <si>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</si>
  <si>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</si>
  <si>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</si>
  <si>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</si>
  <si>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</si>
  <si>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</si>
  <si>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</si>
  <si>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</si>
  <si>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</si>
  <si>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</si>
  <si>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</si>
  <si>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</si>
  <si>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</si>
  <si>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</si>
  <si>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</si>
  <si>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</si>
  <si>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</si>
  <si>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</si>
  <si>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</si>
  <si>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</si>
  <si>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</si>
  <si>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</si>
  <si>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</si>
  <si>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</si>
  <si>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</si>
  <si>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</si>
  <si>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</si>
  <si>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</si>
  <si>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</si>
  <si>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</si>
  <si>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</si>
  <si>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</si>
  <si>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</si>
  <si>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</si>
  <si>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</si>
  <si>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</si>
  <si>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</si>
  <si>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</si>
  <si>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</si>
  <si>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</si>
  <si>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</si>
  <si>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</si>
  <si>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</si>
  <si>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</si>
  <si>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</si>
  <si>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</si>
  <si>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</si>
  <si>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</si>
  <si>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</si>
  <si>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</si>
  <si>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</si>
  <si>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</si>
  <si>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</si>
  <si>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</si>
  <si>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</si>
  <si>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</si>
  <si>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</si>
  <si>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</si>
  <si>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</si>
  <si>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</si>
  <si>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</si>
  <si>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</si>
  <si>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</si>
  <si>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</si>
  <si>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</si>
  <si>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</si>
  <si>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</si>
  <si>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</si>
  <si>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</si>
  <si>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</si>
  <si>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</si>
  <si>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</si>
  <si>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</si>
  <si>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</si>
  <si>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</si>
  <si>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</si>
  <si>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</si>
  <si>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</si>
  <si>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</si>
  <si>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</si>
  <si>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</si>
  <si>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</si>
  <si>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</si>
  <si>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</si>
  <si>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</si>
  <si>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</si>
  <si>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</si>
  <si>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</si>
  <si>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</si>
  <si>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</si>
  <si>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</si>
  <si>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</si>
  <si>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</si>
  <si>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</si>
  <si>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</si>
  <si>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</si>
  <si>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</si>
  <si>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</si>
  <si>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</si>
  <si>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</si>
  <si>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</si>
  <si>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</si>
  <si>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</si>
  <si>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</si>
  <si>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</si>
  <si>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</si>
  <si>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</si>
  <si>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</si>
  <si>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</si>
  <si>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</si>
  <si>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</si>
  <si>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</si>
  <si>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</si>
  <si>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</si>
  <si>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</si>
  <si>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</si>
  <si>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</si>
  <si>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</si>
  <si>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</si>
  <si>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</si>
  <si>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</si>
  <si>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</si>
  <si>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</si>
  <si>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</si>
  <si>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</si>
  <si>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</si>
  <si>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</si>
  <si>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</si>
  <si>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</si>
  <si>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</si>
  <si>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</si>
  <si>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</si>
  <si>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</si>
  <si>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</si>
  <si>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</si>
  <si>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</si>
  <si>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</si>
  <si>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</si>
  <si>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</si>
  <si>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</si>
  <si>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</si>
  <si>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</si>
  <si>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</si>
  <si>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</si>
  <si>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</si>
  <si>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</si>
  <si>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</si>
  <si>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</si>
  <si>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</si>
  <si>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</si>
  <si>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</si>
  <si>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</si>
  <si>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</si>
  <si>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</si>
  <si>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</si>
  <si>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</si>
  <si>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</si>
  <si>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</si>
  <si>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</si>
  <si>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</si>
  <si>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</si>
  <si>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</si>
  <si>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</si>
  <si>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</si>
  <si>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</si>
  <si>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</si>
  <si>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</si>
  <si>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</si>
  <si>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</si>
  <si>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</si>
  <si>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</si>
  <si>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</si>
  <si>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</si>
  <si>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</si>
  <si>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</si>
  <si>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</si>
  <si>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</si>
  <si>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</si>
  <si>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</si>
  <si>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</si>
  <si>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</si>
  <si>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</si>
  <si>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</si>
  <si>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</si>
  <si>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</si>
  <si>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</si>
  <si>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</si>
  <si>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</si>
  <si>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</si>
  <si>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</si>
  <si>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</si>
  <si>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</si>
  <si>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</si>
  <si>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</si>
  <si>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</si>
  <si>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</si>
  <si>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</si>
  <si>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</si>
  <si>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</si>
  <si>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</si>
  <si>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</si>
  <si>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</si>
  <si>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</si>
  <si>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</si>
  <si>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</si>
  <si>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</si>
  <si>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</si>
  <si>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</si>
  <si>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</si>
  <si>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</si>
  <si>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</si>
  <si>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</si>
  <si>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</si>
  <si>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</si>
  <si>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</si>
  <si>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</si>
  <si>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</si>
  <si>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</si>
  <si>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</si>
  <si>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</si>
  <si>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</si>
  <si>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</si>
  <si>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</si>
  <si>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</si>
  <si>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</si>
  <si>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</si>
  <si>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</si>
  <si>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</si>
  <si>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</si>
  <si>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</si>
  <si>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</si>
  <si>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</si>
  <si>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</si>
  <si>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</si>
  <si>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</si>
  <si>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</si>
  <si>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</si>
  <si>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</si>
  <si>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</si>
  <si>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</si>
  <si>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</si>
  <si>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</si>
  <si>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</si>
  <si>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</si>
  <si>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</si>
  <si>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</si>
  <si>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</si>
  <si>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</si>
  <si>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</si>
  <si>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</si>
  <si>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</si>
  <si>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</si>
  <si>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</si>
  <si>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</si>
  <si>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</si>
  <si>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</si>
  <si>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</si>
  <si>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</si>
  <si>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</si>
  <si>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</si>
  <si>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</si>
  <si>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</si>
  <si>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</si>
  <si>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</si>
  <si>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</si>
  <si>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</si>
  <si>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</si>
  <si>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</si>
  <si>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</si>
  <si>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</si>
  <si>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</si>
  <si>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</si>
  <si>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</si>
  <si>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</si>
  <si>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</si>
  <si>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</si>
  <si>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</si>
  <si>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</si>
  <si>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</si>
  <si>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</si>
  <si>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</si>
  <si>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</si>
  <si>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</si>
  <si>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</si>
  <si>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</si>
  <si>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</si>
  <si>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</si>
  <si>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</si>
  <si>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</si>
  <si>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</si>
  <si>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</si>
  <si>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</si>
  <si>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</si>
  <si>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</si>
  <si>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</si>
  <si>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</si>
  <si>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</si>
  <si>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</si>
  <si>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</si>
  <si>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</si>
  <si>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</si>
  <si>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</si>
  <si>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</si>
  <si>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</si>
  <si>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</si>
  <si>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</si>
  <si>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</si>
  <si>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</si>
  <si>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</si>
  <si>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</si>
  <si>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</si>
  <si>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</si>
  <si>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</si>
  <si>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</si>
  <si>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</si>
  <si>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</si>
  <si>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</si>
  <si>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</si>
  <si>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</si>
  <si>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</si>
  <si>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</si>
  <si>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</si>
  <si>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</si>
  <si>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</si>
  <si>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</si>
  <si>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</si>
  <si>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</si>
  <si>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</si>
  <si>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</si>
  <si>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</si>
  <si>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</si>
  <si>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</si>
  <si>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</si>
  <si>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</si>
  <si>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</si>
  <si>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</si>
  <si>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</si>
  <si>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</si>
  <si>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</si>
  <si>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</si>
  <si>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</si>
  <si>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</si>
  <si>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</si>
  <si>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</si>
  <si>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</si>
  <si>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</si>
  <si>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</si>
  <si>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</si>
  <si>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</si>
  <si>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</si>
  <si>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</si>
  <si>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</si>
  <si>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</si>
  <si>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</si>
  <si>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</si>
  <si>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</si>
  <si>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</si>
  <si>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</si>
  <si>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</si>
  <si>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</si>
  <si>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</si>
  <si>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</si>
  <si>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</si>
  <si>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</si>
  <si>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</si>
  <si>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</si>
  <si>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</si>
  <si>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</si>
  <si>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</si>
  <si>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</si>
  <si>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</si>
  <si>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</si>
  <si>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</si>
  <si>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</si>
  <si>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</si>
  <si>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</si>
  <si>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</si>
  <si>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</si>
  <si>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</si>
  <si>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</si>
  <si>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</si>
  <si>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</si>
  <si>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</si>
  <si>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</si>
  <si>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</si>
  <si>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</si>
  <si>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</si>
  <si>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</si>
  <si>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</si>
  <si>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</si>
  <si>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</si>
  <si>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</si>
  <si>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</si>
  <si>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</si>
  <si>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</si>
  <si>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</si>
  <si>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</si>
  <si>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</si>
  <si>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</si>
  <si>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</si>
  <si>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</si>
  <si>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</si>
  <si>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</si>
  <si>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</si>
  <si>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</si>
  <si>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</si>
  <si>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</si>
  <si>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</si>
  <si>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</si>
  <si>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</si>
  <si>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</si>
  <si>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</si>
  <si>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</si>
  <si>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</si>
  <si>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</si>
  <si>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</si>
  <si>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</si>
  <si>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</si>
  <si>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</si>
  <si>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</si>
  <si>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</si>
  <si>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</si>
  <si>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</si>
  <si>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</si>
  <si>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</si>
  <si>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</si>
  <si>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</si>
  <si>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</si>
  <si>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</si>
  <si>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</si>
  <si>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</si>
  <si>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</si>
  <si>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</si>
  <si>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</si>
  <si>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</si>
  <si>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</si>
  <si>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</si>
  <si>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</si>
  <si>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</si>
  <si>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</si>
  <si>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</si>
  <si>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</si>
  <si>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</si>
  <si>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</si>
  <si>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</si>
  <si>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</si>
  <si>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</si>
  <si>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</si>
  <si>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</si>
  <si>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</si>
  <si>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</si>
  <si>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</si>
  <si>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</si>
  <si>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</si>
  <si>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</si>
  <si>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</si>
  <si>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</si>
  <si>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</si>
  <si>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</si>
  <si>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</si>
  <si>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</si>
  <si>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</si>
  <si>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</si>
  <si>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</si>
  <si>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</si>
  <si>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</si>
  <si>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</si>
  <si>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</si>
  <si>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</si>
  <si>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</si>
  <si>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</si>
  <si>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</si>
  <si>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</si>
  <si>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</si>
  <si>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</si>
  <si>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</si>
  <si>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</si>
  <si>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</si>
  <si>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</si>
  <si>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</si>
  <si>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</si>
  <si>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</si>
  <si>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</si>
  <si>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</si>
  <si>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</si>
  <si>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</si>
  <si>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</si>
  <si>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</si>
  <si>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</si>
  <si>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</si>
  <si>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</si>
  <si>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</si>
  <si>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</si>
  <si>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</si>
  <si>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</si>
  <si>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</si>
  <si>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</si>
  <si>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</si>
  <si>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</si>
  <si>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</si>
  <si>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</si>
  <si>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</si>
  <si>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</si>
  <si>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</si>
  <si>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</si>
  <si>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</si>
  <si>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</si>
  <si>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</si>
  <si>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</si>
  <si>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</si>
  <si>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</si>
  <si>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</si>
  <si>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</si>
  <si>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</si>
  <si>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</si>
  <si>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</si>
  <si>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</si>
  <si>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</si>
  <si>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</si>
  <si>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</si>
  <si>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</si>
  <si>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</si>
  <si>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</si>
  <si>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</si>
  <si>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</si>
  <si>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</si>
  <si>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</si>
  <si>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</si>
  <si>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</si>
  <si>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</si>
  <si>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</si>
  <si>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</si>
  <si>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succesful_campaigns</t>
  </si>
  <si>
    <t>value</t>
  </si>
  <si>
    <t>failed_campaigns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</si>
  <si>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</si>
  <si>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</si>
  <si>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</si>
  <si>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</si>
  <si>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</si>
  <si>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 xml:space="preserve">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</si>
</sst>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F2F2F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/>
    <xf numFmtId="10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m/d/yy"/>
    </dxf>
    <dxf>
      <numFmt numFmtId="19" formatCode="m/d/yy"/>
    </dxf>
    <dxf>
      <numFmt numFmtId="2" formatCode="0.00"/>
    </dxf>
    <dxf>
      <numFmt numFmtId="2" formatCode="0.0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2738A8A8-D16B-804C-9903-D809795E13ED}"/>
  </tableStyles>
  <colors>
    <mruColors>
      <color rgb="FFD30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Analysis!PivotTable1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914260717410313E-2"/>
          <c:y val="5.7835739282589678E-2"/>
          <c:w val="0.72267825896762905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A-CD40-8A72-031D99FB06F3}"/>
            </c:ext>
          </c:extLst>
        </c:ser>
        <c:ser>
          <c:idx val="1"/>
          <c:order val="1"/>
          <c:tx>
            <c:strRef>
              <c:f>'Category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CA-CD40-8A72-031D99FB06F3}"/>
            </c:ext>
          </c:extLst>
        </c:ser>
        <c:ser>
          <c:idx val="2"/>
          <c:order val="2"/>
          <c:tx>
            <c:strRef>
              <c:f>'Category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CA-CD40-8A72-031D99FB06F3}"/>
            </c:ext>
          </c:extLst>
        </c:ser>
        <c:ser>
          <c:idx val="3"/>
          <c:order val="3"/>
          <c:tx>
            <c:strRef>
              <c:f>'Category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CA-CD40-8A72-031D99FB0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05073583"/>
        <c:axId val="165655039"/>
      </c:barChart>
      <c:catAx>
        <c:axId val="100507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55039"/>
        <c:crosses val="autoZero"/>
        <c:auto val="1"/>
        <c:lblAlgn val="ctr"/>
        <c:lblOffset val="100"/>
        <c:noMultiLvlLbl val="0"/>
      </c:catAx>
      <c:valAx>
        <c:axId val="16565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07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Analysis!PivotTable2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Analysis'!$B$6:$B$30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A-674F-BB3D-ED5BA7C11D96}"/>
            </c:ext>
          </c:extLst>
        </c:ser>
        <c:ser>
          <c:idx val="1"/>
          <c:order val="1"/>
          <c:tx>
            <c:strRef>
              <c:f>'Subcategory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Analysis'!$C$6:$C$30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A-674F-BB3D-ED5BA7C11D96}"/>
            </c:ext>
          </c:extLst>
        </c:ser>
        <c:ser>
          <c:idx val="2"/>
          <c:order val="2"/>
          <c:tx>
            <c:strRef>
              <c:f>'Subcategory Analysis'!$D$4:$D$5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Analysis'!$D$6:$D$30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A-674F-BB3D-ED5BA7C11D96}"/>
            </c:ext>
          </c:extLst>
        </c:ser>
        <c:ser>
          <c:idx val="3"/>
          <c:order val="3"/>
          <c:tx>
            <c:strRef>
              <c:f>'Subcategory Analysis'!$E$4:$E$5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Analysis'!$E$6:$E$30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6A-674F-BB3D-ED5BA7C11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91270848"/>
        <c:axId val="2091250480"/>
      </c:barChart>
      <c:catAx>
        <c:axId val="209127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250480"/>
        <c:crosses val="autoZero"/>
        <c:auto val="1"/>
        <c:lblAlgn val="ctr"/>
        <c:lblOffset val="100"/>
        <c:noMultiLvlLbl val="0"/>
      </c:catAx>
      <c:valAx>
        <c:axId val="209125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27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[CrowdfundingBook.xlsx]Monthly Analysis!PivotTable3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'Monthly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91-5E46-BC2D-ED7FF4AA110A}"/>
            </c:ext>
          </c:extLst>
        </c:ser>
        <c:ser>
          <c:idx val="1"/>
          <c:order val="1"/>
          <c:tx>
            <c:strRef>
              <c:f>'Monthly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91-5E46-BC2D-ED7FF4AA110A}"/>
            </c:ext>
          </c:extLst>
        </c:ser>
        <c:ser>
          <c:idx val="2"/>
          <c:order val="2"/>
          <c:tx>
            <c:strRef>
              <c:f>'Monthly Analysis'!$D$4:$D$5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91-5E46-BC2D-ED7FF4AA1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085759"/>
        <c:axId val="814059103"/>
      </c:lineChart>
      <c:catAx>
        <c:axId val="81408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59103"/>
        <c:crosses val="autoZero"/>
        <c:auto val="1"/>
        <c:lblAlgn val="ctr"/>
        <c:lblOffset val="100"/>
        <c:noMultiLvlLbl val="0"/>
      </c:catAx>
      <c:valAx>
        <c:axId val="81405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Outcome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60DA-C74F-92F4-306FC6CEBAFA}"/>
            </c:ext>
          </c:extLst>
        </c:ser>
        <c:ser>
          <c:idx val="5"/>
          <c:order val="1"/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60DA-C74F-92F4-306FC6CEBAFA}"/>
            </c:ext>
          </c:extLst>
        </c:ser>
        <c:ser>
          <c:idx val="6"/>
          <c:order val="2"/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60DA-C74F-92F4-306FC6CEBAFA}"/>
            </c:ext>
          </c:extLst>
        </c:ser>
        <c:ser>
          <c:idx val="0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60DA-C74F-92F4-306FC6CEBAFA}"/>
            </c:ext>
          </c:extLst>
        </c:ser>
        <c:ser>
          <c:idx val="1"/>
          <c:order val="4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60DA-C74F-92F4-306FC6CEBAFA}"/>
            </c:ext>
          </c:extLst>
        </c:ser>
        <c:ser>
          <c:idx val="2"/>
          <c:order val="5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60DA-C74F-92F4-306FC6CEBAFA}"/>
            </c:ext>
          </c:extLst>
        </c:ser>
        <c:ser>
          <c:idx val="3"/>
          <c:order val="6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E-60DA-C74F-92F4-306FC6CEB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728799"/>
        <c:axId val="1623105183"/>
      </c:lineChart>
      <c:catAx>
        <c:axId val="92872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105183"/>
        <c:crosses val="autoZero"/>
        <c:auto val="1"/>
        <c:lblAlgn val="ctr"/>
        <c:lblOffset val="100"/>
        <c:noMultiLvlLbl val="0"/>
      </c:catAx>
      <c:valAx>
        <c:axId val="162310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72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2</xdr:row>
      <xdr:rowOff>0</xdr:rowOff>
    </xdr:from>
    <xdr:to>
      <xdr:col>27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0053D-6D84-057F-29F7-906898B11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1</xdr:row>
      <xdr:rowOff>25400</xdr:rowOff>
    </xdr:from>
    <xdr:to>
      <xdr:col>24</xdr:col>
      <xdr:colOff>12700</xdr:colOff>
      <xdr:row>36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72ACC-0B8E-92C2-05C1-47C123313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2</xdr:row>
      <xdr:rowOff>0</xdr:rowOff>
    </xdr:from>
    <xdr:to>
      <xdr:col>23</xdr:col>
      <xdr:colOff>38100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7010B-DCDB-214E-F9EB-77C6D0F16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</xdr:row>
      <xdr:rowOff>381000</xdr:rowOff>
    </xdr:from>
    <xdr:to>
      <xdr:col>25</xdr:col>
      <xdr:colOff>571500</xdr:colOff>
      <xdr:row>14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1556B7-9247-C44F-2391-78D634336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4.612565393516" createdVersion="8" refreshedVersion="8" minRefreshableVersion="3" recordCount="1000" xr:uid="{71F1B4E6-75F5-EF4B-A05F-9F4086789E44}">
  <cacheSource type="worksheet">
    <worksheetSource name="Table1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4.612565740739" createdVersion="8" refreshedVersion="8" minRefreshableVersion="3" recordCount="1000" xr:uid="{7E6B5C84-3621-164E-A5CE-1DBC4BC4A4F1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d v="2015-10-03T05:00: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d v="2011-02-26T06:00: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d v="2013-02-25T06:00: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d v="2016-11-02T05:00: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d v="2013-06-10T05:00: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d v="2014-12-02T06:00: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d v="2013-06-04T05:00: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d v="2018-08-28T05:00: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d v="2012-03-16T05:00: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d v="2017-05-14T05:00: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d v="2016-12-01T06:00: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d v="2010-08-09T05:00: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d v="2019-04-14T05:00: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d v="2016-03-07T06:00: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d v="2016-01-24T06:00: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d v="2016-05-25T05:00: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d v="2014-11-16T06:00: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d v="2012-11-28T06:00: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d v="2014-11-06T06:00: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d v="2016-12-11T06:00: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d v="2011-06-18T05:00: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d v="2010-07-14T05:00: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9BCA90-3E47-2C4B-8D08-FC224DF617A9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DE9C35-D23B-5848-A8DE-CC83DCEF27CC}" name="PivotTable2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891FF-1988-3440-82C6-674E8AD03E57}" name="PivotTable3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8"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6D6E7-E59C-FC40-BA10-93161C97303E}" name="Table1" displayName="Table1" ref="A1:T1001" totalsRowShown="0" headerRowDxfId="18">
  <autoFilter ref="A1:T1001" xr:uid="{88D6D6E7-E59C-FC40-BA10-93161C97303E}"/>
  <tableColumns count="20">
    <tableColumn id="1" xr3:uid="{281F950B-4CC6-4C49-8240-4C9F623F31D0}" name="id"/>
    <tableColumn id="2" xr3:uid="{5AFD7A7E-D919-A746-887B-5136CBA33E3B}" name="name"/>
    <tableColumn id="3" xr3:uid="{0ADC5E5D-CF69-9B42-8B39-DB3E39A7B4DE}" name="blurb" dataDxfId="17"/>
    <tableColumn id="4" xr3:uid="{18950E45-446E-CC46-80B9-A374C40CE3F0}" name="goal"/>
    <tableColumn id="5" xr3:uid="{924A2FA3-8C0F-4B40-A967-58444008352C}" name="pledged"/>
    <tableColumn id="6" xr3:uid="{C595DAB3-7D60-1048-8B0F-83E79D1A3E17}" name="percent_funded" dataDxfId="16">
      <calculatedColumnFormula>IF(D2=0,0,(E2/D2)*100)</calculatedColumnFormula>
    </tableColumn>
    <tableColumn id="7" xr3:uid="{B3C47787-BE83-2147-8214-220B1BE04049}" name="outcome"/>
    <tableColumn id="8" xr3:uid="{B1199F15-B78A-A341-BC6B-97DFF5FAC0F3}" name="backers_count"/>
    <tableColumn id="9" xr3:uid="{31347968-3739-B244-B496-159BA8B36F4F}" name="average_donation" dataDxfId="15">
      <calculatedColumnFormula>IF(H2=0,0,(E2/H2))</calculatedColumnFormula>
    </tableColumn>
    <tableColumn id="10" xr3:uid="{E0079415-38C7-DF46-87BA-81C993C2B63C}" name="country"/>
    <tableColumn id="11" xr3:uid="{B6D22B5F-9824-D447-950F-E2520AC09F60}" name="currency"/>
    <tableColumn id="13" xr3:uid="{413DF44A-6CCD-7A46-85B9-108844D72BFA}" name="launched_at"/>
    <tableColumn id="15" xr3:uid="{0EC56A48-B714-AC41-9288-800748543EF2}" name="deadline"/>
    <tableColumn id="22" xr3:uid="{7AF844BE-8291-604A-A1AC-266A1CACC86F}" name="date_created_conversion" dataDxfId="14">
      <calculatedColumnFormula>(((L2/60/60/24)+DATE(1970,1,1)))</calculatedColumnFormula>
    </tableColumn>
    <tableColumn id="21" xr3:uid="{F42B4BD9-5C8B-CC43-A773-750AC761BB5A}" name="date_ended_conversion" dataDxfId="13">
      <calculatedColumnFormula>(((M2/60/60/24)+DATE(1970,1,1)))</calculatedColumnFormula>
    </tableColumn>
    <tableColumn id="16" xr3:uid="{93EA5FD4-8B5A-D243-ACE9-1643A1FB3332}" name="staff_pick"/>
    <tableColumn id="17" xr3:uid="{BA2B72E1-C401-1C41-9F72-996D0BFD6325}" name="spotlight"/>
    <tableColumn id="18" xr3:uid="{0124D7F8-F414-B34D-A125-A4EE974DBACC}" name="category &amp; sub-category"/>
    <tableColumn id="19" xr3:uid="{929D7DB2-1EEA-C241-8056-7573CDEFF9D7}" name="parent_category"/>
    <tableColumn id="20" xr3:uid="{452D939B-311D-4948-AE28-9A35EC06BF61}" name="sub-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E1CD9-1A38-AC4A-9D65-72F688F891F3}" name="Table7" displayName="Table7" ref="A1:B566" totalsRowShown="0" headerRowDxfId="12">
  <autoFilter ref="A1:B566" xr:uid="{F80E1CD9-1A38-AC4A-9D65-72F688F891F3}"/>
  <tableColumns count="2">
    <tableColumn id="1" xr3:uid="{7D030E38-59F0-224A-BD2E-A902C1BF72F4}" name="outcome"/>
    <tableColumn id="2" xr3:uid="{B2ACBE63-9FAE-DB48-8BBB-6451675532A8}" name="backers_coun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01"/>
  <sheetViews>
    <sheetView workbookViewId="0">
      <selection activeCell="Y15" sqref="Y15"/>
    </sheetView>
  </sheetViews>
  <sheetFormatPr baseColWidth="10" defaultRowHeight="16" x14ac:dyDescent="0.2"/>
  <cols>
    <col min="1" max="1" width="5" customWidth="1"/>
    <col min="2" max="2" width="30.6640625" bestFit="1" customWidth="1"/>
    <col min="3" max="3" width="21.1640625" style="3" customWidth="1"/>
    <col min="6" max="6" width="16.33203125" customWidth="1"/>
    <col min="8" max="8" width="15.33203125" customWidth="1"/>
    <col min="9" max="9" width="20.5" customWidth="1"/>
    <col min="12" max="12" width="13.5" customWidth="1"/>
    <col min="13" max="13" width="11.1640625" bestFit="1" customWidth="1"/>
    <col min="14" max="14" width="22.1640625" style="7" customWidth="1"/>
    <col min="15" max="15" width="21" style="7" customWidth="1"/>
    <col min="16" max="16" width="11.6640625" customWidth="1"/>
    <col min="18" max="18" width="28" bestFit="1" customWidth="1"/>
    <col min="19" max="19" width="17" customWidth="1"/>
    <col min="20" max="20" width="14.1640625" customWidth="1"/>
    <col min="27" max="29" width="11.6640625" style="4" bestFit="1" customWidth="1"/>
  </cols>
  <sheetData>
    <row r="1" spans="1:29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2071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  <c r="V1" s="9"/>
      <c r="W1" s="9"/>
      <c r="X1" s="9"/>
      <c r="Y1" s="9"/>
      <c r="Z1" s="9"/>
      <c r="AA1" s="12"/>
      <c r="AB1" s="12"/>
      <c r="AC1" s="12"/>
    </row>
    <row r="2" spans="1:29" ht="34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IF(D2=0,0,(E2/D2)*100)</f>
        <v>0</v>
      </c>
      <c r="G2" t="s">
        <v>14</v>
      </c>
      <c r="H2">
        <v>0</v>
      </c>
      <c r="I2" s="4">
        <f>IF(H2=0,0,(E2/H2))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(((L2/60/60/24)+DATE(1970,1,1)))</f>
        <v>42336.25</v>
      </c>
      <c r="O2" s="7">
        <f t="shared" ref="O2:O65" si="0">(((M2/60/60/24)+DATE(1970,1,1)))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  <c r="V2" s="9"/>
      <c r="W2" s="10"/>
      <c r="X2" s="10"/>
      <c r="Y2" s="10"/>
      <c r="Z2" s="9"/>
      <c r="AA2" s="11"/>
      <c r="AB2" s="11"/>
      <c r="AC2" s="11"/>
    </row>
    <row r="3" spans="1:29" ht="34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IF(D3=0,0,(E3/D3)*100)</f>
        <v>1040</v>
      </c>
      <c r="G3" t="s">
        <v>20</v>
      </c>
      <c r="H3">
        <v>158</v>
      </c>
      <c r="I3" s="4">
        <f t="shared" ref="I3:I66" si="1">IF(H3=0,0,(E3/H3))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5" si="2">(((L3/60/60/24)+DATE(1970,1,1)))</f>
        <v>41870.208333333336</v>
      </c>
      <c r="O3" s="7">
        <f t="shared" si="0"/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  <c r="V3" s="9"/>
      <c r="W3" s="10"/>
      <c r="X3" s="10"/>
      <c r="Y3" s="10"/>
      <c r="Z3" s="9"/>
      <c r="AA3" s="11"/>
      <c r="AB3" s="11"/>
      <c r="AC3" s="11"/>
    </row>
    <row r="4" spans="1:29" ht="5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6" si="3">IF(D4=0,0,(E4/D4)*100)</f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0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  <c r="V4" s="9"/>
      <c r="W4" s="10"/>
      <c r="X4" s="10"/>
      <c r="Y4" s="10"/>
      <c r="Z4" s="9"/>
      <c r="AA4" s="11"/>
      <c r="AB4" s="11"/>
      <c r="AC4" s="11"/>
    </row>
    <row r="5" spans="1:29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0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  <c r="V5" s="9"/>
      <c r="W5" s="10"/>
      <c r="X5" s="10"/>
      <c r="Y5" s="10"/>
      <c r="Z5" s="9"/>
      <c r="AA5" s="11"/>
      <c r="AB5" s="11"/>
      <c r="AC5" s="11"/>
    </row>
    <row r="6" spans="1:29" ht="34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0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  <c r="V6" s="9"/>
      <c r="W6" s="10"/>
      <c r="X6" s="10"/>
      <c r="Y6" s="10"/>
      <c r="Z6" s="9"/>
      <c r="AA6" s="11"/>
      <c r="AB6" s="11"/>
      <c r="AC6" s="11"/>
    </row>
    <row r="7" spans="1:29" ht="34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0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  <c r="V7" s="9"/>
      <c r="W7" s="10"/>
      <c r="X7" s="10"/>
      <c r="Y7" s="10"/>
      <c r="Z7" s="9"/>
      <c r="AA7" s="11"/>
      <c r="AB7" s="11"/>
      <c r="AC7" s="11"/>
    </row>
    <row r="8" spans="1:29" ht="34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0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  <c r="V8" s="9"/>
      <c r="W8" s="10"/>
      <c r="X8" s="10"/>
      <c r="Y8" s="10"/>
      <c r="Z8" s="9"/>
      <c r="AA8" s="11"/>
      <c r="AB8" s="11"/>
      <c r="AC8" s="11"/>
    </row>
    <row r="9" spans="1:29" ht="34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0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  <c r="V9" s="9"/>
      <c r="W9" s="10"/>
      <c r="X9" s="10"/>
      <c r="Y9" s="10"/>
      <c r="Z9" s="9"/>
      <c r="AA9" s="11"/>
      <c r="AB9" s="11"/>
      <c r="AC9" s="11"/>
    </row>
    <row r="10" spans="1:29" ht="34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0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  <c r="V10" s="9"/>
      <c r="W10" s="10"/>
      <c r="X10" s="10"/>
      <c r="Y10" s="10"/>
      <c r="Z10" s="9"/>
      <c r="AA10" s="11"/>
      <c r="AB10" s="11"/>
      <c r="AC10" s="11"/>
    </row>
    <row r="11" spans="1:29" ht="34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0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  <c r="V11" s="9"/>
      <c r="W11" s="10"/>
      <c r="X11" s="10"/>
      <c r="Y11" s="10"/>
      <c r="Z11" s="9"/>
      <c r="AA11" s="11"/>
      <c r="AB11" s="11"/>
      <c r="AC11" s="11"/>
    </row>
    <row r="12" spans="1:29" ht="34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0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  <c r="V12" s="9"/>
      <c r="W12" s="10"/>
      <c r="X12" s="10"/>
      <c r="Y12" s="10"/>
      <c r="Z12" s="9"/>
      <c r="AA12" s="11"/>
      <c r="AB12" s="11"/>
      <c r="AC12" s="11"/>
    </row>
    <row r="13" spans="1:29" ht="5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0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  <c r="V13" s="9"/>
      <c r="W13" s="10"/>
      <c r="X13" s="10"/>
      <c r="Y13" s="10"/>
      <c r="Z13" s="9"/>
      <c r="AA13" s="11"/>
      <c r="AB13" s="11"/>
      <c r="AC13" s="11"/>
    </row>
    <row r="14" spans="1:29" ht="34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0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9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0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9" ht="34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0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34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0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34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0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34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0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34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0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34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0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34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0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34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0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34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0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34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0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34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0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34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0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34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0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34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0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34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0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34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0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34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0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34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0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34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0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34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0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0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34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0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34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0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0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34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0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34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0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34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0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34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0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0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34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0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34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0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5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0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34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0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34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0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34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0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34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0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0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34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0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34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0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34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0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0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0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5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0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34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0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34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0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34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0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34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0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5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0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0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34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0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34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 t="shared" ref="N66:N129" si="4">(((L66/60/60/24)+DATE(1970,1,1)))</f>
        <v>43283.208333333328</v>
      </c>
      <c r="O66" s="7">
        <f t="shared" ref="O66:O129" si="5">(((M66/60/60/24)+DATE(1970,1,1)))</f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34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IF(D67=0,0,(E67/D67)*100)</f>
        <v>236.14754098360655</v>
      </c>
      <c r="G67" t="s">
        <v>20</v>
      </c>
      <c r="H67">
        <v>236</v>
      </c>
      <c r="I67" s="4">
        <f t="shared" ref="I67:I130" si="7">IF(H67=0,0,(E67/H67))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 t="shared" si="4"/>
        <v>40570.25</v>
      </c>
      <c r="O67" s="7">
        <f t="shared" si="5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34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4"/>
        <v>42102.208333333328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5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4"/>
        <v>40203.25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34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4"/>
        <v>42943.208333333328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5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4"/>
        <v>40531.25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34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4"/>
        <v>40484.208333333336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4"/>
        <v>43799.25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34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4"/>
        <v>42186.208333333328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34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4"/>
        <v>42701.25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34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4"/>
        <v>42456.208333333328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34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4"/>
        <v>43296.208333333328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34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4"/>
        <v>42027.25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34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4"/>
        <v>40448.208333333336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4"/>
        <v>43206.208333333328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34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4"/>
        <v>43267.208333333328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34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4"/>
        <v>42976.208333333328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34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4"/>
        <v>43062.25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34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4"/>
        <v>43482.25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34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4"/>
        <v>42579.208333333328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4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4"/>
        <v>41118.208333333336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34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4"/>
        <v>40797.208333333336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34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4"/>
        <v>42128.208333333328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5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4"/>
        <v>40610.25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34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4"/>
        <v>42110.208333333328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34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4"/>
        <v>40283.208333333336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34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4"/>
        <v>42425.25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34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4"/>
        <v>42588.208333333328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4"/>
        <v>40352.208333333336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34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4"/>
        <v>41202.208333333336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34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4"/>
        <v>43562.208333333328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4"/>
        <v>43752.208333333328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34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4"/>
        <v>40612.25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34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4"/>
        <v>42180.208333333328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34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4"/>
        <v>42212.208333333328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4"/>
        <v>41968.25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34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4"/>
        <v>40835.208333333336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34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4"/>
        <v>42056.25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34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4"/>
        <v>43234.208333333328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34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4"/>
        <v>40475.208333333336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34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4"/>
        <v>42878.208333333328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34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4"/>
        <v>41366.208333333336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34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4"/>
        <v>43716.208333333328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5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4"/>
        <v>43213.208333333328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4"/>
        <v>41005.208333333336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34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4"/>
        <v>41651.25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5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4"/>
        <v>43354.208333333328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34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4"/>
        <v>41174.208333333336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34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4"/>
        <v>41875.208333333336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34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4"/>
        <v>42990.208333333328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34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4"/>
        <v>43564.208333333328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34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4"/>
        <v>43056.25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5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4"/>
        <v>42265.208333333328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34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4"/>
        <v>40808.208333333336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34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4"/>
        <v>41665.25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4"/>
        <v>41806.208333333336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34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4"/>
        <v>42111.208333333328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34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4"/>
        <v>41917.208333333336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34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4"/>
        <v>41970.25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34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4"/>
        <v>42332.25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34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4"/>
        <v>43598.208333333328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34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4"/>
        <v>43362.208333333328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34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4"/>
        <v>42596.208333333328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34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4"/>
        <v>40310.208333333336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34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ref="N130:N193" si="8">(((L130/60/60/24)+DATE(1970,1,1)))</f>
        <v>40417.208333333336</v>
      </c>
      <c r="O130" s="7">
        <f t="shared" ref="O130:O193" si="9">(((M130/60/60/24)+DATE(1970,1,1)))</f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34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0">IF(D131=0,0,(E131/D131)*100)</f>
        <v>3.202693602693603</v>
      </c>
      <c r="G131" t="s">
        <v>74</v>
      </c>
      <c r="H131">
        <v>55</v>
      </c>
      <c r="I131" s="4">
        <f t="shared" ref="I131:I194" si="11">IF(H131=0,0,(E131/H131))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si="8"/>
        <v>42038.25</v>
      </c>
      <c r="O131" s="7">
        <f t="shared" si="9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34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0"/>
        <v>155.46875</v>
      </c>
      <c r="G132" t="s">
        <v>20</v>
      </c>
      <c r="H132">
        <v>533</v>
      </c>
      <c r="I132" s="4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8"/>
        <v>40842.208333333336</v>
      </c>
      <c r="O132" s="7">
        <f t="shared" si="9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5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0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8"/>
        <v>41607.25</v>
      </c>
      <c r="O133" s="7">
        <f t="shared" si="9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0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8"/>
        <v>43112.25</v>
      </c>
      <c r="O134" s="7">
        <f t="shared" si="9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34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0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8"/>
        <v>40767.208333333336</v>
      </c>
      <c r="O135" s="7">
        <f t="shared" si="9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34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0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8"/>
        <v>40713.208333333336</v>
      </c>
      <c r="O136" s="7">
        <f t="shared" si="9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34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0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8"/>
        <v>41340.25</v>
      </c>
      <c r="O137" s="7">
        <f t="shared" si="9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4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0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8"/>
        <v>41797.208333333336</v>
      </c>
      <c r="O138" s="7">
        <f t="shared" si="9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34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0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8"/>
        <v>40457.208333333336</v>
      </c>
      <c r="O139" s="7">
        <f t="shared" si="9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0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8"/>
        <v>41180.208333333336</v>
      </c>
      <c r="O140" s="7">
        <f t="shared" si="9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34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0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8"/>
        <v>42115.208333333328</v>
      </c>
      <c r="O141" s="7">
        <f t="shared" si="9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5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0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8"/>
        <v>43156.25</v>
      </c>
      <c r="O142" s="7">
        <f t="shared" si="9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34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0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8"/>
        <v>42167.208333333328</v>
      </c>
      <c r="O143" s="7">
        <f t="shared" si="9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0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8"/>
        <v>41005.208333333336</v>
      </c>
      <c r="O144" s="7">
        <f t="shared" si="9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34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0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8"/>
        <v>40357.208333333336</v>
      </c>
      <c r="O145" s="7">
        <f t="shared" si="9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34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0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8"/>
        <v>43633.208333333328</v>
      </c>
      <c r="O146" s="7">
        <f t="shared" si="9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0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8"/>
        <v>41889.208333333336</v>
      </c>
      <c r="O147" s="7">
        <f t="shared" si="9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0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8"/>
        <v>40855.25</v>
      </c>
      <c r="O148" s="7">
        <f t="shared" si="9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0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8"/>
        <v>42534.208333333328</v>
      </c>
      <c r="O149" s="7">
        <f t="shared" si="9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34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0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8"/>
        <v>42941.208333333328</v>
      </c>
      <c r="O150" s="7">
        <f t="shared" si="9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34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0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8"/>
        <v>41275.25</v>
      </c>
      <c r="O151" s="7">
        <f t="shared" si="9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34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0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8"/>
        <v>43450.25</v>
      </c>
      <c r="O152" s="7">
        <f t="shared" si="9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34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0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8"/>
        <v>41799.208333333336</v>
      </c>
      <c r="O153" s="7">
        <f t="shared" si="9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34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0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8"/>
        <v>42783.25</v>
      </c>
      <c r="O154" s="7">
        <f t="shared" si="9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34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0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8"/>
        <v>41201.208333333336</v>
      </c>
      <c r="O155" s="7">
        <f t="shared" si="9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34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0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8"/>
        <v>42502.208333333328</v>
      </c>
      <c r="O156" s="7">
        <f t="shared" si="9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34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0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8"/>
        <v>40262.208333333336</v>
      </c>
      <c r="O157" s="7">
        <f t="shared" si="9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5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0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8"/>
        <v>43743.208333333328</v>
      </c>
      <c r="O158" s="7">
        <f t="shared" si="9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34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0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8"/>
        <v>41638.25</v>
      </c>
      <c r="O159" s="7">
        <f t="shared" si="9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34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0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8"/>
        <v>42346.25</v>
      </c>
      <c r="O160" s="7">
        <f t="shared" si="9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34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0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8"/>
        <v>43551.208333333328</v>
      </c>
      <c r="O161" s="7">
        <f t="shared" si="9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34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0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8"/>
        <v>43582.208333333328</v>
      </c>
      <c r="O162" s="7">
        <f t="shared" si="9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5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0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8"/>
        <v>42270.208333333328</v>
      </c>
      <c r="O163" s="7">
        <f t="shared" si="9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0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8"/>
        <v>43442.25</v>
      </c>
      <c r="O164" s="7">
        <f t="shared" si="9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34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0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8"/>
        <v>43028.208333333328</v>
      </c>
      <c r="O165" s="7">
        <f t="shared" si="9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34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0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8"/>
        <v>43016.208333333328</v>
      </c>
      <c r="O166" s="7">
        <f t="shared" si="9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34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0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8"/>
        <v>42948.208333333328</v>
      </c>
      <c r="O167" s="7">
        <f t="shared" si="9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34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0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8"/>
        <v>40534.25</v>
      </c>
      <c r="O168" s="7">
        <f t="shared" si="9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34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0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8"/>
        <v>41435.208333333336</v>
      </c>
      <c r="O169" s="7">
        <f t="shared" si="9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34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0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8"/>
        <v>43518.25</v>
      </c>
      <c r="O170" s="7">
        <f t="shared" si="9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34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0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8"/>
        <v>41077.208333333336</v>
      </c>
      <c r="O171" s="7">
        <f t="shared" si="9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34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0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8"/>
        <v>42950.208333333328</v>
      </c>
      <c r="O172" s="7">
        <f t="shared" si="9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5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0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8"/>
        <v>41718.208333333336</v>
      </c>
      <c r="O173" s="7">
        <f t="shared" si="9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34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0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8"/>
        <v>41839.208333333336</v>
      </c>
      <c r="O174" s="7">
        <f t="shared" si="9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5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0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8"/>
        <v>41412.208333333336</v>
      </c>
      <c r="O175" s="7">
        <f t="shared" si="9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34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0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8"/>
        <v>42282.208333333328</v>
      </c>
      <c r="O176" s="7">
        <f t="shared" si="9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34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0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8"/>
        <v>42613.208333333328</v>
      </c>
      <c r="O177" s="7">
        <f t="shared" si="9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5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0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8"/>
        <v>42616.208333333328</v>
      </c>
      <c r="O178" s="7">
        <f t="shared" si="9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34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0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8"/>
        <v>40497.25</v>
      </c>
      <c r="O179" s="7">
        <f t="shared" si="9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34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0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8"/>
        <v>42999.208333333328</v>
      </c>
      <c r="O180" s="7">
        <f t="shared" si="9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0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8"/>
        <v>41350.208333333336</v>
      </c>
      <c r="O181" s="7">
        <f t="shared" si="9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34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0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8"/>
        <v>40259.208333333336</v>
      </c>
      <c r="O182" s="7">
        <f t="shared" si="9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34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0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8"/>
        <v>43012.208333333328</v>
      </c>
      <c r="O183" s="7">
        <f t="shared" si="9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5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0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8"/>
        <v>43631.208333333328</v>
      </c>
      <c r="O184" s="7">
        <f t="shared" si="9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5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0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8"/>
        <v>40430.208333333336</v>
      </c>
      <c r="O185" s="7">
        <f t="shared" si="9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34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0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8"/>
        <v>43588.208333333328</v>
      </c>
      <c r="O186" s="7">
        <f t="shared" si="9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34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0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8"/>
        <v>43233.208333333328</v>
      </c>
      <c r="O187" s="7">
        <f t="shared" si="9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34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0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8"/>
        <v>41782.208333333336</v>
      </c>
      <c r="O188" s="7">
        <f t="shared" si="9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34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0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8"/>
        <v>41328.25</v>
      </c>
      <c r="O189" s="7">
        <f t="shared" si="9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34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0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8"/>
        <v>41975.25</v>
      </c>
      <c r="O190" s="7">
        <f t="shared" si="9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34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0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8"/>
        <v>42433.25</v>
      </c>
      <c r="O191" s="7">
        <f t="shared" si="9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34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0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8"/>
        <v>41429.208333333336</v>
      </c>
      <c r="O192" s="7">
        <f t="shared" si="9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34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0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8"/>
        <v>43536.208333333328</v>
      </c>
      <c r="O193" s="7">
        <f t="shared" si="9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5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0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ref="N194:N257" si="12">(((L194/60/60/24)+DATE(1970,1,1)))</f>
        <v>41817.208333333336</v>
      </c>
      <c r="O194" s="7">
        <f t="shared" ref="O194:O257" si="13">(((M194/60/60/24)+DATE(1970,1,1)))</f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4">IF(D195=0,0,(E195/D195)*100)</f>
        <v>45.636363636363633</v>
      </c>
      <c r="G195" t="s">
        <v>14</v>
      </c>
      <c r="H195">
        <v>65</v>
      </c>
      <c r="I195" s="4">
        <f t="shared" ref="I195:I258" si="15">IF(H195=0,0,(E195/H195))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si="12"/>
        <v>43198.208333333328</v>
      </c>
      <c r="O195" s="7">
        <f t="shared" si="13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34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4"/>
        <v>122.7605633802817</v>
      </c>
      <c r="G196" t="s">
        <v>20</v>
      </c>
      <c r="H196">
        <v>126</v>
      </c>
      <c r="I196" s="4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2"/>
        <v>42261.208333333328</v>
      </c>
      <c r="O196" s="7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34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4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2"/>
        <v>43310.208333333328</v>
      </c>
      <c r="O197" s="7">
        <f t="shared" si="13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34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4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2"/>
        <v>42616.208333333328</v>
      </c>
      <c r="O198" s="7">
        <f t="shared" si="13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34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4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2"/>
        <v>42909.208333333328</v>
      </c>
      <c r="O199" s="7">
        <f t="shared" si="13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34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4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2"/>
        <v>40396.208333333336</v>
      </c>
      <c r="O200" s="7">
        <f t="shared" si="13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34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4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2"/>
        <v>42192.208333333328</v>
      </c>
      <c r="O201" s="7">
        <f t="shared" si="13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34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4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2"/>
        <v>40262.208333333336</v>
      </c>
      <c r="O202" s="7">
        <f t="shared" si="13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4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2"/>
        <v>41845.208333333336</v>
      </c>
      <c r="O203" s="7">
        <f t="shared" si="13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34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4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2"/>
        <v>40818.208333333336</v>
      </c>
      <c r="O204" s="7">
        <f t="shared" si="13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4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2"/>
        <v>42752.25</v>
      </c>
      <c r="O205" s="7">
        <f t="shared" si="13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34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4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2"/>
        <v>40636.208333333336</v>
      </c>
      <c r="O206" s="7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34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4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2"/>
        <v>43390.208333333328</v>
      </c>
      <c r="O207" s="7">
        <f t="shared" si="13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34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4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2"/>
        <v>40236.25</v>
      </c>
      <c r="O208" s="7">
        <f t="shared" si="13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4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2"/>
        <v>43340.208333333328</v>
      </c>
      <c r="O209" s="7">
        <f t="shared" si="13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34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4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2"/>
        <v>43048.25</v>
      </c>
      <c r="O210" s="7">
        <f t="shared" si="13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4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4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2"/>
        <v>42496.208333333328</v>
      </c>
      <c r="O211" s="7">
        <f t="shared" si="13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34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4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2"/>
        <v>42797.25</v>
      </c>
      <c r="O212" s="7">
        <f t="shared" si="13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4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2"/>
        <v>41513.208333333336</v>
      </c>
      <c r="O213" s="7">
        <f t="shared" si="13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5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4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2"/>
        <v>43814.25</v>
      </c>
      <c r="O214" s="7">
        <f t="shared" si="13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5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4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2"/>
        <v>40488.208333333336</v>
      </c>
      <c r="O215" s="7">
        <f t="shared" si="13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34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4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2"/>
        <v>40409.208333333336</v>
      </c>
      <c r="O216" s="7">
        <f t="shared" si="13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34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4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2"/>
        <v>43509.25</v>
      </c>
      <c r="O217" s="7">
        <f t="shared" si="13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34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4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2"/>
        <v>40869.25</v>
      </c>
      <c r="O218" s="7">
        <f t="shared" si="13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34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4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2"/>
        <v>43583.208333333328</v>
      </c>
      <c r="O219" s="7">
        <f t="shared" si="13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34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4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2"/>
        <v>40858.25</v>
      </c>
      <c r="O220" s="7">
        <f t="shared" si="13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34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4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2"/>
        <v>41137.208333333336</v>
      </c>
      <c r="O221" s="7">
        <f t="shared" si="13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34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4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2"/>
        <v>40725.208333333336</v>
      </c>
      <c r="O222" s="7">
        <f t="shared" si="13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5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4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2"/>
        <v>41081.208333333336</v>
      </c>
      <c r="O223" s="7">
        <f t="shared" si="13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34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4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2"/>
        <v>41914.208333333336</v>
      </c>
      <c r="O224" s="7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34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4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2"/>
        <v>42445.208333333328</v>
      </c>
      <c r="O225" s="7">
        <f t="shared" si="13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34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4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2"/>
        <v>41906.208333333336</v>
      </c>
      <c r="O226" s="7">
        <f t="shared" si="13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34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4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2"/>
        <v>41762.208333333336</v>
      </c>
      <c r="O227" s="7">
        <f t="shared" si="13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34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4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2"/>
        <v>40276.208333333336</v>
      </c>
      <c r="O228" s="7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4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4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2"/>
        <v>42139.208333333328</v>
      </c>
      <c r="O229" s="7">
        <f t="shared" si="13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34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4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2"/>
        <v>42613.208333333328</v>
      </c>
      <c r="O230" s="7">
        <f t="shared" si="13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34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4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2"/>
        <v>42887.208333333328</v>
      </c>
      <c r="O231" s="7">
        <f t="shared" si="13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34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4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2"/>
        <v>43805.25</v>
      </c>
      <c r="O232" s="7">
        <f t="shared" si="13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34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4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2"/>
        <v>41415.208333333336</v>
      </c>
      <c r="O233" s="7">
        <f t="shared" si="13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34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4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2"/>
        <v>42576.208333333328</v>
      </c>
      <c r="O234" s="7">
        <f t="shared" si="13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34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4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2"/>
        <v>40706.208333333336</v>
      </c>
      <c r="O235" s="7">
        <f t="shared" si="13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34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4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2"/>
        <v>42969.208333333328</v>
      </c>
      <c r="O236" s="7">
        <f t="shared" si="13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5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4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2"/>
        <v>42779.25</v>
      </c>
      <c r="O237" s="7">
        <f t="shared" si="13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34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4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2"/>
        <v>43641.208333333328</v>
      </c>
      <c r="O238" s="7">
        <f t="shared" si="13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5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4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2"/>
        <v>41754.208333333336</v>
      </c>
      <c r="O239" s="7">
        <f t="shared" si="13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34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4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2"/>
        <v>43083.25</v>
      </c>
      <c r="O240" s="7">
        <f t="shared" si="13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4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2"/>
        <v>42245.208333333328</v>
      </c>
      <c r="O241" s="7">
        <f t="shared" si="13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34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4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2"/>
        <v>40396.208333333336</v>
      </c>
      <c r="O242" s="7">
        <f t="shared" si="13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4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4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2"/>
        <v>41742.208333333336</v>
      </c>
      <c r="O243" s="7">
        <f t="shared" si="13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4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2"/>
        <v>42865.208333333328</v>
      </c>
      <c r="O244" s="7">
        <f t="shared" si="13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5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4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2"/>
        <v>43163.25</v>
      </c>
      <c r="O245" s="7">
        <f t="shared" si="13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4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2"/>
        <v>41834.208333333336</v>
      </c>
      <c r="O246" s="7">
        <f t="shared" si="13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34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4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2"/>
        <v>41736.208333333336</v>
      </c>
      <c r="O247" s="7">
        <f t="shared" si="13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4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4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2"/>
        <v>41491.208333333336</v>
      </c>
      <c r="O248" s="7">
        <f t="shared" si="13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34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4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2"/>
        <v>42726.25</v>
      </c>
      <c r="O249" s="7">
        <f t="shared" si="13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34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4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2"/>
        <v>42004.25</v>
      </c>
      <c r="O250" s="7">
        <f t="shared" si="13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34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4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2"/>
        <v>42006.25</v>
      </c>
      <c r="O251" s="7">
        <f t="shared" si="13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34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4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2"/>
        <v>40203.25</v>
      </c>
      <c r="O252" s="7">
        <f t="shared" si="13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34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4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2"/>
        <v>41252.25</v>
      </c>
      <c r="O253" s="7">
        <f t="shared" si="13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4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2"/>
        <v>41572.208333333336</v>
      </c>
      <c r="O254" s="7">
        <f t="shared" si="13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34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4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2"/>
        <v>40641.208333333336</v>
      </c>
      <c r="O255" s="7">
        <f t="shared" si="13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4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2"/>
        <v>42787.25</v>
      </c>
      <c r="O256" s="7">
        <f t="shared" si="13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4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2"/>
        <v>40590.25</v>
      </c>
      <c r="O257" s="7">
        <f t="shared" si="13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34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4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ref="N258:N321" si="16">(((L258/60/60/24)+DATE(1970,1,1)))</f>
        <v>42393.25</v>
      </c>
      <c r="O258" s="7">
        <f t="shared" ref="O258:O321" si="17">(((M258/60/60/24)+DATE(1970,1,1)))</f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34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8">IF(D259=0,0,(E259/D259)*100)</f>
        <v>146</v>
      </c>
      <c r="G259" t="s">
        <v>20</v>
      </c>
      <c r="H259">
        <v>92</v>
      </c>
      <c r="I259" s="4">
        <f t="shared" ref="I259:I322" si="19">IF(H259=0,0,(E259/H259))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si="16"/>
        <v>41338.25</v>
      </c>
      <c r="O259" s="7">
        <f t="shared" si="17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34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8"/>
        <v>268.48</v>
      </c>
      <c r="G260" t="s">
        <v>20</v>
      </c>
      <c r="H260">
        <v>186</v>
      </c>
      <c r="I260" s="4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6"/>
        <v>42712.25</v>
      </c>
      <c r="O260" s="7">
        <f t="shared" si="17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5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8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6"/>
        <v>41251.25</v>
      </c>
      <c r="O261" s="7">
        <f t="shared" si="17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34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8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6"/>
        <v>41180.208333333336</v>
      </c>
      <c r="O262" s="7">
        <f t="shared" si="17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8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6"/>
        <v>40415.208333333336</v>
      </c>
      <c r="O263" s="7">
        <f t="shared" si="17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34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8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6"/>
        <v>40638.208333333336</v>
      </c>
      <c r="O264" s="7">
        <f t="shared" si="17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34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8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6"/>
        <v>40187.25</v>
      </c>
      <c r="O265" s="7">
        <f t="shared" si="17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8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6"/>
        <v>41317.25</v>
      </c>
      <c r="O266" s="7">
        <f t="shared" si="17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34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8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6"/>
        <v>42372.25</v>
      </c>
      <c r="O267" s="7">
        <f t="shared" si="17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34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8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6"/>
        <v>41950.25</v>
      </c>
      <c r="O268" s="7">
        <f t="shared" si="17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34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8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6"/>
        <v>41206.208333333336</v>
      </c>
      <c r="O269" s="7">
        <f t="shared" si="17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34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8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6"/>
        <v>41186.208333333336</v>
      </c>
      <c r="O270" s="7">
        <f t="shared" si="17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34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8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6"/>
        <v>43496.25</v>
      </c>
      <c r="O271" s="7">
        <f t="shared" si="17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34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8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6"/>
        <v>40514.25</v>
      </c>
      <c r="O272" s="7">
        <f t="shared" si="17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8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6"/>
        <v>42345.25</v>
      </c>
      <c r="O273" s="7">
        <f t="shared" si="17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34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8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6"/>
        <v>43656.208333333328</v>
      </c>
      <c r="O274" s="7">
        <f t="shared" si="17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34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8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6"/>
        <v>42995.208333333328</v>
      </c>
      <c r="O275" s="7">
        <f t="shared" si="17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8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6"/>
        <v>43045.25</v>
      </c>
      <c r="O276" s="7">
        <f t="shared" si="17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5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8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6"/>
        <v>43561.208333333328</v>
      </c>
      <c r="O277" s="7">
        <f t="shared" si="17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34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8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6"/>
        <v>41018.208333333336</v>
      </c>
      <c r="O278" s="7">
        <f t="shared" si="17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8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6"/>
        <v>40378.208333333336</v>
      </c>
      <c r="O279" s="7">
        <f t="shared" si="17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34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8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6"/>
        <v>41239.25</v>
      </c>
      <c r="O280" s="7">
        <f t="shared" si="17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4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8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6"/>
        <v>43346.208333333328</v>
      </c>
      <c r="O281" s="7">
        <f t="shared" si="17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8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6"/>
        <v>43060.25</v>
      </c>
      <c r="O282" s="7">
        <f t="shared" si="17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34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8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6"/>
        <v>40979.25</v>
      </c>
      <c r="O283" s="7">
        <f t="shared" si="17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34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8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6"/>
        <v>42701.25</v>
      </c>
      <c r="O284" s="7">
        <f t="shared" si="17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8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6"/>
        <v>42520.208333333328</v>
      </c>
      <c r="O285" s="7">
        <f t="shared" si="17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34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8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6"/>
        <v>41030.208333333336</v>
      </c>
      <c r="O286" s="7">
        <f t="shared" si="17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34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8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6"/>
        <v>42623.208333333328</v>
      </c>
      <c r="O287" s="7">
        <f t="shared" si="17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34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8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6"/>
        <v>42697.25</v>
      </c>
      <c r="O288" s="7">
        <f t="shared" si="17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34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8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6"/>
        <v>42122.208333333328</v>
      </c>
      <c r="O289" s="7">
        <f t="shared" si="17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8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6"/>
        <v>40982.208333333336</v>
      </c>
      <c r="O290" s="7">
        <f t="shared" si="17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34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8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6"/>
        <v>42219.208333333328</v>
      </c>
      <c r="O291" s="7">
        <f t="shared" si="17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34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8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6"/>
        <v>41404.208333333336</v>
      </c>
      <c r="O292" s="7">
        <f t="shared" si="17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34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8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6"/>
        <v>40831.208333333336</v>
      </c>
      <c r="O293" s="7">
        <f t="shared" si="17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34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8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6"/>
        <v>40984.208333333336</v>
      </c>
      <c r="O294" s="7">
        <f t="shared" si="17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34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8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6"/>
        <v>40456.208333333336</v>
      </c>
      <c r="O295" s="7">
        <f t="shared" si="17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34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8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6"/>
        <v>43399.208333333328</v>
      </c>
      <c r="O296" s="7">
        <f t="shared" si="17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5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8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6"/>
        <v>41562.208333333336</v>
      </c>
      <c r="O297" s="7">
        <f t="shared" si="17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8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6"/>
        <v>43493.25</v>
      </c>
      <c r="O298" s="7">
        <f t="shared" si="17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34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8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6"/>
        <v>41653.25</v>
      </c>
      <c r="O299" s="7">
        <f t="shared" si="17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34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8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6"/>
        <v>42426.25</v>
      </c>
      <c r="O300" s="7">
        <f t="shared" si="17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8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6"/>
        <v>42432.25</v>
      </c>
      <c r="O301" s="7">
        <f t="shared" si="17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8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6"/>
        <v>42977.208333333328</v>
      </c>
      <c r="O302" s="7">
        <f t="shared" si="17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8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6"/>
        <v>42061.25</v>
      </c>
      <c r="O303" s="7">
        <f t="shared" si="17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34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8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6"/>
        <v>43345.208333333328</v>
      </c>
      <c r="O304" s="7">
        <f t="shared" si="17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34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8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6"/>
        <v>42376.25</v>
      </c>
      <c r="O305" s="7">
        <f t="shared" si="17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34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8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6"/>
        <v>42589.208333333328</v>
      </c>
      <c r="O306" s="7">
        <f t="shared" si="17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34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8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6"/>
        <v>42448.208333333328</v>
      </c>
      <c r="O307" s="7">
        <f t="shared" si="17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5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8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6"/>
        <v>42930.208333333328</v>
      </c>
      <c r="O308" s="7">
        <f t="shared" si="17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4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8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6"/>
        <v>41066.208333333336</v>
      </c>
      <c r="O309" s="7">
        <f t="shared" si="17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34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8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6"/>
        <v>40651.208333333336</v>
      </c>
      <c r="O310" s="7">
        <f t="shared" si="17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34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8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6"/>
        <v>40807.208333333336</v>
      </c>
      <c r="O311" s="7">
        <f t="shared" si="17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34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8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6"/>
        <v>40277.208333333336</v>
      </c>
      <c r="O312" s="7">
        <f t="shared" si="17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34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8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6"/>
        <v>40590.25</v>
      </c>
      <c r="O313" s="7">
        <f t="shared" si="17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34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8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6"/>
        <v>41572.208333333336</v>
      </c>
      <c r="O314" s="7">
        <f t="shared" si="17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34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8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6"/>
        <v>40966.25</v>
      </c>
      <c r="O315" s="7">
        <f t="shared" si="17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34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8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6"/>
        <v>43536.208333333328</v>
      </c>
      <c r="O316" s="7">
        <f t="shared" si="17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8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6"/>
        <v>41783.208333333336</v>
      </c>
      <c r="O317" s="7">
        <f t="shared" si="17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34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8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6"/>
        <v>43788.25</v>
      </c>
      <c r="O318" s="7">
        <f t="shared" si="17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34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8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6"/>
        <v>42869.208333333328</v>
      </c>
      <c r="O319" s="7">
        <f t="shared" si="17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8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6"/>
        <v>41684.25</v>
      </c>
      <c r="O320" s="7">
        <f t="shared" si="17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34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8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6"/>
        <v>40402.208333333336</v>
      </c>
      <c r="O321" s="7">
        <f t="shared" si="17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34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8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ref="N322:N385" si="20">(((L322/60/60/24)+DATE(1970,1,1)))</f>
        <v>40673.208333333336</v>
      </c>
      <c r="O322" s="7">
        <f t="shared" ref="O322:O385" si="21">(((M322/60/60/24)+DATE(1970,1,1)))</f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5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2">IF(D323=0,0,(E323/D323)*100)</f>
        <v>94.144366197183089</v>
      </c>
      <c r="G323" t="s">
        <v>14</v>
      </c>
      <c r="H323">
        <v>2468</v>
      </c>
      <c r="I323" s="4">
        <f t="shared" ref="I323:I386" si="23">IF(H323=0,0,(E323/H323))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si="20"/>
        <v>40634.208333333336</v>
      </c>
      <c r="O323" s="7">
        <f t="shared" si="21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5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2"/>
        <v>166.56234096692114</v>
      </c>
      <c r="G324" t="s">
        <v>20</v>
      </c>
      <c r="H324">
        <v>5168</v>
      </c>
      <c r="I324" s="4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0"/>
        <v>40507.25</v>
      </c>
      <c r="O324" s="7">
        <f t="shared" si="21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34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2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0"/>
        <v>41725.208333333336</v>
      </c>
      <c r="O325" s="7">
        <f t="shared" si="21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34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2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0"/>
        <v>42176.208333333328</v>
      </c>
      <c r="O326" s="7">
        <f t="shared" si="21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2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0"/>
        <v>43267.208333333328</v>
      </c>
      <c r="O327" s="7">
        <f t="shared" si="21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2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0"/>
        <v>42364.25</v>
      </c>
      <c r="O328" s="7">
        <f t="shared" si="21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34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2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0"/>
        <v>43705.208333333328</v>
      </c>
      <c r="O329" s="7">
        <f t="shared" si="21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5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2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0"/>
        <v>43434.25</v>
      </c>
      <c r="O330" s="7">
        <f t="shared" si="21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34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2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0"/>
        <v>42716.25</v>
      </c>
      <c r="O331" s="7">
        <f t="shared" si="21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5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2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0"/>
        <v>43077.25</v>
      </c>
      <c r="O332" s="7">
        <f t="shared" si="21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2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0"/>
        <v>40896.25</v>
      </c>
      <c r="O333" s="7">
        <f t="shared" si="21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2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0"/>
        <v>41361.208333333336</v>
      </c>
      <c r="O334" s="7">
        <f t="shared" si="21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34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2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0"/>
        <v>43424.25</v>
      </c>
      <c r="O335" s="7">
        <f t="shared" si="21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34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2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0"/>
        <v>43110.25</v>
      </c>
      <c r="O336" s="7">
        <f t="shared" si="21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2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0"/>
        <v>43784.25</v>
      </c>
      <c r="O337" s="7">
        <f t="shared" si="21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34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2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0"/>
        <v>40527.25</v>
      </c>
      <c r="O338" s="7">
        <f t="shared" si="21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34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2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0"/>
        <v>43780.25</v>
      </c>
      <c r="O339" s="7">
        <f t="shared" si="21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34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2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0"/>
        <v>40821.208333333336</v>
      </c>
      <c r="O340" s="7">
        <f t="shared" si="21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34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2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0"/>
        <v>42949.208333333328</v>
      </c>
      <c r="O341" s="7">
        <f t="shared" si="21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34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2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0"/>
        <v>40889.25</v>
      </c>
      <c r="O342" s="7">
        <f t="shared" si="21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5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2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0"/>
        <v>42244.208333333328</v>
      </c>
      <c r="O343" s="7">
        <f t="shared" si="21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34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2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0"/>
        <v>41475.208333333336</v>
      </c>
      <c r="O344" s="7">
        <f t="shared" si="21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34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2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0"/>
        <v>41597.25</v>
      </c>
      <c r="O345" s="7">
        <f t="shared" si="21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34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2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0"/>
        <v>43122.25</v>
      </c>
      <c r="O346" s="7">
        <f t="shared" si="21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34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2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0"/>
        <v>42194.208333333328</v>
      </c>
      <c r="O347" s="7">
        <f t="shared" si="21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34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2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0"/>
        <v>42971.208333333328</v>
      </c>
      <c r="O348" s="7">
        <f t="shared" si="21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34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2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0"/>
        <v>42046.25</v>
      </c>
      <c r="O349" s="7">
        <f t="shared" si="21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34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2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0"/>
        <v>42782.25</v>
      </c>
      <c r="O350" s="7">
        <f t="shared" si="21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34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2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0"/>
        <v>42930.208333333328</v>
      </c>
      <c r="O351" s="7">
        <f t="shared" si="21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34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2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0"/>
        <v>42144.208333333328</v>
      </c>
      <c r="O352" s="7">
        <f t="shared" si="21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34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2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0"/>
        <v>42240.208333333328</v>
      </c>
      <c r="O353" s="7">
        <f t="shared" si="21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34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2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0"/>
        <v>42315.25</v>
      </c>
      <c r="O354" s="7">
        <f t="shared" si="21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34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2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0"/>
        <v>43651.208333333328</v>
      </c>
      <c r="O355" s="7">
        <f t="shared" si="21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34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2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0"/>
        <v>41520.208333333336</v>
      </c>
      <c r="O356" s="7">
        <f t="shared" si="21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34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2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0"/>
        <v>42757.25</v>
      </c>
      <c r="O357" s="7">
        <f t="shared" si="21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34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2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0"/>
        <v>40922.25</v>
      </c>
      <c r="O358" s="7">
        <f t="shared" si="21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34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2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0"/>
        <v>42250.208333333328</v>
      </c>
      <c r="O359" s="7">
        <f t="shared" si="21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34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2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0"/>
        <v>43322.208333333328</v>
      </c>
      <c r="O360" s="7">
        <f t="shared" si="21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34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2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0"/>
        <v>40782.208333333336</v>
      </c>
      <c r="O361" s="7">
        <f t="shared" si="21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34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2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0"/>
        <v>40544.25</v>
      </c>
      <c r="O362" s="7">
        <f t="shared" si="21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34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2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0"/>
        <v>43015.208333333328</v>
      </c>
      <c r="O363" s="7">
        <f t="shared" si="21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34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2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0"/>
        <v>40570.25</v>
      </c>
      <c r="O364" s="7">
        <f t="shared" si="21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34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2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0"/>
        <v>40904.25</v>
      </c>
      <c r="O365" s="7">
        <f t="shared" si="21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34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2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0"/>
        <v>43164.25</v>
      </c>
      <c r="O366" s="7">
        <f t="shared" si="21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34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2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0"/>
        <v>42733.25</v>
      </c>
      <c r="O367" s="7">
        <f t="shared" si="21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34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2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0"/>
        <v>40546.25</v>
      </c>
      <c r="O368" s="7">
        <f t="shared" si="21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34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2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0"/>
        <v>41930.208333333336</v>
      </c>
      <c r="O369" s="7">
        <f t="shared" si="21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34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2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0"/>
        <v>40464.208333333336</v>
      </c>
      <c r="O370" s="7">
        <f t="shared" si="21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34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2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0"/>
        <v>41308.25</v>
      </c>
      <c r="O371" s="7">
        <f t="shared" si="21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34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2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0"/>
        <v>43570.208333333328</v>
      </c>
      <c r="O372" s="7">
        <f t="shared" si="21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34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2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0"/>
        <v>42043.25</v>
      </c>
      <c r="O373" s="7">
        <f t="shared" si="21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2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0"/>
        <v>42012.25</v>
      </c>
      <c r="O374" s="7">
        <f t="shared" si="21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34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2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0"/>
        <v>42964.208333333328</v>
      </c>
      <c r="O375" s="7">
        <f t="shared" si="21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2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0"/>
        <v>43476.25</v>
      </c>
      <c r="O376" s="7">
        <f t="shared" si="21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2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0"/>
        <v>42293.208333333328</v>
      </c>
      <c r="O377" s="7">
        <f t="shared" si="21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34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2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0"/>
        <v>41826.208333333336</v>
      </c>
      <c r="O378" s="7">
        <f t="shared" si="21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34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2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0"/>
        <v>43760.208333333328</v>
      </c>
      <c r="O379" s="7">
        <f t="shared" si="21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34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2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0"/>
        <v>43241.208333333328</v>
      </c>
      <c r="O380" s="7">
        <f t="shared" si="21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34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2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0"/>
        <v>40843.208333333336</v>
      </c>
      <c r="O381" s="7">
        <f t="shared" si="21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2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0"/>
        <v>41448.208333333336</v>
      </c>
      <c r="O382" s="7">
        <f t="shared" si="21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34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2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0"/>
        <v>42163.208333333328</v>
      </c>
      <c r="O383" s="7">
        <f t="shared" si="21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2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0"/>
        <v>43024.208333333328</v>
      </c>
      <c r="O384" s="7">
        <f t="shared" si="21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34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2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0"/>
        <v>43509.25</v>
      </c>
      <c r="O385" s="7">
        <f t="shared" si="21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34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2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ref="N386:N449" si="24">(((L386/60/60/24)+DATE(1970,1,1)))</f>
        <v>42776.25</v>
      </c>
      <c r="O386" s="7">
        <f t="shared" ref="O386:O449" si="25">(((M386/60/60/24)+DATE(1970,1,1)))</f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5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6">IF(D387=0,0,(E387/D387)*100)</f>
        <v>146.16709511568124</v>
      </c>
      <c r="G387" t="s">
        <v>20</v>
      </c>
      <c r="H387">
        <v>1137</v>
      </c>
      <c r="I387" s="4">
        <f t="shared" ref="I387:I450" si="27">IF(H387=0,0,(E387/H387))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si="24"/>
        <v>43553.208333333328</v>
      </c>
      <c r="O387" s="7">
        <f t="shared" si="25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5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6"/>
        <v>76.42361623616236</v>
      </c>
      <c r="G388" t="s">
        <v>14</v>
      </c>
      <c r="H388">
        <v>1068</v>
      </c>
      <c r="I388" s="4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4"/>
        <v>40355.208333333336</v>
      </c>
      <c r="O388" s="7">
        <f t="shared" si="25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34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6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4"/>
        <v>41072.208333333336</v>
      </c>
      <c r="O389" s="7">
        <f t="shared" si="25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34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6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4"/>
        <v>40912.25</v>
      </c>
      <c r="O390" s="7">
        <f t="shared" si="25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34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6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4"/>
        <v>40479.208333333336</v>
      </c>
      <c r="O391" s="7">
        <f t="shared" si="25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34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6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4"/>
        <v>41530.208333333336</v>
      </c>
      <c r="O392" s="7">
        <f t="shared" si="25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34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6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4"/>
        <v>41653.25</v>
      </c>
      <c r="O393" s="7">
        <f t="shared" si="25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6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4"/>
        <v>40549.25</v>
      </c>
      <c r="O394" s="7">
        <f t="shared" si="25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34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6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4"/>
        <v>42933.208333333328</v>
      </c>
      <c r="O395" s="7">
        <f t="shared" si="25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34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6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4"/>
        <v>41484.208333333336</v>
      </c>
      <c r="O396" s="7">
        <f t="shared" si="25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6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4"/>
        <v>40885.25</v>
      </c>
      <c r="O397" s="7">
        <f t="shared" si="25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34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6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4"/>
        <v>43378.208333333328</v>
      </c>
      <c r="O398" s="7">
        <f t="shared" si="25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34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6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4"/>
        <v>41417.208333333336</v>
      </c>
      <c r="O399" s="7">
        <f t="shared" si="25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6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4"/>
        <v>43228.208333333328</v>
      </c>
      <c r="O400" s="7">
        <f t="shared" si="25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34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6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4"/>
        <v>40576.25</v>
      </c>
      <c r="O401" s="7">
        <f t="shared" si="25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6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4"/>
        <v>41502.208333333336</v>
      </c>
      <c r="O402" s="7">
        <f t="shared" si="25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6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4"/>
        <v>43765.208333333328</v>
      </c>
      <c r="O403" s="7">
        <f t="shared" si="25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34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6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4"/>
        <v>40914.25</v>
      </c>
      <c r="O404" s="7">
        <f t="shared" si="25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34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6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4"/>
        <v>40310.208333333336</v>
      </c>
      <c r="O405" s="7">
        <f t="shared" si="25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34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6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4"/>
        <v>43053.25</v>
      </c>
      <c r="O406" s="7">
        <f t="shared" si="25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34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6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4"/>
        <v>43255.208333333328</v>
      </c>
      <c r="O407" s="7">
        <f t="shared" si="25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4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6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4"/>
        <v>41304.25</v>
      </c>
      <c r="O408" s="7">
        <f t="shared" si="25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34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6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4"/>
        <v>43751.208333333328</v>
      </c>
      <c r="O409" s="7">
        <f t="shared" si="25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34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6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4"/>
        <v>42541.208333333328</v>
      </c>
      <c r="O410" s="7">
        <f t="shared" si="25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34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6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4"/>
        <v>42843.208333333328</v>
      </c>
      <c r="O411" s="7">
        <f t="shared" si="25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34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6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4"/>
        <v>42122.208333333328</v>
      </c>
      <c r="O412" s="7">
        <f t="shared" si="25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34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6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4"/>
        <v>42884.208333333328</v>
      </c>
      <c r="O413" s="7">
        <f t="shared" si="25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34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6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4"/>
        <v>41642.25</v>
      </c>
      <c r="O414" s="7">
        <f t="shared" si="25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34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6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4"/>
        <v>43431.25</v>
      </c>
      <c r="O415" s="7">
        <f t="shared" si="25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34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6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4"/>
        <v>40288.208333333336</v>
      </c>
      <c r="O416" s="7">
        <f t="shared" si="25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34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6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4"/>
        <v>40921.25</v>
      </c>
      <c r="O417" s="7">
        <f t="shared" si="25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6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4"/>
        <v>40560.25</v>
      </c>
      <c r="O418" s="7">
        <f t="shared" si="25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34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6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4"/>
        <v>43407.208333333328</v>
      </c>
      <c r="O419" s="7">
        <f t="shared" si="25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34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6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4"/>
        <v>41035.208333333336</v>
      </c>
      <c r="O420" s="7">
        <f t="shared" si="25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34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6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4"/>
        <v>40899.25</v>
      </c>
      <c r="O421" s="7">
        <f t="shared" si="25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34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6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4"/>
        <v>42911.208333333328</v>
      </c>
      <c r="O422" s="7">
        <f t="shared" si="25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34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6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4"/>
        <v>42915.208333333328</v>
      </c>
      <c r="O423" s="7">
        <f t="shared" si="25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5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6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4"/>
        <v>40285.208333333336</v>
      </c>
      <c r="O424" s="7">
        <f t="shared" si="25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34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6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4"/>
        <v>40808.208333333336</v>
      </c>
      <c r="O425" s="7">
        <f t="shared" si="25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34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6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4"/>
        <v>43208.208333333328</v>
      </c>
      <c r="O426" s="7">
        <f t="shared" si="25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34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6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4"/>
        <v>42213.208333333328</v>
      </c>
      <c r="O427" s="7">
        <f t="shared" si="25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34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6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4"/>
        <v>41332.25</v>
      </c>
      <c r="O428" s="7">
        <f t="shared" si="25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34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6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4"/>
        <v>41895.208333333336</v>
      </c>
      <c r="O429" s="7">
        <f t="shared" si="25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34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6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4"/>
        <v>40585.25</v>
      </c>
      <c r="O430" s="7">
        <f t="shared" si="25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34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6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4"/>
        <v>41680.25</v>
      </c>
      <c r="O431" s="7">
        <f t="shared" si="25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6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4"/>
        <v>43737.208333333328</v>
      </c>
      <c r="O432" s="7">
        <f t="shared" si="25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34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6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4"/>
        <v>43273.208333333328</v>
      </c>
      <c r="O433" s="7">
        <f t="shared" si="25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4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6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4"/>
        <v>41761.208333333336</v>
      </c>
      <c r="O434" s="7">
        <f t="shared" si="25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34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6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4"/>
        <v>41603.25</v>
      </c>
      <c r="O435" s="7">
        <f t="shared" si="25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34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6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4"/>
        <v>42705.25</v>
      </c>
      <c r="O436" s="7">
        <f t="shared" si="25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34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6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4"/>
        <v>41988.25</v>
      </c>
      <c r="O437" s="7">
        <f t="shared" si="25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34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6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4"/>
        <v>43575.208333333328</v>
      </c>
      <c r="O438" s="7">
        <f t="shared" si="25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34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6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4"/>
        <v>42260.208333333328</v>
      </c>
      <c r="O439" s="7">
        <f t="shared" si="25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6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4"/>
        <v>41337.25</v>
      </c>
      <c r="O440" s="7">
        <f t="shared" si="25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34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6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4"/>
        <v>42680.208333333328</v>
      </c>
      <c r="O441" s="7">
        <f t="shared" si="25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34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6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4"/>
        <v>42916.208333333328</v>
      </c>
      <c r="O442" s="7">
        <f t="shared" si="25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34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6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4"/>
        <v>41025.208333333336</v>
      </c>
      <c r="O443" s="7">
        <f t="shared" si="25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34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6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4"/>
        <v>42980.208333333328</v>
      </c>
      <c r="O444" s="7">
        <f t="shared" si="25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34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6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4"/>
        <v>40451.208333333336</v>
      </c>
      <c r="O445" s="7">
        <f t="shared" si="25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6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4"/>
        <v>40748.208333333336</v>
      </c>
      <c r="O446" s="7">
        <f t="shared" si="25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6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4"/>
        <v>40515.25</v>
      </c>
      <c r="O447" s="7">
        <f t="shared" si="25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34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6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4"/>
        <v>41261.25</v>
      </c>
      <c r="O448" s="7">
        <f t="shared" si="25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6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4"/>
        <v>43088.25</v>
      </c>
      <c r="O449" s="7">
        <f t="shared" si="25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34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6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ref="N450:N513" si="28">(((L450/60/60/24)+DATE(1970,1,1)))</f>
        <v>41378.208333333336</v>
      </c>
      <c r="O450" s="7">
        <f t="shared" ref="O450:O513" si="29">(((M450/60/60/24)+DATE(1970,1,1)))</f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34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30">IF(D451=0,0,(E451/D451)*100)</f>
        <v>967</v>
      </c>
      <c r="G451" t="s">
        <v>20</v>
      </c>
      <c r="H451">
        <v>86</v>
      </c>
      <c r="I451" s="4">
        <f t="shared" ref="I451:I514" si="31">IF(H451=0,0,(E451/H451))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si="28"/>
        <v>43530.25</v>
      </c>
      <c r="O451" s="7">
        <f t="shared" si="29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34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30"/>
        <v>4</v>
      </c>
      <c r="G452" t="s">
        <v>14</v>
      </c>
      <c r="H452">
        <v>1</v>
      </c>
      <c r="I452" s="4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28"/>
        <v>43394.208333333328</v>
      </c>
      <c r="O452" s="7">
        <f t="shared" si="29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34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0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28"/>
        <v>42935.208333333328</v>
      </c>
      <c r="O453" s="7">
        <f t="shared" si="29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0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28"/>
        <v>40365.208333333336</v>
      </c>
      <c r="O454" s="7">
        <f t="shared" si="29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0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28"/>
        <v>42705.25</v>
      </c>
      <c r="O455" s="7">
        <f t="shared" si="29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34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0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28"/>
        <v>41568.208333333336</v>
      </c>
      <c r="O456" s="7">
        <f t="shared" si="29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34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0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28"/>
        <v>40809.208333333336</v>
      </c>
      <c r="O457" s="7">
        <f t="shared" si="29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5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0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28"/>
        <v>43141.25</v>
      </c>
      <c r="O458" s="7">
        <f t="shared" si="29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34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0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28"/>
        <v>42657.208333333328</v>
      </c>
      <c r="O459" s="7">
        <f t="shared" si="29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34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0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28"/>
        <v>40265.208333333336</v>
      </c>
      <c r="O460" s="7">
        <f t="shared" si="29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34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0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28"/>
        <v>42001.25</v>
      </c>
      <c r="O461" s="7">
        <f t="shared" si="29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34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0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28"/>
        <v>40399.208333333336</v>
      </c>
      <c r="O462" s="7">
        <f t="shared" si="29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34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0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28"/>
        <v>41757.208333333336</v>
      </c>
      <c r="O463" s="7">
        <f t="shared" si="29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34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0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28"/>
        <v>41304.25</v>
      </c>
      <c r="O464" s="7">
        <f t="shared" si="29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0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28"/>
        <v>41639.25</v>
      </c>
      <c r="O465" s="7">
        <f t="shared" si="29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34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0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28"/>
        <v>43142.25</v>
      </c>
      <c r="O466" s="7">
        <f t="shared" si="29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34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0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28"/>
        <v>43127.25</v>
      </c>
      <c r="O467" s="7">
        <f t="shared" si="29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34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0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28"/>
        <v>41409.208333333336</v>
      </c>
      <c r="O468" s="7">
        <f t="shared" si="29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0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28"/>
        <v>42331.25</v>
      </c>
      <c r="O469" s="7">
        <f t="shared" si="29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34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0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28"/>
        <v>43569.208333333328</v>
      </c>
      <c r="O470" s="7">
        <f t="shared" si="29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34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0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28"/>
        <v>42142.208333333328</v>
      </c>
      <c r="O471" s="7">
        <f t="shared" si="29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34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0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28"/>
        <v>42716.25</v>
      </c>
      <c r="O472" s="7">
        <f t="shared" si="29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34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0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28"/>
        <v>41031.208333333336</v>
      </c>
      <c r="O473" s="7">
        <f t="shared" si="29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0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28"/>
        <v>43535.208333333328</v>
      </c>
      <c r="O474" s="7">
        <f t="shared" si="29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34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0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28"/>
        <v>43277.208333333328</v>
      </c>
      <c r="O475" s="7">
        <f t="shared" si="29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0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28"/>
        <v>41989.25</v>
      </c>
      <c r="O476" s="7">
        <f t="shared" si="29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0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28"/>
        <v>41450.208333333336</v>
      </c>
      <c r="O477" s="7">
        <f t="shared" si="29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0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28"/>
        <v>43322.208333333328</v>
      </c>
      <c r="O478" s="7">
        <f t="shared" si="29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34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0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28"/>
        <v>40720.208333333336</v>
      </c>
      <c r="O479" s="7">
        <f t="shared" si="29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34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0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28"/>
        <v>42072.208333333328</v>
      </c>
      <c r="O480" s="7">
        <f t="shared" si="29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34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0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28"/>
        <v>42945.208333333328</v>
      </c>
      <c r="O481" s="7">
        <f t="shared" si="29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34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0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28"/>
        <v>40248.25</v>
      </c>
      <c r="O482" s="7">
        <f t="shared" si="29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0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28"/>
        <v>41913.208333333336</v>
      </c>
      <c r="O483" s="7">
        <f t="shared" si="29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0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28"/>
        <v>40963.25</v>
      </c>
      <c r="O484" s="7">
        <f t="shared" si="29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34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0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28"/>
        <v>43811.25</v>
      </c>
      <c r="O485" s="7">
        <f t="shared" si="29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34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0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28"/>
        <v>41855.208333333336</v>
      </c>
      <c r="O486" s="7">
        <f t="shared" si="29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0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28"/>
        <v>43626.208333333328</v>
      </c>
      <c r="O487" s="7">
        <f t="shared" si="29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5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0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28"/>
        <v>43168.25</v>
      </c>
      <c r="O488" s="7">
        <f t="shared" si="29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34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0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28"/>
        <v>42845.208333333328</v>
      </c>
      <c r="O489" s="7">
        <f t="shared" si="29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34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0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28"/>
        <v>42403.25</v>
      </c>
      <c r="O490" s="7">
        <f t="shared" si="29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34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0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28"/>
        <v>40406.208333333336</v>
      </c>
      <c r="O491" s="7">
        <f t="shared" si="29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5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0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28"/>
        <v>43786.25</v>
      </c>
      <c r="O492" s="7">
        <f t="shared" si="29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0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28"/>
        <v>41456.208333333336</v>
      </c>
      <c r="O493" s="7">
        <f t="shared" si="29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34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0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28"/>
        <v>40336.208333333336</v>
      </c>
      <c r="O494" s="7">
        <f t="shared" si="29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34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0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28"/>
        <v>43645.208333333328</v>
      </c>
      <c r="O495" s="7">
        <f t="shared" si="29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4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0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28"/>
        <v>40990.208333333336</v>
      </c>
      <c r="O496" s="7">
        <f t="shared" si="29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34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0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28"/>
        <v>41800.208333333336</v>
      </c>
      <c r="O497" s="7">
        <f t="shared" si="29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34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0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28"/>
        <v>42876.208333333328</v>
      </c>
      <c r="O498" s="7">
        <f t="shared" si="29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34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0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28"/>
        <v>42724.25</v>
      </c>
      <c r="O499" s="7">
        <f t="shared" si="29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34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0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28"/>
        <v>42005.25</v>
      </c>
      <c r="O500" s="7">
        <f t="shared" si="29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0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28"/>
        <v>42444.208333333328</v>
      </c>
      <c r="O501" s="7">
        <f t="shared" si="29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34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0"/>
        <v>0</v>
      </c>
      <c r="G502" t="s">
        <v>14</v>
      </c>
      <c r="H502">
        <v>0</v>
      </c>
      <c r="I502" s="4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28"/>
        <v>41395.208333333336</v>
      </c>
      <c r="O502" s="7">
        <f t="shared" si="29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34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0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28"/>
        <v>41345.208333333336</v>
      </c>
      <c r="O503" s="7">
        <f t="shared" si="29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34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0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28"/>
        <v>41117.208333333336</v>
      </c>
      <c r="O504" s="7">
        <f t="shared" si="29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5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0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28"/>
        <v>42186.208333333328</v>
      </c>
      <c r="O505" s="7">
        <f t="shared" si="29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34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0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28"/>
        <v>42142.208333333328</v>
      </c>
      <c r="O506" s="7">
        <f t="shared" si="29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34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0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28"/>
        <v>41341.25</v>
      </c>
      <c r="O507" s="7">
        <f t="shared" si="29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34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0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28"/>
        <v>43062.25</v>
      </c>
      <c r="O508" s="7">
        <f t="shared" si="29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5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0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28"/>
        <v>41373.208333333336</v>
      </c>
      <c r="O509" s="7">
        <f t="shared" si="29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34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0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28"/>
        <v>43310.208333333328</v>
      </c>
      <c r="O510" s="7">
        <f t="shared" si="29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34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0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28"/>
        <v>41034.208333333336</v>
      </c>
      <c r="O511" s="7">
        <f t="shared" si="29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34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0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28"/>
        <v>43251.208333333328</v>
      </c>
      <c r="O512" s="7">
        <f t="shared" si="29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34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0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28"/>
        <v>43671.208333333328</v>
      </c>
      <c r="O513" s="7">
        <f t="shared" si="29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0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ref="N514:N577" si="32">(((L514/60/60/24)+DATE(1970,1,1)))</f>
        <v>41825.208333333336</v>
      </c>
      <c r="O514" s="7">
        <f t="shared" ref="O514:O577" si="33">(((M514/60/60/24)+DATE(1970,1,1)))</f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34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4">IF(D515=0,0,(E515/D515)*100)</f>
        <v>39.277108433734945</v>
      </c>
      <c r="G515" t="s">
        <v>74</v>
      </c>
      <c r="H515">
        <v>35</v>
      </c>
      <c r="I515" s="4">
        <f t="shared" ref="I515:I578" si="35">IF(H515=0,0,(E515/H515))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si="32"/>
        <v>40430.208333333336</v>
      </c>
      <c r="O515" s="7">
        <f t="shared" si="33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34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4"/>
        <v>22.439077144917089</v>
      </c>
      <c r="G516" t="s">
        <v>74</v>
      </c>
      <c r="H516">
        <v>528</v>
      </c>
      <c r="I516" s="4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2"/>
        <v>41614.25</v>
      </c>
      <c r="O516" s="7">
        <f t="shared" si="33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34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4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2"/>
        <v>40900.25</v>
      </c>
      <c r="O517" s="7">
        <f t="shared" si="33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34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4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2"/>
        <v>40396.208333333336</v>
      </c>
      <c r="O518" s="7">
        <f t="shared" si="33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34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4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2"/>
        <v>42860.208333333328</v>
      </c>
      <c r="O519" s="7">
        <f t="shared" si="33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4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2"/>
        <v>43154.25</v>
      </c>
      <c r="O520" s="7">
        <f t="shared" si="33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34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4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2"/>
        <v>42012.25</v>
      </c>
      <c r="O521" s="7">
        <f t="shared" si="33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34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4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2"/>
        <v>43574.208333333328</v>
      </c>
      <c r="O522" s="7">
        <f t="shared" si="33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34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4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2"/>
        <v>42605.208333333328</v>
      </c>
      <c r="O523" s="7">
        <f t="shared" si="33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4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2"/>
        <v>41093.208333333336</v>
      </c>
      <c r="O524" s="7">
        <f t="shared" si="33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34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4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2"/>
        <v>40241.25</v>
      </c>
      <c r="O525" s="7">
        <f t="shared" si="33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34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4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2"/>
        <v>40294.208333333336</v>
      </c>
      <c r="O526" s="7">
        <f t="shared" si="33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4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2"/>
        <v>40505.25</v>
      </c>
      <c r="O527" s="7">
        <f t="shared" si="33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5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4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2"/>
        <v>42364.25</v>
      </c>
      <c r="O528" s="7">
        <f t="shared" si="33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34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4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2"/>
        <v>42405.25</v>
      </c>
      <c r="O529" s="7">
        <f t="shared" si="33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34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4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2"/>
        <v>41601.25</v>
      </c>
      <c r="O530" s="7">
        <f t="shared" si="33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34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4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2"/>
        <v>41769.208333333336</v>
      </c>
      <c r="O531" s="7">
        <f t="shared" si="33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4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2"/>
        <v>40421.208333333336</v>
      </c>
      <c r="O532" s="7">
        <f t="shared" si="33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5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4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2"/>
        <v>41589.25</v>
      </c>
      <c r="O533" s="7">
        <f t="shared" si="33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34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4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2"/>
        <v>43125.25</v>
      </c>
      <c r="O534" s="7">
        <f t="shared" si="33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34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4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2"/>
        <v>41479.208333333336</v>
      </c>
      <c r="O535" s="7">
        <f t="shared" si="33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34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4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2"/>
        <v>43329.208333333328</v>
      </c>
      <c r="O536" s="7">
        <f t="shared" si="33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34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4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2"/>
        <v>43259.208333333328</v>
      </c>
      <c r="O537" s="7">
        <f t="shared" si="33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34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4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2"/>
        <v>40414.208333333336</v>
      </c>
      <c r="O538" s="7">
        <f t="shared" si="33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34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4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2"/>
        <v>43342.208333333328</v>
      </c>
      <c r="O539" s="7">
        <f t="shared" si="33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34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4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2"/>
        <v>41539.208333333336</v>
      </c>
      <c r="O540" s="7">
        <f t="shared" si="33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34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4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2"/>
        <v>43647.208333333328</v>
      </c>
      <c r="O541" s="7">
        <f t="shared" si="33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34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4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2"/>
        <v>43225.208333333328</v>
      </c>
      <c r="O542" s="7">
        <f t="shared" si="33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34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4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2"/>
        <v>42165.208333333328</v>
      </c>
      <c r="O543" s="7">
        <f t="shared" si="33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34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4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2"/>
        <v>42391.25</v>
      </c>
      <c r="O544" s="7">
        <f t="shared" si="33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34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4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2"/>
        <v>41528.208333333336</v>
      </c>
      <c r="O545" s="7">
        <f t="shared" si="33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5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4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2"/>
        <v>42377.25</v>
      </c>
      <c r="O546" s="7">
        <f t="shared" si="33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34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4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2"/>
        <v>43824.25</v>
      </c>
      <c r="O547" s="7">
        <f t="shared" si="33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4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4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2"/>
        <v>43360.208333333328</v>
      </c>
      <c r="O548" s="7">
        <f t="shared" si="33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34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4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2"/>
        <v>42029.25</v>
      </c>
      <c r="O549" s="7">
        <f t="shared" si="33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34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4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2"/>
        <v>42461.208333333328</v>
      </c>
      <c r="O550" s="7">
        <f t="shared" si="33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5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4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2"/>
        <v>41422.208333333336</v>
      </c>
      <c r="O551" s="7">
        <f t="shared" si="33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5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4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2"/>
        <v>40968.25</v>
      </c>
      <c r="O552" s="7">
        <f t="shared" si="33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4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4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2"/>
        <v>41993.25</v>
      </c>
      <c r="O553" s="7">
        <f t="shared" si="33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34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4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2"/>
        <v>42700.25</v>
      </c>
      <c r="O554" s="7">
        <f t="shared" si="33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5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4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2"/>
        <v>40545.25</v>
      </c>
      <c r="O555" s="7">
        <f t="shared" si="33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5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4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2"/>
        <v>42723.25</v>
      </c>
      <c r="O556" s="7">
        <f t="shared" si="33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34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4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2"/>
        <v>41731.208333333336</v>
      </c>
      <c r="O557" s="7">
        <f t="shared" si="33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34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4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2"/>
        <v>40792.208333333336</v>
      </c>
      <c r="O558" s="7">
        <f t="shared" si="33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34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4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2"/>
        <v>42279.208333333328</v>
      </c>
      <c r="O559" s="7">
        <f t="shared" si="33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34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4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2"/>
        <v>42424.25</v>
      </c>
      <c r="O560" s="7">
        <f t="shared" si="33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34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4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2"/>
        <v>42584.208333333328</v>
      </c>
      <c r="O561" s="7">
        <f t="shared" si="33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34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4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2"/>
        <v>40865.25</v>
      </c>
      <c r="O562" s="7">
        <f t="shared" si="33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34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4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2"/>
        <v>40833.208333333336</v>
      </c>
      <c r="O563" s="7">
        <f t="shared" si="33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4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2"/>
        <v>43536.208333333328</v>
      </c>
      <c r="O564" s="7">
        <f t="shared" si="33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34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4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2"/>
        <v>43417.25</v>
      </c>
      <c r="O565" s="7">
        <f t="shared" si="33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34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4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2"/>
        <v>42078.208333333328</v>
      </c>
      <c r="O566" s="7">
        <f t="shared" si="33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34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4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2"/>
        <v>40862.25</v>
      </c>
      <c r="O567" s="7">
        <f t="shared" si="33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34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4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2"/>
        <v>42424.25</v>
      </c>
      <c r="O568" s="7">
        <f t="shared" si="33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4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2"/>
        <v>41830.208333333336</v>
      </c>
      <c r="O569" s="7">
        <f t="shared" si="33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34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4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2"/>
        <v>40374.208333333336</v>
      </c>
      <c r="O570" s="7">
        <f t="shared" si="33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34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4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2"/>
        <v>40554.25</v>
      </c>
      <c r="O571" s="7">
        <f t="shared" si="33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34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4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2"/>
        <v>41993.25</v>
      </c>
      <c r="O572" s="7">
        <f t="shared" si="33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34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4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2"/>
        <v>42174.208333333328</v>
      </c>
      <c r="O573" s="7">
        <f t="shared" si="33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34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4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2"/>
        <v>42275.208333333328</v>
      </c>
      <c r="O574" s="7">
        <f t="shared" si="33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34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4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2"/>
        <v>41761.208333333336</v>
      </c>
      <c r="O575" s="7">
        <f t="shared" si="33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34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4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2"/>
        <v>43806.25</v>
      </c>
      <c r="O576" s="7">
        <f t="shared" si="33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34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4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2"/>
        <v>41779.208333333336</v>
      </c>
      <c r="O577" s="7">
        <f t="shared" si="33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4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ref="N578:N641" si="36">(((L578/60/60/24)+DATE(1970,1,1)))</f>
        <v>43040.208333333328</v>
      </c>
      <c r="O578" s="7">
        <f t="shared" ref="O578:O641" si="37">(((M578/60/60/24)+DATE(1970,1,1)))</f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34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8">IF(D579=0,0,(E579/D579)*100)</f>
        <v>18.853658536585368</v>
      </c>
      <c r="G579" t="s">
        <v>74</v>
      </c>
      <c r="H579">
        <v>37</v>
      </c>
      <c r="I579" s="4">
        <f t="shared" ref="I579:I642" si="39">IF(H579=0,0,(E579/H579))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si="36"/>
        <v>40613.25</v>
      </c>
      <c r="O579" s="7">
        <f t="shared" si="37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8"/>
        <v>16.754404145077721</v>
      </c>
      <c r="G580" t="s">
        <v>14</v>
      </c>
      <c r="H580">
        <v>245</v>
      </c>
      <c r="I580" s="4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6"/>
        <v>40878.25</v>
      </c>
      <c r="O580" s="7">
        <f t="shared" si="37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34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8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6"/>
        <v>40762.208333333336</v>
      </c>
      <c r="O581" s="7">
        <f t="shared" si="37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34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8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6"/>
        <v>41696.25</v>
      </c>
      <c r="O582" s="7">
        <f t="shared" si="37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34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8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6"/>
        <v>40662.208333333336</v>
      </c>
      <c r="O583" s="7">
        <f t="shared" si="37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34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8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6"/>
        <v>42165.208333333328</v>
      </c>
      <c r="O584" s="7">
        <f t="shared" si="37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8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6"/>
        <v>40959.25</v>
      </c>
      <c r="O585" s="7">
        <f t="shared" si="37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8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6"/>
        <v>41024.208333333336</v>
      </c>
      <c r="O586" s="7">
        <f t="shared" si="37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34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8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6"/>
        <v>40255.208333333336</v>
      </c>
      <c r="O587" s="7">
        <f t="shared" si="37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4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8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6"/>
        <v>40499.25</v>
      </c>
      <c r="O588" s="7">
        <f t="shared" si="37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34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8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6"/>
        <v>43484.25</v>
      </c>
      <c r="O589" s="7">
        <f t="shared" si="37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34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8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6"/>
        <v>40262.208333333336</v>
      </c>
      <c r="O590" s="7">
        <f t="shared" si="37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34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8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6"/>
        <v>42190.208333333328</v>
      </c>
      <c r="O591" s="7">
        <f t="shared" si="37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8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6"/>
        <v>41994.25</v>
      </c>
      <c r="O592" s="7">
        <f t="shared" si="37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34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8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6"/>
        <v>40373.208333333336</v>
      </c>
      <c r="O593" s="7">
        <f t="shared" si="37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5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8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6"/>
        <v>41789.208333333336</v>
      </c>
      <c r="O594" s="7">
        <f t="shared" si="37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4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8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6"/>
        <v>41724.208333333336</v>
      </c>
      <c r="O595" s="7">
        <f t="shared" si="37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5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8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6"/>
        <v>42548.208333333328</v>
      </c>
      <c r="O596" s="7">
        <f t="shared" si="37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5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8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6"/>
        <v>40253.208333333336</v>
      </c>
      <c r="O597" s="7">
        <f t="shared" si="37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34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8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6"/>
        <v>42434.25</v>
      </c>
      <c r="O598" s="7">
        <f t="shared" si="37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34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8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6"/>
        <v>43786.25</v>
      </c>
      <c r="O599" s="7">
        <f t="shared" si="37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34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8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6"/>
        <v>40344.208333333336</v>
      </c>
      <c r="O600" s="7">
        <f t="shared" si="37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5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8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6"/>
        <v>42047.25</v>
      </c>
      <c r="O601" s="7">
        <f t="shared" si="37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34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8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6"/>
        <v>41485.208333333336</v>
      </c>
      <c r="O602" s="7">
        <f t="shared" si="37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34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8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6"/>
        <v>41789.208333333336</v>
      </c>
      <c r="O603" s="7">
        <f t="shared" si="37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8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6"/>
        <v>42160.208333333328</v>
      </c>
      <c r="O604" s="7">
        <f t="shared" si="37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34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8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6"/>
        <v>43573.208333333328</v>
      </c>
      <c r="O605" s="7">
        <f t="shared" si="37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34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8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6"/>
        <v>40565.25</v>
      </c>
      <c r="O606" s="7">
        <f t="shared" si="37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34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8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6"/>
        <v>42280.208333333328</v>
      </c>
      <c r="O607" s="7">
        <f t="shared" si="37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34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8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6"/>
        <v>42436.25</v>
      </c>
      <c r="O608" s="7">
        <f t="shared" si="37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34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8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6"/>
        <v>41721.208333333336</v>
      </c>
      <c r="O609" s="7">
        <f t="shared" si="37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34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8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6"/>
        <v>43530.25</v>
      </c>
      <c r="O610" s="7">
        <f t="shared" si="37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34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8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6"/>
        <v>43481.25</v>
      </c>
      <c r="O611" s="7">
        <f t="shared" si="37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8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6"/>
        <v>41259.25</v>
      </c>
      <c r="O612" s="7">
        <f t="shared" si="37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34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8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6"/>
        <v>41480.208333333336</v>
      </c>
      <c r="O613" s="7">
        <f t="shared" si="37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8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6"/>
        <v>40474.208333333336</v>
      </c>
      <c r="O614" s="7">
        <f t="shared" si="37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8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6"/>
        <v>42973.208333333328</v>
      </c>
      <c r="O615" s="7">
        <f t="shared" si="37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8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6"/>
        <v>42746.25</v>
      </c>
      <c r="O616" s="7">
        <f t="shared" si="37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34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8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6"/>
        <v>42489.208333333328</v>
      </c>
      <c r="O617" s="7">
        <f t="shared" si="37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34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8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6"/>
        <v>41537.208333333336</v>
      </c>
      <c r="O618" s="7">
        <f t="shared" si="37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34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8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6"/>
        <v>41794.208333333336</v>
      </c>
      <c r="O619" s="7">
        <f t="shared" si="37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34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8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6"/>
        <v>41396.208333333336</v>
      </c>
      <c r="O620" s="7">
        <f t="shared" si="37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34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8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6"/>
        <v>40669.208333333336</v>
      </c>
      <c r="O621" s="7">
        <f t="shared" si="37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34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8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6"/>
        <v>42559.208333333328</v>
      </c>
      <c r="O622" s="7">
        <f t="shared" si="37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34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8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6"/>
        <v>42626.208333333328</v>
      </c>
      <c r="O623" s="7">
        <f t="shared" si="37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34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8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6"/>
        <v>43205.208333333328</v>
      </c>
      <c r="O624" s="7">
        <f t="shared" si="37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34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8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6"/>
        <v>42201.208333333328</v>
      </c>
      <c r="O625" s="7">
        <f t="shared" si="37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34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8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6"/>
        <v>42029.25</v>
      </c>
      <c r="O626" s="7">
        <f t="shared" si="37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5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8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6"/>
        <v>43857.25</v>
      </c>
      <c r="O627" s="7">
        <f t="shared" si="37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8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6"/>
        <v>40449.208333333336</v>
      </c>
      <c r="O628" s="7">
        <f t="shared" si="37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34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8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6"/>
        <v>40345.208333333336</v>
      </c>
      <c r="O629" s="7">
        <f t="shared" si="37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34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8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6"/>
        <v>40455.208333333336</v>
      </c>
      <c r="O630" s="7">
        <f t="shared" si="37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34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8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6"/>
        <v>42557.208333333328</v>
      </c>
      <c r="O631" s="7">
        <f t="shared" si="37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34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8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6"/>
        <v>43586.208333333328</v>
      </c>
      <c r="O632" s="7">
        <f t="shared" si="37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34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8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6"/>
        <v>43550.208333333328</v>
      </c>
      <c r="O633" s="7">
        <f t="shared" si="37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34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8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6"/>
        <v>41945.208333333336</v>
      </c>
      <c r="O634" s="7">
        <f t="shared" si="37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8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6"/>
        <v>42315.25</v>
      </c>
      <c r="O635" s="7">
        <f t="shared" si="37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34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8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6"/>
        <v>42819.208333333328</v>
      </c>
      <c r="O636" s="7">
        <f t="shared" si="37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34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8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6"/>
        <v>41314.25</v>
      </c>
      <c r="O637" s="7">
        <f t="shared" si="37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34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8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6"/>
        <v>40926.25</v>
      </c>
      <c r="O638" s="7">
        <f t="shared" si="37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34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8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6"/>
        <v>42688.25</v>
      </c>
      <c r="O639" s="7">
        <f t="shared" si="37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34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8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6"/>
        <v>40386.208333333336</v>
      </c>
      <c r="O640" s="7">
        <f t="shared" si="37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34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8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6"/>
        <v>43309.208333333328</v>
      </c>
      <c r="O641" s="7">
        <f t="shared" si="37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34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8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ref="N642:N705" si="40">(((L642/60/60/24)+DATE(1970,1,1)))</f>
        <v>42387.25</v>
      </c>
      <c r="O642" s="7">
        <f t="shared" ref="O642:O705" si="41">(((M642/60/60/24)+DATE(1970,1,1)))</f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5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2">IF(D643=0,0,(E643/D643)*100)</f>
        <v>119.96808510638297</v>
      </c>
      <c r="G643" t="s">
        <v>20</v>
      </c>
      <c r="H643">
        <v>194</v>
      </c>
      <c r="I643" s="4">
        <f t="shared" ref="I643:I706" si="43">IF(H643=0,0,(E643/H643))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si="40"/>
        <v>42786.25</v>
      </c>
      <c r="O643" s="7">
        <f t="shared" si="41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34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2"/>
        <v>145.45652173913044</v>
      </c>
      <c r="G644" t="s">
        <v>20</v>
      </c>
      <c r="H644">
        <v>129</v>
      </c>
      <c r="I644" s="4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0"/>
        <v>43451.25</v>
      </c>
      <c r="O644" s="7">
        <f t="shared" si="41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34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2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0"/>
        <v>42795.25</v>
      </c>
      <c r="O645" s="7">
        <f t="shared" si="41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34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2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0"/>
        <v>43452.25</v>
      </c>
      <c r="O646" s="7">
        <f t="shared" si="41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34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2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0"/>
        <v>43369.208333333328</v>
      </c>
      <c r="O647" s="7">
        <f t="shared" si="41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34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2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0"/>
        <v>41346.208333333336</v>
      </c>
      <c r="O648" s="7">
        <f t="shared" si="41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34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2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0"/>
        <v>43199.208333333328</v>
      </c>
      <c r="O649" s="7">
        <f t="shared" si="41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34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2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0"/>
        <v>42922.208333333328</v>
      </c>
      <c r="O650" s="7">
        <f t="shared" si="41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34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2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0"/>
        <v>40471.208333333336</v>
      </c>
      <c r="O651" s="7">
        <f t="shared" si="41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34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2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0"/>
        <v>41828.208333333336</v>
      </c>
      <c r="O652" s="7">
        <f t="shared" si="41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34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2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0"/>
        <v>41692.25</v>
      </c>
      <c r="O653" s="7">
        <f t="shared" si="41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34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2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0"/>
        <v>42587.208333333328</v>
      </c>
      <c r="O654" s="7">
        <f t="shared" si="41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4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2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0"/>
        <v>42468.208333333328</v>
      </c>
      <c r="O655" s="7">
        <f t="shared" si="41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34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2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0"/>
        <v>42240.208333333328</v>
      </c>
      <c r="O656" s="7">
        <f t="shared" si="41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34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2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0"/>
        <v>42796.25</v>
      </c>
      <c r="O657" s="7">
        <f t="shared" si="41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5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2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0"/>
        <v>43097.25</v>
      </c>
      <c r="O658" s="7">
        <f t="shared" si="41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34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2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0"/>
        <v>43096.25</v>
      </c>
      <c r="O659" s="7">
        <f t="shared" si="41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34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2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0"/>
        <v>42246.208333333328</v>
      </c>
      <c r="O660" s="7">
        <f t="shared" si="41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34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2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0"/>
        <v>40570.25</v>
      </c>
      <c r="O661" s="7">
        <f t="shared" si="41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34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2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0"/>
        <v>42237.208333333328</v>
      </c>
      <c r="O662" s="7">
        <f t="shared" si="41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34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2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0"/>
        <v>40996.208333333336</v>
      </c>
      <c r="O663" s="7">
        <f t="shared" si="41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34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2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0"/>
        <v>43443.25</v>
      </c>
      <c r="O664" s="7">
        <f t="shared" si="41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34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2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0"/>
        <v>40458.208333333336</v>
      </c>
      <c r="O665" s="7">
        <f t="shared" si="41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34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2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0"/>
        <v>40959.25</v>
      </c>
      <c r="O666" s="7">
        <f t="shared" si="41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34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2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0"/>
        <v>40733.208333333336</v>
      </c>
      <c r="O667" s="7">
        <f t="shared" si="41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34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2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0"/>
        <v>41516.208333333336</v>
      </c>
      <c r="O668" s="7">
        <f t="shared" si="41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5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2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0"/>
        <v>41892.208333333336</v>
      </c>
      <c r="O669" s="7">
        <f t="shared" si="41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5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2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0"/>
        <v>41122.208333333336</v>
      </c>
      <c r="O670" s="7">
        <f t="shared" si="41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34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2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0"/>
        <v>42912.208333333328</v>
      </c>
      <c r="O671" s="7">
        <f t="shared" si="41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2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0"/>
        <v>42425.25</v>
      </c>
      <c r="O672" s="7">
        <f t="shared" si="41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2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0"/>
        <v>40390.208333333336</v>
      </c>
      <c r="O673" s="7">
        <f t="shared" si="41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34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2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0"/>
        <v>43180.208333333328</v>
      </c>
      <c r="O674" s="7">
        <f t="shared" si="41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34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2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0"/>
        <v>42475.208333333328</v>
      </c>
      <c r="O675" s="7">
        <f t="shared" si="41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34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2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0"/>
        <v>40774.208333333336</v>
      </c>
      <c r="O676" s="7">
        <f t="shared" si="41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34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2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0"/>
        <v>43719.208333333328</v>
      </c>
      <c r="O677" s="7">
        <f t="shared" si="41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34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2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0"/>
        <v>41178.208333333336</v>
      </c>
      <c r="O678" s="7">
        <f t="shared" si="41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34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2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0"/>
        <v>42561.208333333328</v>
      </c>
      <c r="O679" s="7">
        <f t="shared" si="41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34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2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0"/>
        <v>43484.25</v>
      </c>
      <c r="O680" s="7">
        <f t="shared" si="41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34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2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0"/>
        <v>43756.208333333328</v>
      </c>
      <c r="O681" s="7">
        <f t="shared" si="41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5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2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0"/>
        <v>43813.25</v>
      </c>
      <c r="O682" s="7">
        <f t="shared" si="41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2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0"/>
        <v>40898.25</v>
      </c>
      <c r="O683" s="7">
        <f t="shared" si="41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34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2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0"/>
        <v>41619.25</v>
      </c>
      <c r="O684" s="7">
        <f t="shared" si="41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34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2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0"/>
        <v>43359.208333333328</v>
      </c>
      <c r="O685" s="7">
        <f t="shared" si="41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34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2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0"/>
        <v>40358.208333333336</v>
      </c>
      <c r="O686" s="7">
        <f t="shared" si="41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34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2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0"/>
        <v>42239.208333333328</v>
      </c>
      <c r="O687" s="7">
        <f t="shared" si="41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34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2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0"/>
        <v>43186.208333333328</v>
      </c>
      <c r="O688" s="7">
        <f t="shared" si="41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34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2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0"/>
        <v>42806.25</v>
      </c>
      <c r="O689" s="7">
        <f t="shared" si="41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34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2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0"/>
        <v>43475.25</v>
      </c>
      <c r="O690" s="7">
        <f t="shared" si="41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34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2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0"/>
        <v>41576.208333333336</v>
      </c>
      <c r="O691" s="7">
        <f t="shared" si="41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34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2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0"/>
        <v>40874.25</v>
      </c>
      <c r="O692" s="7">
        <f t="shared" si="41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34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2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0"/>
        <v>41185.208333333336</v>
      </c>
      <c r="O693" s="7">
        <f t="shared" si="41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4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2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0"/>
        <v>43655.208333333328</v>
      </c>
      <c r="O694" s="7">
        <f t="shared" si="41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2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0"/>
        <v>43025.208333333328</v>
      </c>
      <c r="O695" s="7">
        <f t="shared" si="41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34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2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0"/>
        <v>43066.25</v>
      </c>
      <c r="O696" s="7">
        <f t="shared" si="41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34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2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0"/>
        <v>42322.25</v>
      </c>
      <c r="O697" s="7">
        <f t="shared" si="41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34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2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0"/>
        <v>42114.208333333328</v>
      </c>
      <c r="O698" s="7">
        <f t="shared" si="41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2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0"/>
        <v>43190.208333333328</v>
      </c>
      <c r="O699" s="7">
        <f t="shared" si="41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34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2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0"/>
        <v>40871.25</v>
      </c>
      <c r="O700" s="7">
        <f t="shared" si="41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34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2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0"/>
        <v>43641.208333333328</v>
      </c>
      <c r="O701" s="7">
        <f t="shared" si="41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5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2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0"/>
        <v>40203.25</v>
      </c>
      <c r="O702" s="7">
        <f t="shared" si="41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2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0"/>
        <v>40629.208333333336</v>
      </c>
      <c r="O703" s="7">
        <f t="shared" si="41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2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0"/>
        <v>41477.208333333336</v>
      </c>
      <c r="O704" s="7">
        <f t="shared" si="41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34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2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0"/>
        <v>41020.208333333336</v>
      </c>
      <c r="O705" s="7">
        <f t="shared" si="41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2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ref="N706:N769" si="44">(((L706/60/60/24)+DATE(1970,1,1)))</f>
        <v>42555.208333333328</v>
      </c>
      <c r="O706" s="7">
        <f t="shared" ref="O706:O769" si="45">(((M706/60/60/24)+DATE(1970,1,1)))</f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34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6">IF(D707=0,0,(E707/D707)*100)</f>
        <v>99.026517383618156</v>
      </c>
      <c r="G707" t="s">
        <v>14</v>
      </c>
      <c r="H707">
        <v>2025</v>
      </c>
      <c r="I707" s="4">
        <f t="shared" ref="I707:I770" si="47">IF(H707=0,0,(E707/H707))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si="44"/>
        <v>41619.25</v>
      </c>
      <c r="O707" s="7">
        <f t="shared" si="45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5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6"/>
        <v>127.84686346863469</v>
      </c>
      <c r="G708" t="s">
        <v>20</v>
      </c>
      <c r="H708">
        <v>1345</v>
      </c>
      <c r="I708" s="4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4"/>
        <v>43471.25</v>
      </c>
      <c r="O708" s="7">
        <f t="shared" si="45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6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4"/>
        <v>43442.25</v>
      </c>
      <c r="O709" s="7">
        <f t="shared" si="45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34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6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4"/>
        <v>42877.208333333328</v>
      </c>
      <c r="O710" s="7">
        <f t="shared" si="45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34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6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4"/>
        <v>41018.208333333336</v>
      </c>
      <c r="O711" s="7">
        <f t="shared" si="45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5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6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4"/>
        <v>43295.208333333328</v>
      </c>
      <c r="O712" s="7">
        <f t="shared" si="45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6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4"/>
        <v>42393.25</v>
      </c>
      <c r="O713" s="7">
        <f t="shared" si="45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5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6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4"/>
        <v>42559.208333333328</v>
      </c>
      <c r="O714" s="7">
        <f t="shared" si="45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34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6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4"/>
        <v>42604.208333333328</v>
      </c>
      <c r="O715" s="7">
        <f t="shared" si="45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34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6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4"/>
        <v>41870.208333333336</v>
      </c>
      <c r="O716" s="7">
        <f t="shared" si="45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34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6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4"/>
        <v>40397.208333333336</v>
      </c>
      <c r="O717" s="7">
        <f t="shared" si="45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34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6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4"/>
        <v>41465.208333333336</v>
      </c>
      <c r="O718" s="7">
        <f t="shared" si="45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6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4"/>
        <v>40777.208333333336</v>
      </c>
      <c r="O719" s="7">
        <f t="shared" si="45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34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6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4"/>
        <v>41442.208333333336</v>
      </c>
      <c r="O720" s="7">
        <f t="shared" si="45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34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6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4"/>
        <v>41058.208333333336</v>
      </c>
      <c r="O721" s="7">
        <f t="shared" si="45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5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6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4"/>
        <v>43152.25</v>
      </c>
      <c r="O722" s="7">
        <f t="shared" si="45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34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6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4"/>
        <v>43194.208333333328</v>
      </c>
      <c r="O723" s="7">
        <f t="shared" si="45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6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4"/>
        <v>43045.25</v>
      </c>
      <c r="O724" s="7">
        <f t="shared" si="45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34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6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4"/>
        <v>42431.25</v>
      </c>
      <c r="O725" s="7">
        <f t="shared" si="45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6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4"/>
        <v>41934.208333333336</v>
      </c>
      <c r="O726" s="7">
        <f t="shared" si="45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34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6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4"/>
        <v>41958.25</v>
      </c>
      <c r="O727" s="7">
        <f t="shared" si="45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4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6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4"/>
        <v>40476.208333333336</v>
      </c>
      <c r="O728" s="7">
        <f t="shared" si="45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34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6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4"/>
        <v>43485.25</v>
      </c>
      <c r="O729" s="7">
        <f t="shared" si="45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6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4"/>
        <v>42515.208333333328</v>
      </c>
      <c r="O730" s="7">
        <f t="shared" si="45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6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4"/>
        <v>41309.25</v>
      </c>
      <c r="O731" s="7">
        <f t="shared" si="45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34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6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4"/>
        <v>42147.208333333328</v>
      </c>
      <c r="O732" s="7">
        <f t="shared" si="45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34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6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4"/>
        <v>42939.208333333328</v>
      </c>
      <c r="O733" s="7">
        <f t="shared" si="45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34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6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4"/>
        <v>42816.208333333328</v>
      </c>
      <c r="O734" s="7">
        <f t="shared" si="45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34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6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4"/>
        <v>41844.208333333336</v>
      </c>
      <c r="O735" s="7">
        <f t="shared" si="45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34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6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4"/>
        <v>42763.25</v>
      </c>
      <c r="O736" s="7">
        <f t="shared" si="45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6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4"/>
        <v>42459.208333333328</v>
      </c>
      <c r="O737" s="7">
        <f t="shared" si="45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34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6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4"/>
        <v>42055.25</v>
      </c>
      <c r="O738" s="7">
        <f t="shared" si="45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5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6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4"/>
        <v>42685.25</v>
      </c>
      <c r="O739" s="7">
        <f t="shared" si="45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6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4"/>
        <v>41959.25</v>
      </c>
      <c r="O740" s="7">
        <f t="shared" si="45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34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6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4"/>
        <v>41089.208333333336</v>
      </c>
      <c r="O741" s="7">
        <f t="shared" si="45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6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4"/>
        <v>42769.25</v>
      </c>
      <c r="O742" s="7">
        <f t="shared" si="45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34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6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4"/>
        <v>40321.208333333336</v>
      </c>
      <c r="O743" s="7">
        <f t="shared" si="45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34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6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4"/>
        <v>40197.25</v>
      </c>
      <c r="O744" s="7">
        <f t="shared" si="45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6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4"/>
        <v>42298.208333333328</v>
      </c>
      <c r="O745" s="7">
        <f t="shared" si="45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34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6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4"/>
        <v>43322.208333333328</v>
      </c>
      <c r="O746" s="7">
        <f t="shared" si="45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6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4"/>
        <v>40328.208333333336</v>
      </c>
      <c r="O747" s="7">
        <f t="shared" si="45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34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6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4"/>
        <v>40825.208333333336</v>
      </c>
      <c r="O748" s="7">
        <f t="shared" si="45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34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6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4"/>
        <v>40423.208333333336</v>
      </c>
      <c r="O749" s="7">
        <f t="shared" si="45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34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6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4"/>
        <v>40238.25</v>
      </c>
      <c r="O750" s="7">
        <f t="shared" si="45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34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6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4"/>
        <v>41920.208333333336</v>
      </c>
      <c r="O751" s="7">
        <f t="shared" si="45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4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6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4"/>
        <v>40360.208333333336</v>
      </c>
      <c r="O752" s="7">
        <f t="shared" si="45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34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6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4"/>
        <v>42446.208333333328</v>
      </c>
      <c r="O753" s="7">
        <f t="shared" si="45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34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6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4"/>
        <v>40395.208333333336</v>
      </c>
      <c r="O754" s="7">
        <f t="shared" si="45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34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6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4"/>
        <v>40321.208333333336</v>
      </c>
      <c r="O755" s="7">
        <f t="shared" si="45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34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6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4"/>
        <v>41210.208333333336</v>
      </c>
      <c r="O756" s="7">
        <f t="shared" si="45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34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6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4"/>
        <v>43096.25</v>
      </c>
      <c r="O757" s="7">
        <f t="shared" si="45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6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4"/>
        <v>42024.25</v>
      </c>
      <c r="O758" s="7">
        <f t="shared" si="45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34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6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4"/>
        <v>40675.208333333336</v>
      </c>
      <c r="O759" s="7">
        <f t="shared" si="45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34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6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4"/>
        <v>41936.208333333336</v>
      </c>
      <c r="O760" s="7">
        <f t="shared" si="45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6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4"/>
        <v>43136.25</v>
      </c>
      <c r="O761" s="7">
        <f t="shared" si="45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6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4"/>
        <v>43678.208333333328</v>
      </c>
      <c r="O762" s="7">
        <f t="shared" si="45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34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6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4"/>
        <v>42938.208333333328</v>
      </c>
      <c r="O763" s="7">
        <f t="shared" si="45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34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6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4"/>
        <v>41241.25</v>
      </c>
      <c r="O764" s="7">
        <f t="shared" si="45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34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6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4"/>
        <v>41037.208333333336</v>
      </c>
      <c r="O765" s="7">
        <f t="shared" si="45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5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6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4"/>
        <v>40676.208333333336</v>
      </c>
      <c r="O766" s="7">
        <f t="shared" si="45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34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6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4"/>
        <v>42840.208333333328</v>
      </c>
      <c r="O767" s="7">
        <f t="shared" si="45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5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6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4"/>
        <v>43362.208333333328</v>
      </c>
      <c r="O768" s="7">
        <f t="shared" si="45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34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6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4"/>
        <v>42283.208333333328</v>
      </c>
      <c r="O769" s="7">
        <f t="shared" si="45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34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6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ref="N770:N833" si="48">(((L770/60/60/24)+DATE(1970,1,1)))</f>
        <v>41619.25</v>
      </c>
      <c r="O770" s="7">
        <f t="shared" ref="O770:O833" si="49">(((M770/60/60/24)+DATE(1970,1,1)))</f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34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50">IF(D771=0,0,(E771/D771)*100)</f>
        <v>86.867834394904463</v>
      </c>
      <c r="G771" t="s">
        <v>14</v>
      </c>
      <c r="H771">
        <v>3410</v>
      </c>
      <c r="I771" s="4">
        <f t="shared" ref="I771:I834" si="51">IF(H771=0,0,(E771/H771))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si="48"/>
        <v>41501.208333333336</v>
      </c>
      <c r="O771" s="7">
        <f t="shared" si="49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4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50"/>
        <v>270.74418604651163</v>
      </c>
      <c r="G772" t="s">
        <v>20</v>
      </c>
      <c r="H772">
        <v>216</v>
      </c>
      <c r="I772" s="4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48"/>
        <v>41743.208333333336</v>
      </c>
      <c r="O772" s="7">
        <f t="shared" si="49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34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0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48"/>
        <v>43491.25</v>
      </c>
      <c r="O773" s="7">
        <f t="shared" si="49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5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0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48"/>
        <v>43505.25</v>
      </c>
      <c r="O774" s="7">
        <f t="shared" si="49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34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0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48"/>
        <v>42838.208333333328</v>
      </c>
      <c r="O775" s="7">
        <f t="shared" si="49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34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0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48"/>
        <v>42513.208333333328</v>
      </c>
      <c r="O776" s="7">
        <f t="shared" si="49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0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48"/>
        <v>41949.25</v>
      </c>
      <c r="O777" s="7">
        <f t="shared" si="49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34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0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48"/>
        <v>43650.208333333328</v>
      </c>
      <c r="O778" s="7">
        <f t="shared" si="49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34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0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48"/>
        <v>40809.208333333336</v>
      </c>
      <c r="O779" s="7">
        <f t="shared" si="49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34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0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48"/>
        <v>40768.208333333336</v>
      </c>
      <c r="O780" s="7">
        <f t="shared" si="49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34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0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48"/>
        <v>42230.208333333328</v>
      </c>
      <c r="O781" s="7">
        <f t="shared" si="49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0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48"/>
        <v>42573.208333333328</v>
      </c>
      <c r="O782" s="7">
        <f t="shared" si="49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34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0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48"/>
        <v>40482.208333333336</v>
      </c>
      <c r="O783" s="7">
        <f t="shared" si="49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34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0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48"/>
        <v>40603.25</v>
      </c>
      <c r="O784" s="7">
        <f t="shared" si="49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34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0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48"/>
        <v>41625.25</v>
      </c>
      <c r="O785" s="7">
        <f t="shared" si="49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34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0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48"/>
        <v>42435.25</v>
      </c>
      <c r="O786" s="7">
        <f t="shared" si="49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0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48"/>
        <v>43582.208333333328</v>
      </c>
      <c r="O787" s="7">
        <f t="shared" si="49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34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0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48"/>
        <v>43186.208333333328</v>
      </c>
      <c r="O788" s="7">
        <f t="shared" si="49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34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0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48"/>
        <v>40684.208333333336</v>
      </c>
      <c r="O789" s="7">
        <f t="shared" si="49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34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0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48"/>
        <v>41202.208333333336</v>
      </c>
      <c r="O790" s="7">
        <f t="shared" si="49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34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0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48"/>
        <v>41786.208333333336</v>
      </c>
      <c r="O791" s="7">
        <f t="shared" si="49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34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0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48"/>
        <v>40223.25</v>
      </c>
      <c r="O792" s="7">
        <f t="shared" si="49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34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0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48"/>
        <v>42715.25</v>
      </c>
      <c r="O793" s="7">
        <f t="shared" si="49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34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0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48"/>
        <v>41451.208333333336</v>
      </c>
      <c r="O794" s="7">
        <f t="shared" si="49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5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0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48"/>
        <v>41450.208333333336</v>
      </c>
      <c r="O795" s="7">
        <f t="shared" si="49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34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0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48"/>
        <v>43091.25</v>
      </c>
      <c r="O796" s="7">
        <f t="shared" si="49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5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0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48"/>
        <v>42675.208333333328</v>
      </c>
      <c r="O797" s="7">
        <f t="shared" si="49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34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0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48"/>
        <v>41859.208333333336</v>
      </c>
      <c r="O798" s="7">
        <f t="shared" si="49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34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0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48"/>
        <v>43464.25</v>
      </c>
      <c r="O799" s="7">
        <f t="shared" si="49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34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0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48"/>
        <v>41060.208333333336</v>
      </c>
      <c r="O800" s="7">
        <f t="shared" si="49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34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0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48"/>
        <v>42399.25</v>
      </c>
      <c r="O801" s="7">
        <f t="shared" si="49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34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0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48"/>
        <v>42167.208333333328</v>
      </c>
      <c r="O802" s="7">
        <f t="shared" si="49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34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0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48"/>
        <v>43830.25</v>
      </c>
      <c r="O803" s="7">
        <f t="shared" si="49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5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0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48"/>
        <v>43650.208333333328</v>
      </c>
      <c r="O804" s="7">
        <f t="shared" si="49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0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48"/>
        <v>43492.25</v>
      </c>
      <c r="O805" s="7">
        <f t="shared" si="49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34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0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48"/>
        <v>43102.25</v>
      </c>
      <c r="O806" s="7">
        <f t="shared" si="49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0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48"/>
        <v>41958.25</v>
      </c>
      <c r="O807" s="7">
        <f t="shared" si="49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0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48"/>
        <v>40973.25</v>
      </c>
      <c r="O808" s="7">
        <f t="shared" si="49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34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0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48"/>
        <v>43753.208333333328</v>
      </c>
      <c r="O809" s="7">
        <f t="shared" si="49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34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0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48"/>
        <v>42507.208333333328</v>
      </c>
      <c r="O810" s="7">
        <f t="shared" si="49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34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0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48"/>
        <v>41135.208333333336</v>
      </c>
      <c r="O811" s="7">
        <f t="shared" si="49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0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48"/>
        <v>43067.25</v>
      </c>
      <c r="O812" s="7">
        <f t="shared" si="49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34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0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48"/>
        <v>42378.25</v>
      </c>
      <c r="O813" s="7">
        <f t="shared" si="49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34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0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48"/>
        <v>43206.208333333328</v>
      </c>
      <c r="O814" s="7">
        <f t="shared" si="49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34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0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48"/>
        <v>41148.208333333336</v>
      </c>
      <c r="O815" s="7">
        <f t="shared" si="49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34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0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48"/>
        <v>42517.208333333328</v>
      </c>
      <c r="O816" s="7">
        <f t="shared" si="49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0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48"/>
        <v>43068.25</v>
      </c>
      <c r="O817" s="7">
        <f t="shared" si="49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0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48"/>
        <v>41680.25</v>
      </c>
      <c r="O818" s="7">
        <f t="shared" si="49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34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0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48"/>
        <v>43589.208333333328</v>
      </c>
      <c r="O819" s="7">
        <f t="shared" si="49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34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0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48"/>
        <v>43486.25</v>
      </c>
      <c r="O820" s="7">
        <f t="shared" si="49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0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48"/>
        <v>41237.25</v>
      </c>
      <c r="O821" s="7">
        <f t="shared" si="49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34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0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48"/>
        <v>43310.208333333328</v>
      </c>
      <c r="O822" s="7">
        <f t="shared" si="49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34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0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48"/>
        <v>42794.25</v>
      </c>
      <c r="O823" s="7">
        <f t="shared" si="49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34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0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48"/>
        <v>41698.25</v>
      </c>
      <c r="O824" s="7">
        <f t="shared" si="49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5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0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48"/>
        <v>41892.208333333336</v>
      </c>
      <c r="O825" s="7">
        <f t="shared" si="49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34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0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48"/>
        <v>40348.208333333336</v>
      </c>
      <c r="O826" s="7">
        <f t="shared" si="49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34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0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48"/>
        <v>42941.208333333328</v>
      </c>
      <c r="O827" s="7">
        <f t="shared" si="49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0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48"/>
        <v>40525.25</v>
      </c>
      <c r="O828" s="7">
        <f t="shared" si="49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0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48"/>
        <v>40666.208333333336</v>
      </c>
      <c r="O829" s="7">
        <f t="shared" si="49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5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0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48"/>
        <v>43340.208333333328</v>
      </c>
      <c r="O830" s="7">
        <f t="shared" si="49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34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0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48"/>
        <v>42164.208333333328</v>
      </c>
      <c r="O831" s="7">
        <f t="shared" si="49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5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0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48"/>
        <v>43103.25</v>
      </c>
      <c r="O832" s="7">
        <f t="shared" si="49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0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48"/>
        <v>40994.208333333336</v>
      </c>
      <c r="O833" s="7">
        <f t="shared" si="49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34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0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ref="N834:N897" si="52">(((L834/60/60/24)+DATE(1970,1,1)))</f>
        <v>42299.208333333328</v>
      </c>
      <c r="O834" s="7">
        <f t="shared" ref="O834:O897" si="53">(((M834/60/60/24)+DATE(1970,1,1)))</f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34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4">IF(D835=0,0,(E835/D835)*100)</f>
        <v>157.69117647058823</v>
      </c>
      <c r="G835" t="s">
        <v>20</v>
      </c>
      <c r="H835">
        <v>165</v>
      </c>
      <c r="I835" s="4">
        <f t="shared" ref="I835:I898" si="55">IF(H835=0,0,(E835/H835))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si="52"/>
        <v>40588.25</v>
      </c>
      <c r="O835" s="7">
        <f t="shared" si="53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34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4"/>
        <v>153.8082191780822</v>
      </c>
      <c r="G836" t="s">
        <v>20</v>
      </c>
      <c r="H836">
        <v>119</v>
      </c>
      <c r="I836" s="4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2"/>
        <v>41448.208333333336</v>
      </c>
      <c r="O836" s="7">
        <f t="shared" si="53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34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4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2"/>
        <v>42063.25</v>
      </c>
      <c r="O837" s="7">
        <f t="shared" si="53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34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4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2"/>
        <v>40214.25</v>
      </c>
      <c r="O838" s="7">
        <f t="shared" si="53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34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4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2"/>
        <v>40629.208333333336</v>
      </c>
      <c r="O839" s="7">
        <f t="shared" si="53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34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4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2"/>
        <v>43370.208333333328</v>
      </c>
      <c r="O840" s="7">
        <f t="shared" si="53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34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4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2"/>
        <v>41715.208333333336</v>
      </c>
      <c r="O841" s="7">
        <f t="shared" si="53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34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4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2"/>
        <v>41836.208333333336</v>
      </c>
      <c r="O842" s="7">
        <f t="shared" si="53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34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4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2"/>
        <v>42419.25</v>
      </c>
      <c r="O843" s="7">
        <f t="shared" si="53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4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2"/>
        <v>43266.208333333328</v>
      </c>
      <c r="O844" s="7">
        <f t="shared" si="53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4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2"/>
        <v>43338.208333333328</v>
      </c>
      <c r="O845" s="7">
        <f t="shared" si="53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34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4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2"/>
        <v>40930.25</v>
      </c>
      <c r="O846" s="7">
        <f t="shared" si="53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34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4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2"/>
        <v>43235.208333333328</v>
      </c>
      <c r="O847" s="7">
        <f t="shared" si="53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34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4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2"/>
        <v>43302.208333333328</v>
      </c>
      <c r="O848" s="7">
        <f t="shared" si="53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34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4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2"/>
        <v>43107.25</v>
      </c>
      <c r="O849" s="7">
        <f t="shared" si="53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34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4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2"/>
        <v>40341.208333333336</v>
      </c>
      <c r="O850" s="7">
        <f t="shared" si="53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4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4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2"/>
        <v>40948.25</v>
      </c>
      <c r="O851" s="7">
        <f t="shared" si="53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4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2"/>
        <v>40866.25</v>
      </c>
      <c r="O852" s="7">
        <f t="shared" si="53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4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2"/>
        <v>41031.208333333336</v>
      </c>
      <c r="O853" s="7">
        <f t="shared" si="53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4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2"/>
        <v>40740.208333333336</v>
      </c>
      <c r="O854" s="7">
        <f t="shared" si="53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34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4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2"/>
        <v>40714.208333333336</v>
      </c>
      <c r="O855" s="7">
        <f t="shared" si="53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4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2"/>
        <v>43787.25</v>
      </c>
      <c r="O856" s="7">
        <f t="shared" si="53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34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4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2"/>
        <v>40712.208333333336</v>
      </c>
      <c r="O857" s="7">
        <f t="shared" si="53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34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4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2"/>
        <v>41023.208333333336</v>
      </c>
      <c r="O858" s="7">
        <f t="shared" si="53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5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4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2"/>
        <v>40944.25</v>
      </c>
      <c r="O859" s="7">
        <f t="shared" si="53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5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4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2"/>
        <v>43211.208333333328</v>
      </c>
      <c r="O860" s="7">
        <f t="shared" si="53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4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2"/>
        <v>41334.25</v>
      </c>
      <c r="O861" s="7">
        <f t="shared" si="53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4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2"/>
        <v>43515.25</v>
      </c>
      <c r="O862" s="7">
        <f t="shared" si="53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5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4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2"/>
        <v>40258.208333333336</v>
      </c>
      <c r="O863" s="7">
        <f t="shared" si="53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5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4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2"/>
        <v>40756.208333333336</v>
      </c>
      <c r="O864" s="7">
        <f t="shared" si="53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34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4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2"/>
        <v>42172.208333333328</v>
      </c>
      <c r="O865" s="7">
        <f t="shared" si="53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34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4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2"/>
        <v>42601.208333333328</v>
      </c>
      <c r="O866" s="7">
        <f t="shared" si="53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4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4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2"/>
        <v>41897.208333333336</v>
      </c>
      <c r="O867" s="7">
        <f t="shared" si="53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34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4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2"/>
        <v>40671.208333333336</v>
      </c>
      <c r="O868" s="7">
        <f t="shared" si="53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4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2"/>
        <v>43382.208333333328</v>
      </c>
      <c r="O869" s="7">
        <f t="shared" si="53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34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4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2"/>
        <v>41559.208333333336</v>
      </c>
      <c r="O870" s="7">
        <f t="shared" si="53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34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4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2"/>
        <v>40350.208333333336</v>
      </c>
      <c r="O871" s="7">
        <f t="shared" si="53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34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4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2"/>
        <v>42240.208333333328</v>
      </c>
      <c r="O872" s="7">
        <f t="shared" si="53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4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2"/>
        <v>43040.208333333328</v>
      </c>
      <c r="O873" s="7">
        <f t="shared" si="53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34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4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2"/>
        <v>43346.208333333328</v>
      </c>
      <c r="O874" s="7">
        <f t="shared" si="53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34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4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2"/>
        <v>41647.25</v>
      </c>
      <c r="O875" s="7">
        <f t="shared" si="53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34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4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2"/>
        <v>40291.208333333336</v>
      </c>
      <c r="O876" s="7">
        <f t="shared" si="53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34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4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2"/>
        <v>40556.25</v>
      </c>
      <c r="O877" s="7">
        <f t="shared" si="53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5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4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2"/>
        <v>43624.208333333328</v>
      </c>
      <c r="O878" s="7">
        <f t="shared" si="53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34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4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2"/>
        <v>42577.208333333328</v>
      </c>
      <c r="O879" s="7">
        <f t="shared" si="53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34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4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2"/>
        <v>43845.25</v>
      </c>
      <c r="O880" s="7">
        <f t="shared" si="53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34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4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2"/>
        <v>42788.25</v>
      </c>
      <c r="O881" s="7">
        <f t="shared" si="53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5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4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2"/>
        <v>43667.208333333328</v>
      </c>
      <c r="O882" s="7">
        <f t="shared" si="53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34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4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2"/>
        <v>42194.208333333328</v>
      </c>
      <c r="O883" s="7">
        <f t="shared" si="53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34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4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2"/>
        <v>42025.25</v>
      </c>
      <c r="O884" s="7">
        <f t="shared" si="53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5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4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2"/>
        <v>40323.208333333336</v>
      </c>
      <c r="O885" s="7">
        <f t="shared" si="53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34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4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2"/>
        <v>41763.208333333336</v>
      </c>
      <c r="O886" s="7">
        <f t="shared" si="53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34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4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2"/>
        <v>40335.208333333336</v>
      </c>
      <c r="O887" s="7">
        <f t="shared" si="53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34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4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2"/>
        <v>40416.208333333336</v>
      </c>
      <c r="O888" s="7">
        <f t="shared" si="53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5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4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2"/>
        <v>42202.208333333328</v>
      </c>
      <c r="O889" s="7">
        <f t="shared" si="53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4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2"/>
        <v>42836.208333333328</v>
      </c>
      <c r="O890" s="7">
        <f t="shared" si="53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34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4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2"/>
        <v>41710.208333333336</v>
      </c>
      <c r="O891" s="7">
        <f t="shared" si="53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34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4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2"/>
        <v>43640.208333333328</v>
      </c>
      <c r="O892" s="7">
        <f t="shared" si="53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4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2"/>
        <v>40880.25</v>
      </c>
      <c r="O893" s="7">
        <f t="shared" si="53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34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4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2"/>
        <v>40319.208333333336</v>
      </c>
      <c r="O894" s="7">
        <f t="shared" si="53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34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4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2"/>
        <v>42170.208333333328</v>
      </c>
      <c r="O895" s="7">
        <f t="shared" si="53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34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4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2"/>
        <v>41466.208333333336</v>
      </c>
      <c r="O896" s="7">
        <f t="shared" si="53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4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2"/>
        <v>43134.25</v>
      </c>
      <c r="O897" s="7">
        <f t="shared" si="53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4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ref="N898:N961" si="56">(((L898/60/60/24)+DATE(1970,1,1)))</f>
        <v>40738.208333333336</v>
      </c>
      <c r="O898" s="7">
        <f t="shared" ref="O898:O961" si="57">(((M898/60/60/24)+DATE(1970,1,1)))</f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34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8">IF(D899=0,0,(E899/D899)*100)</f>
        <v>27.693181818181817</v>
      </c>
      <c r="G899" t="s">
        <v>14</v>
      </c>
      <c r="H899">
        <v>27</v>
      </c>
      <c r="I899" s="4">
        <f t="shared" ref="I899:I962" si="59">IF(H899=0,0,(E899/H899))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si="56"/>
        <v>43583.208333333328</v>
      </c>
      <c r="O899" s="7">
        <f t="shared" si="57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34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8"/>
        <v>52.479620323841424</v>
      </c>
      <c r="G900" t="s">
        <v>14</v>
      </c>
      <c r="H900">
        <v>1221</v>
      </c>
      <c r="I900" s="4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6"/>
        <v>43815.25</v>
      </c>
      <c r="O900" s="7">
        <f t="shared" si="57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34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8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6"/>
        <v>41554.208333333336</v>
      </c>
      <c r="O901" s="7">
        <f t="shared" si="57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34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8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6"/>
        <v>41901.208333333336</v>
      </c>
      <c r="O902" s="7">
        <f t="shared" si="57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34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8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6"/>
        <v>43298.208333333328</v>
      </c>
      <c r="O903" s="7">
        <f t="shared" si="57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34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8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6"/>
        <v>42399.25</v>
      </c>
      <c r="O904" s="7">
        <f t="shared" si="57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5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8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6"/>
        <v>41034.208333333336</v>
      </c>
      <c r="O905" s="7">
        <f t="shared" si="57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34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8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6"/>
        <v>41186.208333333336</v>
      </c>
      <c r="O906" s="7">
        <f t="shared" si="57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34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8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6"/>
        <v>41536.208333333336</v>
      </c>
      <c r="O907" s="7">
        <f t="shared" si="57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8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6"/>
        <v>42868.208333333328</v>
      </c>
      <c r="O908" s="7">
        <f t="shared" si="57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34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8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6"/>
        <v>40660.208333333336</v>
      </c>
      <c r="O909" s="7">
        <f t="shared" si="57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34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8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6"/>
        <v>41031.208333333336</v>
      </c>
      <c r="O910" s="7">
        <f t="shared" si="57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34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8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6"/>
        <v>43255.208333333328</v>
      </c>
      <c r="O911" s="7">
        <f t="shared" si="57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34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8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6"/>
        <v>42026.25</v>
      </c>
      <c r="O912" s="7">
        <f t="shared" si="57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34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8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6"/>
        <v>43717.208333333328</v>
      </c>
      <c r="O913" s="7">
        <f t="shared" si="57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34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8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6"/>
        <v>41157.208333333336</v>
      </c>
      <c r="O914" s="7">
        <f t="shared" si="57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34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8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6"/>
        <v>43597.208333333328</v>
      </c>
      <c r="O915" s="7">
        <f t="shared" si="57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34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8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6"/>
        <v>41490.208333333336</v>
      </c>
      <c r="O916" s="7">
        <f t="shared" si="57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4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8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6"/>
        <v>42976.208333333328</v>
      </c>
      <c r="O917" s="7">
        <f t="shared" si="57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8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6"/>
        <v>41991.25</v>
      </c>
      <c r="O918" s="7">
        <f t="shared" si="57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34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8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6"/>
        <v>40722.208333333336</v>
      </c>
      <c r="O919" s="7">
        <f t="shared" si="57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34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8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6"/>
        <v>41117.208333333336</v>
      </c>
      <c r="O920" s="7">
        <f t="shared" si="57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34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8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6"/>
        <v>43022.208333333328</v>
      </c>
      <c r="O921" s="7">
        <f t="shared" si="57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34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8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6"/>
        <v>43503.25</v>
      </c>
      <c r="O922" s="7">
        <f t="shared" si="57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34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8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6"/>
        <v>40951.25</v>
      </c>
      <c r="O923" s="7">
        <f t="shared" si="57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34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8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6"/>
        <v>43443.25</v>
      </c>
      <c r="O924" s="7">
        <f t="shared" si="57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34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8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6"/>
        <v>40373.208333333336</v>
      </c>
      <c r="O925" s="7">
        <f t="shared" si="57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34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8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6"/>
        <v>43769.208333333328</v>
      </c>
      <c r="O926" s="7">
        <f t="shared" si="57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5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8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6"/>
        <v>43000.208333333328</v>
      </c>
      <c r="O927" s="7">
        <f t="shared" si="57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34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8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6"/>
        <v>42502.208333333328</v>
      </c>
      <c r="O928" s="7">
        <f t="shared" si="57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34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8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6"/>
        <v>41102.208333333336</v>
      </c>
      <c r="O929" s="7">
        <f t="shared" si="57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34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8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6"/>
        <v>41637.25</v>
      </c>
      <c r="O930" s="7">
        <f t="shared" si="57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34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8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6"/>
        <v>42858.208333333328</v>
      </c>
      <c r="O931" s="7">
        <f t="shared" si="57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34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8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6"/>
        <v>42060.25</v>
      </c>
      <c r="O932" s="7">
        <f t="shared" si="57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34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8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6"/>
        <v>41818.208333333336</v>
      </c>
      <c r="O933" s="7">
        <f t="shared" si="57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34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8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6"/>
        <v>41709.208333333336</v>
      </c>
      <c r="O934" s="7">
        <f t="shared" si="57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34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8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6"/>
        <v>41372.208333333336</v>
      </c>
      <c r="O935" s="7">
        <f t="shared" si="57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34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8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6"/>
        <v>42422.25</v>
      </c>
      <c r="O936" s="7">
        <f t="shared" si="57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8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6"/>
        <v>42209.208333333328</v>
      </c>
      <c r="O937" s="7">
        <f t="shared" si="57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34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8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6"/>
        <v>43668.208333333328</v>
      </c>
      <c r="O938" s="7">
        <f t="shared" si="57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34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8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6"/>
        <v>42334.25</v>
      </c>
      <c r="O939" s="7">
        <f t="shared" si="57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34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8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6"/>
        <v>43263.208333333328</v>
      </c>
      <c r="O940" s="7">
        <f t="shared" si="57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5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8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6"/>
        <v>40670.208333333336</v>
      </c>
      <c r="O941" s="7">
        <f t="shared" si="57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34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8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6"/>
        <v>41244.25</v>
      </c>
      <c r="O942" s="7">
        <f t="shared" si="57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34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8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6"/>
        <v>40552.25</v>
      </c>
      <c r="O943" s="7">
        <f t="shared" si="57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34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8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6"/>
        <v>40568.25</v>
      </c>
      <c r="O944" s="7">
        <f t="shared" si="57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34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8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6"/>
        <v>41906.208333333336</v>
      </c>
      <c r="O945" s="7">
        <f t="shared" si="57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34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8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6"/>
        <v>42776.25</v>
      </c>
      <c r="O946" s="7">
        <f t="shared" si="57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34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8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6"/>
        <v>41004.208333333336</v>
      </c>
      <c r="O947" s="7">
        <f t="shared" si="57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8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6"/>
        <v>40710.208333333336</v>
      </c>
      <c r="O948" s="7">
        <f t="shared" si="57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34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8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6"/>
        <v>41908.208333333336</v>
      </c>
      <c r="O949" s="7">
        <f t="shared" si="57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34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8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6"/>
        <v>41985.25</v>
      </c>
      <c r="O950" s="7">
        <f t="shared" si="57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8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6"/>
        <v>42112.208333333328</v>
      </c>
      <c r="O951" s="7">
        <f t="shared" si="57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4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8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6"/>
        <v>43571.208333333328</v>
      </c>
      <c r="O952" s="7">
        <f t="shared" si="57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34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8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6"/>
        <v>42730.25</v>
      </c>
      <c r="O953" s="7">
        <f t="shared" si="57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34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8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6"/>
        <v>42591.208333333328</v>
      </c>
      <c r="O954" s="7">
        <f t="shared" si="57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8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6"/>
        <v>42358.25</v>
      </c>
      <c r="O955" s="7">
        <f t="shared" si="57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34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8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6"/>
        <v>41174.208333333336</v>
      </c>
      <c r="O956" s="7">
        <f t="shared" si="57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8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6"/>
        <v>41238.25</v>
      </c>
      <c r="O957" s="7">
        <f t="shared" si="57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34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8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6"/>
        <v>42360.25</v>
      </c>
      <c r="O958" s="7">
        <f t="shared" si="57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34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8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6"/>
        <v>40955.25</v>
      </c>
      <c r="O959" s="7">
        <f t="shared" si="57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8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6"/>
        <v>40350.208333333336</v>
      </c>
      <c r="O960" s="7">
        <f t="shared" si="57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34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8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6"/>
        <v>40357.208333333336</v>
      </c>
      <c r="O961" s="7">
        <f t="shared" si="57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34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8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ref="N962:N1001" si="60">(((L962/60/60/24)+DATE(1970,1,1)))</f>
        <v>42408.25</v>
      </c>
      <c r="O962" s="7">
        <f t="shared" ref="O962:O1001" si="61">(((M962/60/60/24)+DATE(1970,1,1)))</f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2">IF(D963=0,0,(E963/D963)*100)</f>
        <v>119.29824561403508</v>
      </c>
      <c r="G963" t="s">
        <v>20</v>
      </c>
      <c r="H963">
        <v>155</v>
      </c>
      <c r="I963" s="4">
        <f t="shared" ref="I963:I1001" si="63">IF(H963=0,0,(E963/H963))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si="60"/>
        <v>40591.25</v>
      </c>
      <c r="O963" s="7">
        <f t="shared" si="61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34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2"/>
        <v>296.02777777777777</v>
      </c>
      <c r="G964" t="s">
        <v>20</v>
      </c>
      <c r="H964">
        <v>266</v>
      </c>
      <c r="I964" s="4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0"/>
        <v>41592.25</v>
      </c>
      <c r="O964" s="7">
        <f t="shared" si="61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34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2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0"/>
        <v>40607.25</v>
      </c>
      <c r="O965" s="7">
        <f t="shared" si="61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5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2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0"/>
        <v>42135.208333333328</v>
      </c>
      <c r="O966" s="7">
        <f t="shared" si="61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34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2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0"/>
        <v>40203.25</v>
      </c>
      <c r="O967" s="7">
        <f t="shared" si="61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34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2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0"/>
        <v>42901.208333333328</v>
      </c>
      <c r="O968" s="7">
        <f t="shared" si="61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34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2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0"/>
        <v>41005.208333333336</v>
      </c>
      <c r="O969" s="7">
        <f t="shared" si="61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5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2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0"/>
        <v>40544.25</v>
      </c>
      <c r="O970" s="7">
        <f t="shared" si="61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34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2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0"/>
        <v>43821.25</v>
      </c>
      <c r="O971" s="7">
        <f t="shared" si="61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2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0"/>
        <v>40672.208333333336</v>
      </c>
      <c r="O972" s="7">
        <f t="shared" si="61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34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2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0"/>
        <v>41555.208333333336</v>
      </c>
      <c r="O973" s="7">
        <f t="shared" si="61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2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0"/>
        <v>41792.208333333336</v>
      </c>
      <c r="O974" s="7">
        <f t="shared" si="61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34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2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0"/>
        <v>40522.25</v>
      </c>
      <c r="O975" s="7">
        <f t="shared" si="61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34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2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0"/>
        <v>41412.208333333336</v>
      </c>
      <c r="O976" s="7">
        <f t="shared" si="61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34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2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0"/>
        <v>42337.25</v>
      </c>
      <c r="O977" s="7">
        <f t="shared" si="61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5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2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0"/>
        <v>40571.25</v>
      </c>
      <c r="O978" s="7">
        <f t="shared" si="61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34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2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0"/>
        <v>43138.25</v>
      </c>
      <c r="O979" s="7">
        <f t="shared" si="61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34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2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0"/>
        <v>42686.25</v>
      </c>
      <c r="O980" s="7">
        <f t="shared" si="61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34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2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0"/>
        <v>42078.208333333328</v>
      </c>
      <c r="O981" s="7">
        <f t="shared" si="61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34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2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0"/>
        <v>42307.208333333328</v>
      </c>
      <c r="O982" s="7">
        <f t="shared" si="61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34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2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0"/>
        <v>43094.25</v>
      </c>
      <c r="O983" s="7">
        <f t="shared" si="61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34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2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0"/>
        <v>40743.208333333336</v>
      </c>
      <c r="O984" s="7">
        <f t="shared" si="61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34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2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0"/>
        <v>43681.208333333328</v>
      </c>
      <c r="O985" s="7">
        <f t="shared" si="61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5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2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0"/>
        <v>43716.208333333328</v>
      </c>
      <c r="O986" s="7">
        <f t="shared" si="61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34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2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0"/>
        <v>41614.25</v>
      </c>
      <c r="O987" s="7">
        <f t="shared" si="61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5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2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0"/>
        <v>40638.208333333336</v>
      </c>
      <c r="O988" s="7">
        <f t="shared" si="61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34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2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0"/>
        <v>42852.208333333328</v>
      </c>
      <c r="O989" s="7">
        <f t="shared" si="61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34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2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0"/>
        <v>42686.25</v>
      </c>
      <c r="O990" s="7">
        <f t="shared" si="61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34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2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0"/>
        <v>43571.208333333328</v>
      </c>
      <c r="O991" s="7">
        <f t="shared" si="61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34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2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0"/>
        <v>42432.25</v>
      </c>
      <c r="O992" s="7">
        <f t="shared" si="61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34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2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0"/>
        <v>41907.208333333336</v>
      </c>
      <c r="O993" s="7">
        <f t="shared" si="61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34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2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0"/>
        <v>43227.208333333328</v>
      </c>
      <c r="O994" s="7">
        <f t="shared" si="61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34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2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0"/>
        <v>42362.25</v>
      </c>
      <c r="O995" s="7">
        <f t="shared" si="61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34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2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0"/>
        <v>41929.208333333336</v>
      </c>
      <c r="O996" s="7">
        <f t="shared" si="61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34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2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0"/>
        <v>43408.208333333328</v>
      </c>
      <c r="O997" s="7">
        <f t="shared" si="61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2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0"/>
        <v>41276.25</v>
      </c>
      <c r="O998" s="7">
        <f t="shared" si="61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34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2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0"/>
        <v>41659.25</v>
      </c>
      <c r="O999" s="7">
        <f t="shared" si="61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34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2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0"/>
        <v>40220.25</v>
      </c>
      <c r="O1000" s="7">
        <f t="shared" si="61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34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2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0"/>
        <v>42550.208333333328</v>
      </c>
      <c r="O1001" s="7">
        <f t="shared" si="61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dataConsolidate/>
  <conditionalFormatting sqref="F1:F1048576">
    <cfRule type="colorScale" priority="1">
      <colorScale>
        <cfvo type="num" val="0"/>
        <cfvo type="num" val="100"/>
        <cfvo type="num" val="200"/>
        <color theme="5" tint="-0.249977111117893"/>
        <color rgb="FF92D050"/>
        <color rgb="FF0070C0"/>
      </colorScale>
    </cfRule>
  </conditionalFormatting>
  <conditionalFormatting sqref="G1:G1048576">
    <cfRule type="containsText" dxfId="11" priority="2" stopIfTrue="1" operator="containsText" text="canceled">
      <formula>NOT(ISERROR(SEARCH("canceled",G1)))</formula>
    </cfRule>
    <cfRule type="containsText" dxfId="10" priority="3" stopIfTrue="1" operator="containsText" text="successful">
      <formula>NOT(ISERROR(SEARCH("successful",G1)))</formula>
    </cfRule>
    <cfRule type="containsText" dxfId="9" priority="4" stopIfTrue="1" operator="containsText" text="live">
      <formula>NOT(ISERROR(SEARCH("live",G1)))</formula>
    </cfRule>
    <cfRule type="containsText" dxfId="8" priority="5" operator="containsText" text="failed">
      <formula>NOT(ISERROR(SEARCH("failed",G1)))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44AA-E216-4647-A49D-A5F73F37D215}">
  <sheetPr codeName="Sheet2"/>
  <dimension ref="A1:F14"/>
  <sheetViews>
    <sheetView workbookViewId="0">
      <selection activeCell="H36" sqref="H3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2069</v>
      </c>
      <c r="B3" s="5" t="s">
        <v>2068</v>
      </c>
    </row>
    <row r="4" spans="1:6" x14ac:dyDescent="0.2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192D-3559-B444-9814-C8A5DE2E981D}">
  <sheetPr codeName="Sheet3"/>
  <dimension ref="A1:F30"/>
  <sheetViews>
    <sheetView workbookViewId="0">
      <selection activeCell="AC13" sqref="AC1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2031</v>
      </c>
      <c r="B2" t="s">
        <v>2070</v>
      </c>
    </row>
    <row r="4" spans="1:6" x14ac:dyDescent="0.2">
      <c r="A4" s="5" t="s">
        <v>2069</v>
      </c>
      <c r="B4" s="5" t="s">
        <v>2068</v>
      </c>
    </row>
    <row r="5" spans="1:6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2065</v>
      </c>
      <c r="E7">
        <v>4</v>
      </c>
      <c r="F7">
        <v>4</v>
      </c>
    </row>
    <row r="8" spans="1:6" x14ac:dyDescent="0.2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2043</v>
      </c>
      <c r="C10">
        <v>8</v>
      </c>
      <c r="E10">
        <v>10</v>
      </c>
      <c r="F10">
        <v>18</v>
      </c>
    </row>
    <row r="11" spans="1:6" x14ac:dyDescent="0.2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2057</v>
      </c>
      <c r="C15">
        <v>3</v>
      </c>
      <c r="E15">
        <v>4</v>
      </c>
      <c r="F15">
        <v>7</v>
      </c>
    </row>
    <row r="16" spans="1:6" x14ac:dyDescent="0.2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2056</v>
      </c>
      <c r="C20">
        <v>4</v>
      </c>
      <c r="E20">
        <v>4</v>
      </c>
      <c r="F20">
        <v>8</v>
      </c>
    </row>
    <row r="21" spans="1:6" x14ac:dyDescent="0.2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2059</v>
      </c>
      <c r="C25">
        <v>7</v>
      </c>
      <c r="E25">
        <v>14</v>
      </c>
      <c r="F25">
        <v>21</v>
      </c>
    </row>
    <row r="26" spans="1:6" x14ac:dyDescent="0.2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5980-CBFA-644D-96E2-C2FB191BB1DA}">
  <sheetPr codeName="Sheet4"/>
  <dimension ref="A1:E18"/>
  <sheetViews>
    <sheetView tabSelected="1" workbookViewId="0">
      <selection activeCell="Y23" sqref="Y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2031</v>
      </c>
      <c r="B1" t="s">
        <v>2070</v>
      </c>
    </row>
    <row r="2" spans="1:5" x14ac:dyDescent="0.2">
      <c r="A2" s="5" t="s">
        <v>2085</v>
      </c>
      <c r="B2" t="s">
        <v>2070</v>
      </c>
    </row>
    <row r="4" spans="1:5" x14ac:dyDescent="0.2">
      <c r="A4" s="5" t="s">
        <v>2069</v>
      </c>
      <c r="B4" s="5" t="s">
        <v>2068</v>
      </c>
    </row>
    <row r="5" spans="1:5" x14ac:dyDescent="0.2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6" t="s">
        <v>2073</v>
      </c>
      <c r="B6" s="14">
        <v>6</v>
      </c>
      <c r="C6" s="14">
        <v>36</v>
      </c>
      <c r="D6" s="14">
        <v>49</v>
      </c>
      <c r="E6" s="14">
        <v>91</v>
      </c>
    </row>
    <row r="7" spans="1:5" x14ac:dyDescent="0.2">
      <c r="A7" s="6" t="s">
        <v>2074</v>
      </c>
      <c r="B7" s="14">
        <v>7</v>
      </c>
      <c r="C7" s="14">
        <v>28</v>
      </c>
      <c r="D7" s="14">
        <v>44</v>
      </c>
      <c r="E7" s="14">
        <v>79</v>
      </c>
    </row>
    <row r="8" spans="1:5" x14ac:dyDescent="0.2">
      <c r="A8" s="6" t="s">
        <v>2075</v>
      </c>
      <c r="B8" s="14">
        <v>4</v>
      </c>
      <c r="C8" s="14">
        <v>33</v>
      </c>
      <c r="D8" s="14">
        <v>49</v>
      </c>
      <c r="E8" s="14">
        <v>86</v>
      </c>
    </row>
    <row r="9" spans="1:5" x14ac:dyDescent="0.2">
      <c r="A9" s="6" t="s">
        <v>2076</v>
      </c>
      <c r="B9" s="14">
        <v>1</v>
      </c>
      <c r="C9" s="14">
        <v>30</v>
      </c>
      <c r="D9" s="14">
        <v>46</v>
      </c>
      <c r="E9" s="14">
        <v>77</v>
      </c>
    </row>
    <row r="10" spans="1:5" x14ac:dyDescent="0.2">
      <c r="A10" s="6" t="s">
        <v>2077</v>
      </c>
      <c r="B10" s="14">
        <v>3</v>
      </c>
      <c r="C10" s="14">
        <v>35</v>
      </c>
      <c r="D10" s="14">
        <v>46</v>
      </c>
      <c r="E10" s="14">
        <v>84</v>
      </c>
    </row>
    <row r="11" spans="1:5" x14ac:dyDescent="0.2">
      <c r="A11" s="6" t="s">
        <v>2078</v>
      </c>
      <c r="B11" s="14">
        <v>3</v>
      </c>
      <c r="C11" s="14">
        <v>28</v>
      </c>
      <c r="D11" s="14">
        <v>55</v>
      </c>
      <c r="E11" s="14">
        <v>86</v>
      </c>
    </row>
    <row r="12" spans="1:5" x14ac:dyDescent="0.2">
      <c r="A12" s="6" t="s">
        <v>2079</v>
      </c>
      <c r="B12" s="14">
        <v>4</v>
      </c>
      <c r="C12" s="14">
        <v>31</v>
      </c>
      <c r="D12" s="14">
        <v>58</v>
      </c>
      <c r="E12" s="14">
        <v>93</v>
      </c>
    </row>
    <row r="13" spans="1:5" x14ac:dyDescent="0.2">
      <c r="A13" s="6" t="s">
        <v>2080</v>
      </c>
      <c r="B13" s="14">
        <v>8</v>
      </c>
      <c r="C13" s="14">
        <v>35</v>
      </c>
      <c r="D13" s="14">
        <v>41</v>
      </c>
      <c r="E13" s="14">
        <v>84</v>
      </c>
    </row>
    <row r="14" spans="1:5" x14ac:dyDescent="0.2">
      <c r="A14" s="6" t="s">
        <v>2081</v>
      </c>
      <c r="B14" s="14">
        <v>5</v>
      </c>
      <c r="C14" s="14">
        <v>23</v>
      </c>
      <c r="D14" s="14">
        <v>45</v>
      </c>
      <c r="E14" s="14">
        <v>73</v>
      </c>
    </row>
    <row r="15" spans="1:5" x14ac:dyDescent="0.2">
      <c r="A15" s="6" t="s">
        <v>2082</v>
      </c>
      <c r="B15" s="14">
        <v>6</v>
      </c>
      <c r="C15" s="14">
        <v>26</v>
      </c>
      <c r="D15" s="14">
        <v>45</v>
      </c>
      <c r="E15" s="14">
        <v>77</v>
      </c>
    </row>
    <row r="16" spans="1:5" x14ac:dyDescent="0.2">
      <c r="A16" s="6" t="s">
        <v>2083</v>
      </c>
      <c r="B16" s="14">
        <v>3</v>
      </c>
      <c r="C16" s="14">
        <v>27</v>
      </c>
      <c r="D16" s="14">
        <v>45</v>
      </c>
      <c r="E16" s="14">
        <v>75</v>
      </c>
    </row>
    <row r="17" spans="1:5" x14ac:dyDescent="0.2">
      <c r="A17" s="6" t="s">
        <v>2084</v>
      </c>
      <c r="B17" s="14">
        <v>7</v>
      </c>
      <c r="C17" s="14">
        <v>32</v>
      </c>
      <c r="D17" s="14">
        <v>42</v>
      </c>
      <c r="E17" s="14">
        <v>81</v>
      </c>
    </row>
    <row r="18" spans="1:5" x14ac:dyDescent="0.2">
      <c r="A18" s="6" t="s">
        <v>2067</v>
      </c>
      <c r="B18" s="14">
        <v>57</v>
      </c>
      <c r="C18" s="14">
        <v>364</v>
      </c>
      <c r="D18" s="14">
        <v>565</v>
      </c>
      <c r="E18" s="14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D429-0B2C-8B47-AB9C-06C0C50D8A31}">
  <sheetPr codeName="Sheet6"/>
  <dimension ref="A1:H13"/>
  <sheetViews>
    <sheetView workbookViewId="0">
      <selection activeCell="D14" sqref="D14"/>
    </sheetView>
  </sheetViews>
  <sheetFormatPr baseColWidth="10" defaultRowHeight="16" x14ac:dyDescent="0.2"/>
  <sheetData>
    <row r="1" spans="1:8" ht="34" x14ac:dyDescent="0.2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12" t="s">
        <v>2091</v>
      </c>
      <c r="G1" s="12" t="s">
        <v>2092</v>
      </c>
      <c r="H1" s="12" t="s">
        <v>2093</v>
      </c>
    </row>
    <row r="2" spans="1:8" ht="34" x14ac:dyDescent="0.2">
      <c r="A2" s="9" t="s">
        <v>2094</v>
      </c>
      <c r="B2" s="10" cm="1">
        <f t="array" ref="B2">COUNTIFS(Outcome, "Successful", Goal, "&lt;1000")</f>
        <v>30</v>
      </c>
      <c r="C2" s="10" cm="1">
        <f t="array" ref="C2">COUNTIFS(Outcome, "Failed", Goal, "&lt;1000")</f>
        <v>20</v>
      </c>
      <c r="D2" s="10" cm="1">
        <f t="array" ref="D2">COUNTIFS(Outcome, "Canceled", Goal, "&lt;1000")</f>
        <v>1</v>
      </c>
      <c r="E2" s="9">
        <f>B2+C2+D2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ht="34" x14ac:dyDescent="0.2">
      <c r="A3" s="9" t="s">
        <v>2095</v>
      </c>
      <c r="B3" s="10" cm="1">
        <f t="array" ref="B3">COUNTIFS(Outcome, "Successful", Goal,"&gt;=1000",Goal, "&lt;4999")</f>
        <v>191</v>
      </c>
      <c r="C3" s="10" cm="1">
        <f t="array" ref="C3">COUNTIFS(Outcome, "Failed", Goal,"&gt;=1000",Goal, "&lt;4999")</f>
        <v>38</v>
      </c>
      <c r="D3" s="10" cm="1">
        <f t="array" ref="D3">COUNTIFS(Outcome, "Canceled", Goal,"&gt;=1000",Goal, "&lt;4999")</f>
        <v>2</v>
      </c>
      <c r="E3" s="9">
        <f t="shared" ref="E3:E13" si="0">B3+C3+D3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ht="34" x14ac:dyDescent="0.2">
      <c r="A4" s="9" t="s">
        <v>2096</v>
      </c>
      <c r="B4" s="10" cm="1">
        <f t="array" ref="B4">COUNTIFS(Outcome, "Successful", Goal,"&gt;5000",Goal, "&lt;9999")</f>
        <v>157</v>
      </c>
      <c r="C4" s="10" cm="1">
        <f t="array" ref="C4">COUNTIFS(Outcome, "Failed", Goal,"&gt;5000",Goal, "&lt;9999")</f>
        <v>125</v>
      </c>
      <c r="D4" s="10" cm="1">
        <f t="array" ref="D4">COUNTIFS(Outcome, "Canceled", Goal,"&gt;5000",Goal, "&lt;9999")</f>
        <v>25</v>
      </c>
      <c r="E4" s="9">
        <f t="shared" si="0"/>
        <v>307</v>
      </c>
      <c r="F4" s="11">
        <f t="shared" si="1"/>
        <v>0.51140065146579805</v>
      </c>
      <c r="G4" s="11">
        <f t="shared" si="2"/>
        <v>0.40716612377850164</v>
      </c>
      <c r="H4" s="11">
        <f t="shared" si="3"/>
        <v>8.143322475570032E-2</v>
      </c>
    </row>
    <row r="5" spans="1:8" ht="34" x14ac:dyDescent="0.2">
      <c r="A5" s="9" t="s">
        <v>2097</v>
      </c>
      <c r="B5" s="10" cm="1">
        <f t="array" ref="B5">COUNTIFS(Outcome, "Successful", Goal,"&gt;10000",Goal, "&lt;14999")</f>
        <v>2</v>
      </c>
      <c r="C5" s="10" cm="1">
        <f t="array" ref="C5">COUNTIFS(Outcome, "Failed", Goal,"&gt;10000",Goal, "&lt;14999")</f>
        <v>0</v>
      </c>
      <c r="D5" s="10" cm="1">
        <f t="array" ref="D5">COUNTIFS(Outcome, "Canceled", Goal,"&gt;10000",Goal, "&lt;14999")</f>
        <v>0</v>
      </c>
      <c r="E5" s="9">
        <f t="shared" si="0"/>
        <v>2</v>
      </c>
      <c r="F5" s="11">
        <f t="shared" si="1"/>
        <v>1</v>
      </c>
      <c r="G5" s="11">
        <f t="shared" si="2"/>
        <v>0</v>
      </c>
      <c r="H5" s="11">
        <f t="shared" si="3"/>
        <v>0</v>
      </c>
    </row>
    <row r="6" spans="1:8" ht="34" x14ac:dyDescent="0.2">
      <c r="A6" s="9" t="s">
        <v>2098</v>
      </c>
      <c r="B6" s="10" cm="1">
        <f t="array" ref="B6">COUNTIFS(Outcome, "Successful", Goal,"&gt;15000",Goal, "&lt;19999")</f>
        <v>10</v>
      </c>
      <c r="C6" s="10" cm="1">
        <f t="array" ref="C6">COUNTIFS(Outcome, "Failed", Goal,"&gt;15000",Goal, "&lt;19999")</f>
        <v>0</v>
      </c>
      <c r="D6" s="10" cm="1">
        <f t="array" ref="D6">COUNTIFS(Outcome, "Canceled", Goal,"&gt;15000",Goal, "&lt;19999")</f>
        <v>0</v>
      </c>
      <c r="E6" s="9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ht="34" x14ac:dyDescent="0.2">
      <c r="A7" s="9" t="s">
        <v>2099</v>
      </c>
      <c r="B7" s="10" cm="1">
        <f t="array" ref="B7">COUNTIFS(Outcome, "Successful", Goal,"&gt;20000",Goal, "&lt;24999")</f>
        <v>5</v>
      </c>
      <c r="C7" s="10" cm="1">
        <f t="array" ref="C7">COUNTIFS(Outcome, "Failed", Goal,"&gt;20000",Goal, "&lt;24999")</f>
        <v>0</v>
      </c>
      <c r="D7" s="10" cm="1">
        <f t="array" ref="D7">COUNTIFS(Outcome, "Canceled", Goal,"&gt;20000",Goal, "&lt;24999")</f>
        <v>0</v>
      </c>
      <c r="E7" s="9">
        <f t="shared" si="0"/>
        <v>5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ht="34" x14ac:dyDescent="0.2">
      <c r="A8" s="9" t="s">
        <v>2100</v>
      </c>
      <c r="B8" s="10" cm="1">
        <f t="array" ref="B8">COUNTIFS(Outcome, "Successful", Goal,"&gt;25000",Goal, "&lt;29999")</f>
        <v>10</v>
      </c>
      <c r="C8" s="10" cm="1">
        <f t="array" ref="C8">COUNTIFS(Outcome, "Failed", Goal,"&gt;25000",Goal, "&lt;29999")</f>
        <v>3</v>
      </c>
      <c r="D8" s="10" cm="1">
        <f t="array" ref="D8">COUNTIFS(Outcome, "Canceled", Goal,"&gt;25000",Goal, "&lt;29999")</f>
        <v>0</v>
      </c>
      <c r="E8" s="9">
        <f t="shared" si="0"/>
        <v>13</v>
      </c>
      <c r="F8" s="11">
        <f t="shared" si="1"/>
        <v>0.76923076923076927</v>
      </c>
      <c r="G8" s="11">
        <f t="shared" si="2"/>
        <v>0.23076923076923078</v>
      </c>
      <c r="H8" s="11">
        <f t="shared" si="3"/>
        <v>0</v>
      </c>
    </row>
    <row r="9" spans="1:8" ht="34" x14ac:dyDescent="0.2">
      <c r="A9" s="9" t="s">
        <v>2101</v>
      </c>
      <c r="B9" s="10" cm="1">
        <f t="array" ref="B9">COUNTIFS(Outcome, "Successful", Goal,"&gt;30000",Goal, "&lt;34999")</f>
        <v>7</v>
      </c>
      <c r="C9" s="10" cm="1">
        <f t="array" ref="C9">COUNTIFS(Outcome, "Failed", Goal,"&gt;30000",Goal, "&lt;34999")</f>
        <v>0</v>
      </c>
      <c r="D9" s="10" cm="1">
        <f t="array" ref="D9">COUNTIFS(Outcome, "Canceled", Goal,"&gt;30000",Goal, "&lt;34999")</f>
        <v>0</v>
      </c>
      <c r="E9" s="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ht="34" x14ac:dyDescent="0.2">
      <c r="A10" s="9" t="s">
        <v>2102</v>
      </c>
      <c r="B10" s="10" cm="1">
        <f t="array" ref="B10">COUNTIFS(Outcome, "Successful", Goal,"&gt;35000",Goal, "&lt;39999")</f>
        <v>7</v>
      </c>
      <c r="C10" s="10" cm="1">
        <f t="array" ref="C10">COUNTIFS(Outcome, "Failed", Goal,"&gt;35000",Goal, "&lt;39999")</f>
        <v>3</v>
      </c>
      <c r="D10" s="10" cm="1">
        <f t="array" ref="D10">COUNTIFS(Outcome, "Canceled", Goal,"&gt;35000",Goal, "&lt;39999")</f>
        <v>1</v>
      </c>
      <c r="E10" s="9">
        <f t="shared" si="0"/>
        <v>11</v>
      </c>
      <c r="F10" s="11">
        <f t="shared" si="1"/>
        <v>0.63636363636363635</v>
      </c>
      <c r="G10" s="11">
        <f t="shared" si="2"/>
        <v>0.27272727272727271</v>
      </c>
      <c r="H10" s="11">
        <f t="shared" si="3"/>
        <v>9.0909090909090912E-2</v>
      </c>
    </row>
    <row r="11" spans="1:8" ht="34" x14ac:dyDescent="0.2">
      <c r="A11" s="9" t="s">
        <v>2103</v>
      </c>
      <c r="B11" s="10" cm="1">
        <f t="array" ref="B11">COUNTIFS(Outcome, "Successful", Goal,"&gt;40000",Goal, "&lt;44999")</f>
        <v>11</v>
      </c>
      <c r="C11" s="10" cm="1">
        <f t="array" ref="C11">COUNTIFS(Outcome, "Failed", Goal,"&gt;40000",Goal, "&lt;44999")</f>
        <v>3</v>
      </c>
      <c r="D11" s="10" cm="1">
        <f t="array" ref="D11">COUNTIFS(Outcome, "Canceled", Goal,"&gt;40000",Goal, "&lt;44999")</f>
        <v>0</v>
      </c>
      <c r="E11" s="9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ht="34" x14ac:dyDescent="0.2">
      <c r="A12" s="9" t="s">
        <v>2104</v>
      </c>
      <c r="B12" s="10" cm="1">
        <f t="array" ref="B12">COUNTIFS(Outcome, "Successful", Goal,"&gt;45000",Goal, "&lt;49999")</f>
        <v>8</v>
      </c>
      <c r="C12" s="10" cm="1">
        <f t="array" ref="C12">COUNTIFS(Outcome, "Failed", Goal,"&gt;45000",Goal, "&lt;49999")</f>
        <v>3</v>
      </c>
      <c r="D12" s="10" cm="1">
        <f t="array" ref="D12">COUNTIFS(Outcome, "Canceled", Goal,"&gt;45000",Goal, "&lt;49999")</f>
        <v>0</v>
      </c>
      <c r="E12" s="9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ht="68" x14ac:dyDescent="0.2">
      <c r="A13" s="9" t="s">
        <v>2105</v>
      </c>
      <c r="B13" s="10" cm="1">
        <f t="array" ref="B13">COUNTIFS(Outcome, "Successful", Goal, "&gt;=50000")</f>
        <v>114</v>
      </c>
      <c r="C13" s="10" cm="1">
        <f t="array" ref="C13">COUNTIFS(Outcome, "Failed", Goal,"&gt;=50000")</f>
        <v>163</v>
      </c>
      <c r="D13" s="10" cm="1">
        <f t="array" ref="D13">COUNTIFS(Outcome, "Canceled", Goal,"&gt;=50000")</f>
        <v>28</v>
      </c>
      <c r="E13" s="9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B45B-1276-BE42-A995-E92EB6269328}">
  <dimension ref="A1:L566"/>
  <sheetViews>
    <sheetView workbookViewId="0">
      <selection activeCell="L23" sqref="L23"/>
    </sheetView>
  </sheetViews>
  <sheetFormatPr baseColWidth="10" defaultRowHeight="16" x14ac:dyDescent="0.2"/>
  <cols>
    <col min="1" max="1" width="13.33203125" bestFit="1" customWidth="1"/>
    <col min="2" max="2" width="18" bestFit="1" customWidth="1"/>
    <col min="4" max="4" width="8.33203125" bestFit="1" customWidth="1"/>
    <col min="5" max="5" width="13" bestFit="1" customWidth="1"/>
    <col min="7" max="7" width="18.6640625" bestFit="1" customWidth="1"/>
    <col min="8" max="8" width="11.6640625" bestFit="1" customWidth="1"/>
    <col min="10" max="10" width="15.6640625" bestFit="1" customWidth="1"/>
    <col min="11" max="11" width="9.6640625" bestFit="1" customWidth="1"/>
  </cols>
  <sheetData>
    <row r="1" spans="1:12" x14ac:dyDescent="0.2">
      <c r="A1" s="1" t="s">
        <v>4</v>
      </c>
      <c r="B1" s="1" t="s">
        <v>5</v>
      </c>
      <c r="D1" s="1" t="s">
        <v>4</v>
      </c>
      <c r="E1" s="1" t="s">
        <v>5</v>
      </c>
      <c r="G1" s="13" t="s">
        <v>2106</v>
      </c>
      <c r="H1" s="13" t="s">
        <v>2107</v>
      </c>
      <c r="I1" s="13"/>
      <c r="J1" s="13" t="s">
        <v>2108</v>
      </c>
      <c r="K1" s="13" t="s">
        <v>2107</v>
      </c>
    </row>
    <row r="2" spans="1:12" ht="34" x14ac:dyDescent="0.2">
      <c r="A2" t="s">
        <v>20</v>
      </c>
      <c r="B2">
        <v>158</v>
      </c>
      <c r="D2" t="s">
        <v>14</v>
      </c>
      <c r="E2">
        <v>0</v>
      </c>
      <c r="G2" s="9" t="s">
        <v>2109</v>
      </c>
      <c r="H2" s="12">
        <f>AVERAGE(Table7[backers_count])</f>
        <v>851.14690265486729</v>
      </c>
      <c r="I2" s="9"/>
      <c r="J2" s="9" t="s">
        <v>2109</v>
      </c>
      <c r="K2" s="12">
        <f>AVERAGE(E:E)</f>
        <v>585.61538461538464</v>
      </c>
      <c r="L2" s="9"/>
    </row>
    <row r="3" spans="1:12" ht="34" x14ac:dyDescent="0.2">
      <c r="A3" t="s">
        <v>20</v>
      </c>
      <c r="B3">
        <v>1425</v>
      </c>
      <c r="D3" t="s">
        <v>14</v>
      </c>
      <c r="E3">
        <v>24</v>
      </c>
      <c r="G3" s="9" t="s">
        <v>2110</v>
      </c>
      <c r="H3" s="12">
        <f>MEDIAN(Table7[backers_count])</f>
        <v>201</v>
      </c>
      <c r="I3" s="9"/>
      <c r="J3" s="9" t="s">
        <v>2110</v>
      </c>
      <c r="K3" s="12">
        <f>MEDIAN(E:E)</f>
        <v>114.5</v>
      </c>
      <c r="L3" s="9"/>
    </row>
    <row r="4" spans="1:12" ht="51" x14ac:dyDescent="0.2">
      <c r="A4" t="s">
        <v>20</v>
      </c>
      <c r="B4">
        <v>174</v>
      </c>
      <c r="D4" t="s">
        <v>14</v>
      </c>
      <c r="E4">
        <v>53</v>
      </c>
      <c r="G4" s="9" t="s">
        <v>2111</v>
      </c>
      <c r="H4" s="12">
        <f>MIN(Table7[backers_count])</f>
        <v>16</v>
      </c>
      <c r="I4" s="9"/>
      <c r="J4" s="9" t="s">
        <v>2111</v>
      </c>
      <c r="K4" s="12">
        <f>MIN(E:E)</f>
        <v>0</v>
      </c>
      <c r="L4" s="9"/>
    </row>
    <row r="5" spans="1:12" ht="51" x14ac:dyDescent="0.2">
      <c r="A5" t="s">
        <v>20</v>
      </c>
      <c r="B5">
        <v>227</v>
      </c>
      <c r="D5" t="s">
        <v>14</v>
      </c>
      <c r="E5">
        <v>18</v>
      </c>
      <c r="G5" s="9" t="s">
        <v>2112</v>
      </c>
      <c r="H5" s="12">
        <f>MAX(Table7[backers_count])</f>
        <v>7295</v>
      </c>
      <c r="I5" s="9"/>
      <c r="J5" s="9" t="s">
        <v>2112</v>
      </c>
      <c r="K5" s="12">
        <f>MAX(E:E)</f>
        <v>6080</v>
      </c>
      <c r="L5" s="9"/>
    </row>
    <row r="6" spans="1:12" ht="51" x14ac:dyDescent="0.2">
      <c r="A6" t="s">
        <v>20</v>
      </c>
      <c r="B6">
        <v>220</v>
      </c>
      <c r="D6" t="s">
        <v>14</v>
      </c>
      <c r="E6">
        <v>44</v>
      </c>
      <c r="G6" s="9" t="s">
        <v>2113</v>
      </c>
      <c r="H6" s="12">
        <f>VAR(Table7[backers_count])</f>
        <v>1606216.5936295739</v>
      </c>
      <c r="I6" s="9"/>
      <c r="J6" s="9" t="s">
        <v>2113</v>
      </c>
      <c r="K6" s="12">
        <f>VAR(E:E)</f>
        <v>924113.45496927318</v>
      </c>
      <c r="L6" s="9"/>
    </row>
    <row r="7" spans="1:12" ht="34" x14ac:dyDescent="0.2">
      <c r="A7" t="s">
        <v>20</v>
      </c>
      <c r="B7">
        <v>98</v>
      </c>
      <c r="D7" t="s">
        <v>14</v>
      </c>
      <c r="E7">
        <v>27</v>
      </c>
      <c r="G7" s="9" t="s">
        <v>2114</v>
      </c>
      <c r="H7" s="12">
        <f>STDEV(Table7[backers_count])</f>
        <v>1267.366006183523</v>
      </c>
      <c r="I7" s="9"/>
      <c r="J7" s="9" t="s">
        <v>2114</v>
      </c>
      <c r="K7" s="12">
        <f>STDEV(E:E)</f>
        <v>961.30819978260524</v>
      </c>
      <c r="L7" s="9"/>
    </row>
    <row r="8" spans="1:12" x14ac:dyDescent="0.2">
      <c r="A8" t="s">
        <v>20</v>
      </c>
      <c r="B8">
        <v>100</v>
      </c>
      <c r="D8" t="s">
        <v>14</v>
      </c>
      <c r="E8">
        <v>55</v>
      </c>
    </row>
    <row r="9" spans="1:12" x14ac:dyDescent="0.2">
      <c r="A9" t="s">
        <v>20</v>
      </c>
      <c r="B9">
        <v>1249</v>
      </c>
      <c r="D9" t="s">
        <v>14</v>
      </c>
      <c r="E9">
        <v>200</v>
      </c>
    </row>
    <row r="10" spans="1:12" x14ac:dyDescent="0.2">
      <c r="A10" t="s">
        <v>20</v>
      </c>
      <c r="B10">
        <v>1396</v>
      </c>
      <c r="D10" t="s">
        <v>14</v>
      </c>
      <c r="E10">
        <v>452</v>
      </c>
    </row>
    <row r="11" spans="1:12" x14ac:dyDescent="0.2">
      <c r="A11" t="s">
        <v>20</v>
      </c>
      <c r="B11">
        <v>890</v>
      </c>
      <c r="D11" t="s">
        <v>14</v>
      </c>
      <c r="E11">
        <v>674</v>
      </c>
    </row>
    <row r="12" spans="1:12" x14ac:dyDescent="0.2">
      <c r="A12" t="s">
        <v>20</v>
      </c>
      <c r="B12">
        <v>142</v>
      </c>
      <c r="D12" t="s">
        <v>14</v>
      </c>
      <c r="E12">
        <v>558</v>
      </c>
    </row>
    <row r="13" spans="1:12" x14ac:dyDescent="0.2">
      <c r="A13" t="s">
        <v>20</v>
      </c>
      <c r="B13">
        <v>2673</v>
      </c>
      <c r="D13" t="s">
        <v>14</v>
      </c>
      <c r="E13">
        <v>15</v>
      </c>
    </row>
    <row r="14" spans="1:12" x14ac:dyDescent="0.2">
      <c r="A14" t="s">
        <v>20</v>
      </c>
      <c r="B14">
        <v>163</v>
      </c>
      <c r="D14" t="s">
        <v>14</v>
      </c>
      <c r="E14">
        <v>2307</v>
      </c>
    </row>
    <row r="15" spans="1:12" x14ac:dyDescent="0.2">
      <c r="A15" t="s">
        <v>20</v>
      </c>
      <c r="B15">
        <v>2220</v>
      </c>
      <c r="D15" t="s">
        <v>14</v>
      </c>
      <c r="E15">
        <v>88</v>
      </c>
    </row>
    <row r="16" spans="1:12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7" priority="5" stopIfTrue="1" operator="containsText" text="canceled">
      <formula>NOT(ISERROR(SEARCH("canceled",A1)))</formula>
    </cfRule>
    <cfRule type="containsText" dxfId="6" priority="6" stopIfTrue="1" operator="containsText" text="successful">
      <formula>NOT(ISERROR(SEARCH("successful",A1)))</formula>
    </cfRule>
    <cfRule type="containsText" dxfId="5" priority="7" stopIfTrue="1" operator="containsText" text="live">
      <formula>NOT(ISERROR(SEARCH("live",A1)))</formula>
    </cfRule>
    <cfRule type="containsText" dxfId="4" priority="8" operator="containsText" text="failed">
      <formula>NOT(ISERROR(SEARCH("failed",A1)))</formula>
    </cfRule>
  </conditionalFormatting>
  <conditionalFormatting sqref="D1:D1047940">
    <cfRule type="containsText" dxfId="3" priority="1" stopIfTrue="1" operator="containsText" text="canceled">
      <formula>NOT(ISERROR(SEARCH("canceled",D1)))</formula>
    </cfRule>
    <cfRule type="containsText" dxfId="2" priority="2" stopIfTrue="1" operator="containsText" text="successful">
      <formula>NOT(ISERROR(SEARCH("successful",D1)))</formula>
    </cfRule>
    <cfRule type="containsText" dxfId="1" priority="3" stopIfTrue="1" operator="containsText" text="live">
      <formula>NOT(ISERROR(SEARCH("live",D1)))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Category Analysis</vt:lpstr>
      <vt:lpstr>Subcategory Analysis</vt:lpstr>
      <vt:lpstr>Monthly Analysis</vt:lpstr>
      <vt:lpstr>Goal Outcome Analysis</vt:lpstr>
      <vt:lpstr>Campaign Analysis</vt:lpstr>
      <vt:lpstr>backers_count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Adi N</cp:lastModifiedBy>
  <dcterms:created xsi:type="dcterms:W3CDTF">2021-09-29T18:52:28Z</dcterms:created>
  <dcterms:modified xsi:type="dcterms:W3CDTF">2024-09-30T02:02:48Z</dcterms:modified>
</cp:coreProperties>
</file>