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139\Desktop\"/>
    </mc:Choice>
  </mc:AlternateContent>
  <xr:revisionPtr revIDLastSave="0" documentId="8_{F9A99455-739C-4926-9610-5E4C63628740}" xr6:coauthVersionLast="47" xr6:coauthVersionMax="47" xr10:uidLastSave="{00000000-0000-0000-0000-000000000000}"/>
  <bookViews>
    <workbookView xWindow="28680" yWindow="-120" windowWidth="29040" windowHeight="15720" activeTab="2" xr2:uid="{2BDDCFD8-842B-4D48-B69D-2A4F4D74C516}"/>
  </bookViews>
  <sheets>
    <sheet name="Chase Strategy" sheetId="1" r:id="rId1"/>
    <sheet name="Level Strategy" sheetId="2" r:id="rId2"/>
    <sheet name="optimal strategy" sheetId="9" r:id="rId3"/>
    <sheet name="visualization" sheetId="7" r:id="rId4"/>
  </sheets>
  <definedNames>
    <definedName name="solver_adj" localSheetId="0" hidden="1">'Chase Strategy'!$B$16:$M$17</definedName>
    <definedName name="solver_adj" localSheetId="1" hidden="1">'Level Strategy'!$B$19:$M$19,'Level Strategy'!$B$24:$M$24</definedName>
    <definedName name="solver_adj" localSheetId="2" hidden="1">'optimal strategy'!$B$15:$M$16,'optimal strategy'!$B$21:$M$21,'optimal strategy'!$B$28:$M$28,'optimal strategy'!$B$32:$M$32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2</definedName>
    <definedName name="solver_eng" localSheetId="0" hidden="1">2</definedName>
    <definedName name="solver_eng" localSheetId="1" hidden="1">1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'Chase Strategy'!$B$19:$M$19</definedName>
    <definedName name="solver_lhs1" localSheetId="1" hidden="1">'Level Strategy'!$B$16:$M$16</definedName>
    <definedName name="solver_lhs1" localSheetId="2" hidden="1">'optimal strategy'!$B$15:$M$16</definedName>
    <definedName name="solver_lhs10" localSheetId="1" hidden="1">'Level Strategy'!$B$26:$M$26</definedName>
    <definedName name="solver_lhs2" localSheetId="1" hidden="1">'Level Strategy'!$B$19:$M$19</definedName>
    <definedName name="solver_lhs2" localSheetId="2" hidden="1">'optimal strategy'!$B$21:$M$21</definedName>
    <definedName name="solver_lhs3" localSheetId="1" hidden="1">'Level Strategy'!$B$19:$M$19</definedName>
    <definedName name="solver_lhs3" localSheetId="2" hidden="1">'optimal strategy'!$B$28:$M$28</definedName>
    <definedName name="solver_lhs4" localSheetId="1" hidden="1">'Level Strategy'!$B$21:$M$21</definedName>
    <definedName name="solver_lhs4" localSheetId="2" hidden="1">'optimal strategy'!$B$33:$M$33</definedName>
    <definedName name="solver_lhs5" localSheetId="1" hidden="1">'Level Strategy'!$B$22:$M$22</definedName>
    <definedName name="solver_lhs6" localSheetId="1" hidden="1">'Level Strategy'!$B$24:$M$24</definedName>
    <definedName name="solver_lhs7" localSheetId="1" hidden="1">'Level Strategy'!$B$24:$M$24</definedName>
    <definedName name="solver_lhs8" localSheetId="1" hidden="1">'Level Strategy'!$B$26:$M$26</definedName>
    <definedName name="solver_lhs9" localSheetId="1" hidden="1">'Level Strategy'!$B$26:$M$26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1</definedName>
    <definedName name="solver_num" localSheetId="1" hidden="1">7</definedName>
    <definedName name="solver_num" localSheetId="2" hidden="1">4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'Chase Strategy'!$B$31</definedName>
    <definedName name="solver_opt" localSheetId="1" hidden="1">'Level Strategy'!$B$35</definedName>
    <definedName name="solver_opt" localSheetId="2" hidden="1">'optimal strategy'!$B$47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2</definedName>
    <definedName name="solver_rel1" localSheetId="0" hidden="1">2</definedName>
    <definedName name="solver_rel1" localSheetId="1" hidden="1">2</definedName>
    <definedName name="solver_rel1" localSheetId="2" hidden="1">4</definedName>
    <definedName name="solver_rel10" localSheetId="1" hidden="1">2</definedName>
    <definedName name="solver_rel2" localSheetId="1" hidden="1">1</definedName>
    <definedName name="solver_rel2" localSheetId="2" hidden="1">1</definedName>
    <definedName name="solver_rel3" localSheetId="1" hidden="1">4</definedName>
    <definedName name="solver_rel3" localSheetId="2" hidden="1">1</definedName>
    <definedName name="solver_rel4" localSheetId="1" hidden="1">3</definedName>
    <definedName name="solver_rel4" localSheetId="2" hidden="1">2</definedName>
    <definedName name="solver_rel5" localSheetId="1" hidden="1">1</definedName>
    <definedName name="solver_rel6" localSheetId="1" hidden="1">4</definedName>
    <definedName name="solver_rel7" localSheetId="1" hidden="1">3</definedName>
    <definedName name="solver_rel8" localSheetId="1" hidden="1">2</definedName>
    <definedName name="solver_rel9" localSheetId="1" hidden="1">2</definedName>
    <definedName name="solver_rhs1" localSheetId="0" hidden="1">'Chase Strategy'!$B$21:$M$21</definedName>
    <definedName name="solver_rhs1" localSheetId="1" hidden="1">'Level Strategy'!$B$26:$M$26</definedName>
    <definedName name="solver_rhs1" localSheetId="2" hidden="1">"integer"</definedName>
    <definedName name="solver_rhs10" localSheetId="1" hidden="1">'Level Strategy'!$B$16:$M$16</definedName>
    <definedName name="solver_rhs2" localSheetId="1" hidden="1">20</definedName>
    <definedName name="solver_rhs2" localSheetId="2" hidden="1">'optimal strategy'!$B$23:$M$23</definedName>
    <definedName name="solver_rhs3" localSheetId="1" hidden="1">"integer"</definedName>
    <definedName name="solver_rhs3" localSheetId="2" hidden="1">'optimal strategy'!$B$30:$M$30</definedName>
    <definedName name="solver_rhs4" localSheetId="1" hidden="1">0</definedName>
    <definedName name="solver_rhs4" localSheetId="2" hidden="1">'optimal strategy'!$B$35:$M$35</definedName>
    <definedName name="solver_rhs5" localSheetId="1" hidden="1">300</definedName>
    <definedName name="solver_rhs6" localSheetId="1" hidden="1">"integer"</definedName>
    <definedName name="solver_rhs7" localSheetId="1" hidden="1">0</definedName>
    <definedName name="solver_rhs8" localSheetId="1" hidden="1">'Level Strategy'!$B$16:$M$16</definedName>
    <definedName name="solver_rhs9" localSheetId="1" hidden="1">'Level Strategy'!$B$16:$M$16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9" l="1"/>
  <c r="C38" i="9"/>
  <c r="D38" i="9"/>
  <c r="E38" i="9"/>
  <c r="F38" i="9"/>
  <c r="G38" i="9"/>
  <c r="H38" i="9"/>
  <c r="I38" i="9"/>
  <c r="J38" i="9"/>
  <c r="K38" i="9"/>
  <c r="L38" i="9"/>
  <c r="M38" i="9"/>
  <c r="B39" i="9"/>
  <c r="C39" i="9"/>
  <c r="D39" i="9"/>
  <c r="E39" i="9"/>
  <c r="F39" i="9"/>
  <c r="G39" i="9"/>
  <c r="H39" i="9"/>
  <c r="I39" i="9"/>
  <c r="J39" i="9"/>
  <c r="K39" i="9"/>
  <c r="L39" i="9"/>
  <c r="M39" i="9"/>
  <c r="B41" i="9"/>
  <c r="C41" i="9"/>
  <c r="D41" i="9"/>
  <c r="E41" i="9"/>
  <c r="F41" i="9"/>
  <c r="G41" i="9"/>
  <c r="H41" i="9"/>
  <c r="I41" i="9"/>
  <c r="J41" i="9"/>
  <c r="K41" i="9"/>
  <c r="L41" i="9"/>
  <c r="M41" i="9"/>
  <c r="B42" i="9"/>
  <c r="B43" i="9"/>
  <c r="C43" i="9"/>
  <c r="D43" i="9"/>
  <c r="E43" i="9"/>
  <c r="F43" i="9"/>
  <c r="G43" i="9"/>
  <c r="H43" i="9"/>
  <c r="I43" i="9"/>
  <c r="J43" i="9"/>
  <c r="K43" i="9"/>
  <c r="L43" i="9"/>
  <c r="M43" i="9"/>
  <c r="B44" i="9"/>
  <c r="C44" i="9"/>
  <c r="D44" i="9"/>
  <c r="E44" i="9"/>
  <c r="F44" i="9"/>
  <c r="G44" i="9"/>
  <c r="H44" i="9"/>
  <c r="I44" i="9"/>
  <c r="J44" i="9"/>
  <c r="K44" i="9"/>
  <c r="L44" i="9"/>
  <c r="M44" i="9"/>
  <c r="B33" i="9"/>
  <c r="C33" i="9"/>
  <c r="D33" i="9"/>
  <c r="E33" i="9"/>
  <c r="F33" i="9"/>
  <c r="G33" i="9"/>
  <c r="H33" i="9"/>
  <c r="I33" i="9"/>
  <c r="J33" i="9"/>
  <c r="K33" i="9"/>
  <c r="L33" i="9"/>
  <c r="M33" i="9"/>
  <c r="B14" i="9"/>
  <c r="B17" i="9" s="1"/>
  <c r="B4" i="9"/>
  <c r="C26" i="2"/>
  <c r="D26" i="2"/>
  <c r="E26" i="2"/>
  <c r="F26" i="2"/>
  <c r="G26" i="2"/>
  <c r="H26" i="2"/>
  <c r="I26" i="2"/>
  <c r="J26" i="2"/>
  <c r="K26" i="2"/>
  <c r="L26" i="2"/>
  <c r="M26" i="2"/>
  <c r="C23" i="2"/>
  <c r="L23" i="2"/>
  <c r="M23" i="2"/>
  <c r="B20" i="2"/>
  <c r="B23" i="2" s="1"/>
  <c r="C20" i="2"/>
  <c r="K17" i="2"/>
  <c r="N39" i="9" l="1"/>
  <c r="N43" i="9"/>
  <c r="N44" i="9"/>
  <c r="N41" i="9"/>
  <c r="C14" i="9"/>
  <c r="C17" i="9" s="1"/>
  <c r="B20" i="9"/>
  <c r="B23" i="9"/>
  <c r="N38" i="9"/>
  <c r="I17" i="2"/>
  <c r="B40" i="9" l="1"/>
  <c r="B24" i="9"/>
  <c r="C20" i="9"/>
  <c r="D14" i="9"/>
  <c r="D17" i="9" s="1"/>
  <c r="C23" i="9"/>
  <c r="C17" i="2"/>
  <c r="D17" i="2"/>
  <c r="E17" i="2"/>
  <c r="F17" i="2"/>
  <c r="G17" i="2"/>
  <c r="H17" i="2"/>
  <c r="J17" i="2"/>
  <c r="L17" i="2"/>
  <c r="M17" i="2"/>
  <c r="B17" i="2"/>
  <c r="D20" i="9" l="1"/>
  <c r="E14" i="9"/>
  <c r="E17" i="9" s="1"/>
  <c r="D23" i="9"/>
  <c r="C24" i="9"/>
  <c r="C40" i="9"/>
  <c r="B30" i="9"/>
  <c r="C25" i="9"/>
  <c r="C42" i="9" s="1"/>
  <c r="B45" i="9"/>
  <c r="F20" i="2"/>
  <c r="M25" i="1"/>
  <c r="L25" i="1"/>
  <c r="K25" i="1"/>
  <c r="J25" i="1"/>
  <c r="I25" i="1"/>
  <c r="H25" i="1"/>
  <c r="G25" i="1"/>
  <c r="F25" i="1"/>
  <c r="E25" i="1"/>
  <c r="D25" i="1"/>
  <c r="C25" i="1"/>
  <c r="M26" i="1"/>
  <c r="L26" i="1"/>
  <c r="K26" i="1"/>
  <c r="J26" i="1"/>
  <c r="I26" i="1"/>
  <c r="H26" i="1"/>
  <c r="G26" i="1"/>
  <c r="F26" i="1"/>
  <c r="E26" i="1"/>
  <c r="D26" i="1"/>
  <c r="C26" i="1"/>
  <c r="B26" i="1"/>
  <c r="B25" i="1"/>
  <c r="C30" i="2"/>
  <c r="D30" i="2"/>
  <c r="E30" i="2"/>
  <c r="F30" i="2"/>
  <c r="G30" i="2"/>
  <c r="H30" i="2"/>
  <c r="I30" i="2"/>
  <c r="J30" i="2"/>
  <c r="K30" i="2"/>
  <c r="L30" i="2"/>
  <c r="M30" i="2"/>
  <c r="B30" i="2"/>
  <c r="C29" i="2"/>
  <c r="D29" i="2"/>
  <c r="E29" i="2"/>
  <c r="F29" i="2"/>
  <c r="G29" i="2"/>
  <c r="H29" i="2"/>
  <c r="I29" i="2"/>
  <c r="J29" i="2"/>
  <c r="K29" i="2"/>
  <c r="L29" i="2"/>
  <c r="M29" i="2"/>
  <c r="B29" i="2"/>
  <c r="C28" i="2"/>
  <c r="D28" i="2"/>
  <c r="E28" i="2"/>
  <c r="F28" i="2"/>
  <c r="G28" i="2"/>
  <c r="H28" i="2"/>
  <c r="I28" i="2"/>
  <c r="J28" i="2"/>
  <c r="K28" i="2"/>
  <c r="L28" i="2"/>
  <c r="M28" i="2"/>
  <c r="B28" i="2"/>
  <c r="J20" i="2"/>
  <c r="K20" i="2"/>
  <c r="L20" i="2"/>
  <c r="M20" i="2"/>
  <c r="D20" i="2"/>
  <c r="E20" i="2"/>
  <c r="G20" i="2"/>
  <c r="H20" i="2"/>
  <c r="I20" i="2"/>
  <c r="B18" i="1"/>
  <c r="C18" i="1" s="1"/>
  <c r="B12" i="2"/>
  <c r="B11" i="2"/>
  <c r="B10" i="2"/>
  <c r="C30" i="9" l="1"/>
  <c r="D25" i="9"/>
  <c r="D42" i="9" s="1"/>
  <c r="C45" i="9"/>
  <c r="F14" i="9"/>
  <c r="F17" i="9" s="1"/>
  <c r="E20" i="9"/>
  <c r="E23" i="9"/>
  <c r="D24" i="9"/>
  <c r="D40" i="9"/>
  <c r="L21" i="2"/>
  <c r="I21" i="2"/>
  <c r="H21" i="2"/>
  <c r="K21" i="2"/>
  <c r="D21" i="2"/>
  <c r="C21" i="2"/>
  <c r="F21" i="2"/>
  <c r="J21" i="2"/>
  <c r="G21" i="2"/>
  <c r="E21" i="2"/>
  <c r="M21" i="2"/>
  <c r="B21" i="2"/>
  <c r="B22" i="2" s="1"/>
  <c r="C19" i="1"/>
  <c r="C27" i="1" s="1"/>
  <c r="D18" i="1"/>
  <c r="E18" i="1" s="1"/>
  <c r="F18" i="1" s="1"/>
  <c r="D19" i="1"/>
  <c r="D27" i="1" s="1"/>
  <c r="N25" i="1"/>
  <c r="N26" i="1"/>
  <c r="B19" i="1"/>
  <c r="E24" i="9" l="1"/>
  <c r="E40" i="9"/>
  <c r="D45" i="9"/>
  <c r="N40" i="9"/>
  <c r="F20" i="9"/>
  <c r="G14" i="9"/>
  <c r="G17" i="9" s="1"/>
  <c r="F23" i="9"/>
  <c r="D30" i="9"/>
  <c r="E25" i="9"/>
  <c r="E42" i="9" s="1"/>
  <c r="B32" i="2"/>
  <c r="C22" i="2"/>
  <c r="D23" i="2" s="1"/>
  <c r="D28" i="1"/>
  <c r="D29" i="1" s="1"/>
  <c r="E19" i="1"/>
  <c r="E27" i="1" s="1"/>
  <c r="C28" i="1"/>
  <c r="C29" i="1" s="1"/>
  <c r="F19" i="1"/>
  <c r="G18" i="1"/>
  <c r="B27" i="1"/>
  <c r="B28" i="1"/>
  <c r="B25" i="2"/>
  <c r="E45" i="9" l="1"/>
  <c r="G20" i="9"/>
  <c r="H14" i="9"/>
  <c r="H17" i="9" s="1"/>
  <c r="G23" i="9"/>
  <c r="E30" i="9"/>
  <c r="F25" i="9"/>
  <c r="F42" i="9" s="1"/>
  <c r="F24" i="9"/>
  <c r="F40" i="9"/>
  <c r="E28" i="1"/>
  <c r="E29" i="1" s="1"/>
  <c r="G19" i="1"/>
  <c r="H18" i="1"/>
  <c r="F27" i="1"/>
  <c r="F28" i="1"/>
  <c r="B29" i="1"/>
  <c r="B31" i="2"/>
  <c r="B33" i="2" s="1"/>
  <c r="B26" i="2"/>
  <c r="F30" i="9" l="1"/>
  <c r="G25" i="9"/>
  <c r="G42" i="9" s="1"/>
  <c r="H20" i="9"/>
  <c r="I14" i="9"/>
  <c r="I17" i="9" s="1"/>
  <c r="H23" i="9"/>
  <c r="F45" i="9"/>
  <c r="G40" i="9"/>
  <c r="G24" i="9"/>
  <c r="F29" i="1"/>
  <c r="G27" i="1"/>
  <c r="G28" i="1"/>
  <c r="H19" i="1"/>
  <c r="I18" i="1"/>
  <c r="G45" i="9" l="1"/>
  <c r="I20" i="9"/>
  <c r="J14" i="9"/>
  <c r="J17" i="9" s="1"/>
  <c r="I23" i="9"/>
  <c r="G30" i="9"/>
  <c r="H25" i="9"/>
  <c r="H42" i="9" s="1"/>
  <c r="H24" i="9"/>
  <c r="H40" i="9"/>
  <c r="I19" i="1"/>
  <c r="J18" i="1"/>
  <c r="G29" i="1"/>
  <c r="H27" i="1"/>
  <c r="H28" i="1"/>
  <c r="H45" i="9" l="1"/>
  <c r="I40" i="9"/>
  <c r="I24" i="9"/>
  <c r="H30" i="9"/>
  <c r="I25" i="9"/>
  <c r="I42" i="9" s="1"/>
  <c r="J20" i="9"/>
  <c r="K14" i="9"/>
  <c r="K17" i="9" s="1"/>
  <c r="J23" i="9"/>
  <c r="H29" i="1"/>
  <c r="K18" i="1"/>
  <c r="J19" i="1"/>
  <c r="I27" i="1"/>
  <c r="I28" i="1"/>
  <c r="K20" i="9" l="1"/>
  <c r="L14" i="9"/>
  <c r="L17" i="9" s="1"/>
  <c r="K23" i="9"/>
  <c r="J40" i="9"/>
  <c r="J24" i="9"/>
  <c r="I30" i="9"/>
  <c r="J25" i="9"/>
  <c r="J42" i="9" s="1"/>
  <c r="I45" i="9"/>
  <c r="I29" i="1"/>
  <c r="K19" i="1"/>
  <c r="L18" i="1"/>
  <c r="J27" i="1"/>
  <c r="J28" i="1"/>
  <c r="J29" i="1" s="1"/>
  <c r="J30" i="9" l="1"/>
  <c r="K25" i="9"/>
  <c r="K42" i="9" s="1"/>
  <c r="J45" i="9"/>
  <c r="L20" i="9"/>
  <c r="M14" i="9"/>
  <c r="M17" i="9" s="1"/>
  <c r="L23" i="9"/>
  <c r="K24" i="9"/>
  <c r="K40" i="9"/>
  <c r="L19" i="1"/>
  <c r="M18" i="1"/>
  <c r="M19" i="1" s="1"/>
  <c r="K27" i="1"/>
  <c r="K28" i="1"/>
  <c r="K45" i="9" l="1"/>
  <c r="L24" i="9"/>
  <c r="L40" i="9"/>
  <c r="M20" i="9"/>
  <c r="M23" i="9"/>
  <c r="K30" i="9"/>
  <c r="L25" i="9"/>
  <c r="L42" i="9" s="1"/>
  <c r="K29" i="1"/>
  <c r="L28" i="1"/>
  <c r="L27" i="1"/>
  <c r="M27" i="1"/>
  <c r="M28" i="1"/>
  <c r="L30" i="9" l="1"/>
  <c r="M25" i="9"/>
  <c r="M42" i="9" s="1"/>
  <c r="N42" i="9" s="1"/>
  <c r="M24" i="9"/>
  <c r="M40" i="9"/>
  <c r="L45" i="9"/>
  <c r="M29" i="1"/>
  <c r="N27" i="1"/>
  <c r="N28" i="1"/>
  <c r="L29" i="1"/>
  <c r="M30" i="9" l="1"/>
  <c r="M45" i="9"/>
  <c r="N45" i="9" s="1"/>
  <c r="N29" i="1"/>
  <c r="B31" i="1"/>
  <c r="B47" i="9" l="1"/>
  <c r="C25" i="2" l="1"/>
  <c r="C31" i="2" s="1"/>
  <c r="D22" i="2" l="1"/>
  <c r="E23" i="2" s="1"/>
  <c r="C32" i="2"/>
  <c r="C33" i="2" s="1"/>
  <c r="D25" i="2"/>
  <c r="D31" i="2" l="1"/>
  <c r="E25" i="2"/>
  <c r="D32" i="2"/>
  <c r="E22" i="2" l="1"/>
  <c r="F23" i="2" s="1"/>
  <c r="E31" i="2"/>
  <c r="D33" i="2"/>
  <c r="E32" i="2" l="1"/>
  <c r="E33" i="2" s="1"/>
  <c r="F25" i="2" l="1"/>
  <c r="F31" i="2" s="1"/>
  <c r="F22" i="2"/>
  <c r="G23" i="2" s="1"/>
  <c r="F32" i="2" l="1"/>
  <c r="F33" i="2" s="1"/>
  <c r="G22" i="2"/>
  <c r="H23" i="2" s="1"/>
  <c r="G25" i="2" l="1"/>
  <c r="G31" i="2" s="1"/>
  <c r="H25" i="2"/>
  <c r="G32" i="2"/>
  <c r="G33" i="2" l="1"/>
  <c r="H31" i="2"/>
  <c r="H22" i="2"/>
  <c r="I23" i="2" s="1"/>
  <c r="I25" i="2" l="1"/>
  <c r="H32" i="2"/>
  <c r="H33" i="2" s="1"/>
  <c r="I31" i="2" l="1"/>
  <c r="I22" i="2"/>
  <c r="J23" i="2" s="1"/>
  <c r="J25" i="2" l="1"/>
  <c r="I32" i="2"/>
  <c r="I33" i="2" s="1"/>
  <c r="J31" i="2" l="1"/>
  <c r="J22" i="2"/>
  <c r="K23" i="2" s="1"/>
  <c r="K25" i="2" l="1"/>
  <c r="J32" i="2"/>
  <c r="J33" i="2" s="1"/>
  <c r="K22" i="2" l="1"/>
  <c r="K31" i="2"/>
  <c r="L25" i="2" l="1"/>
  <c r="K32" i="2"/>
  <c r="K33" i="2" s="1"/>
  <c r="L31" i="2" l="1"/>
  <c r="L22" i="2"/>
  <c r="M25" i="2" l="1"/>
  <c r="M31" i="2" s="1"/>
  <c r="L32" i="2"/>
  <c r="L33" i="2" s="1"/>
  <c r="M22" i="2" l="1"/>
  <c r="M32" i="2" s="1"/>
  <c r="M33" i="2" s="1"/>
  <c r="B35" i="2" s="1"/>
</calcChain>
</file>

<file path=xl/sharedStrings.xml><?xml version="1.0" encoding="utf-8"?>
<sst xmlns="http://schemas.openxmlformats.org/spreadsheetml/2006/main" count="211" uniqueCount="101">
  <si>
    <t>Input Data</t>
  </si>
  <si>
    <t>INPUT DATA</t>
  </si>
  <si>
    <t>VALUES</t>
  </si>
  <si>
    <t>Regular time (Per 1000 Board Feet)</t>
  </si>
  <si>
    <t>Overtime (Per 1000 Board Feet)</t>
  </si>
  <si>
    <t>Board Feet/labour/month</t>
  </si>
  <si>
    <t>Regular time(per 1000 board feet)</t>
  </si>
  <si>
    <t>Overtime(per 1000 board feet)</t>
  </si>
  <si>
    <t>Holding Cost</t>
  </si>
  <si>
    <t>Shipping Cost</t>
  </si>
  <si>
    <t>Regular time(per board feet)</t>
  </si>
  <si>
    <t>Over time(per board feet)</t>
  </si>
  <si>
    <t>U.S. Spot Market Cost (Per 1000 Board Feet)</t>
  </si>
  <si>
    <t xml:space="preserve">Hiring </t>
  </si>
  <si>
    <t>Employee Count</t>
  </si>
  <si>
    <t>Lay Off/ Firing</t>
  </si>
  <si>
    <t>Max Shipping Capacity</t>
  </si>
  <si>
    <t>Production by Regular Time (All Employees)</t>
  </si>
  <si>
    <t>Employee Overtime (Per 1000 Board Feet)</t>
  </si>
  <si>
    <t>Max Production</t>
  </si>
  <si>
    <t>MONTHLY WORKING</t>
  </si>
  <si>
    <t>Board Feet/labour/month (Per 1000 Board Feet)</t>
  </si>
  <si>
    <t>Month</t>
  </si>
  <si>
    <t>Employee Hired</t>
  </si>
  <si>
    <t>Employee Fired/Laid Off</t>
  </si>
  <si>
    <t>Employee at month-end</t>
  </si>
  <si>
    <t>Produced Stock</t>
  </si>
  <si>
    <t>Demand</t>
  </si>
  <si>
    <t>January</t>
  </si>
  <si>
    <t>Production Planning</t>
  </si>
  <si>
    <t>February</t>
  </si>
  <si>
    <t xml:space="preserve">Month </t>
  </si>
  <si>
    <t>Demand Supplied by Production</t>
  </si>
  <si>
    <t>March</t>
  </si>
  <si>
    <t>Regular Employee</t>
  </si>
  <si>
    <t>Overtime Employee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</si>
  <si>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</si>
  <si>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</si>
  <si>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</si>
  <si>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</si>
  <si>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</si>
  <si>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</si>
  <si>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</si>
  <si>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</si>
  <si>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</si>
  <si>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Production</t>
  </si>
  <si>
    <t>Inventory</t>
  </si>
  <si>
    <t>Total Inventory</t>
  </si>
  <si>
    <t>Inventory Used</t>
  </si>
  <si>
    <t>Spot Market</t>
  </si>
  <si>
    <t>Shipped</t>
  </si>
  <si>
    <t>==</t>
  </si>
  <si>
    <t>MONETARY OUTPUT</t>
  </si>
  <si>
    <t>Hiring Cost</t>
  </si>
  <si>
    <t>Lay Off/Firing Cost</t>
  </si>
  <si>
    <t>Regular Time Cost</t>
  </si>
  <si>
    <t>Total Cost</t>
  </si>
  <si>
    <t>Annual Cost</t>
  </si>
  <si>
    <t>Monetary Output</t>
  </si>
  <si>
    <t>Regular Time Cost for the month</t>
  </si>
  <si>
    <t>Overtime Cost for the month</t>
  </si>
  <si>
    <t>Spot Market Cost</t>
  </si>
  <si>
    <t>Total</t>
  </si>
  <si>
    <t>Aggregate Cost</t>
  </si>
  <si>
    <t>Holding cost</t>
  </si>
  <si>
    <t>TOTALS</t>
  </si>
  <si>
    <t>Workers from previous month</t>
  </si>
  <si>
    <t>Workers hired</t>
  </si>
  <si>
    <t>Regular-time production</t>
  </si>
  <si>
    <t>Overtime production</t>
  </si>
  <si>
    <t>Maximum overtime production</t>
  </si>
  <si>
    <t>Board Feet produced</t>
  </si>
  <si>
    <t>Previous Months Inventory</t>
  </si>
  <si>
    <t>Shipped Stock</t>
  </si>
  <si>
    <t>Total Supplied</t>
  </si>
  <si>
    <t>Forecasted demand</t>
  </si>
  <si>
    <t>Regular-time wages</t>
  </si>
  <si>
    <t>Overtime wages</t>
  </si>
  <si>
    <t>Totals</t>
  </si>
  <si>
    <t>Hiring cost/worker</t>
  </si>
  <si>
    <t>&lt;=</t>
  </si>
  <si>
    <t>Total Inventory at the End of the Month</t>
  </si>
  <si>
    <t>Hiring cost</t>
  </si>
  <si>
    <t>Demand Fullfilled</t>
  </si>
  <si>
    <t>Input data</t>
  </si>
  <si>
    <t>Initial number of workers</t>
  </si>
  <si>
    <t>Regular production/worker/month</t>
  </si>
  <si>
    <t>Maximum overtime production/worker/month</t>
  </si>
  <si>
    <t>Firing cost/worker</t>
  </si>
  <si>
    <t>Regular wages/1000 board feet</t>
  </si>
  <si>
    <t>Overtime wage rate/100 board feet</t>
  </si>
  <si>
    <t>Worker plan</t>
  </si>
  <si>
    <t>Workers fired</t>
  </si>
  <si>
    <t>Workers available after hiring and firing</t>
  </si>
  <si>
    <t>Production Plan</t>
  </si>
  <si>
    <t>Shipping Plan</t>
  </si>
  <si>
    <t>Firing cost</t>
  </si>
  <si>
    <t>Total Annual Cost</t>
  </si>
  <si>
    <t>OPTIMAL STRATEGY</t>
  </si>
  <si>
    <t>LEVEL STRATEGY</t>
  </si>
  <si>
    <t>CHASE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</si>
</sst>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$-C09]#,##0.00"/>
    <numFmt numFmtId="165" formatCode="&quot;$&quot;#,##0.000"/>
    <numFmt numFmtId="166" formatCode="&quot;$&quot;#,##0_);[Red]\(&quot;$&quot;#,##0\)"/>
    <numFmt numFmtId="167" formatCode="&quot;$&quot;#,##0"/>
    <numFmt numFmtId="168" formatCode="_-[$$-409]* #,##0.00_ ;_-[$$-409]* \-#,##0.00\ ;_-[$$-409]* &quot;-&quot;??_ ;_-@_ "/>
    <numFmt numFmtId="169" formatCode="[$$-409]#,##0.00"/>
    <numFmt numFmtId="170" formatCode="[$$-45C]#,##0.00"/>
    <numFmt numFmtId="171" formatCode="&quot;$&quot;#,##0;\-&quot;$&quot;#,##0"/>
    <numFmt numFmtId="172" formatCode="&quot;$&quot;#,##0_);\(&quot;$&quot;#,##0\)"/>
  </numFmts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&quot;Arial MT&quot;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6" xfId="0" applyBorder="1"/>
    <xf numFmtId="3" fontId="0" fillId="0" borderId="7" xfId="0" applyNumberFormat="1" applyBorder="1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8" xfId="0" applyBorder="1" applyAlignment="1">
      <alignment horizontal="right"/>
    </xf>
    <xf numFmtId="0" fontId="0" fillId="0" borderId="8" xfId="0" applyBorder="1"/>
    <xf numFmtId="0" fontId="0" fillId="0" borderId="0" xfId="0" quotePrefix="1" applyAlignment="1">
      <alignment horizontal="right"/>
    </xf>
    <xf numFmtId="0" fontId="0" fillId="0" borderId="9" xfId="0" applyBorder="1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/>
    <xf numFmtId="167" fontId="0" fillId="0" borderId="0" xfId="0" applyNumberFormat="1" applyAlignment="1">
      <alignment horizontal="right"/>
    </xf>
    <xf numFmtId="166" fontId="0" fillId="0" borderId="0" xfId="0" applyNumberFormat="1"/>
    <xf numFmtId="38" fontId="0" fillId="0" borderId="0" xfId="0" applyNumberFormat="1"/>
    <xf numFmtId="168" fontId="0" fillId="0" borderId="0" xfId="0" applyNumberFormat="1" applyAlignment="1">
      <alignment horizontal="right"/>
    </xf>
    <xf numFmtId="169" fontId="0" fillId="0" borderId="5" xfId="0" applyNumberFormat="1" applyBorder="1" applyAlignment="1">
      <alignment horizontal="right"/>
    </xf>
    <xf numFmtId="170" fontId="0" fillId="0" borderId="3" xfId="0" applyNumberFormat="1" applyBorder="1" applyAlignment="1">
      <alignment horizontal="right" vertical="top"/>
    </xf>
    <xf numFmtId="170" fontId="0" fillId="0" borderId="5" xfId="0" applyNumberFormat="1" applyBorder="1" applyAlignment="1">
      <alignment horizontal="right" vertical="top"/>
    </xf>
    <xf numFmtId="170" fontId="0" fillId="0" borderId="5" xfId="0" applyNumberFormat="1" applyBorder="1" applyAlignment="1">
      <alignment horizontal="right"/>
    </xf>
    <xf numFmtId="0" fontId="4" fillId="0" borderId="0" xfId="0" applyFont="1"/>
    <xf numFmtId="0" fontId="4" fillId="0" borderId="10" xfId="0" applyFont="1" applyBorder="1"/>
    <xf numFmtId="0" fontId="4" fillId="0" borderId="1" xfId="0" applyFont="1" applyBorder="1"/>
    <xf numFmtId="0" fontId="6" fillId="0" borderId="1" xfId="0" applyFont="1" applyBorder="1"/>
    <xf numFmtId="0" fontId="4" fillId="0" borderId="13" xfId="0" applyFont="1" applyBorder="1"/>
    <xf numFmtId="0" fontId="6" fillId="0" borderId="0" xfId="0" applyFont="1"/>
    <xf numFmtId="0" fontId="4" fillId="0" borderId="0" xfId="0" applyFont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0" xfId="0" quotePrefix="1" applyFont="1" applyAlignment="1">
      <alignment horizontal="right"/>
    </xf>
    <xf numFmtId="0" fontId="4" fillId="0" borderId="12" xfId="0" quotePrefix="1" applyFont="1" applyBorder="1" applyAlignment="1">
      <alignment horizontal="right"/>
    </xf>
    <xf numFmtId="170" fontId="0" fillId="0" borderId="8" xfId="0" applyNumberFormat="1" applyBorder="1" applyAlignment="1">
      <alignment horizontal="right"/>
    </xf>
    <xf numFmtId="170" fontId="0" fillId="0" borderId="8" xfId="0" applyNumberFormat="1" applyBorder="1"/>
    <xf numFmtId="170" fontId="0" fillId="0" borderId="0" xfId="0" applyNumberFormat="1" applyAlignment="1">
      <alignment horizontal="right"/>
    </xf>
    <xf numFmtId="170" fontId="0" fillId="0" borderId="0" xfId="0" applyNumberFormat="1"/>
    <xf numFmtId="0" fontId="1" fillId="0" borderId="4" xfId="0" applyFont="1" applyBorder="1"/>
    <xf numFmtId="0" fontId="1" fillId="0" borderId="6" xfId="0" applyFont="1" applyBorder="1"/>
    <xf numFmtId="0" fontId="0" fillId="2" borderId="0" xfId="0" applyFill="1" applyAlignment="1">
      <alignment horizontal="right"/>
    </xf>
    <xf numFmtId="0" fontId="0" fillId="4" borderId="9" xfId="0" applyFill="1" applyBorder="1" applyAlignment="1">
      <alignment horizontal="right"/>
    </xf>
    <xf numFmtId="0" fontId="0" fillId="4" borderId="9" xfId="0" applyFill="1" applyBorder="1"/>
    <xf numFmtId="170" fontId="0" fillId="5" borderId="9" xfId="0" applyNumberFormat="1" applyFill="1" applyBorder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167" fontId="0" fillId="5" borderId="0" xfId="0" applyNumberFormat="1" applyFill="1"/>
    <xf numFmtId="168" fontId="1" fillId="0" borderId="0" xfId="0" applyNumberFormat="1" applyFont="1"/>
    <xf numFmtId="169" fontId="1" fillId="0" borderId="0" xfId="0" applyNumberFormat="1" applyFont="1"/>
    <xf numFmtId="0" fontId="5" fillId="0" borderId="0" xfId="0" applyFont="1"/>
    <xf numFmtId="0" fontId="4" fillId="0" borderId="11" xfId="0" applyFont="1" applyBorder="1"/>
    <xf numFmtId="0" fontId="4" fillId="0" borderId="12" xfId="0" applyFont="1" applyBorder="1"/>
    <xf numFmtId="171" fontId="4" fillId="0" borderId="12" xfId="0" applyNumberFormat="1" applyFont="1" applyBorder="1"/>
    <xf numFmtId="171" fontId="4" fillId="0" borderId="14" xfId="0" applyNumberFormat="1" applyFont="1" applyBorder="1"/>
    <xf numFmtId="167" fontId="6" fillId="0" borderId="0" xfId="0" applyNumberFormat="1" applyFont="1"/>
    <xf numFmtId="0" fontId="4" fillId="0" borderId="15" xfId="0" applyFont="1" applyBorder="1"/>
    <xf numFmtId="1" fontId="4" fillId="3" borderId="0" xfId="0" applyNumberFormat="1" applyFont="1" applyFill="1"/>
    <xf numFmtId="1" fontId="4" fillId="3" borderId="12" xfId="0" applyNumberFormat="1" applyFont="1" applyFill="1" applyBorder="1"/>
    <xf numFmtId="0" fontId="4" fillId="0" borderId="16" xfId="0" applyFont="1" applyBorder="1"/>
    <xf numFmtId="0" fontId="4" fillId="0" borderId="14" xfId="0" applyFont="1" applyBorder="1"/>
    <xf numFmtId="0" fontId="4" fillId="3" borderId="0" xfId="0" applyFont="1" applyFill="1"/>
    <xf numFmtId="0" fontId="4" fillId="3" borderId="12" xfId="0" applyFont="1" applyFill="1" applyBorder="1"/>
    <xf numFmtId="1" fontId="4" fillId="0" borderId="16" xfId="0" applyNumberFormat="1" applyFont="1" applyBorder="1"/>
    <xf numFmtId="1" fontId="4" fillId="0" borderId="14" xfId="0" applyNumberFormat="1" applyFont="1" applyBorder="1"/>
    <xf numFmtId="1" fontId="4" fillId="0" borderId="0" xfId="0" applyNumberFormat="1" applyFont="1"/>
    <xf numFmtId="1" fontId="4" fillId="3" borderId="15" xfId="0" applyNumberFormat="1" applyFont="1" applyFill="1" applyBorder="1"/>
    <xf numFmtId="1" fontId="4" fillId="3" borderId="11" xfId="0" applyNumberFormat="1" applyFont="1" applyFill="1" applyBorder="1"/>
    <xf numFmtId="1" fontId="4" fillId="0" borderId="12" xfId="0" applyNumberFormat="1" applyFont="1" applyBorder="1"/>
    <xf numFmtId="3" fontId="7" fillId="6" borderId="16" xfId="0" applyNumberFormat="1" applyFont="1" applyFill="1" applyBorder="1" applyAlignment="1">
      <alignment horizontal="right" vertical="top"/>
    </xf>
    <xf numFmtId="0" fontId="7" fillId="6" borderId="14" xfId="0" applyFont="1" applyFill="1" applyBorder="1" applyAlignment="1">
      <alignment horizontal="right" vertical="top"/>
    </xf>
    <xf numFmtId="171" fontId="4" fillId="0" borderId="15" xfId="0" applyNumberFormat="1" applyFont="1" applyBorder="1"/>
    <xf numFmtId="171" fontId="4" fillId="0" borderId="11" xfId="0" applyNumberFormat="1" applyFont="1" applyBorder="1"/>
    <xf numFmtId="171" fontId="4" fillId="0" borderId="0" xfId="0" applyNumberFormat="1" applyFont="1"/>
    <xf numFmtId="171" fontId="4" fillId="0" borderId="16" xfId="0" applyNumberFormat="1" applyFont="1" applyBorder="1"/>
    <xf numFmtId="172" fontId="4" fillId="7" borderId="14" xfId="0" applyNumberFormat="1" applyFont="1" applyFill="1" applyBorder="1"/>
    <xf numFmtId="171" fontId="4" fillId="7" borderId="17" xfId="0" applyNumberFormat="1" applyFont="1" applyFill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3428608"/>
        <c:axId val="1723430528"/>
      </c:barChart>
      <c:catAx>
        <c:axId val="1723428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430528"/>
        <c:crosses val="autoZero"/>
        <c:auto val="1"/>
        <c:lblAlgn val="ctr"/>
        <c:lblOffset val="100"/>
        <c:noMultiLvlLbl val="0"/>
      </c:catAx>
      <c:valAx>
        <c:axId val="172343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42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visualization!$D$5:$D$7</c:f>
              <c:strCache>
                <c:ptCount val="3"/>
                <c:pt idx="0">
                  <c:v> CHASE STRATEGY </c:v>
                </c:pt>
                <c:pt idx="1">
                  <c:v>LEVEL STRATEGY</c:v>
                </c:pt>
                <c:pt idx="2">
                  <c:v>OPTIMAL STRATEGY</c:v>
                </c:pt>
              </c:strCache>
            </c:strRef>
          </c:cat>
          <c:val>
            <c:numRef>
              <c:f>visualization!$E$5:$E$7</c:f>
              <c:numCache>
                <c:formatCode>#,##0.00</c:formatCode>
                <c:ptCount val="3"/>
                <c:pt idx="0">
                  <c:v>5038000</c:v>
                </c:pt>
                <c:pt idx="1">
                  <c:v>5538750</c:v>
                </c:pt>
                <c:pt idx="2">
                  <c:v>5026250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97-4D69-9F9D-399D8D090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295728"/>
        <c:axId val="358293808"/>
      </c:barChart>
      <c:catAx>
        <c:axId val="35829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293808"/>
        <c:crosses val="autoZero"/>
        <c:auto val="1"/>
        <c:lblAlgn val="ctr"/>
        <c:lblOffset val="100"/>
        <c:noMultiLvlLbl val="0"/>
      </c:catAx>
      <c:valAx>
        <c:axId val="35829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29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11</xdr:row>
      <xdr:rowOff>157162</xdr:rowOff>
    </xdr:from>
    <xdr:to>
      <xdr:col>13</xdr:col>
      <xdr:colOff>447675</xdr:colOff>
      <xdr:row>27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AF7456-5A85-8FF8-3A92-F71D664F6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142875</xdr:colOff>
      <xdr:row>11</xdr:row>
      <xdr:rowOff>157162</xdr:rowOff>
    </xdr:from>
    <xdr:to>
      <xdr:col>13</xdr:col>
      <xdr:colOff>447675</xdr:colOff>
      <xdr:row>27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9B63E7-ABE4-2313-ED3B-CDA828CB0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B751-18DC-4A9E-AEE9-F7EBCA0630BB}">
  <dimension ref="A1:N33"/>
  <sheetViews>
    <sheetView zoomScale="85" workbookViewId="0">
      <selection activeCell="B34" sqref="B34"/>
    </sheetView>
  </sheetViews>
  <sheetFormatPr defaultRowHeight="14.5"/>
  <cols>
    <col min="1" max="1" width="45" customWidth="1"/>
    <col min="2" max="2" width="38.1796875" style="4" customWidth="1"/>
    <col min="3" max="9" width="37.81640625" customWidth="1"/>
    <col min="10" max="10" width="38" customWidth="1"/>
    <col min="11" max="11" width="38.1796875" customWidth="1"/>
    <col min="12" max="13" width="37.81640625" customWidth="1"/>
    <col min="14" max="14" width="33.81640625" customWidth="1"/>
  </cols>
  <sheetData>
    <row r="1" spans="1:13" ht="15" thickBot="1">
      <c r="A1" s="2" t="s">
        <v>1</v>
      </c>
      <c r="B1" s="2" t="s">
        <v>2</v>
      </c>
    </row>
    <row r="2" spans="1:13">
      <c r="A2" s="5" t="s">
        <v>6</v>
      </c>
      <c r="B2" s="25">
        <v>200</v>
      </c>
    </row>
    <row r="3" spans="1:13">
      <c r="A3" s="6" t="s">
        <v>7</v>
      </c>
      <c r="B3" s="26">
        <v>250</v>
      </c>
    </row>
    <row r="4" spans="1:13">
      <c r="A4" s="6" t="s">
        <v>10</v>
      </c>
      <c r="B4" s="26">
        <v>0.2</v>
      </c>
    </row>
    <row r="5" spans="1:13">
      <c r="A5" s="6" t="s">
        <v>11</v>
      </c>
      <c r="B5" s="26">
        <v>0.25</v>
      </c>
    </row>
    <row r="6" spans="1:13">
      <c r="A6" s="6" t="s">
        <v>13</v>
      </c>
      <c r="B6" s="26">
        <v>4000</v>
      </c>
    </row>
    <row r="7" spans="1:13">
      <c r="A7" s="6" t="s">
        <v>15</v>
      </c>
      <c r="B7" s="26">
        <v>2000</v>
      </c>
    </row>
    <row r="8" spans="1:13">
      <c r="A8" s="6" t="s">
        <v>5</v>
      </c>
      <c r="B8" s="7">
        <v>50000</v>
      </c>
    </row>
    <row r="9" spans="1:13">
      <c r="A9" s="6" t="s">
        <v>9</v>
      </c>
      <c r="B9" s="27">
        <v>50</v>
      </c>
    </row>
    <row r="10" spans="1:13">
      <c r="A10" s="6" t="s">
        <v>8</v>
      </c>
      <c r="B10" s="24">
        <v>25</v>
      </c>
    </row>
    <row r="11" spans="1:13" ht="15" thickBot="1">
      <c r="A11" s="8" t="s">
        <v>16</v>
      </c>
      <c r="B11" s="9">
        <v>2500</v>
      </c>
    </row>
    <row r="14" spans="1:13" ht="15" thickBot="1">
      <c r="A14" s="10" t="s">
        <v>20</v>
      </c>
    </row>
    <row r="15" spans="1:13" s="13" customFormat="1">
      <c r="A15" s="5" t="s">
        <v>22</v>
      </c>
      <c r="B15" s="12" t="s">
        <v>28</v>
      </c>
      <c r="C15" s="12" t="s">
        <v>30</v>
      </c>
      <c r="D15" s="12" t="s">
        <v>33</v>
      </c>
      <c r="E15" s="12" t="s">
        <v>36</v>
      </c>
      <c r="F15" s="12" t="s">
        <v>37</v>
      </c>
      <c r="G15" s="12" t="s">
        <v>38</v>
      </c>
      <c r="H15" s="12" t="s">
        <v>39</v>
      </c>
      <c r="I15" s="12" t="s">
        <v>40</v>
      </c>
      <c r="J15" s="12" t="s">
        <v>41</v>
      </c>
      <c r="K15" s="12" t="s">
        <v>42</v>
      </c>
      <c r="L15" s="12" t="s">
        <v>43</v>
      </c>
      <c r="M15" s="12" t="s">
        <v>44</v>
      </c>
    </row>
    <row r="16" spans="1:13">
      <c r="A16" s="6" t="s">
        <v>23</v>
      </c>
      <c r="B16" s="44">
        <v>0</v>
      </c>
      <c r="C16" s="11">
        <v>2</v>
      </c>
      <c r="D16" s="11">
        <v>4</v>
      </c>
      <c r="E16" s="11">
        <v>4</v>
      </c>
      <c r="F16" s="11">
        <v>6</v>
      </c>
      <c r="G16" s="11">
        <v>8</v>
      </c>
      <c r="H16" s="11">
        <v>6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1:14">
      <c r="A17" s="6" t="s">
        <v>24</v>
      </c>
      <c r="B17" s="44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2</v>
      </c>
      <c r="J17" s="11">
        <v>8</v>
      </c>
      <c r="K17" s="11">
        <v>8</v>
      </c>
      <c r="L17" s="11">
        <v>8</v>
      </c>
      <c r="M17" s="11">
        <v>8</v>
      </c>
    </row>
    <row r="18" spans="1:14">
      <c r="A18" s="6" t="s">
        <v>25</v>
      </c>
      <c r="B18" s="4">
        <f>20+B16-B17</f>
        <v>20</v>
      </c>
      <c r="C18" s="4">
        <f>B18+C16-C17</f>
        <v>22</v>
      </c>
      <c r="D18" s="4">
        <f t="shared" ref="D18:M18" si="0">C18+D16-D17</f>
        <v>26</v>
      </c>
      <c r="E18" s="4">
        <f t="shared" si="0"/>
        <v>30</v>
      </c>
      <c r="F18" s="4">
        <f t="shared" si="0"/>
        <v>36</v>
      </c>
      <c r="G18" s="4">
        <f t="shared" si="0"/>
        <v>44</v>
      </c>
      <c r="H18" s="4">
        <f t="shared" si="0"/>
        <v>50</v>
      </c>
      <c r="I18" s="4">
        <f t="shared" si="0"/>
        <v>48</v>
      </c>
      <c r="J18" s="4">
        <f t="shared" si="0"/>
        <v>40</v>
      </c>
      <c r="K18" s="4">
        <f t="shared" si="0"/>
        <v>32</v>
      </c>
      <c r="L18" s="4">
        <f t="shared" si="0"/>
        <v>24</v>
      </c>
      <c r="M18" s="4">
        <f t="shared" si="0"/>
        <v>16</v>
      </c>
    </row>
    <row r="19" spans="1:14">
      <c r="A19" s="6" t="s">
        <v>26</v>
      </c>
      <c r="B19" s="4">
        <f t="shared" ref="B19:M19" si="1">(B18*$B$8)/1000</f>
        <v>1000</v>
      </c>
      <c r="C19" s="4">
        <f t="shared" si="1"/>
        <v>1100</v>
      </c>
      <c r="D19" s="4">
        <f t="shared" si="1"/>
        <v>1300</v>
      </c>
      <c r="E19" s="4">
        <f t="shared" si="1"/>
        <v>1500</v>
      </c>
      <c r="F19" s="4">
        <f t="shared" si="1"/>
        <v>1800</v>
      </c>
      <c r="G19" s="4">
        <f t="shared" si="1"/>
        <v>2200</v>
      </c>
      <c r="H19" s="4">
        <f t="shared" si="1"/>
        <v>2500</v>
      </c>
      <c r="I19" s="4">
        <f t="shared" si="1"/>
        <v>2400</v>
      </c>
      <c r="J19" s="4">
        <f t="shared" si="1"/>
        <v>2000</v>
      </c>
      <c r="K19" s="4">
        <f t="shared" si="1"/>
        <v>1600</v>
      </c>
      <c r="L19" s="4">
        <f t="shared" si="1"/>
        <v>1200</v>
      </c>
      <c r="M19" s="4">
        <f t="shared" si="1"/>
        <v>800</v>
      </c>
    </row>
    <row r="20" spans="1:14">
      <c r="A20" s="6"/>
      <c r="B20" s="14" t="s">
        <v>51</v>
      </c>
      <c r="C20" s="14" t="s">
        <v>51</v>
      </c>
      <c r="D20" s="14" t="s">
        <v>51</v>
      </c>
      <c r="E20" s="14" t="s">
        <v>51</v>
      </c>
      <c r="F20" s="14" t="s">
        <v>51</v>
      </c>
      <c r="G20" s="14" t="s">
        <v>51</v>
      </c>
      <c r="H20" s="14" t="s">
        <v>51</v>
      </c>
      <c r="I20" s="14" t="s">
        <v>51</v>
      </c>
      <c r="J20" s="14" t="s">
        <v>51</v>
      </c>
      <c r="K20" s="14" t="s">
        <v>51</v>
      </c>
      <c r="L20" s="14" t="s">
        <v>51</v>
      </c>
      <c r="M20" s="14" t="s">
        <v>51</v>
      </c>
    </row>
    <row r="21" spans="1:14" s="15" customFormat="1" ht="15" thickBot="1">
      <c r="A21" s="8" t="s">
        <v>27</v>
      </c>
      <c r="B21" s="45">
        <v>1000</v>
      </c>
      <c r="C21" s="46">
        <v>1100</v>
      </c>
      <c r="D21" s="46">
        <v>1300</v>
      </c>
      <c r="E21" s="46">
        <v>1500</v>
      </c>
      <c r="F21" s="46">
        <v>1800</v>
      </c>
      <c r="G21" s="46">
        <v>2200</v>
      </c>
      <c r="H21" s="46">
        <v>2500</v>
      </c>
      <c r="I21" s="46">
        <v>2400</v>
      </c>
      <c r="J21" s="46">
        <v>2000</v>
      </c>
      <c r="K21" s="46">
        <v>1600</v>
      </c>
      <c r="L21" s="46">
        <v>1200</v>
      </c>
      <c r="M21" s="45">
        <v>800</v>
      </c>
    </row>
    <row r="24" spans="1:14" ht="15" thickBot="1">
      <c r="A24" s="10" t="s">
        <v>52</v>
      </c>
      <c r="N24" s="10" t="s">
        <v>65</v>
      </c>
    </row>
    <row r="25" spans="1:14" s="13" customFormat="1">
      <c r="A25" s="5" t="s">
        <v>53</v>
      </c>
      <c r="B25" s="38">
        <f t="shared" ref="B25:M25" si="2">B16*$B$6</f>
        <v>0</v>
      </c>
      <c r="C25" s="39">
        <f t="shared" si="2"/>
        <v>8000</v>
      </c>
      <c r="D25" s="39">
        <f t="shared" si="2"/>
        <v>16000</v>
      </c>
      <c r="E25" s="39">
        <f t="shared" si="2"/>
        <v>16000</v>
      </c>
      <c r="F25" s="39">
        <f t="shared" si="2"/>
        <v>24000</v>
      </c>
      <c r="G25" s="39">
        <f t="shared" si="2"/>
        <v>32000</v>
      </c>
      <c r="H25" s="39">
        <f t="shared" si="2"/>
        <v>24000</v>
      </c>
      <c r="I25" s="39">
        <f t="shared" si="2"/>
        <v>0</v>
      </c>
      <c r="J25" s="39">
        <f t="shared" si="2"/>
        <v>0</v>
      </c>
      <c r="K25" s="39">
        <f t="shared" si="2"/>
        <v>0</v>
      </c>
      <c r="L25" s="39">
        <f t="shared" si="2"/>
        <v>0</v>
      </c>
      <c r="M25" s="39">
        <f t="shared" si="2"/>
        <v>0</v>
      </c>
      <c r="N25" s="39">
        <f>SUM(B25:M25)</f>
        <v>120000</v>
      </c>
    </row>
    <row r="26" spans="1:14">
      <c r="A26" s="6" t="s">
        <v>54</v>
      </c>
      <c r="B26" s="40">
        <f t="shared" ref="B26:M26" si="3">B17*$B$7</f>
        <v>0</v>
      </c>
      <c r="C26" s="41">
        <f t="shared" si="3"/>
        <v>0</v>
      </c>
      <c r="D26" s="41">
        <f t="shared" si="3"/>
        <v>0</v>
      </c>
      <c r="E26" s="41">
        <f t="shared" si="3"/>
        <v>0</v>
      </c>
      <c r="F26" s="41">
        <f t="shared" si="3"/>
        <v>0</v>
      </c>
      <c r="G26" s="41">
        <f t="shared" si="3"/>
        <v>0</v>
      </c>
      <c r="H26" s="41">
        <f t="shared" si="3"/>
        <v>0</v>
      </c>
      <c r="I26" s="41">
        <f t="shared" si="3"/>
        <v>4000</v>
      </c>
      <c r="J26" s="41">
        <f t="shared" si="3"/>
        <v>16000</v>
      </c>
      <c r="K26" s="41">
        <f t="shared" si="3"/>
        <v>16000</v>
      </c>
      <c r="L26" s="41">
        <f t="shared" si="3"/>
        <v>16000</v>
      </c>
      <c r="M26" s="41">
        <f t="shared" si="3"/>
        <v>16000</v>
      </c>
      <c r="N26" s="41">
        <f>SUM(B26:M26)</f>
        <v>68000</v>
      </c>
    </row>
    <row r="27" spans="1:14">
      <c r="A27" s="6" t="s">
        <v>55</v>
      </c>
      <c r="B27" s="40">
        <f t="shared" ref="B27:M27" si="4">B19*$B$2</f>
        <v>200000</v>
      </c>
      <c r="C27" s="41">
        <f t="shared" si="4"/>
        <v>220000</v>
      </c>
      <c r="D27" s="41">
        <f t="shared" si="4"/>
        <v>260000</v>
      </c>
      <c r="E27" s="41">
        <f t="shared" si="4"/>
        <v>300000</v>
      </c>
      <c r="F27" s="41">
        <f t="shared" si="4"/>
        <v>360000</v>
      </c>
      <c r="G27" s="41">
        <f t="shared" si="4"/>
        <v>440000</v>
      </c>
      <c r="H27" s="41">
        <f t="shared" si="4"/>
        <v>500000</v>
      </c>
      <c r="I27" s="41">
        <f t="shared" si="4"/>
        <v>480000</v>
      </c>
      <c r="J27" s="41">
        <f t="shared" si="4"/>
        <v>400000</v>
      </c>
      <c r="K27" s="41">
        <f t="shared" si="4"/>
        <v>320000</v>
      </c>
      <c r="L27" s="41">
        <f t="shared" si="4"/>
        <v>240000</v>
      </c>
      <c r="M27" s="41">
        <f t="shared" si="4"/>
        <v>160000</v>
      </c>
      <c r="N27" s="41">
        <f>SUM(B27:M27)</f>
        <v>3880000</v>
      </c>
    </row>
    <row r="28" spans="1:14">
      <c r="A28" s="6" t="s">
        <v>9</v>
      </c>
      <c r="B28" s="40">
        <f t="shared" ref="B28:M28" si="5">B19*$B$9</f>
        <v>50000</v>
      </c>
      <c r="C28" s="41">
        <f t="shared" si="5"/>
        <v>55000</v>
      </c>
      <c r="D28" s="41">
        <f t="shared" si="5"/>
        <v>65000</v>
      </c>
      <c r="E28" s="41">
        <f t="shared" si="5"/>
        <v>75000</v>
      </c>
      <c r="F28" s="41">
        <f t="shared" si="5"/>
        <v>90000</v>
      </c>
      <c r="G28" s="41">
        <f t="shared" si="5"/>
        <v>110000</v>
      </c>
      <c r="H28" s="41">
        <f t="shared" si="5"/>
        <v>125000</v>
      </c>
      <c r="I28" s="41">
        <f t="shared" si="5"/>
        <v>120000</v>
      </c>
      <c r="J28" s="41">
        <f t="shared" si="5"/>
        <v>100000</v>
      </c>
      <c r="K28" s="41">
        <f t="shared" si="5"/>
        <v>80000</v>
      </c>
      <c r="L28" s="41">
        <f t="shared" si="5"/>
        <v>60000</v>
      </c>
      <c r="M28" s="41">
        <f t="shared" si="5"/>
        <v>40000</v>
      </c>
      <c r="N28" s="41">
        <f>SUM(B28:M28)</f>
        <v>970000</v>
      </c>
    </row>
    <row r="29" spans="1:14">
      <c r="A29" s="42" t="s">
        <v>56</v>
      </c>
      <c r="B29" s="40">
        <f>SUM(B25:B28)</f>
        <v>250000</v>
      </c>
      <c r="C29" s="41">
        <f>SUM(C25:C28)</f>
        <v>283000</v>
      </c>
      <c r="D29" s="41">
        <f t="shared" ref="D29:M29" si="6">SUM(D25:D28)</f>
        <v>341000</v>
      </c>
      <c r="E29" s="41">
        <f t="shared" si="6"/>
        <v>391000</v>
      </c>
      <c r="F29" s="41">
        <f t="shared" si="6"/>
        <v>474000</v>
      </c>
      <c r="G29" s="41">
        <f t="shared" si="6"/>
        <v>582000</v>
      </c>
      <c r="H29" s="41">
        <f t="shared" si="6"/>
        <v>649000</v>
      </c>
      <c r="I29" s="41">
        <f t="shared" si="6"/>
        <v>604000</v>
      </c>
      <c r="J29" s="41">
        <f t="shared" si="6"/>
        <v>516000</v>
      </c>
      <c r="K29" s="41">
        <f t="shared" si="6"/>
        <v>416000</v>
      </c>
      <c r="L29" s="41">
        <f t="shared" si="6"/>
        <v>316000</v>
      </c>
      <c r="M29" s="41">
        <f t="shared" si="6"/>
        <v>216000</v>
      </c>
      <c r="N29" s="41">
        <f>SUM(B29:M29)</f>
        <v>5038000</v>
      </c>
    </row>
    <row r="30" spans="1:14">
      <c r="A30" s="6"/>
      <c r="B30" s="23"/>
    </row>
    <row r="31" spans="1:14" s="15" customFormat="1" ht="15" thickBot="1">
      <c r="A31" s="43" t="s">
        <v>57</v>
      </c>
      <c r="B31" s="47">
        <f>SUM(B29:M29)</f>
        <v>5038000</v>
      </c>
    </row>
    <row r="32" spans="1:14">
      <c r="B32" s="23"/>
    </row>
    <row r="33" spans="2:2">
      <c r="B33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4E27-3C87-4343-908E-9B4C580534DC}">
  <dimension ref="A1:M35"/>
  <sheetViews>
    <sheetView zoomScale="96" zoomScaleNormal="115" workbookViewId="0">
      <selection activeCell="B35" sqref="B35"/>
    </sheetView>
  </sheetViews>
  <sheetFormatPr defaultRowHeight="14.5"/>
  <cols>
    <col min="1" max="1" width="45" customWidth="1"/>
    <col min="2" max="2" width="16.1796875" customWidth="1"/>
    <col min="3" max="3" width="15.81640625" customWidth="1"/>
    <col min="4" max="4" width="14.1796875" customWidth="1"/>
    <col min="5" max="5" width="12.81640625" customWidth="1"/>
    <col min="6" max="6" width="14.81640625" customWidth="1"/>
    <col min="7" max="7" width="12.54296875" customWidth="1"/>
    <col min="8" max="8" width="12" customWidth="1"/>
    <col min="9" max="9" width="11.81640625" customWidth="1"/>
    <col min="10" max="10" width="14.453125" customWidth="1"/>
    <col min="11" max="12" width="15.1796875" customWidth="1"/>
    <col min="13" max="13" width="13.81640625" customWidth="1"/>
  </cols>
  <sheetData>
    <row r="1" spans="1:13" ht="16">
      <c r="A1" s="1" t="s">
        <v>0</v>
      </c>
      <c r="B1" s="2" t="s">
        <v>2</v>
      </c>
    </row>
    <row r="2" spans="1:13">
      <c r="A2" t="s">
        <v>3</v>
      </c>
      <c r="B2" s="17">
        <v>200</v>
      </c>
    </row>
    <row r="3" spans="1:13">
      <c r="A3" t="s">
        <v>4</v>
      </c>
      <c r="B3" s="17">
        <v>250</v>
      </c>
    </row>
    <row r="4" spans="1:13" ht="15.75" customHeight="1">
      <c r="A4" s="3" t="s">
        <v>5</v>
      </c>
      <c r="B4">
        <v>50000</v>
      </c>
    </row>
    <row r="5" spans="1:13">
      <c r="A5" s="3" t="s">
        <v>21</v>
      </c>
      <c r="B5">
        <v>50</v>
      </c>
    </row>
    <row r="6" spans="1:13">
      <c r="A6" t="s">
        <v>8</v>
      </c>
      <c r="B6" s="20">
        <v>25</v>
      </c>
      <c r="C6" s="16"/>
    </row>
    <row r="7" spans="1:13">
      <c r="A7" t="s">
        <v>9</v>
      </c>
      <c r="B7" s="20">
        <v>50</v>
      </c>
    </row>
    <row r="8" spans="1:13">
      <c r="A8" t="s">
        <v>12</v>
      </c>
      <c r="B8" s="18">
        <v>350</v>
      </c>
    </row>
    <row r="9" spans="1:13">
      <c r="A9" t="s">
        <v>14</v>
      </c>
      <c r="B9">
        <v>20</v>
      </c>
    </row>
    <row r="10" spans="1:13">
      <c r="A10" t="s">
        <v>17</v>
      </c>
      <c r="B10">
        <f>B5*B9</f>
        <v>1000</v>
      </c>
    </row>
    <row r="11" spans="1:13">
      <c r="A11" t="s">
        <v>18</v>
      </c>
      <c r="B11">
        <f>B5*0.25</f>
        <v>12.5</v>
      </c>
    </row>
    <row r="12" spans="1:13">
      <c r="A12" t="s">
        <v>19</v>
      </c>
      <c r="B12" s="22">
        <f>B9*(B5+B11)</f>
        <v>1250</v>
      </c>
    </row>
    <row r="14" spans="1:13" ht="16">
      <c r="A14" s="1" t="s">
        <v>29</v>
      </c>
    </row>
    <row r="15" spans="1:13">
      <c r="A15" t="s">
        <v>31</v>
      </c>
      <c r="B15" t="s">
        <v>28</v>
      </c>
      <c r="C15" t="s">
        <v>30</v>
      </c>
      <c r="D15" t="s">
        <v>33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44</v>
      </c>
    </row>
    <row r="16" spans="1:13">
      <c r="A16" t="s">
        <v>27</v>
      </c>
      <c r="B16">
        <v>1000</v>
      </c>
      <c r="C16">
        <v>1100</v>
      </c>
      <c r="D16">
        <v>1300</v>
      </c>
      <c r="E16">
        <v>1500</v>
      </c>
      <c r="F16">
        <v>1800</v>
      </c>
      <c r="G16">
        <v>2200</v>
      </c>
      <c r="H16">
        <v>2500</v>
      </c>
      <c r="I16">
        <v>2400</v>
      </c>
      <c r="J16">
        <v>2000</v>
      </c>
      <c r="K16">
        <v>1600</v>
      </c>
      <c r="L16">
        <v>1200</v>
      </c>
      <c r="M16">
        <v>800</v>
      </c>
    </row>
    <row r="17" spans="1:13">
      <c r="A17" t="s">
        <v>32</v>
      </c>
      <c r="B17" s="22">
        <f>MIN(B16,$B$12)</f>
        <v>1000</v>
      </c>
      <c r="C17" s="22">
        <f t="shared" ref="C17:M17" si="0">MIN(C16,$B$12)</f>
        <v>1100</v>
      </c>
      <c r="D17" s="22">
        <f t="shared" si="0"/>
        <v>1250</v>
      </c>
      <c r="E17" s="22">
        <f t="shared" si="0"/>
        <v>1250</v>
      </c>
      <c r="F17" s="22">
        <f t="shared" si="0"/>
        <v>1250</v>
      </c>
      <c r="G17" s="22">
        <f t="shared" si="0"/>
        <v>1250</v>
      </c>
      <c r="H17" s="22">
        <f t="shared" si="0"/>
        <v>1250</v>
      </c>
      <c r="I17" s="22">
        <f>MIN(I16,$B$12)</f>
        <v>1250</v>
      </c>
      <c r="J17" s="22">
        <f t="shared" si="0"/>
        <v>1250</v>
      </c>
      <c r="K17" s="22">
        <f>MIN(K16,$B$12)</f>
        <v>1250</v>
      </c>
      <c r="L17" s="22">
        <f t="shared" si="0"/>
        <v>1200</v>
      </c>
      <c r="M17" s="22">
        <f t="shared" si="0"/>
        <v>800</v>
      </c>
    </row>
    <row r="18" spans="1:13">
      <c r="A18" t="s">
        <v>34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</row>
    <row r="19" spans="1:13">
      <c r="A19" t="s">
        <v>35</v>
      </c>
      <c r="B19" s="11">
        <v>0</v>
      </c>
      <c r="C19" s="11">
        <v>12</v>
      </c>
      <c r="D19" s="11">
        <v>20</v>
      </c>
      <c r="E19" s="11">
        <v>20</v>
      </c>
      <c r="F19" s="11">
        <v>20</v>
      </c>
      <c r="G19" s="11">
        <v>20</v>
      </c>
      <c r="H19" s="11">
        <v>20</v>
      </c>
      <c r="I19" s="11">
        <v>20</v>
      </c>
      <c r="J19" s="11">
        <v>20</v>
      </c>
      <c r="K19" s="11">
        <v>20</v>
      </c>
      <c r="L19" s="11">
        <v>16</v>
      </c>
      <c r="M19" s="11">
        <v>0</v>
      </c>
    </row>
    <row r="20" spans="1:13">
      <c r="A20" t="s">
        <v>45</v>
      </c>
      <c r="B20">
        <f>($B$5*B18)+($B$11*B19)</f>
        <v>1000</v>
      </c>
      <c r="C20">
        <f>($B$5*C18)+($B$11*C19)</f>
        <v>1150</v>
      </c>
      <c r="D20">
        <f t="shared" ref="D20:I20" si="1">($B$5*D18)+($B$11*D19)</f>
        <v>1250</v>
      </c>
      <c r="E20">
        <f t="shared" si="1"/>
        <v>1250</v>
      </c>
      <c r="F20">
        <f>($B$5*F18)+($B$11*F19)</f>
        <v>1250</v>
      </c>
      <c r="G20">
        <f t="shared" si="1"/>
        <v>1250</v>
      </c>
      <c r="H20">
        <f t="shared" si="1"/>
        <v>1250</v>
      </c>
      <c r="I20">
        <f t="shared" si="1"/>
        <v>1250</v>
      </c>
      <c r="J20">
        <f>($B$5*J18)+($B$11*J19)</f>
        <v>1250</v>
      </c>
      <c r="K20">
        <f t="shared" ref="K20" si="2">($B$5*K18)+($B$11*K19)</f>
        <v>1250</v>
      </c>
      <c r="L20">
        <f t="shared" ref="L20" si="3">($B$5*L18)+($B$11*L19)</f>
        <v>1200</v>
      </c>
      <c r="M20">
        <f t="shared" ref="M20" si="4">($B$5*M18)+($B$11*M19)</f>
        <v>1000</v>
      </c>
    </row>
    <row r="21" spans="1:13">
      <c r="A21" t="s">
        <v>46</v>
      </c>
      <c r="B21">
        <f>B20-B17</f>
        <v>0</v>
      </c>
      <c r="C21">
        <f>C20-C17</f>
        <v>50</v>
      </c>
      <c r="D21">
        <f t="shared" ref="D21:M21" si="5">D20-D17</f>
        <v>0</v>
      </c>
      <c r="E21">
        <f t="shared" si="5"/>
        <v>0</v>
      </c>
      <c r="F21">
        <f t="shared" si="5"/>
        <v>0</v>
      </c>
      <c r="G21">
        <f t="shared" si="5"/>
        <v>0</v>
      </c>
      <c r="H21">
        <f t="shared" si="5"/>
        <v>0</v>
      </c>
      <c r="I21">
        <f t="shared" si="5"/>
        <v>0</v>
      </c>
      <c r="J21">
        <f t="shared" si="5"/>
        <v>0</v>
      </c>
      <c r="K21">
        <f t="shared" si="5"/>
        <v>0</v>
      </c>
      <c r="L21">
        <f t="shared" si="5"/>
        <v>0</v>
      </c>
      <c r="M21">
        <f t="shared" si="5"/>
        <v>200</v>
      </c>
    </row>
    <row r="22" spans="1:13">
      <c r="A22" t="s">
        <v>47</v>
      </c>
      <c r="B22">
        <f>B21</f>
        <v>0</v>
      </c>
      <c r="C22">
        <f>B22+C21-C23</f>
        <v>50</v>
      </c>
      <c r="D22">
        <f t="shared" ref="D22:M22" si="6">C22+D21-D23</f>
        <v>0</v>
      </c>
      <c r="E22">
        <f t="shared" si="6"/>
        <v>0</v>
      </c>
      <c r="F22">
        <f t="shared" si="6"/>
        <v>0</v>
      </c>
      <c r="G22">
        <f t="shared" si="6"/>
        <v>0</v>
      </c>
      <c r="H22">
        <f t="shared" si="6"/>
        <v>0</v>
      </c>
      <c r="I22">
        <f t="shared" si="6"/>
        <v>0</v>
      </c>
      <c r="J22">
        <f t="shared" si="6"/>
        <v>0</v>
      </c>
      <c r="K22">
        <f t="shared" si="6"/>
        <v>0</v>
      </c>
      <c r="L22">
        <f t="shared" si="6"/>
        <v>0</v>
      </c>
      <c r="M22">
        <f t="shared" si="6"/>
        <v>200</v>
      </c>
    </row>
    <row r="23" spans="1:13">
      <c r="A23" t="s">
        <v>48</v>
      </c>
      <c r="B23">
        <f>IF(B16&gt;B20,MIN(B16-B20, A22),0)</f>
        <v>0</v>
      </c>
      <c r="C23">
        <f t="shared" ref="C23:M23" si="7">IF(C16&gt;C20,MIN(C16-C20, B22),0)</f>
        <v>0</v>
      </c>
      <c r="D23">
        <f t="shared" si="7"/>
        <v>50</v>
      </c>
      <c r="E23">
        <f t="shared" si="7"/>
        <v>0</v>
      </c>
      <c r="F23">
        <f t="shared" si="7"/>
        <v>0</v>
      </c>
      <c r="G23">
        <f t="shared" si="7"/>
        <v>0</v>
      </c>
      <c r="H23">
        <f t="shared" si="7"/>
        <v>0</v>
      </c>
      <c r="I23">
        <f t="shared" si="7"/>
        <v>0</v>
      </c>
      <c r="J23">
        <f t="shared" si="7"/>
        <v>0</v>
      </c>
      <c r="K23">
        <f t="shared" si="7"/>
        <v>0</v>
      </c>
      <c r="L23">
        <f t="shared" si="7"/>
        <v>0</v>
      </c>
      <c r="M23">
        <f t="shared" si="7"/>
        <v>0</v>
      </c>
    </row>
    <row r="24" spans="1:13">
      <c r="A24" t="s">
        <v>49</v>
      </c>
      <c r="B24" s="11">
        <v>0</v>
      </c>
      <c r="C24" s="11">
        <v>0</v>
      </c>
      <c r="D24" s="11">
        <v>0</v>
      </c>
      <c r="E24" s="11">
        <v>250</v>
      </c>
      <c r="F24" s="11">
        <v>550</v>
      </c>
      <c r="G24" s="11">
        <v>950</v>
      </c>
      <c r="H24" s="11">
        <v>1250</v>
      </c>
      <c r="I24" s="11">
        <v>1150</v>
      </c>
      <c r="J24" s="11">
        <v>750</v>
      </c>
      <c r="K24" s="11">
        <v>350</v>
      </c>
      <c r="L24" s="11">
        <v>0</v>
      </c>
      <c r="M24" s="11">
        <v>0</v>
      </c>
    </row>
    <row r="25" spans="1:13" ht="15" thickBot="1">
      <c r="A25" t="s">
        <v>50</v>
      </c>
      <c r="B25">
        <f>B20-B21+B23</f>
        <v>1000</v>
      </c>
      <c r="C25">
        <f t="shared" ref="C25:M25" si="8">C20-C21+C23</f>
        <v>1100</v>
      </c>
      <c r="D25">
        <f t="shared" si="8"/>
        <v>1300</v>
      </c>
      <c r="E25">
        <f t="shared" si="8"/>
        <v>1250</v>
      </c>
      <c r="F25">
        <f t="shared" si="8"/>
        <v>1250</v>
      </c>
      <c r="G25">
        <f t="shared" si="8"/>
        <v>1250</v>
      </c>
      <c r="H25">
        <f t="shared" si="8"/>
        <v>1250</v>
      </c>
      <c r="I25">
        <f t="shared" si="8"/>
        <v>1250</v>
      </c>
      <c r="J25">
        <f t="shared" si="8"/>
        <v>1250</v>
      </c>
      <c r="K25">
        <f t="shared" si="8"/>
        <v>1250</v>
      </c>
      <c r="L25">
        <f t="shared" si="8"/>
        <v>1200</v>
      </c>
      <c r="M25">
        <f t="shared" si="8"/>
        <v>800</v>
      </c>
    </row>
    <row r="26" spans="1:13" ht="15" thickBot="1">
      <c r="A26" t="s">
        <v>83</v>
      </c>
      <c r="B26" s="48">
        <f>B25+B24</f>
        <v>1000</v>
      </c>
      <c r="C26" s="49">
        <f t="shared" ref="C26:M26" si="9">C25+C24</f>
        <v>1100</v>
      </c>
      <c r="D26" s="49">
        <f t="shared" si="9"/>
        <v>1300</v>
      </c>
      <c r="E26" s="49">
        <f t="shared" si="9"/>
        <v>1500</v>
      </c>
      <c r="F26" s="49">
        <f t="shared" si="9"/>
        <v>1800</v>
      </c>
      <c r="G26" s="49">
        <f t="shared" si="9"/>
        <v>2200</v>
      </c>
      <c r="H26" s="49">
        <f t="shared" si="9"/>
        <v>2500</v>
      </c>
      <c r="I26" s="49">
        <f t="shared" si="9"/>
        <v>2400</v>
      </c>
      <c r="J26" s="49">
        <f t="shared" si="9"/>
        <v>2000</v>
      </c>
      <c r="K26" s="49">
        <f t="shared" si="9"/>
        <v>1600</v>
      </c>
      <c r="L26" s="49">
        <f t="shared" si="9"/>
        <v>1200</v>
      </c>
      <c r="M26" s="50">
        <f t="shared" si="9"/>
        <v>800</v>
      </c>
    </row>
    <row r="27" spans="1:13" ht="16">
      <c r="A27" s="1" t="s">
        <v>58</v>
      </c>
      <c r="B27" t="s">
        <v>28</v>
      </c>
      <c r="C27" t="s">
        <v>30</v>
      </c>
      <c r="D27" t="s">
        <v>33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59</v>
      </c>
      <c r="B28" s="19">
        <f>$B$2*$B$5*B18</f>
        <v>200000</v>
      </c>
      <c r="C28" s="19">
        <f t="shared" ref="C28:M28" si="10">$B$2*$B$5*C18</f>
        <v>200000</v>
      </c>
      <c r="D28" s="19">
        <f t="shared" si="10"/>
        <v>200000</v>
      </c>
      <c r="E28" s="19">
        <f t="shared" si="10"/>
        <v>200000</v>
      </c>
      <c r="F28" s="19">
        <f t="shared" si="10"/>
        <v>200000</v>
      </c>
      <c r="G28" s="19">
        <f t="shared" si="10"/>
        <v>200000</v>
      </c>
      <c r="H28" s="19">
        <f t="shared" si="10"/>
        <v>200000</v>
      </c>
      <c r="I28" s="19">
        <f t="shared" si="10"/>
        <v>200000</v>
      </c>
      <c r="J28" s="19">
        <f t="shared" si="10"/>
        <v>200000</v>
      </c>
      <c r="K28" s="19">
        <f t="shared" si="10"/>
        <v>200000</v>
      </c>
      <c r="L28" s="19">
        <f t="shared" si="10"/>
        <v>200000</v>
      </c>
      <c r="M28" s="19">
        <f t="shared" si="10"/>
        <v>200000</v>
      </c>
    </row>
    <row r="29" spans="1:13">
      <c r="A29" t="s">
        <v>60</v>
      </c>
      <c r="B29" s="19">
        <f>$B$3*$B$11*B19</f>
        <v>0</v>
      </c>
      <c r="C29" s="19">
        <f t="shared" ref="C29:M29" si="11">$B$3*$B$11*C19</f>
        <v>37500</v>
      </c>
      <c r="D29" s="19">
        <f t="shared" si="11"/>
        <v>62500</v>
      </c>
      <c r="E29" s="19">
        <f t="shared" si="11"/>
        <v>62500</v>
      </c>
      <c r="F29" s="19">
        <f t="shared" si="11"/>
        <v>62500</v>
      </c>
      <c r="G29" s="19">
        <f t="shared" si="11"/>
        <v>62500</v>
      </c>
      <c r="H29" s="19">
        <f t="shared" si="11"/>
        <v>62500</v>
      </c>
      <c r="I29" s="19">
        <f t="shared" si="11"/>
        <v>62500</v>
      </c>
      <c r="J29" s="19">
        <f t="shared" si="11"/>
        <v>62500</v>
      </c>
      <c r="K29" s="19">
        <f t="shared" si="11"/>
        <v>62500</v>
      </c>
      <c r="L29" s="19">
        <f t="shared" si="11"/>
        <v>50000</v>
      </c>
      <c r="M29" s="19">
        <f t="shared" si="11"/>
        <v>0</v>
      </c>
    </row>
    <row r="30" spans="1:13">
      <c r="A30" t="s">
        <v>61</v>
      </c>
      <c r="B30" s="21">
        <f>B24*$B$8</f>
        <v>0</v>
      </c>
      <c r="C30" s="21">
        <f t="shared" ref="C30:M30" si="12">C24*$B$8</f>
        <v>0</v>
      </c>
      <c r="D30" s="21">
        <f t="shared" si="12"/>
        <v>0</v>
      </c>
      <c r="E30" s="21">
        <f t="shared" si="12"/>
        <v>87500</v>
      </c>
      <c r="F30" s="21">
        <f t="shared" si="12"/>
        <v>192500</v>
      </c>
      <c r="G30" s="21">
        <f t="shared" si="12"/>
        <v>332500</v>
      </c>
      <c r="H30" s="21">
        <f t="shared" si="12"/>
        <v>437500</v>
      </c>
      <c r="I30" s="21">
        <f t="shared" si="12"/>
        <v>402500</v>
      </c>
      <c r="J30" s="21">
        <f t="shared" si="12"/>
        <v>262500</v>
      </c>
      <c r="K30" s="21">
        <f t="shared" si="12"/>
        <v>122500</v>
      </c>
      <c r="L30" s="21">
        <f t="shared" si="12"/>
        <v>0</v>
      </c>
      <c r="M30" s="21">
        <f t="shared" si="12"/>
        <v>0</v>
      </c>
    </row>
    <row r="31" spans="1:13">
      <c r="A31" t="s">
        <v>9</v>
      </c>
      <c r="B31" s="19">
        <f>$B$7*B25</f>
        <v>50000</v>
      </c>
      <c r="C31" s="19">
        <f t="shared" ref="C31:M31" si="13">$B$7*C25</f>
        <v>55000</v>
      </c>
      <c r="D31" s="19">
        <f t="shared" si="13"/>
        <v>65000</v>
      </c>
      <c r="E31" s="19">
        <f t="shared" si="13"/>
        <v>62500</v>
      </c>
      <c r="F31" s="19">
        <f t="shared" si="13"/>
        <v>62500</v>
      </c>
      <c r="G31" s="19">
        <f t="shared" si="13"/>
        <v>62500</v>
      </c>
      <c r="H31" s="19">
        <f t="shared" si="13"/>
        <v>62500</v>
      </c>
      <c r="I31" s="19">
        <f t="shared" si="13"/>
        <v>62500</v>
      </c>
      <c r="J31" s="19">
        <f t="shared" si="13"/>
        <v>62500</v>
      </c>
      <c r="K31" s="19">
        <f t="shared" si="13"/>
        <v>62500</v>
      </c>
      <c r="L31" s="19">
        <f t="shared" si="13"/>
        <v>60000</v>
      </c>
      <c r="M31" s="19">
        <f t="shared" si="13"/>
        <v>40000</v>
      </c>
    </row>
    <row r="32" spans="1:13">
      <c r="A32" t="s">
        <v>8</v>
      </c>
      <c r="B32" s="19">
        <f>$B$6*B22</f>
        <v>0</v>
      </c>
      <c r="C32" s="19">
        <f t="shared" ref="C32:M32" si="14">$B$6*C22</f>
        <v>1250</v>
      </c>
      <c r="D32" s="19">
        <f t="shared" si="14"/>
        <v>0</v>
      </c>
      <c r="E32" s="19">
        <f t="shared" si="14"/>
        <v>0</v>
      </c>
      <c r="F32" s="19">
        <f t="shared" si="14"/>
        <v>0</v>
      </c>
      <c r="G32" s="19">
        <f t="shared" si="14"/>
        <v>0</v>
      </c>
      <c r="H32" s="19">
        <f t="shared" si="14"/>
        <v>0</v>
      </c>
      <c r="I32" s="19">
        <f t="shared" si="14"/>
        <v>0</v>
      </c>
      <c r="J32" s="19">
        <f t="shared" si="14"/>
        <v>0</v>
      </c>
      <c r="K32" s="19">
        <f t="shared" si="14"/>
        <v>0</v>
      </c>
      <c r="L32" s="19">
        <f t="shared" si="14"/>
        <v>0</v>
      </c>
      <c r="M32" s="19">
        <f t="shared" si="14"/>
        <v>5000</v>
      </c>
    </row>
    <row r="33" spans="1:13">
      <c r="A33" t="s">
        <v>62</v>
      </c>
      <c r="B33" s="19">
        <f>SUM(B28:B32)</f>
        <v>250000</v>
      </c>
      <c r="C33" s="19">
        <f t="shared" ref="C33:M33" si="15">SUM(C28:C32)</f>
        <v>293750</v>
      </c>
      <c r="D33" s="19">
        <f t="shared" si="15"/>
        <v>327500</v>
      </c>
      <c r="E33" s="19">
        <f t="shared" si="15"/>
        <v>412500</v>
      </c>
      <c r="F33" s="19">
        <f t="shared" si="15"/>
        <v>517500</v>
      </c>
      <c r="G33" s="19">
        <f t="shared" si="15"/>
        <v>657500</v>
      </c>
      <c r="H33" s="19">
        <f t="shared" si="15"/>
        <v>762500</v>
      </c>
      <c r="I33" s="19">
        <f t="shared" si="15"/>
        <v>727500</v>
      </c>
      <c r="J33" s="19">
        <f t="shared" si="15"/>
        <v>587500</v>
      </c>
      <c r="K33" s="19">
        <f t="shared" si="15"/>
        <v>447500</v>
      </c>
      <c r="L33" s="19">
        <f t="shared" si="15"/>
        <v>310000</v>
      </c>
      <c r="M33" s="19">
        <f t="shared" si="15"/>
        <v>245000</v>
      </c>
    </row>
    <row r="35" spans="1:13">
      <c r="A35" t="s">
        <v>63</v>
      </c>
      <c r="B35" s="51">
        <f>SUM(B33:M33)</f>
        <v>5538750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66C4-08B0-4C07-B3DF-D4EC2BA6A396}">
  <dimension ref="A1:N48"/>
  <sheetViews>
    <sheetView tabSelected="1" workbookViewId="0">
      <selection activeCell="J5" sqref="J5"/>
    </sheetView>
  </sheetViews>
  <sheetFormatPr defaultRowHeight="16"/>
  <cols>
    <col min="1" max="1" width="43.7265625" style="28" customWidth="1"/>
    <col min="2" max="2" width="19.7265625" style="28" customWidth="1"/>
    <col min="3" max="3" width="11.81640625" style="28" bestFit="1" customWidth="1"/>
    <col min="4" max="4" width="12.7265625" style="28" customWidth="1"/>
    <col min="5" max="5" width="11" style="28" customWidth="1"/>
    <col min="6" max="6" width="11.453125" style="28" customWidth="1"/>
    <col min="7" max="7" width="12.1796875" style="28" customWidth="1"/>
    <col min="8" max="8" width="11.26953125" style="28" customWidth="1"/>
    <col min="9" max="9" width="12.7265625" style="28" customWidth="1"/>
    <col min="10" max="10" width="9.81640625" style="28" bestFit="1" customWidth="1"/>
    <col min="11" max="11" width="11.81640625" style="28" bestFit="1" customWidth="1"/>
    <col min="12" max="12" width="9.81640625" style="28" bestFit="1" customWidth="1"/>
    <col min="13" max="13" width="11.81640625" style="28" bestFit="1" customWidth="1"/>
    <col min="14" max="14" width="14.1796875" style="28" customWidth="1"/>
    <col min="15" max="16384" width="8.7265625" style="28"/>
  </cols>
  <sheetData>
    <row r="1" spans="1:13" ht="16.5" thickBot="1">
      <c r="A1" s="54" t="s">
        <v>84</v>
      </c>
    </row>
    <row r="2" spans="1:13" ht="16.5" thickTop="1">
      <c r="A2" s="29" t="s">
        <v>85</v>
      </c>
      <c r="B2" s="55">
        <v>20</v>
      </c>
    </row>
    <row r="3" spans="1:13">
      <c r="A3" s="30" t="s">
        <v>86</v>
      </c>
      <c r="B3" s="56">
        <v>50</v>
      </c>
    </row>
    <row r="4" spans="1:13">
      <c r="A4" s="30" t="s">
        <v>87</v>
      </c>
      <c r="B4" s="56">
        <f>0.25*B3</f>
        <v>12.5</v>
      </c>
    </row>
    <row r="5" spans="1:13">
      <c r="A5" s="30" t="s">
        <v>79</v>
      </c>
      <c r="B5" s="57">
        <v>4000</v>
      </c>
    </row>
    <row r="6" spans="1:13">
      <c r="A6" s="30" t="s">
        <v>88</v>
      </c>
      <c r="B6" s="57">
        <v>2000</v>
      </c>
    </row>
    <row r="7" spans="1:13">
      <c r="A7" s="30" t="s">
        <v>89</v>
      </c>
      <c r="B7" s="57">
        <v>200</v>
      </c>
    </row>
    <row r="8" spans="1:13">
      <c r="A8" s="30" t="s">
        <v>90</v>
      </c>
      <c r="B8" s="57">
        <v>250</v>
      </c>
    </row>
    <row r="9" spans="1:13">
      <c r="A9" s="31" t="s">
        <v>9</v>
      </c>
      <c r="B9" s="57">
        <v>50</v>
      </c>
    </row>
    <row r="10" spans="1:13">
      <c r="A10" s="31" t="s">
        <v>8</v>
      </c>
      <c r="B10" s="57">
        <v>25</v>
      </c>
    </row>
    <row r="11" spans="1:13" ht="16.5" thickBot="1">
      <c r="A11" s="32" t="s">
        <v>61</v>
      </c>
      <c r="B11" s="58">
        <v>350</v>
      </c>
    </row>
    <row r="12" spans="1:13" ht="16.5" thickTop="1">
      <c r="A12" s="33"/>
      <c r="B12" s="59"/>
    </row>
    <row r="13" spans="1:13" ht="16.5" thickBot="1">
      <c r="A13" s="54" t="s">
        <v>91</v>
      </c>
      <c r="B13" s="33" t="s">
        <v>28</v>
      </c>
      <c r="C13" s="33" t="s">
        <v>30</v>
      </c>
      <c r="D13" s="33" t="s">
        <v>33</v>
      </c>
      <c r="E13" s="33" t="s">
        <v>36</v>
      </c>
      <c r="F13" s="33" t="s">
        <v>37</v>
      </c>
      <c r="G13" s="33" t="s">
        <v>38</v>
      </c>
      <c r="H13" s="33" t="s">
        <v>39</v>
      </c>
      <c r="I13" s="33" t="s">
        <v>40</v>
      </c>
      <c r="J13" s="33" t="s">
        <v>41</v>
      </c>
      <c r="K13" s="33" t="s">
        <v>42</v>
      </c>
      <c r="L13" s="33" t="s">
        <v>43</v>
      </c>
      <c r="M13" s="33" t="s">
        <v>44</v>
      </c>
    </row>
    <row r="14" spans="1:13" ht="16.5" thickTop="1">
      <c r="A14" s="29" t="s">
        <v>66</v>
      </c>
      <c r="B14" s="60">
        <f>B2</f>
        <v>20</v>
      </c>
      <c r="C14" s="60">
        <f>B17</f>
        <v>20</v>
      </c>
      <c r="D14" s="60">
        <f>C17</f>
        <v>22</v>
      </c>
      <c r="E14" s="60">
        <f>D17</f>
        <v>26</v>
      </c>
      <c r="F14" s="60">
        <f>E17</f>
        <v>30</v>
      </c>
      <c r="G14" s="60">
        <f>F17</f>
        <v>36</v>
      </c>
      <c r="H14" s="60">
        <f>G17</f>
        <v>47</v>
      </c>
      <c r="I14" s="60">
        <f>H17</f>
        <v>47</v>
      </c>
      <c r="J14" s="60">
        <f>I17</f>
        <v>47</v>
      </c>
      <c r="K14" s="60">
        <f>J17</f>
        <v>40</v>
      </c>
      <c r="L14" s="60">
        <f>K17</f>
        <v>32</v>
      </c>
      <c r="M14" s="55">
        <f>L17</f>
        <v>24</v>
      </c>
    </row>
    <row r="15" spans="1:13">
      <c r="A15" s="30" t="s">
        <v>67</v>
      </c>
      <c r="B15" s="61">
        <v>0</v>
      </c>
      <c r="C15" s="61">
        <v>2</v>
      </c>
      <c r="D15" s="61">
        <v>4</v>
      </c>
      <c r="E15" s="61">
        <v>4</v>
      </c>
      <c r="F15" s="61">
        <v>6</v>
      </c>
      <c r="G15" s="61">
        <v>11</v>
      </c>
      <c r="H15" s="61">
        <v>0</v>
      </c>
      <c r="I15" s="61">
        <v>0</v>
      </c>
      <c r="J15" s="61">
        <v>0</v>
      </c>
      <c r="K15" s="61">
        <v>0</v>
      </c>
      <c r="L15" s="61">
        <v>0</v>
      </c>
      <c r="M15" s="62">
        <v>0</v>
      </c>
    </row>
    <row r="16" spans="1:13">
      <c r="A16" s="30" t="s">
        <v>92</v>
      </c>
      <c r="B16" s="61">
        <v>0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1">
        <v>0</v>
      </c>
      <c r="I16" s="61">
        <v>0</v>
      </c>
      <c r="J16" s="61">
        <v>7</v>
      </c>
      <c r="K16" s="61">
        <v>8</v>
      </c>
      <c r="L16" s="61">
        <v>8</v>
      </c>
      <c r="M16" s="62">
        <v>8</v>
      </c>
    </row>
    <row r="17" spans="1:13" ht="16.5" thickBot="1">
      <c r="A17" s="32" t="s">
        <v>93</v>
      </c>
      <c r="B17" s="63">
        <f>B14+B15-B16</f>
        <v>20</v>
      </c>
      <c r="C17" s="63">
        <f>C14+C15-C16</f>
        <v>22</v>
      </c>
      <c r="D17" s="63">
        <f>D14+D15-D16</f>
        <v>26</v>
      </c>
      <c r="E17" s="63">
        <f>E14+E15-E16</f>
        <v>30</v>
      </c>
      <c r="F17" s="63">
        <f>F14+F15-F16</f>
        <v>36</v>
      </c>
      <c r="G17" s="63">
        <f>G14+G15-G16</f>
        <v>47</v>
      </c>
      <c r="H17" s="63">
        <f>H14+H15-H16</f>
        <v>47</v>
      </c>
      <c r="I17" s="63">
        <f>I14+I15-I16</f>
        <v>47</v>
      </c>
      <c r="J17" s="63">
        <f>J14+J15-J16</f>
        <v>40</v>
      </c>
      <c r="K17" s="63">
        <f>K14+K15-K16</f>
        <v>32</v>
      </c>
      <c r="L17" s="63">
        <f>L14+L15-L16</f>
        <v>24</v>
      </c>
      <c r="M17" s="64">
        <f>M14+M15-M16</f>
        <v>16</v>
      </c>
    </row>
    <row r="18" spans="1:13" thickTop="1"/>
    <row r="19" spans="1:13" ht="16.5" thickBot="1">
      <c r="A19" s="54" t="s">
        <v>94</v>
      </c>
    </row>
    <row r="20" spans="1:13" ht="16.5" thickTop="1">
      <c r="A20" s="29" t="s">
        <v>68</v>
      </c>
      <c r="B20" s="60">
        <f>$B$3*B17</f>
        <v>1000</v>
      </c>
      <c r="C20" s="60">
        <f>$B$3*C17</f>
        <v>1100</v>
      </c>
      <c r="D20" s="60">
        <f>$B$3*D17</f>
        <v>1300</v>
      </c>
      <c r="E20" s="60">
        <f>$B$3*E17</f>
        <v>1500</v>
      </c>
      <c r="F20" s="60">
        <f>$B$3*F17</f>
        <v>1800</v>
      </c>
      <c r="G20" s="60">
        <f>$B$3*G17</f>
        <v>2350</v>
      </c>
      <c r="H20" s="60">
        <f>$B$3*H17</f>
        <v>2350</v>
      </c>
      <c r="I20" s="60">
        <f>$B$3*I17</f>
        <v>2350</v>
      </c>
      <c r="J20" s="60">
        <f>$B$3*J17</f>
        <v>2000</v>
      </c>
      <c r="K20" s="60">
        <f>$B$3*K17</f>
        <v>1600</v>
      </c>
      <c r="L20" s="60">
        <f>$B$3*L17</f>
        <v>1200</v>
      </c>
      <c r="M20" s="55">
        <f>$B$3*M17</f>
        <v>800</v>
      </c>
    </row>
    <row r="21" spans="1:13">
      <c r="A21" s="30" t="s">
        <v>69</v>
      </c>
      <c r="B21" s="65">
        <v>0</v>
      </c>
      <c r="C21" s="65">
        <v>0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  <c r="I21" s="65">
        <v>49.999999999999986</v>
      </c>
      <c r="J21" s="65">
        <v>0</v>
      </c>
      <c r="K21" s="65">
        <v>0</v>
      </c>
      <c r="L21" s="65">
        <v>0</v>
      </c>
      <c r="M21" s="66">
        <v>0</v>
      </c>
    </row>
    <row r="22" spans="1:13">
      <c r="A22" s="30"/>
      <c r="B22" s="34" t="s">
        <v>80</v>
      </c>
      <c r="C22" s="34" t="s">
        <v>80</v>
      </c>
      <c r="D22" s="34" t="s">
        <v>80</v>
      </c>
      <c r="E22" s="34" t="s">
        <v>80</v>
      </c>
      <c r="F22" s="34" t="s">
        <v>80</v>
      </c>
      <c r="G22" s="34" t="s">
        <v>80</v>
      </c>
      <c r="H22" s="34" t="s">
        <v>80</v>
      </c>
      <c r="I22" s="34" t="s">
        <v>80</v>
      </c>
      <c r="J22" s="34" t="s">
        <v>80</v>
      </c>
      <c r="K22" s="34" t="s">
        <v>80</v>
      </c>
      <c r="L22" s="34" t="s">
        <v>80</v>
      </c>
      <c r="M22" s="35" t="s">
        <v>80</v>
      </c>
    </row>
    <row r="23" spans="1:13">
      <c r="A23" s="30" t="s">
        <v>70</v>
      </c>
      <c r="B23" s="28">
        <f>$B$4*B17</f>
        <v>250</v>
      </c>
      <c r="C23" s="28">
        <f>$B$4*C17</f>
        <v>275</v>
      </c>
      <c r="D23" s="28">
        <f>$B$4*D17</f>
        <v>325</v>
      </c>
      <c r="E23" s="28">
        <f>$B$4*E17</f>
        <v>375</v>
      </c>
      <c r="F23" s="28">
        <f>$B$4*F17</f>
        <v>450</v>
      </c>
      <c r="G23" s="28">
        <f>$B$4*G17</f>
        <v>587.5</v>
      </c>
      <c r="H23" s="28">
        <f>$B$4*H17</f>
        <v>587.5</v>
      </c>
      <c r="I23" s="28">
        <f>$B$4*I17</f>
        <v>587.5</v>
      </c>
      <c r="J23" s="28">
        <f>$B$4*J17</f>
        <v>500</v>
      </c>
      <c r="K23" s="28">
        <f>$B$4*K17</f>
        <v>400</v>
      </c>
      <c r="L23" s="28">
        <f>$B$4*L17</f>
        <v>300</v>
      </c>
      <c r="M23" s="56">
        <f>$B$4*M17</f>
        <v>200</v>
      </c>
    </row>
    <row r="24" spans="1:13">
      <c r="A24" s="30" t="s">
        <v>71</v>
      </c>
      <c r="B24" s="28">
        <f>B20+B21</f>
        <v>1000</v>
      </c>
      <c r="C24" s="28">
        <f>C20+C21</f>
        <v>1100</v>
      </c>
      <c r="D24" s="28">
        <f>D20+D21</f>
        <v>1300</v>
      </c>
      <c r="E24" s="28">
        <f>E20+E21</f>
        <v>1500</v>
      </c>
      <c r="F24" s="28">
        <f>F20+F21</f>
        <v>1800</v>
      </c>
      <c r="G24" s="28">
        <f>G20+G21</f>
        <v>2350</v>
      </c>
      <c r="H24" s="28">
        <f>H20+H21</f>
        <v>2350</v>
      </c>
      <c r="I24" s="28">
        <f>I20+I21</f>
        <v>2400</v>
      </c>
      <c r="J24" s="28">
        <f>J20+J21</f>
        <v>2000</v>
      </c>
      <c r="K24" s="28">
        <f>K20+K21</f>
        <v>1600</v>
      </c>
      <c r="L24" s="28">
        <f>L20+L21</f>
        <v>1200</v>
      </c>
      <c r="M24" s="56">
        <f>M20+M21</f>
        <v>800</v>
      </c>
    </row>
    <row r="25" spans="1:13" ht="16.5" thickBot="1">
      <c r="A25" s="32" t="s">
        <v>72</v>
      </c>
      <c r="B25" s="63">
        <v>0</v>
      </c>
      <c r="C25" s="67">
        <f>B24+B25-B28</f>
        <v>0</v>
      </c>
      <c r="D25" s="67">
        <f>C24+C25-C28</f>
        <v>0</v>
      </c>
      <c r="E25" s="67">
        <f>D24+D25-D28</f>
        <v>0</v>
      </c>
      <c r="F25" s="67">
        <f>E24+E25-E28</f>
        <v>0</v>
      </c>
      <c r="G25" s="67">
        <f>F24+F25-F28</f>
        <v>0</v>
      </c>
      <c r="H25" s="67">
        <f>G24+G25-G28</f>
        <v>150</v>
      </c>
      <c r="I25" s="67">
        <f>H24+H25-H28</f>
        <v>0</v>
      </c>
      <c r="J25" s="67">
        <f>I24+I25-I28</f>
        <v>0</v>
      </c>
      <c r="K25" s="67">
        <f>J24+J25-J28</f>
        <v>0</v>
      </c>
      <c r="L25" s="67">
        <f>K24+K25-K28</f>
        <v>0</v>
      </c>
      <c r="M25" s="68">
        <f>L24+L25-L28</f>
        <v>0</v>
      </c>
    </row>
    <row r="26" spans="1:13" ht="16.5" thickTop="1"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</row>
    <row r="27" spans="1:13" ht="16.5" thickBot="1">
      <c r="A27" s="54" t="s">
        <v>95</v>
      </c>
    </row>
    <row r="28" spans="1:13" ht="16.5" thickTop="1">
      <c r="A28" s="29" t="s">
        <v>73</v>
      </c>
      <c r="B28" s="70">
        <v>1000</v>
      </c>
      <c r="C28" s="70">
        <v>1100</v>
      </c>
      <c r="D28" s="70">
        <v>1300</v>
      </c>
      <c r="E28" s="70">
        <v>1500</v>
      </c>
      <c r="F28" s="70">
        <v>1800</v>
      </c>
      <c r="G28" s="70">
        <v>2200</v>
      </c>
      <c r="H28" s="70">
        <v>2500</v>
      </c>
      <c r="I28" s="70">
        <v>2400</v>
      </c>
      <c r="J28" s="70">
        <v>2000</v>
      </c>
      <c r="K28" s="70">
        <v>1600</v>
      </c>
      <c r="L28" s="70">
        <v>1200</v>
      </c>
      <c r="M28" s="71">
        <v>800</v>
      </c>
    </row>
    <row r="29" spans="1:13">
      <c r="A29" s="30"/>
      <c r="B29" s="34" t="s">
        <v>80</v>
      </c>
      <c r="C29" s="34" t="s">
        <v>80</v>
      </c>
      <c r="D29" s="34" t="s">
        <v>80</v>
      </c>
      <c r="E29" s="34" t="s">
        <v>80</v>
      </c>
      <c r="F29" s="34" t="s">
        <v>80</v>
      </c>
      <c r="G29" s="34" t="s">
        <v>80</v>
      </c>
      <c r="H29" s="34" t="s">
        <v>80</v>
      </c>
      <c r="I29" s="34" t="s">
        <v>80</v>
      </c>
      <c r="J29" s="34" t="s">
        <v>80</v>
      </c>
      <c r="K29" s="34" t="s">
        <v>80</v>
      </c>
      <c r="L29" s="34" t="s">
        <v>80</v>
      </c>
      <c r="M29" s="35" t="s">
        <v>80</v>
      </c>
    </row>
    <row r="30" spans="1:13">
      <c r="A30" s="30" t="s">
        <v>81</v>
      </c>
      <c r="B30" s="28">
        <f>B24+B25</f>
        <v>1000</v>
      </c>
      <c r="C30" s="28">
        <f>C24+C25</f>
        <v>1100</v>
      </c>
      <c r="D30" s="28">
        <f>D24+D25</f>
        <v>1300</v>
      </c>
      <c r="E30" s="28">
        <f>E24+E25</f>
        <v>1500</v>
      </c>
      <c r="F30" s="28">
        <f>F24+F25</f>
        <v>1800</v>
      </c>
      <c r="G30" s="28">
        <f>G24+G25</f>
        <v>2350</v>
      </c>
      <c r="H30" s="28">
        <f>H24+H25</f>
        <v>2500</v>
      </c>
      <c r="I30" s="28">
        <f>I24+I25</f>
        <v>2400</v>
      </c>
      <c r="J30" s="28">
        <f>J24+J25</f>
        <v>2000</v>
      </c>
      <c r="K30" s="28">
        <f>K24+K25</f>
        <v>1600</v>
      </c>
      <c r="L30" s="28">
        <f>L24+L25</f>
        <v>1200</v>
      </c>
      <c r="M30" s="56">
        <f>M24+M25</f>
        <v>800</v>
      </c>
    </row>
    <row r="31" spans="1:13">
      <c r="A31" s="30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72"/>
    </row>
    <row r="32" spans="1:13">
      <c r="A32" s="30" t="s">
        <v>49</v>
      </c>
      <c r="B32" s="65">
        <v>0</v>
      </c>
      <c r="C32" s="65">
        <v>0</v>
      </c>
      <c r="D32" s="65">
        <v>0</v>
      </c>
      <c r="E32" s="65">
        <v>0</v>
      </c>
      <c r="F32" s="65">
        <v>0</v>
      </c>
      <c r="G32" s="65">
        <v>0</v>
      </c>
      <c r="H32" s="65">
        <v>0</v>
      </c>
      <c r="I32" s="65">
        <v>0</v>
      </c>
      <c r="J32" s="65">
        <v>0</v>
      </c>
      <c r="K32" s="65">
        <v>0</v>
      </c>
      <c r="L32" s="65">
        <v>0</v>
      </c>
      <c r="M32" s="66">
        <v>0</v>
      </c>
    </row>
    <row r="33" spans="1:14">
      <c r="A33" s="30" t="s">
        <v>74</v>
      </c>
      <c r="B33" s="28">
        <f>B32+B28</f>
        <v>1000</v>
      </c>
      <c r="C33" s="28">
        <f>C32+C28</f>
        <v>1100</v>
      </c>
      <c r="D33" s="28">
        <f>D32+D28</f>
        <v>1300</v>
      </c>
      <c r="E33" s="28">
        <f>E32+E28</f>
        <v>1500</v>
      </c>
      <c r="F33" s="28">
        <f>F32+F28</f>
        <v>1800</v>
      </c>
      <c r="G33" s="28">
        <f>G32+G28</f>
        <v>2200</v>
      </c>
      <c r="H33" s="28">
        <f>H32+H28</f>
        <v>2500</v>
      </c>
      <c r="I33" s="28">
        <f>I32+I28</f>
        <v>2400</v>
      </c>
      <c r="J33" s="28">
        <f>J32+J28</f>
        <v>2000</v>
      </c>
      <c r="K33" s="28">
        <f>K32+K28</f>
        <v>1600</v>
      </c>
      <c r="L33" s="28">
        <f>L32+L28</f>
        <v>1200</v>
      </c>
      <c r="M33" s="56">
        <f>M32+M28</f>
        <v>800</v>
      </c>
    </row>
    <row r="34" spans="1:14">
      <c r="A34" s="30"/>
      <c r="B34" s="36" t="s">
        <v>51</v>
      </c>
      <c r="C34" s="36" t="s">
        <v>51</v>
      </c>
      <c r="D34" s="36" t="s">
        <v>51</v>
      </c>
      <c r="E34" s="36" t="s">
        <v>51</v>
      </c>
      <c r="F34" s="36" t="s">
        <v>51</v>
      </c>
      <c r="G34" s="36" t="s">
        <v>51</v>
      </c>
      <c r="H34" s="36" t="s">
        <v>51</v>
      </c>
      <c r="I34" s="36" t="s">
        <v>51</v>
      </c>
      <c r="J34" s="36" t="s">
        <v>51</v>
      </c>
      <c r="K34" s="36" t="s">
        <v>51</v>
      </c>
      <c r="L34" s="36" t="s">
        <v>51</v>
      </c>
      <c r="M34" s="37" t="s">
        <v>51</v>
      </c>
    </row>
    <row r="35" spans="1:14" ht="16.5" thickBot="1">
      <c r="A35" s="32" t="s">
        <v>75</v>
      </c>
      <c r="B35" s="73">
        <v>1000</v>
      </c>
      <c r="C35" s="73">
        <v>1100</v>
      </c>
      <c r="D35" s="73">
        <v>1300</v>
      </c>
      <c r="E35" s="73">
        <v>1500</v>
      </c>
      <c r="F35" s="73">
        <v>1800</v>
      </c>
      <c r="G35" s="73">
        <v>2200</v>
      </c>
      <c r="H35" s="73">
        <v>2500</v>
      </c>
      <c r="I35" s="73">
        <v>2400</v>
      </c>
      <c r="J35" s="73">
        <v>2000</v>
      </c>
      <c r="K35" s="73">
        <v>1600</v>
      </c>
      <c r="L35" s="73">
        <v>1200</v>
      </c>
      <c r="M35" s="74">
        <v>800</v>
      </c>
    </row>
    <row r="36" spans="1:14" thickTop="1"/>
    <row r="37" spans="1:14" ht="16.5" thickBot="1">
      <c r="A37" s="1" t="s">
        <v>58</v>
      </c>
      <c r="B37" s="33" t="s">
        <v>28</v>
      </c>
      <c r="C37" s="33" t="s">
        <v>30</v>
      </c>
      <c r="D37" s="33" t="s">
        <v>33</v>
      </c>
      <c r="E37" s="33" t="s">
        <v>36</v>
      </c>
      <c r="F37" s="33" t="s">
        <v>37</v>
      </c>
      <c r="G37" s="33" t="s">
        <v>38</v>
      </c>
      <c r="H37" s="33" t="s">
        <v>39</v>
      </c>
      <c r="I37" s="33" t="s">
        <v>40</v>
      </c>
      <c r="J37" s="33" t="s">
        <v>41</v>
      </c>
      <c r="K37" s="33" t="s">
        <v>42</v>
      </c>
      <c r="L37" s="33" t="s">
        <v>43</v>
      </c>
      <c r="M37" s="33" t="s">
        <v>44</v>
      </c>
      <c r="N37" s="34" t="s">
        <v>78</v>
      </c>
    </row>
    <row r="38" spans="1:14" ht="16.5" thickTop="1">
      <c r="A38" s="29" t="s">
        <v>82</v>
      </c>
      <c r="B38" s="75">
        <f>$B$5*B15</f>
        <v>0</v>
      </c>
      <c r="C38" s="75">
        <f>$B$5*C15</f>
        <v>8000</v>
      </c>
      <c r="D38" s="75">
        <f>$B$5*D15</f>
        <v>16000</v>
      </c>
      <c r="E38" s="75">
        <f>$B$5*E15</f>
        <v>16000</v>
      </c>
      <c r="F38" s="75">
        <f>$B$5*F15</f>
        <v>24000</v>
      </c>
      <c r="G38" s="75">
        <f>$B$5*G15</f>
        <v>44000</v>
      </c>
      <c r="H38" s="75">
        <f>$B$5*H15</f>
        <v>0</v>
      </c>
      <c r="I38" s="75">
        <f>$B$5*I15</f>
        <v>0</v>
      </c>
      <c r="J38" s="75">
        <f>$B$5*J15</f>
        <v>0</v>
      </c>
      <c r="K38" s="75">
        <f>$B$5*K15</f>
        <v>0</v>
      </c>
      <c r="L38" s="75">
        <f>$B$5*L15</f>
        <v>0</v>
      </c>
      <c r="M38" s="75">
        <f>$B$5*M15</f>
        <v>0</v>
      </c>
      <c r="N38" s="76">
        <f>SUM(B38:E38)</f>
        <v>40000</v>
      </c>
    </row>
    <row r="39" spans="1:14">
      <c r="A39" s="30" t="s">
        <v>96</v>
      </c>
      <c r="B39" s="77">
        <f>$B$6*B16</f>
        <v>0</v>
      </c>
      <c r="C39" s="77">
        <f>$B$6*C16</f>
        <v>0</v>
      </c>
      <c r="D39" s="77">
        <f>$B$6*D16</f>
        <v>0</v>
      </c>
      <c r="E39" s="77">
        <f>$B$6*E16</f>
        <v>0</v>
      </c>
      <c r="F39" s="77">
        <f>$B$6*F16</f>
        <v>0</v>
      </c>
      <c r="G39" s="77">
        <f>$B$6*G16</f>
        <v>0</v>
      </c>
      <c r="H39" s="77">
        <f>$B$6*H16</f>
        <v>0</v>
      </c>
      <c r="I39" s="77">
        <f>$B$6*I16</f>
        <v>0</v>
      </c>
      <c r="J39" s="77">
        <f>$B$6*J16</f>
        <v>14000</v>
      </c>
      <c r="K39" s="77">
        <f>$B$6*K16</f>
        <v>16000</v>
      </c>
      <c r="L39" s="77">
        <f>$B$6*L16</f>
        <v>16000</v>
      </c>
      <c r="M39" s="77">
        <f>$B$6*M16</f>
        <v>16000</v>
      </c>
      <c r="N39" s="57">
        <f>SUM(B39:E39)</f>
        <v>0</v>
      </c>
    </row>
    <row r="40" spans="1:14">
      <c r="A40" s="30" t="s">
        <v>76</v>
      </c>
      <c r="B40" s="77">
        <f>$B$7*B20</f>
        <v>200000</v>
      </c>
      <c r="C40" s="77">
        <f>$B$7*C20</f>
        <v>220000</v>
      </c>
      <c r="D40" s="77">
        <f>$B$7*D20</f>
        <v>260000</v>
      </c>
      <c r="E40" s="77">
        <f>$B$7*E20</f>
        <v>300000</v>
      </c>
      <c r="F40" s="77">
        <f>$B$7*F20</f>
        <v>360000</v>
      </c>
      <c r="G40" s="77">
        <f>$B$7*G20</f>
        <v>470000</v>
      </c>
      <c r="H40" s="77">
        <f>$B$7*H20</f>
        <v>470000</v>
      </c>
      <c r="I40" s="77">
        <f>$B$7*I20</f>
        <v>470000</v>
      </c>
      <c r="J40" s="77">
        <f>$B$7*J20</f>
        <v>400000</v>
      </c>
      <c r="K40" s="77">
        <f>$B$7*K20</f>
        <v>320000</v>
      </c>
      <c r="L40" s="77">
        <f>$B$7*L20</f>
        <v>240000</v>
      </c>
      <c r="M40" s="77">
        <f>$B$7*M20</f>
        <v>160000</v>
      </c>
      <c r="N40" s="57">
        <f>SUM(B40:E40)</f>
        <v>980000</v>
      </c>
    </row>
    <row r="41" spans="1:14">
      <c r="A41" s="30" t="s">
        <v>77</v>
      </c>
      <c r="B41" s="77">
        <f>$B$8*B21</f>
        <v>0</v>
      </c>
      <c r="C41" s="77">
        <f>$B$8*C21</f>
        <v>0</v>
      </c>
      <c r="D41" s="77">
        <f>$B$8*D21</f>
        <v>0</v>
      </c>
      <c r="E41" s="77">
        <f>$B$8*E21</f>
        <v>0</v>
      </c>
      <c r="F41" s="77">
        <f>$B$8*F21</f>
        <v>0</v>
      </c>
      <c r="G41" s="77">
        <f>$B$8*G21</f>
        <v>0</v>
      </c>
      <c r="H41" s="77">
        <f>$B$8*H21</f>
        <v>0</v>
      </c>
      <c r="I41" s="77">
        <f>$B$8*I21</f>
        <v>12499.999999999996</v>
      </c>
      <c r="J41" s="77">
        <f>$B$8*J21</f>
        <v>0</v>
      </c>
      <c r="K41" s="77">
        <f>$B$8*K21</f>
        <v>0</v>
      </c>
      <c r="L41" s="77">
        <f>$B$8*L21</f>
        <v>0</v>
      </c>
      <c r="M41" s="77">
        <f>$B$8*M21</f>
        <v>0</v>
      </c>
      <c r="N41" s="57">
        <f>SUM(B41:E41)</f>
        <v>0</v>
      </c>
    </row>
    <row r="42" spans="1:14">
      <c r="A42" s="30" t="s">
        <v>64</v>
      </c>
      <c r="B42" s="77">
        <f>$B$10*B25</f>
        <v>0</v>
      </c>
      <c r="C42" s="77">
        <f>$B$10*C25</f>
        <v>0</v>
      </c>
      <c r="D42" s="77">
        <f>$B$10*D25</f>
        <v>0</v>
      </c>
      <c r="E42" s="77">
        <f>$B$10*E25</f>
        <v>0</v>
      </c>
      <c r="F42" s="77">
        <f>$B$10*F25</f>
        <v>0</v>
      </c>
      <c r="G42" s="77">
        <f>$B$10*G25</f>
        <v>0</v>
      </c>
      <c r="H42" s="77">
        <f>$B$10*H25</f>
        <v>3750</v>
      </c>
      <c r="I42" s="77">
        <f>$B$10*I25</f>
        <v>0</v>
      </c>
      <c r="J42" s="77">
        <f>$B$10*J25</f>
        <v>0</v>
      </c>
      <c r="K42" s="77">
        <f>$B$10*K25</f>
        <v>0</v>
      </c>
      <c r="L42" s="77">
        <f>$B$10*L25</f>
        <v>0</v>
      </c>
      <c r="M42" s="77">
        <f>$B$10*M25</f>
        <v>0</v>
      </c>
      <c r="N42" s="57">
        <f>SUM(B42:M42)</f>
        <v>3750</v>
      </c>
    </row>
    <row r="43" spans="1:14">
      <c r="A43" s="30" t="s">
        <v>9</v>
      </c>
      <c r="B43" s="77">
        <f>B28*$B$9</f>
        <v>50000</v>
      </c>
      <c r="C43" s="77">
        <f>C28*$B$9</f>
        <v>55000</v>
      </c>
      <c r="D43" s="77">
        <f>D28*$B$9</f>
        <v>65000</v>
      </c>
      <c r="E43" s="77">
        <f>E28*$B$9</f>
        <v>75000</v>
      </c>
      <c r="F43" s="77">
        <f>F28*$B$9</f>
        <v>90000</v>
      </c>
      <c r="G43" s="77">
        <f>G28*$B$9</f>
        <v>110000</v>
      </c>
      <c r="H43" s="77">
        <f>H28*$B$9</f>
        <v>125000</v>
      </c>
      <c r="I43" s="77">
        <f>I28*$B$9</f>
        <v>120000</v>
      </c>
      <c r="J43" s="77">
        <f>J28*$B$9</f>
        <v>100000</v>
      </c>
      <c r="K43" s="77">
        <f>K28*$B$9</f>
        <v>80000</v>
      </c>
      <c r="L43" s="77">
        <f>L28*$B$9</f>
        <v>60000</v>
      </c>
      <c r="M43" s="77">
        <f>M28*$B$9</f>
        <v>40000</v>
      </c>
      <c r="N43" s="57">
        <f>SUM(B43:E43)</f>
        <v>245000</v>
      </c>
    </row>
    <row r="44" spans="1:14">
      <c r="A44" s="30" t="s">
        <v>61</v>
      </c>
      <c r="B44" s="77">
        <f>B32*$B$11</f>
        <v>0</v>
      </c>
      <c r="C44" s="77">
        <f>C32*$B$11</f>
        <v>0</v>
      </c>
      <c r="D44" s="77">
        <f>D32*$B$11</f>
        <v>0</v>
      </c>
      <c r="E44" s="77">
        <f>E32*$B$11</f>
        <v>0</v>
      </c>
      <c r="F44" s="77">
        <f>F32*$B$11</f>
        <v>0</v>
      </c>
      <c r="G44" s="77">
        <f>G32*$B$11</f>
        <v>0</v>
      </c>
      <c r="H44" s="77">
        <f>H32*$B$11</f>
        <v>0</v>
      </c>
      <c r="I44" s="77">
        <f>I32*$B$11</f>
        <v>0</v>
      </c>
      <c r="J44" s="77">
        <f>J32*$B$11</f>
        <v>0</v>
      </c>
      <c r="K44" s="77">
        <f>K32*$B$11</f>
        <v>0</v>
      </c>
      <c r="L44" s="77">
        <f>L32*$B$11</f>
        <v>0</v>
      </c>
      <c r="M44" s="77">
        <f>M32*$B$11</f>
        <v>0</v>
      </c>
      <c r="N44" s="57">
        <f>SUM(B44:E44)</f>
        <v>0</v>
      </c>
    </row>
    <row r="45" spans="1:14" ht="16.5" thickBot="1">
      <c r="A45" s="32" t="s">
        <v>78</v>
      </c>
      <c r="B45" s="78">
        <f>SUM(B38:B44)</f>
        <v>250000</v>
      </c>
      <c r="C45" s="78">
        <f>SUM(C38:C44)</f>
        <v>283000</v>
      </c>
      <c r="D45" s="78">
        <f>SUM(D38:D44)</f>
        <v>341000</v>
      </c>
      <c r="E45" s="78">
        <f>SUM(E38:E44)</f>
        <v>391000</v>
      </c>
      <c r="F45" s="78">
        <f>SUM(F38:F44)</f>
        <v>474000</v>
      </c>
      <c r="G45" s="78">
        <f>SUM(G38:G44)</f>
        <v>624000</v>
      </c>
      <c r="H45" s="78">
        <f>SUM(H38:H44)</f>
        <v>598750</v>
      </c>
      <c r="I45" s="78">
        <f>SUM(I38:I44)</f>
        <v>602500</v>
      </c>
      <c r="J45" s="78">
        <f>SUM(J38:J44)</f>
        <v>514000</v>
      </c>
      <c r="K45" s="78">
        <f>SUM(K38:K44)</f>
        <v>416000</v>
      </c>
      <c r="L45" s="78">
        <f>SUM(L38:L44)</f>
        <v>316000</v>
      </c>
      <c r="M45" s="78">
        <f>SUM(M38:M44)</f>
        <v>216000</v>
      </c>
      <c r="N45" s="79">
        <f>SUM(B45:M45)</f>
        <v>5026250</v>
      </c>
    </row>
    <row r="46" spans="1:14" thickTop="1" thickBot="1"/>
    <row r="47" spans="1:14" ht="17" thickTop="1" thickBot="1">
      <c r="A47" s="54" t="s">
        <v>97</v>
      </c>
      <c r="B47" s="80">
        <f>SUM(B45:M45)</f>
        <v>5026250</v>
      </c>
    </row>
    <row r="48" spans="1:14" ht="16.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F214-DA93-4546-87CA-DA8B55CB5D05}">
  <dimension ref="D5:E7"/>
  <sheetViews>
    <sheetView workbookViewId="0">
      <selection activeCell="D13" sqref="D13"/>
    </sheetView>
  </sheetViews>
  <sheetFormatPr defaultRowHeight="14.5"/>
  <cols>
    <col min="4" max="4" width="45.36328125" customWidth="1"/>
    <col min="5" max="5" width="12.54296875" customWidth="1"/>
  </cols>
  <sheetData>
    <row r="5" spans="4:5">
      <c r="D5" s="52" t="s">
        <v>100</v>
      </c>
      <c r="E5" s="81">
        <v>5038000</v>
      </c>
    </row>
    <row r="6" spans="4:5">
      <c r="D6" s="53" t="s">
        <v>99</v>
      </c>
      <c r="E6" s="81">
        <v>5538750</v>
      </c>
    </row>
    <row r="7" spans="4:5">
      <c r="D7" s="53" t="s">
        <v>98</v>
      </c>
      <c r="E7" s="81">
        <v>5026250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1B3522E0F6044DB545FCCE39464240" ma:contentTypeVersion="1" ma:contentTypeDescription="Create a new document." ma:contentTypeScope="" ma:versionID="3610d97b753d2606e392bcd162cf6576">
  <xsd:schema xmlns:xsd="http://www.w3.org/2001/XMLSchema" xmlns:xs="http://www.w3.org/2001/XMLSchema" xmlns:p="http://schemas.microsoft.com/office/2006/metadata/properties" xmlns:ns3="e5fd14f1-65d0-49ab-86fa-fcdd296a2776" targetNamespace="http://schemas.microsoft.com/office/2006/metadata/properties" ma:root="true" ma:fieldsID="1ded436bd1f8ad5fb4382dc54e610bcd" ns3:_="">
    <xsd:import namespace="e5fd14f1-65d0-49ab-86fa-fcdd296a277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fd14f1-65d0-49ab-86fa-fcdd296a277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D4E75D-3D41-445A-9411-EF403C41AB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60E592-8E85-45E7-A8CF-106CF329F03C}">
  <ds:schemaRefs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e5fd14f1-65d0-49ab-86fa-fcdd296a2776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FC3A4D4-2E4E-4C3A-AE37-A9E1EF7E57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fd14f1-65d0-49ab-86fa-fcdd296a2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Chase Strategy</vt:lpstr>
      <vt:lpstr>Level Strategy</vt:lpstr>
      <vt:lpstr>optimal strategy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Palshetkar</dc:creator>
  <cp:lastModifiedBy>Priyank Palshetkar</cp:lastModifiedBy>
  <dcterms:created xsi:type="dcterms:W3CDTF">2024-12-17T05:41:43Z</dcterms:created>
  <dcterms:modified xsi:type="dcterms:W3CDTF">2024-12-18T06:11:13Z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0x010100671B3522E0F6044DB545FCCE39464240</vt:lpwstr>
  </property>
</Properties>
</file>