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drawings/drawing2.xml" ContentType="application/vnd.openxmlformats-officedocument.drawing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charts/chartEx1.xml" ContentType="application/vnd.ms-office.chartex+xml"/>
  <Override PartName="/xl/charts/style8.xml" ContentType="application/vnd.ms-office.chartstyle+xml"/>
  <Override PartName="/xl/charts/colors8.xml" ContentType="application/vnd.ms-office.chartcolorstyle+xml"/>
  <Override PartName="/xl/charts/chart8.xml" ContentType="application/vnd.openxmlformats-officedocument.drawingml.chart+xml"/>
  <Override PartName="/xl/charts/style9.xml" ContentType="application/vnd.ms-office.chartstyle+xml"/>
  <Override PartName="/xl/charts/colors9.xml" ContentType="application/vnd.ms-office.chartcolorstyle+xml"/>
  <Override PartName="/xl/charts/chart9.xml" ContentType="application/vnd.openxmlformats-officedocument.drawingml.chart+xml"/>
  <Override PartName="/xl/charts/style10.xml" ContentType="application/vnd.ms-office.chartstyle+xml"/>
  <Override PartName="/xl/charts/colors10.xml" ContentType="application/vnd.ms-office.chartcolorstyle+xml"/>
  <Override PartName="/xl/charts/chart10.xml" ContentType="application/vnd.openxmlformats-officedocument.drawingml.chart+xml"/>
  <Override PartName="/xl/charts/style11.xml" ContentType="application/vnd.ms-office.chartstyle+xml"/>
  <Override PartName="/xl/charts/colors11.xml" ContentType="application/vnd.ms-office.chartcolorstyle+xml"/>
  <Override PartName="/xl/pivotTables/pivotTable1.xml" ContentType="application/vnd.openxmlformats-officedocument.spreadsheetml.pivotTable+xml"/>
  <Override PartName="/xl/drawings/drawing3.xml" ContentType="application/vnd.openxmlformats-officedocument.drawing+xml"/>
  <Override PartName="/xl/charts/chart11.xml" ContentType="application/vnd.openxmlformats-officedocument.drawingml.chart+xml"/>
  <Override PartName="/xl/charts/style12.xml" ContentType="application/vnd.ms-office.chartstyle+xml"/>
  <Override PartName="/xl/charts/colors12.xml" ContentType="application/vnd.ms-office.chartcolorstyle+xml"/>
  <Override PartName="/xl/charts/chart12.xml" ContentType="application/vnd.openxmlformats-officedocument.drawingml.chart+xml"/>
  <Override PartName="/xl/charts/style13.xml" ContentType="application/vnd.ms-office.chartstyle+xml"/>
  <Override PartName="/xl/charts/colors13.xml" ContentType="application/vnd.ms-office.chartcolorstyle+xml"/>
  <Override PartName="/xl/drawings/drawing4.xml" ContentType="application/vnd.openxmlformats-officedocument.drawing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drawings/drawing5.xml" ContentType="application/vnd.openxmlformats-officedocument.drawing+xml"/>
  <Override PartName="/xl/persons/person.xml" ContentType="application/vnd.ms-excel.person+xml"/>
  <Override PartName="/xl/calcChain.xml" ContentType="application/vnd.openxmlformats-officedocument.spreadsheetml.calcChai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2"/>
  <workbookPr hidePivotFieldList="1" defaultThemeVersion="166925"/>
  <xr:revisionPtr revIDLastSave="0" documentId="8_{81F9F95D-A46E-483B-A6A5-39A25731153D}" xr6:coauthVersionLast="45" xr6:coauthVersionMax="45" xr10:uidLastSave="{00000000-0000-0000-0000-000000000000}"/>
  <bookViews>
    <workbookView xWindow="240" yWindow="105" windowWidth="14805" windowHeight="8010" firstSheet="1" activeTab="5" xr2:uid="{00000000-000D-0000-FFFF-FFFF00000000}"/>
  </bookViews>
  <sheets>
    <sheet name="Data Vizualization" sheetId="1" r:id="rId1"/>
    <sheet name="Frequency Dist.&amp; Geo. repre." sheetId="2" r:id="rId2"/>
    <sheet name="Pivot-table" sheetId="3" r:id="rId3"/>
    <sheet name="Prob.Distribution" sheetId="4" r:id="rId4"/>
    <sheet name="Matrix,sort" sheetId="5" r:id="rId5"/>
    <sheet name="Practice" sheetId="6" r:id="rId6"/>
  </sheets>
  <definedNames>
    <definedName name="_xlnm._FilterDatabase" localSheetId="4" hidden="1">'Matrix,sort'!$D$48:$G$58</definedName>
    <definedName name="_xlnm._FilterDatabase" localSheetId="5" hidden="1">Practice!$D$26:$G$31</definedName>
    <definedName name="_xlchart.v1.0" hidden="1">'Frequency Dist.&amp; Geo. repre.'!$F$57:$F$66</definedName>
    <definedName name="_xlchart.v1.1" hidden="1">'Frequency Dist.&amp; Geo. repre.'!$G$57:$G$66</definedName>
  </definedNames>
  <calcPr calcId="191028" calcCompleted="0"/>
  <pivotCaches>
    <pivotCache cacheId="13404" r:id="rId7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G84" i="6" l="1"/>
  <c r="D82" i="6"/>
  <c r="I76" i="6" a="1"/>
  <c r="I76" i="6"/>
  <c r="I77" i="6" a="1"/>
  <c r="I77" i="6"/>
  <c r="I78" i="6" a="1"/>
  <c r="I78" i="6"/>
  <c r="I79" i="6" a="1"/>
  <c r="I79" i="6"/>
  <c r="I75" i="6" a="1"/>
  <c r="I75" i="6"/>
  <c r="I68" i="6"/>
  <c r="I69" i="6"/>
  <c r="I70" i="6"/>
  <c r="I71" i="6"/>
  <c r="I67" i="6"/>
  <c r="K59" i="6"/>
  <c r="K60" i="6"/>
  <c r="K61" i="6"/>
  <c r="K62" i="6"/>
  <c r="K63" i="6"/>
  <c r="N53" i="6"/>
  <c r="N54" i="6"/>
  <c r="N55" i="6"/>
  <c r="N56" i="6"/>
  <c r="N52" i="6"/>
  <c r="H53" i="6"/>
  <c r="H54" i="6"/>
  <c r="H55" i="6"/>
  <c r="H56" i="6"/>
  <c r="H52" i="6"/>
  <c r="N45" i="6" l="1"/>
  <c r="N46" i="6"/>
  <c r="N47" i="6"/>
  <c r="N48" i="6"/>
  <c r="N49" i="6"/>
  <c r="N44" i="6"/>
  <c r="J45" i="6"/>
  <c r="J46" i="6"/>
  <c r="J47" i="6"/>
  <c r="J48" i="6"/>
  <c r="J49" i="6"/>
  <c r="J44" i="6"/>
  <c r="F46" i="6"/>
  <c r="F47" i="6"/>
  <c r="F48" i="6"/>
  <c r="F49" i="6"/>
  <c r="F45" i="6"/>
  <c r="H39" i="6"/>
  <c r="H41" i="6"/>
  <c r="H40" i="6"/>
  <c r="O36" i="6"/>
  <c r="O35" i="6"/>
  <c r="O34" i="6"/>
  <c r="J36" i="6"/>
  <c r="J35" i="6"/>
  <c r="J34" i="6"/>
  <c r="F36" i="6"/>
  <c r="F35" i="6"/>
  <c r="F34" i="6"/>
  <c r="J49" i="5" l="1"/>
  <c r="L64" i="5"/>
  <c r="L62" i="5"/>
  <c r="N48" i="5" a="1"/>
  <c r="N48" i="5"/>
  <c r="I43" i="5"/>
  <c r="I42" i="5"/>
  <c r="I26" i="5" a="1"/>
  <c r="I26" i="5"/>
  <c r="K18" i="5" a="1"/>
  <c r="K18" i="5"/>
  <c r="E18" i="5" a="1"/>
  <c r="E18" i="5"/>
  <c r="K12" i="5" a="1"/>
  <c r="K12" i="5"/>
  <c r="E12" i="5" a="1"/>
  <c r="E12" i="5"/>
  <c r="H5" i="5" a="1"/>
  <c r="H5" i="5"/>
  <c r="E5" i="5" a="1"/>
  <c r="E5" i="5"/>
  <c r="Q18" i="5" l="1" a="1"/>
  <c r="Q18" i="5" s="1"/>
  <c r="N18" i="5" a="1"/>
  <c r="N18" i="5" s="1"/>
  <c r="E160" i="4"/>
  <c r="I154" i="4"/>
  <c r="E154" i="4"/>
  <c r="E148" i="4"/>
  <c r="E137" i="4"/>
  <c r="E138" i="4" s="1"/>
  <c r="E133" i="4"/>
  <c r="E134" i="4" s="1"/>
  <c r="E130" i="4"/>
  <c r="E129" i="4"/>
  <c r="I117" i="4"/>
  <c r="I110" i="4"/>
  <c r="I105" i="4"/>
  <c r="E100" i="4"/>
  <c r="E91" i="4"/>
  <c r="E94" i="4" s="1"/>
  <c r="E84" i="4"/>
  <c r="E79" i="4"/>
  <c r="D56" i="4"/>
  <c r="M52" i="4"/>
  <c r="I52" i="4" s="1"/>
  <c r="I50" i="4"/>
  <c r="I45" i="4"/>
  <c r="I38" i="4"/>
  <c r="I31" i="4"/>
  <c r="I72" i="4" l="1"/>
  <c r="I64" i="4"/>
  <c r="K66" i="4" s="1"/>
  <c r="I58" i="4"/>
  <c r="J62" i="2"/>
  <c r="G57" i="2" a="1"/>
  <c r="G57" i="2"/>
  <c r="J57" i="2"/>
  <c r="J58" i="2"/>
  <c r="J59" i="2"/>
  <c r="J60" i="2"/>
  <c r="J61" i="2"/>
  <c r="J63" i="2"/>
  <c r="J64" i="2"/>
  <c r="J65" i="2"/>
  <c r="J66" i="2"/>
  <c r="F8" i="2" a="1"/>
  <c r="F8" i="2"/>
  <c r="G8" i="2" s="1" a="1"/>
  <c r="G8" i="2" s="1"/>
  <c r="N59" i="2" l="1"/>
  <c r="L59" i="2"/>
  <c r="L60" i="2" s="1"/>
  <c r="L61" i="2" s="1"/>
  <c r="L62" i="2" s="1"/>
  <c r="L63" i="2" s="1"/>
  <c r="L64" i="2" s="1"/>
  <c r="L65" i="2" s="1"/>
  <c r="F98" i="1"/>
  <c r="K62" i="1"/>
  <c r="K63" i="1"/>
  <c r="K64" i="1"/>
  <c r="K65" i="1"/>
  <c r="K66" i="1"/>
  <c r="K61" i="1"/>
  <c r="K60" i="1"/>
  <c r="N60" i="2" l="1"/>
  <c r="N61" i="2" l="1"/>
  <c r="N62" i="2" l="1"/>
  <c r="N63" i="2" l="1"/>
  <c r="N64" i="2" l="1"/>
  <c r="N65" i="2" l="1"/>
  <c r="N66" i="2" l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tc={4B64DB4B-642C-446B-B082-E279EE1BF776}</author>
  </authors>
  <commentList>
    <comment ref="K66" authorId="0" shapeId="0" xr:uid="{4B64DB4B-642C-446B-B082-E279EE1BF776}">
      <text>
        <t>[Threaded comment]
Your version of Excel allows you to read this threaded comment; however, any edits to it will get removed if the file is opened in a newer version of Excel. Learn more: https://go.microsoft.com/fwlink/?linkid=870924
Comment:
    Oww, that's pretty rare</t>
      </text>
    </comment>
  </commentList>
</comment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<sst xmlns="http://schemas.openxmlformats.org/spreadsheetml/2006/main" count="1194" uniqueCount="334">
  <si>
    <t>Practical 1:</t>
  </si>
  <si>
    <t>Data Vizualization</t>
  </si>
  <si>
    <t>Q1.</t>
  </si>
  <si>
    <t>Years</t>
  </si>
  <si>
    <t>No of cigarettes</t>
  </si>
  <si>
    <t>1990'</t>
  </si>
  <si>
    <t>Q2.</t>
  </si>
  <si>
    <t>Cause</t>
  </si>
  <si>
    <t>No of deaths</t>
  </si>
  <si>
    <t>Motor Vehicle</t>
  </si>
  <si>
    <t>Drowing</t>
  </si>
  <si>
    <t>House Fire</t>
  </si>
  <si>
    <t>Homicide</t>
  </si>
  <si>
    <t>Other</t>
  </si>
  <si>
    <t>Q3.</t>
  </si>
  <si>
    <t xml:space="preserve">Year </t>
  </si>
  <si>
    <t>Men</t>
  </si>
  <si>
    <t>Women</t>
  </si>
  <si>
    <t>Q4.</t>
  </si>
  <si>
    <t>Year</t>
  </si>
  <si>
    <t>Cancer Patients</t>
  </si>
  <si>
    <t>Surgery</t>
  </si>
  <si>
    <t>Orthopedic</t>
  </si>
  <si>
    <t>Total</t>
  </si>
  <si>
    <t>1989'</t>
  </si>
  <si>
    <t>Q5.</t>
  </si>
  <si>
    <t>Propose Outlay (Rs. crores)</t>
  </si>
  <si>
    <t>Items</t>
  </si>
  <si>
    <t>Agriculture</t>
  </si>
  <si>
    <t>Rural Development</t>
  </si>
  <si>
    <t>Special Area Program</t>
  </si>
  <si>
    <t>Irrigration and Flood control</t>
  </si>
  <si>
    <t>Enery</t>
  </si>
  <si>
    <t>Industry &amp; Minarals</t>
  </si>
  <si>
    <t>Transpo. &amp; Commu.</t>
  </si>
  <si>
    <t>Science, Tech and Env.</t>
  </si>
  <si>
    <t>Services</t>
  </si>
  <si>
    <t>Practical 2:</t>
  </si>
  <si>
    <t>Frequency Distribution and Geografphical Representation</t>
  </si>
  <si>
    <t>Q1</t>
  </si>
  <si>
    <t xml:space="preserve"> No of Children</t>
  </si>
  <si>
    <t>bins</t>
  </si>
  <si>
    <t>Frequency</t>
  </si>
  <si>
    <t>Relative Freq</t>
  </si>
  <si>
    <t>binss</t>
  </si>
  <si>
    <t>-1'</t>
  </si>
  <si>
    <t>0'</t>
  </si>
  <si>
    <t>1'</t>
  </si>
  <si>
    <t>2'</t>
  </si>
  <si>
    <t>3'</t>
  </si>
  <si>
    <t>4'</t>
  </si>
  <si>
    <t>5'</t>
  </si>
  <si>
    <t>Obtained marks</t>
  </si>
  <si>
    <t>c.bound</t>
  </si>
  <si>
    <t>frequency</t>
  </si>
  <si>
    <t>Lowe B</t>
  </si>
  <si>
    <t>Higher B</t>
  </si>
  <si>
    <t>Mid point</t>
  </si>
  <si>
    <t>C.F (Less Than)</t>
  </si>
  <si>
    <t>C.F.(more than)</t>
  </si>
  <si>
    <t>-0.5~9.5</t>
  </si>
  <si>
    <t>9.5~19.5</t>
  </si>
  <si>
    <t>19.5~29.5</t>
  </si>
  <si>
    <t>29.5~39.5</t>
  </si>
  <si>
    <t>39.5~49.5</t>
  </si>
  <si>
    <t>49.5~59.5</t>
  </si>
  <si>
    <t>59.5~69.5</t>
  </si>
  <si>
    <t>69.5~79.5</t>
  </si>
  <si>
    <t>79.5~89.5</t>
  </si>
  <si>
    <t>89.5~99.5</t>
  </si>
  <si>
    <t>94.5'</t>
  </si>
  <si>
    <t>Practical 3:</t>
  </si>
  <si>
    <t>Pivot Table</t>
  </si>
  <si>
    <t>Order ID</t>
  </si>
  <si>
    <t>Product</t>
  </si>
  <si>
    <t>Category</t>
  </si>
  <si>
    <t>Amount</t>
  </si>
  <si>
    <t>Date</t>
  </si>
  <si>
    <t>Country</t>
  </si>
  <si>
    <t>Vegetables</t>
  </si>
  <si>
    <t>Carrots</t>
  </si>
  <si>
    <t>United States</t>
  </si>
  <si>
    <t>Broccoli</t>
  </si>
  <si>
    <t>United Kingdom</t>
  </si>
  <si>
    <t>Sum of Amount</t>
  </si>
  <si>
    <t>Banana</t>
  </si>
  <si>
    <t>Fruit</t>
  </si>
  <si>
    <t>Beans</t>
  </si>
  <si>
    <t>Grand Total</t>
  </si>
  <si>
    <t>Canada</t>
  </si>
  <si>
    <t>Germany</t>
  </si>
  <si>
    <t>Orange</t>
  </si>
  <si>
    <t>New Zealand</t>
  </si>
  <si>
    <t>Australia</t>
  </si>
  <si>
    <t>France</t>
  </si>
  <si>
    <t>Apple</t>
  </si>
  <si>
    <t>Mango</t>
  </si>
  <si>
    <t>Practical 4:</t>
  </si>
  <si>
    <t>Probability Distribution</t>
  </si>
  <si>
    <t>Formulas</t>
  </si>
  <si>
    <t xml:space="preserve">                              n            (1-n)                </t>
  </si>
  <si>
    <t xml:space="preserve">   </t>
  </si>
  <si>
    <t xml:space="preserve">  </t>
  </si>
  <si>
    <t xml:space="preserve">Probability of X </t>
  </si>
  <si>
    <t xml:space="preserve"> =p(X)</t>
  </si>
  <si>
    <t>=</t>
  </si>
  <si>
    <t xml:space="preserve">x              p         q  </t>
  </si>
  <si>
    <t>Mean =</t>
  </si>
  <si>
    <t>np</t>
  </si>
  <si>
    <t xml:space="preserve">n                          .  </t>
  </si>
  <si>
    <t>Standard Deviation=</t>
  </si>
  <si>
    <t>√npq</t>
  </si>
  <si>
    <t>where,</t>
  </si>
  <si>
    <t>X = Number of Occurance</t>
  </si>
  <si>
    <t>n = Total No of Outcomes</t>
  </si>
  <si>
    <t>p = Probability of Success</t>
  </si>
  <si>
    <t xml:space="preserve">q = Probability of Failier </t>
  </si>
  <si>
    <t>For poission Distribution</t>
  </si>
  <si>
    <t>p(X)=</t>
  </si>
  <si>
    <t xml:space="preserve">   x</t>
  </si>
  <si>
    <t xml:space="preserve">    -λ</t>
  </si>
  <si>
    <t>Mean=λ</t>
  </si>
  <si>
    <t>λ</t>
  </si>
  <si>
    <t>e</t>
  </si>
  <si>
    <t xml:space="preserve">                                         x!</t>
  </si>
  <si>
    <t>S.D.=√λ</t>
  </si>
  <si>
    <t xml:space="preserve">Total no of observation = n </t>
  </si>
  <si>
    <t>(i)</t>
  </si>
  <si>
    <t>Event = Exactly two suffer from tre diabetes</t>
  </si>
  <si>
    <t xml:space="preserve">p=Success rate </t>
  </si>
  <si>
    <t>X1=Exactly 2</t>
  </si>
  <si>
    <t>P(X1) =</t>
  </si>
  <si>
    <t>(ii)Event = Atleast 4 suffer from Diabetes</t>
  </si>
  <si>
    <t>X2=4,5,6 or 7 person suffer from Diabetes</t>
  </si>
  <si>
    <t>X2's probability is same as 1-(probability of getting 0,1,2 or 3 person Diabetes)</t>
  </si>
  <si>
    <t>P(X2)=</t>
  </si>
  <si>
    <t>(iii)</t>
  </si>
  <si>
    <t>Event=At most 2 suffer from Diabetes</t>
  </si>
  <si>
    <t>X3 = 0,1,2 person suffer from Diabetes</t>
  </si>
  <si>
    <t>P(X3) =</t>
  </si>
  <si>
    <t>(iv)</t>
  </si>
  <si>
    <t>Avarage = np</t>
  </si>
  <si>
    <t xml:space="preserve">Avarage = </t>
  </si>
  <si>
    <t>q=probabily of failire</t>
  </si>
  <si>
    <t>q=1-p</t>
  </si>
  <si>
    <t>q=</t>
  </si>
  <si>
    <t xml:space="preserve">n = </t>
  </si>
  <si>
    <t>Event = Exactly three of ten person are left handed</t>
  </si>
  <si>
    <t xml:space="preserve">p = </t>
  </si>
  <si>
    <t>X1 = Exactly 3</t>
  </si>
  <si>
    <t>(ii)</t>
  </si>
  <si>
    <t>Event = At least six are left handed</t>
  </si>
  <si>
    <t>X2 = 6,7,8,9 or 10 person out of 10 left handed</t>
  </si>
  <si>
    <t>P=</t>
  </si>
  <si>
    <t>1-q=</t>
  </si>
  <si>
    <t>Event  = at most two are left handed</t>
  </si>
  <si>
    <t>X3 = 0,1,2 person out of 10 left handed</t>
  </si>
  <si>
    <t>Q3</t>
  </si>
  <si>
    <t>λ=</t>
  </si>
  <si>
    <t>Event=Exactly one case of tetanus will be reported during a given month</t>
  </si>
  <si>
    <t>X1=Excatly 1</t>
  </si>
  <si>
    <t>P(X1)=</t>
  </si>
  <si>
    <t>Event = At most two case of tetanus will be reported</t>
  </si>
  <si>
    <t>X2 = 0,1 or 2 cases</t>
  </si>
  <si>
    <t xml:space="preserve"> Event = Four or more cases will be reported</t>
  </si>
  <si>
    <t>X3 = 4,5,6,...n cases</t>
  </si>
  <si>
    <t>which means 1-probability of 0,1,2 or 3 cases reported</t>
  </si>
  <si>
    <t>p=1-q</t>
  </si>
  <si>
    <t>p=</t>
  </si>
  <si>
    <t>mean and standard deviation of no. of cases of tetanus reported in a one-month period</t>
  </si>
  <si>
    <t>Mean=λ=</t>
  </si>
  <si>
    <t>S.D.=√λ=</t>
  </si>
  <si>
    <t>n=</t>
  </si>
  <si>
    <t>mean no. of infants who would die in a group of this size</t>
  </si>
  <si>
    <t>mean=</t>
  </si>
  <si>
    <t>Event = that at most five infants die</t>
  </si>
  <si>
    <t>X1 = 0,1,2,3,4 or 5 infants die</t>
  </si>
  <si>
    <t>Event = between 15 and 20 infant die in their first year of life</t>
  </si>
  <si>
    <t>X2 = 16,17,18 or 19 infants die</t>
  </si>
  <si>
    <t>P(X2) = P(16)+P(17)+P(18)+P(19)</t>
  </si>
  <si>
    <t xml:space="preserve">p(X2) = </t>
  </si>
  <si>
    <t>X = No. of bacteria devlops in laboratory.</t>
  </si>
  <si>
    <t>p = Probability that a culture devlops a type of bacteria.</t>
  </si>
  <si>
    <t>n = No. of cultures.</t>
  </si>
  <si>
    <t>r = No. of bacteria devloped.</t>
  </si>
  <si>
    <t>X=n-r</t>
  </si>
  <si>
    <t>The fifth culture selected is the 1 st to develop bacteria</t>
  </si>
  <si>
    <t>X=</t>
  </si>
  <si>
    <t xml:space="preserve">P(X) = </t>
  </si>
  <si>
    <t>The fifteenth culture selected is the 9 th one to develop bacteria</t>
  </si>
  <si>
    <t>The tenth culture selected is the 5 th one to develop bacteria</t>
  </si>
  <si>
    <t>Q6.</t>
  </si>
  <si>
    <t>N=</t>
  </si>
  <si>
    <t>m=</t>
  </si>
  <si>
    <t>Event = Exactly 3 are suffering from throat infection</t>
  </si>
  <si>
    <t>X=Exat. 3</t>
  </si>
  <si>
    <t>Event = At least five are suffering from throat infection.</t>
  </si>
  <si>
    <t>X=5 or 6 patients suffuring</t>
  </si>
  <si>
    <t>Also</t>
  </si>
  <si>
    <t>Event = At most two are suffering from throat infection</t>
  </si>
  <si>
    <t xml:space="preserve"> </t>
  </si>
  <si>
    <t>X=0,1 or 2 are suffering</t>
  </si>
  <si>
    <t>Practical 5:</t>
  </si>
  <si>
    <t>Working with arrays, matrix, names and lists</t>
  </si>
  <si>
    <t>First name</t>
  </si>
  <si>
    <t>Last Name</t>
  </si>
  <si>
    <t>Mnthly inc.(in$)</t>
  </si>
  <si>
    <t>Ann.Inc(in %$)</t>
  </si>
  <si>
    <t>Ann</t>
  </si>
  <si>
    <t>Marie</t>
  </si>
  <si>
    <t>Arthur</t>
  </si>
  <si>
    <t>Ballard</t>
  </si>
  <si>
    <t>Sorted</t>
  </si>
  <si>
    <t>Dan</t>
  </si>
  <si>
    <t>Frank</t>
  </si>
  <si>
    <t>David</t>
  </si>
  <si>
    <t>Cooper</t>
  </si>
  <si>
    <t>Albert</t>
  </si>
  <si>
    <t>Ferrari</t>
  </si>
  <si>
    <t>Monthy income more than $5000</t>
  </si>
  <si>
    <t>No of individuals earning more than 5000 per month</t>
  </si>
  <si>
    <t>No of individuals earning more than 70000$ per anm.</t>
  </si>
  <si>
    <t>Name</t>
  </si>
  <si>
    <t>Age</t>
  </si>
  <si>
    <t>gender</t>
  </si>
  <si>
    <t>Religion</t>
  </si>
  <si>
    <t>No of individuals having more than 21 years</t>
  </si>
  <si>
    <t>Altaf</t>
  </si>
  <si>
    <t>M</t>
  </si>
  <si>
    <t>Muslim</t>
  </si>
  <si>
    <t>bashir</t>
  </si>
  <si>
    <t>Francis</t>
  </si>
  <si>
    <t>Chrishtian</t>
  </si>
  <si>
    <t>Guari</t>
  </si>
  <si>
    <t>F</t>
  </si>
  <si>
    <t>Hindu</t>
  </si>
  <si>
    <t>Himanshu</t>
  </si>
  <si>
    <t>Mayank</t>
  </si>
  <si>
    <t>Mayuri</t>
  </si>
  <si>
    <t>Neison</t>
  </si>
  <si>
    <t>Rosy</t>
  </si>
  <si>
    <t>Shamma</t>
  </si>
  <si>
    <t>(ii)The female individuals</t>
  </si>
  <si>
    <t>The no. of male individuals</t>
  </si>
  <si>
    <t>Practice Work</t>
  </si>
  <si>
    <t>Flash Fill</t>
  </si>
  <si>
    <t>EKFDSJ/1234/DJFJDC</t>
  </si>
  <si>
    <t>Adi</t>
  </si>
  <si>
    <t>Rajgor</t>
  </si>
  <si>
    <t>gamil</t>
  </si>
  <si>
    <t>adirajgor@gmail.com</t>
  </si>
  <si>
    <t>1990-01-23</t>
  </si>
  <si>
    <t>TTJHKF/4567/ALFKGK</t>
  </si>
  <si>
    <t>xyz</t>
  </si>
  <si>
    <t>ABC</t>
  </si>
  <si>
    <t>yahoo</t>
  </si>
  <si>
    <t>xyzabc@yahoo.com</t>
  </si>
  <si>
    <t>2001-12-23</t>
  </si>
  <si>
    <t>THGFJ/7689/GFKFFK</t>
  </si>
  <si>
    <t>abc</t>
  </si>
  <si>
    <t>XYZ</t>
  </si>
  <si>
    <t>gmail</t>
  </si>
  <si>
    <t>abcxyz@gmail.com</t>
  </si>
  <si>
    <t>2020-02-23</t>
  </si>
  <si>
    <t>DRJGFJ/4567/FGJDF</t>
  </si>
  <si>
    <t>pqr</t>
  </si>
  <si>
    <t>example</t>
  </si>
  <si>
    <t>hotmail</t>
  </si>
  <si>
    <t>pqrexample@hotmail.com</t>
  </si>
  <si>
    <t>1999-91-23</t>
  </si>
  <si>
    <t>WERF/1000/GBKV</t>
  </si>
  <si>
    <t>GJHBM/5678/GHBJ</t>
  </si>
  <si>
    <t>SORT</t>
  </si>
  <si>
    <t>By color</t>
  </si>
  <si>
    <t>By Alphabets</t>
  </si>
  <si>
    <t xml:space="preserve">By SALARY </t>
  </si>
  <si>
    <t>NAME</t>
  </si>
  <si>
    <t>AGE</t>
  </si>
  <si>
    <t>IS HMAN?</t>
  </si>
  <si>
    <t xml:space="preserve">SALARY </t>
  </si>
  <si>
    <t>NO</t>
  </si>
  <si>
    <t>999$</t>
  </si>
  <si>
    <t>220$</t>
  </si>
  <si>
    <t>YES</t>
  </si>
  <si>
    <t>234$</t>
  </si>
  <si>
    <t>PQR</t>
  </si>
  <si>
    <t>500$</t>
  </si>
  <si>
    <t>NotSoFunny</t>
  </si>
  <si>
    <t>0$</t>
  </si>
  <si>
    <t>Column A is Hidden</t>
  </si>
  <si>
    <t>Filter</t>
  </si>
  <si>
    <t>Round</t>
  </si>
  <si>
    <t>1 decimal</t>
  </si>
  <si>
    <t>Round up</t>
  </si>
  <si>
    <t>Round Down</t>
  </si>
  <si>
    <t>2 decima</t>
  </si>
  <si>
    <t>3 decimal</t>
  </si>
  <si>
    <t>To  Closest INTEGER</t>
  </si>
  <si>
    <t>TO  Closest INTEGER 0f base 10</t>
  </si>
  <si>
    <t>To  Closest INTEGER 0f base 100</t>
  </si>
  <si>
    <t xml:space="preserve">If </t>
  </si>
  <si>
    <t>Age categoty</t>
  </si>
  <si>
    <t>Categoty</t>
  </si>
  <si>
    <t>Not old</t>
  </si>
  <si>
    <t>Old</t>
  </si>
  <si>
    <t>IF Criteria</t>
  </si>
  <si>
    <t>And</t>
  </si>
  <si>
    <t xml:space="preserve">IELTS </t>
  </si>
  <si>
    <t>reading</t>
  </si>
  <si>
    <t>speaking</t>
  </si>
  <si>
    <t>Selection</t>
  </si>
  <si>
    <t xml:space="preserve">Or </t>
  </si>
  <si>
    <t>Richard</t>
  </si>
  <si>
    <t>Jennifer</t>
  </si>
  <si>
    <t>James</t>
  </si>
  <si>
    <t>Lisa</t>
  </si>
  <si>
    <t>Sharon</t>
  </si>
  <si>
    <t>And Or</t>
  </si>
  <si>
    <t>Social M</t>
  </si>
  <si>
    <t>Likes</t>
  </si>
  <si>
    <t>posts</t>
  </si>
  <si>
    <t xml:space="preserve">Will accept request or not </t>
  </si>
  <si>
    <t>What's App</t>
  </si>
  <si>
    <t>Insta</t>
  </si>
  <si>
    <t>ZZZ</t>
  </si>
  <si>
    <t>OPQ</t>
  </si>
  <si>
    <t>Nested if</t>
  </si>
  <si>
    <t>Rank by SM</t>
  </si>
  <si>
    <t xml:space="preserve">IFS </t>
  </si>
  <si>
    <t>Rank by likes</t>
  </si>
  <si>
    <t xml:space="preserve">Paste </t>
  </si>
  <si>
    <t>Value</t>
  </si>
  <si>
    <t>Format</t>
  </si>
  <si>
    <t>Formula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</si>
</sst>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00000"/>
    <numFmt numFmtId="165" formatCode="0.00000000"/>
    <numFmt numFmtId="166" formatCode="0.0000000000"/>
  </numFmts>
  <fonts count="11">
    <font>
      <sz val="11"/>
      <color theme="1"/>
      <name val="Calibri"/>
      <family val="2"/>
      <scheme val="minor"/>
    </font>
    <font>
      <sz val="16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rgb="FF000000"/>
      <name val="Calibri"/>
      <charset val="1"/>
    </font>
    <font>
      <sz val="12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C9C9C9"/>
        <bgColor indexed="64"/>
      </patternFill>
    </fill>
    <fill>
      <patternFill patternType="solid">
        <fgColor rgb="FF8EA9DB"/>
        <bgColor indexed="64"/>
      </patternFill>
    </fill>
    <fill>
      <patternFill patternType="solid">
        <fgColor rgb="FFFFFF00"/>
        <bgColor indexed="64"/>
      </patternFill>
    </fill>
  </fills>
  <borders count="7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ck">
        <color rgb="FF000000"/>
      </top>
      <bottom/>
      <diagonal/>
    </border>
    <border>
      <left style="thin">
        <color rgb="FFD5D5D5"/>
      </left>
      <right style="thin">
        <color rgb="FFD5D5D5"/>
      </right>
      <top style="thin">
        <color rgb="FFD5D5D5"/>
      </top>
      <bottom style="thin">
        <color rgb="FFD5D5D5"/>
      </bottom>
      <diagonal/>
    </border>
    <border>
      <left style="thin">
        <color rgb="FFD5D5D5"/>
      </left>
      <right/>
      <top style="thin">
        <color rgb="FFD5D5D5"/>
      </top>
      <bottom style="thin">
        <color rgb="FFD5D5D5"/>
      </bottom>
      <diagonal/>
    </border>
    <border>
      <left/>
      <right/>
      <top style="thin">
        <color rgb="FFD5D5D5"/>
      </top>
      <bottom style="thin">
        <color rgb="FFD5D5D5"/>
      </bottom>
      <diagonal/>
    </border>
    <border>
      <left/>
      <right style="thin">
        <color rgb="FFD5D5D5"/>
      </right>
      <top style="thin">
        <color rgb="FFD5D5D5"/>
      </top>
      <bottom style="thin">
        <color rgb="FFD5D5D5"/>
      </bottom>
      <diagonal/>
    </border>
  </borders>
  <cellStyleXfs count="2">
    <xf numFmtId="0" fontId="0" fillId="0" borderId="0"/>
    <xf numFmtId="0" fontId="7" fillId="0" borderId="0" applyNumberFormat="0" applyFill="0" applyBorder="0" applyAlignment="0" applyProtection="0"/>
  </cellStyleXfs>
  <cellXfs count="40">
    <xf numFmtId="0" fontId="0" fillId="0" borderId="0" xfId="0"/>
    <xf numFmtId="0" fontId="1" fillId="0" borderId="0" xfId="0" applyFont="1"/>
    <xf numFmtId="0" fontId="2" fillId="0" borderId="0" xfId="0" applyFont="1"/>
    <xf numFmtId="0" fontId="0" fillId="0" borderId="0" xfId="0" quotePrefix="1"/>
    <xf numFmtId="0" fontId="0" fillId="0" borderId="0" xfId="0" applyAlignment="1">
      <alignment horizontal="center" vertical="center"/>
    </xf>
    <xf numFmtId="0" fontId="0" fillId="0" borderId="0" xfId="0" applyAlignment="1">
      <alignment horizontal="left"/>
    </xf>
    <xf numFmtId="0" fontId="0" fillId="0" borderId="0" xfId="0" applyAlignment="1"/>
    <xf numFmtId="0" fontId="0" fillId="0" borderId="1" xfId="0" applyBorder="1"/>
    <xf numFmtId="0" fontId="3" fillId="0" borderId="0" xfId="0" applyFont="1"/>
    <xf numFmtId="0" fontId="0" fillId="0" borderId="0" xfId="0" applyNumberFormat="1"/>
    <xf numFmtId="164" fontId="0" fillId="0" borderId="0" xfId="0" applyNumberFormat="1"/>
    <xf numFmtId="165" fontId="0" fillId="0" borderId="0" xfId="0" applyNumberFormat="1"/>
    <xf numFmtId="0" fontId="4" fillId="0" borderId="0" xfId="0" applyNumberFormat="1" applyFont="1"/>
    <xf numFmtId="0" fontId="0" fillId="0" borderId="0" xfId="0" pivotButton="1"/>
    <xf numFmtId="0" fontId="0" fillId="0" borderId="1" xfId="0" applyBorder="1" applyAlignment="1">
      <alignment horizontal="right"/>
    </xf>
    <xf numFmtId="0" fontId="0" fillId="0" borderId="1" xfId="0" applyNumberFormat="1" applyBorder="1" applyAlignment="1">
      <alignment horizontal="right"/>
    </xf>
    <xf numFmtId="0" fontId="5" fillId="2" borderId="3" xfId="0" applyFont="1" applyFill="1" applyBorder="1"/>
    <xf numFmtId="0" fontId="6" fillId="0" borderId="0" xfId="0" applyFont="1"/>
    <xf numFmtId="0" fontId="6" fillId="0" borderId="0" xfId="0" applyFont="1" applyAlignment="1">
      <alignment horizontal="left"/>
    </xf>
    <xf numFmtId="0" fontId="6" fillId="0" borderId="0" xfId="0" applyFont="1" applyAlignment="1">
      <alignment horizontal="right"/>
    </xf>
    <xf numFmtId="0" fontId="6" fillId="0" borderId="0" xfId="0" applyFont="1" applyAlignment="1">
      <alignment horizontal="center" vertical="center"/>
    </xf>
    <xf numFmtId="0" fontId="6" fillId="0" borderId="0" xfId="0" applyFont="1" applyBorder="1" applyAlignment="1">
      <alignment horizontal="center"/>
    </xf>
    <xf numFmtId="0" fontId="6" fillId="0" borderId="0" xfId="0" applyFont="1" applyBorder="1" applyAlignment="1">
      <alignment horizontal="center" vertical="center"/>
    </xf>
    <xf numFmtId="0" fontId="6" fillId="0" borderId="2" xfId="0" applyFont="1" applyBorder="1"/>
    <xf numFmtId="166" fontId="6" fillId="0" borderId="0" xfId="0" applyNumberFormat="1" applyFont="1"/>
    <xf numFmtId="2" fontId="6" fillId="0" borderId="0" xfId="0" applyNumberFormat="1" applyFont="1"/>
    <xf numFmtId="0" fontId="0" fillId="0" borderId="0" xfId="0" applyFont="1"/>
    <xf numFmtId="0" fontId="0" fillId="0" borderId="0" xfId="0" applyAlignment="1">
      <alignment wrapText="1"/>
    </xf>
    <xf numFmtId="0" fontId="8" fillId="0" borderId="0" xfId="0" applyFont="1"/>
    <xf numFmtId="0" fontId="7" fillId="0" borderId="0" xfId="1"/>
    <xf numFmtId="49" fontId="0" fillId="0" borderId="0" xfId="0" applyNumberFormat="1"/>
    <xf numFmtId="0" fontId="0" fillId="3" borderId="0" xfId="0" applyFill="1"/>
    <xf numFmtId="0" fontId="0" fillId="4" borderId="0" xfId="0" applyFill="1"/>
    <xf numFmtId="0" fontId="9" fillId="0" borderId="0" xfId="0" applyFont="1"/>
    <xf numFmtId="0" fontId="4" fillId="0" borderId="0" xfId="0" applyFont="1"/>
    <xf numFmtId="0" fontId="5" fillId="2" borderId="4" xfId="0" applyFont="1" applyFill="1" applyBorder="1" applyAlignment="1"/>
    <xf numFmtId="0" fontId="5" fillId="2" borderId="5" xfId="0" applyFont="1" applyFill="1" applyBorder="1" applyAlignment="1"/>
    <xf numFmtId="0" fontId="5" fillId="2" borderId="6" xfId="0" applyFont="1" applyFill="1" applyBorder="1" applyAlignment="1"/>
    <xf numFmtId="0" fontId="0" fillId="5" borderId="0" xfId="0" applyFill="1"/>
    <xf numFmtId="0" fontId="10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pivotCacheDefinition" Target="pivotCache/pivotCacheDefinition1.xml"/><Relationship Id="rId12" Type="http://schemas.microsoft.com/office/2017/10/relationships/person" Target="persons/perso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eetMetadata" Target="metadata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_rels/chart9.xml.rels><?xml version="1.0" encoding="UTF-8" standalone="yes"?>
<Relationships xmlns="http://schemas.openxmlformats.org/package/2006/relationships"><Relationship Id="rId2" Type="http://schemas.microsoft.com/office/2011/relationships/chartColorStyle" Target="colors10.xml"/><Relationship Id="rId1" Type="http://schemas.microsoft.com/office/2011/relationships/chartStyle" Target="style10.xml"/></Relationships>
</file>

<file path=xl/charts/_rels/chart10.xml.rels><?xml version="1.0" encoding="UTF-8" standalone="yes"?>
<Relationships xmlns="http://schemas.openxmlformats.org/package/2006/relationships"><Relationship Id="rId2" Type="http://schemas.microsoft.com/office/2011/relationships/chartColorStyle" Target="colors11.xml"/><Relationship Id="rId1" Type="http://schemas.microsoft.com/office/2011/relationships/chartStyle" Target="style11.xml"/></Relationships>
</file>

<file path=xl/charts/_rels/chart11.xml.rels><?xml version="1.0" encoding="UTF-8" standalone="yes"?>
<Relationships xmlns="http://schemas.openxmlformats.org/package/2006/relationships"><Relationship Id="rId2" Type="http://schemas.microsoft.com/office/2011/relationships/chartColorStyle" Target="colors12.xml"/><Relationship Id="rId1" Type="http://schemas.microsoft.com/office/2011/relationships/chartStyle" Target="style12.xml"/></Relationships>
</file>

<file path=xl/charts/_rels/chart12.xml.rels><?xml version="1.0" encoding="UTF-8" standalone="yes"?>
<Relationships xmlns="http://schemas.openxmlformats.org/package/2006/relationships"><Relationship Id="rId2" Type="http://schemas.microsoft.com/office/2011/relationships/chartColorStyle" Target="colors13.xml"/><Relationship Id="rId1" Type="http://schemas.microsoft.com/office/2011/relationships/chartStyle" Target="style13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1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Corbel"/>
                <a:ea typeface="Corbel"/>
                <a:cs typeface="Corbel"/>
              </a:defRPr>
            </a:pPr>
            <a:r>
              <a:rPr lang="en-US"/>
              <a:t>Cigaretts consumption in USA per person aged 18 or above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1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Corbel"/>
              <a:ea typeface="Corbel"/>
              <a:cs typeface="Corbel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'Data Vizualization'!$D$6:$D$7</c:f>
              <c:strCache>
                <c:ptCount val="2"/>
                <c:pt idx="0">
                  <c:v>Q1.</c:v>
                </c:pt>
                <c:pt idx="1">
                  <c:v>No of cigarettes</c:v>
                </c:pt>
              </c:strCache>
            </c:strRef>
          </c:tx>
          <c:spPr>
            <a:ln w="28575" cap="rnd">
              <a:solidFill>
                <a:srgbClr val="808080"/>
              </a:solidFill>
              <a:prstDash val="solid"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'Data Vizualization'!$C$8:$C$17</c:f>
              <c:strCache>
                <c:ptCount val="10"/>
                <c:pt idx="0">
                  <c:v>1900</c:v>
                </c:pt>
                <c:pt idx="1">
                  <c:v>1910</c:v>
                </c:pt>
                <c:pt idx="2">
                  <c:v>1920</c:v>
                </c:pt>
                <c:pt idx="3">
                  <c:v>1930</c:v>
                </c:pt>
                <c:pt idx="4">
                  <c:v>1940</c:v>
                </c:pt>
                <c:pt idx="5">
                  <c:v>1950</c:v>
                </c:pt>
                <c:pt idx="6">
                  <c:v>1960</c:v>
                </c:pt>
                <c:pt idx="7">
                  <c:v>1970</c:v>
                </c:pt>
                <c:pt idx="8">
                  <c:v>1980</c:v>
                </c:pt>
                <c:pt idx="9">
                  <c:v>1990'</c:v>
                </c:pt>
              </c:strCache>
            </c:strRef>
          </c:cat>
          <c:val>
            <c:numRef>
              <c:f>'Data Vizualization'!$D$8:$D$17</c:f>
              <c:numCache>
                <c:formatCode>General</c:formatCode>
                <c:ptCount val="10"/>
                <c:pt idx="0">
                  <c:v>54</c:v>
                </c:pt>
                <c:pt idx="1">
                  <c:v>151</c:v>
                </c:pt>
                <c:pt idx="2">
                  <c:v>665</c:v>
                </c:pt>
                <c:pt idx="3">
                  <c:v>1485</c:v>
                </c:pt>
                <c:pt idx="4">
                  <c:v>1976</c:v>
                </c:pt>
                <c:pt idx="5">
                  <c:v>3522</c:v>
                </c:pt>
                <c:pt idx="6">
                  <c:v>4171</c:v>
                </c:pt>
                <c:pt idx="7">
                  <c:v>3985</c:v>
                </c:pt>
                <c:pt idx="8">
                  <c:v>3851</c:v>
                </c:pt>
                <c:pt idx="9">
                  <c:v>2828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1359-4F31-922F-30E0EAA22475}"/>
            </c:ext>
          </c:extLst>
        </c:ser>
        <c:dLbls>
          <c:dLblPos val="t"/>
          <c:showLegendKey val="0"/>
          <c:showVal val="1"/>
          <c:showCatName val="0"/>
          <c:showSerName val="0"/>
          <c:showPercent val="0"/>
          <c:showBubbleSize val="0"/>
        </c:dLbls>
        <c:marker val="1"/>
        <c:smooth val="0"/>
        <c:axId val="425378999"/>
        <c:axId val="425370263"/>
      </c:lineChart>
      <c:catAx>
        <c:axId val="425378999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Years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out"/>
        <c:minorTickMark val="cross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Corbel"/>
                <a:ea typeface="Corbel"/>
                <a:cs typeface="Corbel"/>
              </a:defRPr>
            </a:pPr>
            <a:endParaRPr lang="en-US"/>
          </a:p>
        </c:txPr>
        <c:crossAx val="425370263"/>
        <c:crosses val="autoZero"/>
        <c:auto val="1"/>
        <c:lblAlgn val="ctr"/>
        <c:lblOffset val="100"/>
        <c:noMultiLvlLbl val="0"/>
      </c:catAx>
      <c:valAx>
        <c:axId val="42537026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rgbClr val="D9E1F2"/>
              </a:solidFill>
              <a:prstDash val="solid"/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Cigarettes Consumption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0"/>
        <c:majorTickMark val="cross"/>
        <c:minorTickMark val="cross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Corbel"/>
                <a:ea typeface="Corbel"/>
                <a:cs typeface="Corbel"/>
              </a:defRPr>
            </a:pPr>
            <a:endParaRPr lang="en-US"/>
          </a:p>
        </c:txPr>
        <c:crossAx val="425378999"/>
        <c:crosses val="autoZero"/>
        <c:crossBetween val="between"/>
        <c:majorUnit val="500"/>
      </c:valAx>
      <c:spPr>
        <a:noFill/>
        <a:ln>
          <a:noFill/>
        </a:ln>
        <a:effectLst/>
      </c:spPr>
    </c:plotArea>
    <c:legend>
      <c:legendPos val="r"/>
      <c:overlay val="1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Injury-Deaths in US during 1980-1985 for age between 5 to 9 per 100 vhildren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'Data Vizualization'!$D$26</c:f>
              <c:strCache>
                <c:ptCount val="1"/>
                <c:pt idx="0">
                  <c:v>No of deaths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  <a:effectLst/>
          </c:spPr>
          <c:invertIfNegative val="0"/>
          <c:cat>
            <c:strRef>
              <c:f>'Data Vizualization'!$C$27:$C$31</c:f>
              <c:strCache>
                <c:ptCount val="5"/>
                <c:pt idx="0">
                  <c:v>Motor Vehicle</c:v>
                </c:pt>
                <c:pt idx="1">
                  <c:v>Drowing</c:v>
                </c:pt>
                <c:pt idx="2">
                  <c:v>House Fire</c:v>
                </c:pt>
                <c:pt idx="3">
                  <c:v>Homicide</c:v>
                </c:pt>
                <c:pt idx="4">
                  <c:v>Other</c:v>
                </c:pt>
              </c:strCache>
            </c:strRef>
          </c:cat>
          <c:val>
            <c:numRef>
              <c:f>'Data Vizualization'!$D$27:$D$31</c:f>
              <c:numCache>
                <c:formatCode>General</c:formatCode>
                <c:ptCount val="5"/>
                <c:pt idx="0">
                  <c:v>48</c:v>
                </c:pt>
                <c:pt idx="1">
                  <c:v>14</c:v>
                </c:pt>
                <c:pt idx="2">
                  <c:v>12</c:v>
                </c:pt>
                <c:pt idx="3">
                  <c:v>7</c:v>
                </c:pt>
                <c:pt idx="4">
                  <c:v>19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E733-4595-8B0D-B16B09630D6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82"/>
        <c:axId val="425511287"/>
        <c:axId val="425515447"/>
      </c:barChart>
      <c:catAx>
        <c:axId val="425511287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rgbClr val="000000"/>
                    </a:solidFill>
                    <a:latin typeface="Corbel"/>
                    <a:ea typeface="Corbel"/>
                    <a:cs typeface="Corbel"/>
                  </a:defRPr>
                </a:pPr>
                <a:r>
                  <a:rPr lang="en-US"/>
                  <a:t>Cause</a:t>
                </a:r>
              </a:p>
            </c:rich>
          </c:tx>
          <c:overlay val="0"/>
          <c:spPr>
            <a:solidFill>
              <a:srgbClr val="E7E7E6"/>
            </a:solidFill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rgbClr val="000000"/>
                  </a:solidFill>
                  <a:latin typeface="Corbel"/>
                  <a:ea typeface="Corbel"/>
                  <a:cs typeface="Corbel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25515447"/>
        <c:crosses val="autoZero"/>
        <c:auto val="1"/>
        <c:lblAlgn val="ctr"/>
        <c:lblOffset val="100"/>
        <c:noMultiLvlLbl val="0"/>
      </c:catAx>
      <c:valAx>
        <c:axId val="425515447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200" b="0" i="0" u="none" strike="noStrike" kern="1200" baseline="0">
                    <a:solidFill>
                      <a:srgbClr val="000000"/>
                    </a:solidFill>
                    <a:latin typeface="Corbel"/>
                    <a:ea typeface="Corbel"/>
                    <a:cs typeface="Corbel"/>
                  </a:defRPr>
                </a:pPr>
                <a:r>
                  <a:rPr lang="en-US"/>
                  <a:t>No of Deaths</a:t>
                </a:r>
              </a:p>
            </c:rich>
          </c:tx>
          <c:overlay val="0"/>
          <c:spPr>
            <a:solidFill>
              <a:srgbClr val="F2F2F2"/>
            </a:solidFill>
            <a:ln>
              <a:solidFill>
                <a:srgbClr val="FFFFFF"/>
              </a:solidFill>
              <a:prstDash val="solid"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200" b="0" i="0" u="none" strike="noStrike" kern="1200" baseline="0">
                  <a:solidFill>
                    <a:srgbClr val="000000"/>
                  </a:solidFill>
                  <a:latin typeface="Corbel"/>
                  <a:ea typeface="Corbel"/>
                  <a:cs typeface="Corbel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Corbel"/>
                <a:ea typeface="Corbel"/>
                <a:cs typeface="Corbel"/>
              </a:defRPr>
            </a:pPr>
            <a:endParaRPr lang="en-US"/>
          </a:p>
        </c:txPr>
        <c:crossAx val="425511287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1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1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Corbel"/>
              <a:ea typeface="Corbel"/>
              <a:cs typeface="Corbel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spc="0" baseline="0">
                <a:solidFill>
                  <a:srgbClr val="000000"/>
                </a:solidFill>
                <a:latin typeface="Corbel"/>
                <a:ea typeface="Corbel"/>
                <a:cs typeface="Corbel"/>
              </a:defRPr>
            </a:pPr>
            <a:r>
              <a:rPr lang="en-US"/>
              <a:t>Life Expenctancy in US by sex</a:t>
            </a:r>
          </a:p>
        </c:rich>
      </c:tx>
      <c:overlay val="0"/>
      <c:spPr>
        <a:solidFill>
          <a:srgbClr val="BFBFBF"/>
        </a:solidFill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spc="0" baseline="0">
              <a:solidFill>
                <a:srgbClr val="000000"/>
              </a:solidFill>
              <a:latin typeface="Corbel"/>
              <a:ea typeface="Corbel"/>
              <a:cs typeface="Corbel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'Data Vizualization'!$D$43</c:f>
              <c:strCache>
                <c:ptCount val="1"/>
                <c:pt idx="0">
                  <c:v>Men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'Data Vizualization'!$C$44:$C$51</c:f>
              <c:strCache>
                <c:ptCount val="8"/>
                <c:pt idx="0">
                  <c:v>1920</c:v>
                </c:pt>
                <c:pt idx="1">
                  <c:v>1930</c:v>
                </c:pt>
                <c:pt idx="2">
                  <c:v>1940</c:v>
                </c:pt>
                <c:pt idx="3">
                  <c:v>1950</c:v>
                </c:pt>
                <c:pt idx="4">
                  <c:v>1960</c:v>
                </c:pt>
                <c:pt idx="5">
                  <c:v>1970</c:v>
                </c:pt>
                <c:pt idx="6">
                  <c:v>1980</c:v>
                </c:pt>
                <c:pt idx="7">
                  <c:v>1990'</c:v>
                </c:pt>
              </c:strCache>
            </c:strRef>
          </c:cat>
          <c:val>
            <c:numRef>
              <c:f>'Data Vizualization'!$D$44:$D$51</c:f>
              <c:numCache>
                <c:formatCode>General</c:formatCode>
                <c:ptCount val="8"/>
                <c:pt idx="0">
                  <c:v>53.6</c:v>
                </c:pt>
                <c:pt idx="1">
                  <c:v>58.1</c:v>
                </c:pt>
                <c:pt idx="2">
                  <c:v>60.8</c:v>
                </c:pt>
                <c:pt idx="3">
                  <c:v>65.599999999999994</c:v>
                </c:pt>
                <c:pt idx="4">
                  <c:v>66.599999999999994</c:v>
                </c:pt>
                <c:pt idx="5">
                  <c:v>67.099999999999994</c:v>
                </c:pt>
                <c:pt idx="6">
                  <c:v>70</c:v>
                </c:pt>
                <c:pt idx="7">
                  <c:v>71.8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D069-4045-AB77-84863ECF7747}"/>
            </c:ext>
          </c:extLst>
        </c:ser>
        <c:ser>
          <c:idx val="1"/>
          <c:order val="1"/>
          <c:tx>
            <c:strRef>
              <c:f>'Data Vizualization'!$E$43</c:f>
              <c:strCache>
                <c:ptCount val="1"/>
                <c:pt idx="0">
                  <c:v>Women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'Data Vizualization'!$C$44:$C$51</c:f>
              <c:strCache>
                <c:ptCount val="8"/>
                <c:pt idx="0">
                  <c:v>1920</c:v>
                </c:pt>
                <c:pt idx="1">
                  <c:v>1930</c:v>
                </c:pt>
                <c:pt idx="2">
                  <c:v>1940</c:v>
                </c:pt>
                <c:pt idx="3">
                  <c:v>1950</c:v>
                </c:pt>
                <c:pt idx="4">
                  <c:v>1960</c:v>
                </c:pt>
                <c:pt idx="5">
                  <c:v>1970</c:v>
                </c:pt>
                <c:pt idx="6">
                  <c:v>1980</c:v>
                </c:pt>
                <c:pt idx="7">
                  <c:v>1990'</c:v>
                </c:pt>
              </c:strCache>
            </c:strRef>
          </c:cat>
          <c:val>
            <c:numRef>
              <c:f>'Data Vizualization'!$E$44:$E$51</c:f>
              <c:numCache>
                <c:formatCode>General</c:formatCode>
                <c:ptCount val="8"/>
                <c:pt idx="0">
                  <c:v>54.6</c:v>
                </c:pt>
                <c:pt idx="1">
                  <c:v>61.6</c:v>
                </c:pt>
                <c:pt idx="2">
                  <c:v>65.2</c:v>
                </c:pt>
                <c:pt idx="3">
                  <c:v>71.099999999999994</c:v>
                </c:pt>
                <c:pt idx="4">
                  <c:v>73.099999999999994</c:v>
                </c:pt>
                <c:pt idx="5">
                  <c:v>74.7</c:v>
                </c:pt>
                <c:pt idx="6">
                  <c:v>77.5</c:v>
                </c:pt>
                <c:pt idx="7">
                  <c:v>78.8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D069-4045-AB77-84863ECF774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32"/>
        <c:overlap val="-27"/>
        <c:axId val="530099399"/>
        <c:axId val="530089415"/>
      </c:barChart>
      <c:catAx>
        <c:axId val="530099399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200" b="0" i="0" u="none" strike="noStrike" kern="1200" baseline="0">
                    <a:solidFill>
                      <a:srgbClr val="000000"/>
                    </a:solidFill>
                    <a:latin typeface="Corbel"/>
                    <a:ea typeface="Corbel"/>
                    <a:cs typeface="Corbel"/>
                  </a:defRPr>
                </a:pPr>
                <a:r>
                  <a:rPr lang="en-US"/>
                  <a:t>Years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200" b="0" i="0" u="none" strike="noStrike" kern="1200" baseline="0">
                  <a:solidFill>
                    <a:srgbClr val="000000"/>
                  </a:solidFill>
                  <a:latin typeface="Corbel"/>
                  <a:ea typeface="Corbel"/>
                  <a:cs typeface="Corbel"/>
                </a:defRPr>
              </a:pPr>
              <a:endParaRPr lang="en-US"/>
            </a:p>
          </c:txPr>
        </c:title>
        <c:numFmt formatCode="General" sourceLinked="1"/>
        <c:majorTickMark val="cross"/>
        <c:minorTickMark val="in"/>
        <c:tickLblPos val="nextTo"/>
        <c:spPr>
          <a:solidFill>
            <a:srgbClr val="FFFFFF"/>
          </a:solidFill>
          <a:ln w="9525" cap="flat" cmpd="sng" algn="ctr">
            <a:solidFill>
              <a:srgbClr val="000000"/>
            </a:solidFill>
            <a:prstDash val="solid"/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rgbClr val="000000"/>
                </a:solidFill>
                <a:latin typeface="Corbel"/>
                <a:ea typeface="Corbel"/>
                <a:cs typeface="Corbel"/>
              </a:defRPr>
            </a:pPr>
            <a:endParaRPr lang="en-US"/>
          </a:p>
        </c:txPr>
        <c:crossAx val="530089415"/>
        <c:crosses val="autoZero"/>
        <c:auto val="1"/>
        <c:lblAlgn val="ctr"/>
        <c:lblOffset val="100"/>
        <c:noMultiLvlLbl val="0"/>
      </c:catAx>
      <c:valAx>
        <c:axId val="530089415"/>
        <c:scaling>
          <c:orientation val="minMax"/>
          <c:max val="85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200" b="0" i="0" u="none" strike="noStrike" kern="1200" baseline="0">
                    <a:solidFill>
                      <a:srgbClr val="000000"/>
                    </a:solidFill>
                    <a:latin typeface="Corbel"/>
                    <a:ea typeface="Corbel"/>
                    <a:cs typeface="Corbel"/>
                  </a:defRPr>
                </a:pPr>
                <a:r>
                  <a:rPr lang="en-US"/>
                  <a:t>Life Expectancy(Age)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200" b="0" i="0" u="none" strike="noStrike" kern="1200" baseline="0">
                  <a:solidFill>
                    <a:srgbClr val="000000"/>
                  </a:solidFill>
                  <a:latin typeface="Corbel"/>
                  <a:ea typeface="Corbel"/>
                  <a:cs typeface="Corbel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1" i="0" u="none" strike="noStrike" kern="1200" baseline="0">
                <a:solidFill>
                  <a:srgbClr val="000000"/>
                </a:solidFill>
                <a:latin typeface="Corbel"/>
                <a:ea typeface="Corbel"/>
                <a:cs typeface="Corbel"/>
              </a:defRPr>
            </a:pPr>
            <a:endParaRPr lang="en-US"/>
          </a:p>
        </c:txPr>
        <c:crossAx val="530099399"/>
        <c:crosses val="autoZero"/>
        <c:crossBetween val="between"/>
        <c:majorUnit val="20"/>
      </c:valAx>
      <c:spPr>
        <a:noFill/>
        <a:ln>
          <a:noFill/>
        </a:ln>
        <a:effectLst/>
      </c:spPr>
    </c:plotArea>
    <c:legend>
      <c:legendPos val="t"/>
      <c:overlay val="1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0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Corbel"/>
              <a:ea typeface="Corbel"/>
              <a:cs typeface="Corbel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rgbClr val="000000"/>
                </a:solidFill>
                <a:latin typeface="Corbel"/>
                <a:ea typeface="Corbel"/>
                <a:cs typeface="Corbel"/>
              </a:defRPr>
            </a:pPr>
            <a:r>
              <a:rPr lang="en-US"/>
              <a:t>US Patients during 1983-1989</a:t>
            </a:r>
          </a:p>
        </c:rich>
      </c:tx>
      <c:overlay val="0"/>
      <c:spPr>
        <a:solidFill>
          <a:srgbClr val="D9D9D9"/>
        </a:solidFill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rgbClr val="000000"/>
              </a:solidFill>
              <a:latin typeface="Corbel"/>
              <a:ea typeface="Corbel"/>
              <a:cs typeface="Corbel"/>
            </a:defRPr>
          </a:pPr>
          <a:endParaRPr lang="en-US"/>
        </a:p>
      </c:txPr>
    </c:title>
    <c:autoTitleDeleted val="0"/>
    <c:plotArea>
      <c:layout/>
      <c:barChart>
        <c:barDir val="col"/>
        <c:grouping val="stacked"/>
        <c:varyColors val="0"/>
        <c:ser>
          <c:idx val="0"/>
          <c:order val="0"/>
          <c:tx>
            <c:v/>
          </c:tx>
          <c:spPr>
            <a:solidFill>
              <a:srgbClr val="FFFFFF"/>
            </a:solidFill>
            <a:ln>
              <a:solidFill>
                <a:srgbClr val="FFFFFF"/>
              </a:solidFill>
              <a:prstDash val="solid"/>
            </a:ln>
            <a:effectLst/>
          </c:spPr>
          <c:invertIfNegative val="0"/>
          <c:cat>
            <c:strRef>
              <c:f>'Data Vizualization'!$C$60:$C$66</c:f>
              <c:strCache>
                <c:ptCount val="7"/>
                <c:pt idx="0">
                  <c:v>1983</c:v>
                </c:pt>
                <c:pt idx="1">
                  <c:v>1984</c:v>
                </c:pt>
                <c:pt idx="2">
                  <c:v>1985</c:v>
                </c:pt>
                <c:pt idx="3">
                  <c:v>1986</c:v>
                </c:pt>
                <c:pt idx="4">
                  <c:v>1987</c:v>
                </c:pt>
                <c:pt idx="5">
                  <c:v>1988</c:v>
                </c:pt>
                <c:pt idx="6">
                  <c:v>1989'</c:v>
                </c:pt>
              </c:strCache>
            </c:strRef>
          </c:cat>
          <c:val>
            <c:numRef>
              <c:f>'Data Vizualization'!$D$59:$D$65</c:f>
              <c:numCache>
                <c:formatCode>General</c:formatCode>
                <c:ptCount val="7"/>
              </c:numCache>
            </c:numRef>
          </c:val>
          <c:extLst>
            <c:ext xmlns:c16="http://schemas.microsoft.com/office/drawing/2014/chart" uri="{C3380CC4-5D6E-409C-BE32-E72D297353CC}">
              <c16:uniqueId val="{00000001-D1E7-4340-8B2B-F30E369F354A}"/>
            </c:ext>
          </c:extLst>
        </c:ser>
        <c:ser>
          <c:idx val="1"/>
          <c:order val="1"/>
          <c:tx>
            <c:strRef>
              <c:f>'Data Vizualization'!$E$59</c:f>
              <c:strCache>
                <c:ptCount val="1"/>
                <c:pt idx="0">
                  <c:v>Cancer Patients</c:v>
                </c:pt>
              </c:strCache>
            </c:strRef>
          </c:tx>
          <c:spPr>
            <a:solidFill>
              <a:srgbClr val="757171"/>
            </a:solidFill>
            <a:ln>
              <a:solidFill>
                <a:srgbClr val="000000"/>
              </a:solidFill>
              <a:prstDash val="solid"/>
            </a:ln>
            <a:effectLst/>
          </c:spPr>
          <c:invertIfNegative val="0"/>
          <c:cat>
            <c:strRef>
              <c:f>'Data Vizualization'!$C$60:$C$66</c:f>
              <c:strCache>
                <c:ptCount val="7"/>
                <c:pt idx="0">
                  <c:v>1983</c:v>
                </c:pt>
                <c:pt idx="1">
                  <c:v>1984</c:v>
                </c:pt>
                <c:pt idx="2">
                  <c:v>1985</c:v>
                </c:pt>
                <c:pt idx="3">
                  <c:v>1986</c:v>
                </c:pt>
                <c:pt idx="4">
                  <c:v>1987</c:v>
                </c:pt>
                <c:pt idx="5">
                  <c:v>1988</c:v>
                </c:pt>
                <c:pt idx="6">
                  <c:v>1989'</c:v>
                </c:pt>
              </c:strCache>
            </c:strRef>
          </c:cat>
          <c:val>
            <c:numRef>
              <c:f>'Data Vizualization'!$E$60:$E$66</c:f>
              <c:numCache>
                <c:formatCode>General</c:formatCode>
                <c:ptCount val="7"/>
                <c:pt idx="0">
                  <c:v>122</c:v>
                </c:pt>
                <c:pt idx="1">
                  <c:v>250</c:v>
                </c:pt>
                <c:pt idx="2">
                  <c:v>455</c:v>
                </c:pt>
                <c:pt idx="3">
                  <c:v>848</c:v>
                </c:pt>
                <c:pt idx="4">
                  <c:v>1412</c:v>
                </c:pt>
                <c:pt idx="5">
                  <c:v>2811</c:v>
                </c:pt>
                <c:pt idx="6">
                  <c:v>3098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D1E7-4340-8B2B-F30E369F354A}"/>
            </c:ext>
          </c:extLst>
        </c:ser>
        <c:ser>
          <c:idx val="2"/>
          <c:order val="2"/>
          <c:tx>
            <c:strRef>
              <c:f>'Data Vizualization'!$F$59</c:f>
              <c:strCache>
                <c:ptCount val="1"/>
              </c:strCache>
            </c:strRef>
          </c:tx>
          <c:spPr>
            <a:solidFill>
              <a:srgbClr val="FFFFFF"/>
            </a:solidFill>
            <a:ln>
              <a:noFill/>
            </a:ln>
            <a:effectLst/>
          </c:spPr>
          <c:invertIfNegative val="0"/>
          <c:cat>
            <c:strRef>
              <c:f>'Data Vizualization'!$C$60:$C$66</c:f>
              <c:strCache>
                <c:ptCount val="7"/>
                <c:pt idx="0">
                  <c:v>1983</c:v>
                </c:pt>
                <c:pt idx="1">
                  <c:v>1984</c:v>
                </c:pt>
                <c:pt idx="2">
                  <c:v>1985</c:v>
                </c:pt>
                <c:pt idx="3">
                  <c:v>1986</c:v>
                </c:pt>
                <c:pt idx="4">
                  <c:v>1987</c:v>
                </c:pt>
                <c:pt idx="5">
                  <c:v>1988</c:v>
                </c:pt>
                <c:pt idx="6">
                  <c:v>1989'</c:v>
                </c:pt>
              </c:strCache>
            </c:strRef>
          </c:cat>
          <c:val>
            <c:numRef>
              <c:f>'Data Vizualization'!$F$60:$F$66</c:f>
              <c:numCache>
                <c:formatCode>General</c:formatCode>
                <c:ptCount val="7"/>
              </c:numCache>
            </c:numRef>
          </c:val>
          <c:extLst>
            <c:ext xmlns:c16="http://schemas.microsoft.com/office/drawing/2014/chart" uri="{C3380CC4-5D6E-409C-BE32-E72D297353CC}">
              <c16:uniqueId val="{00000005-D1E7-4340-8B2B-F30E369F354A}"/>
            </c:ext>
          </c:extLst>
        </c:ser>
        <c:ser>
          <c:idx val="3"/>
          <c:order val="3"/>
          <c:tx>
            <c:strRef>
              <c:f>'Data Vizualization'!$G$59</c:f>
              <c:strCache>
                <c:ptCount val="1"/>
                <c:pt idx="0">
                  <c:v>Surgery</c:v>
                </c:pt>
              </c:strCache>
            </c:strRef>
          </c:tx>
          <c:spPr>
            <a:solidFill>
              <a:srgbClr val="2F75B5"/>
            </a:solidFill>
            <a:ln>
              <a:solidFill>
                <a:srgbClr val="000000"/>
              </a:solidFill>
              <a:prstDash val="solid"/>
            </a:ln>
            <a:effectLst/>
          </c:spPr>
          <c:invertIfNegative val="0"/>
          <c:cat>
            <c:strRef>
              <c:f>'Data Vizualization'!$C$60:$C$66</c:f>
              <c:strCache>
                <c:ptCount val="7"/>
                <c:pt idx="0">
                  <c:v>1983</c:v>
                </c:pt>
                <c:pt idx="1">
                  <c:v>1984</c:v>
                </c:pt>
                <c:pt idx="2">
                  <c:v>1985</c:v>
                </c:pt>
                <c:pt idx="3">
                  <c:v>1986</c:v>
                </c:pt>
                <c:pt idx="4">
                  <c:v>1987</c:v>
                </c:pt>
                <c:pt idx="5">
                  <c:v>1988</c:v>
                </c:pt>
                <c:pt idx="6">
                  <c:v>1989'</c:v>
                </c:pt>
              </c:strCache>
            </c:strRef>
          </c:cat>
          <c:val>
            <c:numRef>
              <c:f>'Data Vizualization'!$G$60:$G$66</c:f>
              <c:numCache>
                <c:formatCode>General</c:formatCode>
                <c:ptCount val="7"/>
                <c:pt idx="0">
                  <c:v>270</c:v>
                </c:pt>
                <c:pt idx="1">
                  <c:v>390</c:v>
                </c:pt>
                <c:pt idx="2">
                  <c:v>710</c:v>
                </c:pt>
                <c:pt idx="3">
                  <c:v>1021</c:v>
                </c:pt>
                <c:pt idx="4">
                  <c:v>1738</c:v>
                </c:pt>
                <c:pt idx="5">
                  <c:v>3432</c:v>
                </c:pt>
                <c:pt idx="6">
                  <c:v>4100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D1E7-4340-8B2B-F30E369F354A}"/>
            </c:ext>
          </c:extLst>
        </c:ser>
        <c:ser>
          <c:idx val="4"/>
          <c:order val="4"/>
          <c:tx>
            <c:strRef>
              <c:f>'Data Vizualization'!$H$59</c:f>
              <c:strCache>
                <c:ptCount val="1"/>
              </c:strCache>
            </c:strRef>
          </c:tx>
          <c:spPr>
            <a:solidFill>
              <a:srgbClr val="FFFFFF"/>
            </a:solidFill>
            <a:ln>
              <a:noFill/>
            </a:ln>
            <a:effectLst/>
          </c:spPr>
          <c:invertIfNegative val="0"/>
          <c:cat>
            <c:strRef>
              <c:f>'Data Vizualization'!$C$60:$C$66</c:f>
              <c:strCache>
                <c:ptCount val="7"/>
                <c:pt idx="0">
                  <c:v>1983</c:v>
                </c:pt>
                <c:pt idx="1">
                  <c:v>1984</c:v>
                </c:pt>
                <c:pt idx="2">
                  <c:v>1985</c:v>
                </c:pt>
                <c:pt idx="3">
                  <c:v>1986</c:v>
                </c:pt>
                <c:pt idx="4">
                  <c:v>1987</c:v>
                </c:pt>
                <c:pt idx="5">
                  <c:v>1988</c:v>
                </c:pt>
                <c:pt idx="6">
                  <c:v>1989'</c:v>
                </c:pt>
              </c:strCache>
            </c:strRef>
          </c:cat>
          <c:val>
            <c:numRef>
              <c:f>'Data Vizualization'!$H$60:$H$66</c:f>
              <c:numCache>
                <c:formatCode>General</c:formatCode>
                <c:ptCount val="7"/>
              </c:numCache>
            </c:numRef>
          </c:val>
          <c:extLst>
            <c:ext xmlns:c16="http://schemas.microsoft.com/office/drawing/2014/chart" uri="{C3380CC4-5D6E-409C-BE32-E72D297353CC}">
              <c16:uniqueId val="{00000009-D1E7-4340-8B2B-F30E369F354A}"/>
            </c:ext>
          </c:extLst>
        </c:ser>
        <c:ser>
          <c:idx val="5"/>
          <c:order val="5"/>
          <c:tx>
            <c:strRef>
              <c:f>'Data Vizualization'!$I$59</c:f>
              <c:strCache>
                <c:ptCount val="1"/>
                <c:pt idx="0">
                  <c:v>Orthopedic</c:v>
                </c:pt>
              </c:strCache>
            </c:strRef>
          </c:tx>
          <c:spPr>
            <a:solidFill>
              <a:srgbClr val="ED7D31"/>
            </a:solidFill>
            <a:ln>
              <a:solidFill>
                <a:srgbClr val="000000"/>
              </a:solidFill>
              <a:prstDash val="solid"/>
            </a:ln>
            <a:effectLst/>
          </c:spPr>
          <c:invertIfNegative val="0"/>
          <c:cat>
            <c:strRef>
              <c:f>'Data Vizualization'!$C$60:$C$66</c:f>
              <c:strCache>
                <c:ptCount val="7"/>
                <c:pt idx="0">
                  <c:v>1983</c:v>
                </c:pt>
                <c:pt idx="1">
                  <c:v>1984</c:v>
                </c:pt>
                <c:pt idx="2">
                  <c:v>1985</c:v>
                </c:pt>
                <c:pt idx="3">
                  <c:v>1986</c:v>
                </c:pt>
                <c:pt idx="4">
                  <c:v>1987</c:v>
                </c:pt>
                <c:pt idx="5">
                  <c:v>1988</c:v>
                </c:pt>
                <c:pt idx="6">
                  <c:v>1989'</c:v>
                </c:pt>
              </c:strCache>
            </c:strRef>
          </c:cat>
          <c:val>
            <c:numRef>
              <c:f>'Data Vizualization'!$I$60:$I$66</c:f>
              <c:numCache>
                <c:formatCode>General</c:formatCode>
                <c:ptCount val="7"/>
                <c:pt idx="0">
                  <c:v>225</c:v>
                </c:pt>
                <c:pt idx="1">
                  <c:v>350</c:v>
                </c:pt>
                <c:pt idx="2">
                  <c:v>630</c:v>
                </c:pt>
                <c:pt idx="3">
                  <c:v>940</c:v>
                </c:pt>
                <c:pt idx="4">
                  <c:v>1523</c:v>
                </c:pt>
                <c:pt idx="5">
                  <c:v>2900</c:v>
                </c:pt>
                <c:pt idx="6">
                  <c:v>4000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B-D1E7-4340-8B2B-F30E369F354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613539672"/>
        <c:axId val="613533016"/>
      </c:barChart>
      <c:catAx>
        <c:axId val="613539672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200" b="1" i="0" u="none" strike="noStrike" kern="1200" baseline="0">
                    <a:solidFill>
                      <a:srgbClr val="000000"/>
                    </a:solidFill>
                    <a:latin typeface="Corbel"/>
                    <a:ea typeface="Corbel"/>
                    <a:cs typeface="Corbel"/>
                  </a:defRPr>
                </a:pPr>
                <a:r>
                  <a:rPr lang="en-US"/>
                  <a:t>Years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200" b="1" i="0" u="none" strike="noStrike" kern="1200" baseline="0">
                  <a:solidFill>
                    <a:srgbClr val="000000"/>
                  </a:solidFill>
                  <a:latin typeface="Corbel"/>
                  <a:ea typeface="Corbel"/>
                  <a:cs typeface="Corbel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Corbel"/>
                <a:ea typeface="Corbel"/>
                <a:cs typeface="Corbel"/>
              </a:defRPr>
            </a:pPr>
            <a:endParaRPr lang="en-US"/>
          </a:p>
        </c:txPr>
        <c:crossAx val="613533016"/>
        <c:crosses val="autoZero"/>
        <c:auto val="1"/>
        <c:lblAlgn val="ctr"/>
        <c:lblOffset val="100"/>
        <c:noMultiLvlLbl val="0"/>
      </c:catAx>
      <c:valAx>
        <c:axId val="613533016"/>
        <c:scaling>
          <c:orientation val="minMax"/>
          <c:max val="11999"/>
          <c:min val="0"/>
        </c:scaling>
        <c:delete val="0"/>
        <c:axPos val="l"/>
        <c:majorGridlines>
          <c:spPr>
            <a:ln w="9525" cap="flat" cmpd="sng" algn="ctr">
              <a:solidFill>
                <a:srgbClr val="A6A6A6"/>
              </a:solidFill>
              <a:prstDash val="solid"/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200" b="1" i="0" u="none" strike="noStrike" kern="1200" baseline="0">
                    <a:solidFill>
                      <a:srgbClr val="000000"/>
                    </a:solidFill>
                    <a:latin typeface="Corbel"/>
                    <a:ea typeface="Corbel"/>
                    <a:cs typeface="Corbel"/>
                  </a:defRPr>
                </a:pPr>
                <a:r>
                  <a:rPr lang="en-US"/>
                  <a:t>No of Patients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200" b="1" i="0" u="none" strike="noStrike" kern="1200" baseline="0">
                  <a:solidFill>
                    <a:srgbClr val="000000"/>
                  </a:solidFill>
                  <a:latin typeface="Corbel"/>
                  <a:ea typeface="Corbel"/>
                  <a:cs typeface="Corbel"/>
                </a:defRPr>
              </a:pPr>
              <a:endParaRPr lang="en-US"/>
            </a:p>
          </c:txPr>
        </c:title>
        <c:numFmt formatCode="General" sourceLinked="1"/>
        <c:majorTickMark val="cross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1" i="0" u="none" strike="noStrike" kern="1200" baseline="0">
                <a:solidFill>
                  <a:srgbClr val="000000"/>
                </a:solidFill>
                <a:latin typeface="Corbel"/>
                <a:ea typeface="Corbel"/>
                <a:cs typeface="Corbel"/>
              </a:defRPr>
            </a:pPr>
            <a:endParaRPr lang="en-US"/>
          </a:p>
        </c:txPr>
        <c:crossAx val="61353967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t"/>
      <c:overlay val="1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Corbel"/>
              <a:ea typeface="Corbel"/>
              <a:cs typeface="Corbel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spc="0" baseline="0">
                <a:solidFill>
                  <a:srgbClr val="595959"/>
                </a:solidFill>
                <a:latin typeface="Corbel"/>
                <a:ea typeface="Corbel"/>
                <a:cs typeface="Corbel"/>
              </a:defRPr>
            </a:pPr>
            <a:r>
              <a:rPr lang="en-US"/>
              <a:t>Investment 'On Different Heads Under the Eight Five Plan</a:t>
            </a:r>
          </a:p>
        </c:rich>
      </c:tx>
      <c:overlay val="0"/>
      <c:spPr>
        <a:solidFill>
          <a:srgbClr val="D9D9D9"/>
        </a:solidFill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spc="0" baseline="0">
              <a:solidFill>
                <a:srgbClr val="595959"/>
              </a:solidFill>
              <a:latin typeface="Corbel"/>
              <a:ea typeface="Corbel"/>
              <a:cs typeface="Corbel"/>
            </a:defRPr>
          </a:pPr>
          <a:endParaRPr lang="en-US"/>
        </a:p>
      </c:txPr>
    </c:title>
    <c:autoTitleDeleted val="0"/>
    <c:plotArea>
      <c:layout/>
      <c:pieChart>
        <c:varyColors val="1"/>
        <c:ser>
          <c:idx val="0"/>
          <c:order val="0"/>
          <c:tx>
            <c:v/>
          </c:tx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CD2B-40C8-8FC3-5FA933086168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CD2B-40C8-8FC3-5FA933086168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5-CD2B-40C8-8FC3-5FA933086168}"/>
              </c:ext>
            </c:extLst>
          </c:dPt>
          <c:dPt>
            <c:idx val="3"/>
            <c:bubble3D val="0"/>
            <c:spPr>
              <a:solidFill>
                <a:schemeClr val="accent4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7-CD2B-40C8-8FC3-5FA933086168}"/>
              </c:ext>
            </c:extLst>
          </c:dPt>
          <c:dPt>
            <c:idx val="4"/>
            <c:bubble3D val="0"/>
            <c:spPr>
              <a:solidFill>
                <a:schemeClr val="accent5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9-CD2B-40C8-8FC3-5FA933086168}"/>
              </c:ext>
            </c:extLst>
          </c:dPt>
          <c:dPt>
            <c:idx val="5"/>
            <c:bubble3D val="0"/>
            <c:spPr>
              <a:solidFill>
                <a:schemeClr val="accent6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B-CD2B-40C8-8FC3-5FA933086168}"/>
              </c:ext>
            </c:extLst>
          </c:dPt>
          <c:dPt>
            <c:idx val="6"/>
            <c:bubble3D val="0"/>
            <c:spPr>
              <a:solidFill>
                <a:schemeClr val="accent1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D-CD2B-40C8-8FC3-5FA933086168}"/>
              </c:ext>
            </c:extLst>
          </c:dPt>
          <c:dPt>
            <c:idx val="7"/>
            <c:bubble3D val="0"/>
            <c:spPr>
              <a:solidFill>
                <a:schemeClr val="accent2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F-CD2B-40C8-8FC3-5FA933086168}"/>
              </c:ext>
            </c:extLst>
          </c:dPt>
          <c:dPt>
            <c:idx val="8"/>
            <c:bubble3D val="0"/>
            <c:spPr>
              <a:solidFill>
                <a:schemeClr val="accent3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11-CD2B-40C8-8FC3-5FA933086168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100" b="1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Corbel"/>
                    <a:ea typeface="Corbel"/>
                    <a:cs typeface="Corbel"/>
                  </a:defRPr>
                </a:pPr>
                <a:endParaRPr lang="en-US"/>
              </a:p>
            </c:txPr>
            <c:dLblPos val="outEnd"/>
            <c:showLegendKey val="1"/>
            <c:showVal val="0"/>
            <c:showCatName val="0"/>
            <c:showSerName val="0"/>
            <c:showPercent val="1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'Data Vizualization'!$C$89:$C$97</c:f>
              <c:strCache>
                <c:ptCount val="9"/>
                <c:pt idx="0">
                  <c:v>Agriculture</c:v>
                </c:pt>
                <c:pt idx="1">
                  <c:v>Rural Development</c:v>
                </c:pt>
                <c:pt idx="2">
                  <c:v>Special Area Program</c:v>
                </c:pt>
                <c:pt idx="3">
                  <c:v>Irrigration and Flood control</c:v>
                </c:pt>
                <c:pt idx="4">
                  <c:v>Enery</c:v>
                </c:pt>
                <c:pt idx="5">
                  <c:v>Industry &amp; Minarals</c:v>
                </c:pt>
                <c:pt idx="6">
                  <c:v>Transpo. &amp; Commu.</c:v>
                </c:pt>
                <c:pt idx="7">
                  <c:v>Science, Tech and Env.</c:v>
                </c:pt>
                <c:pt idx="8">
                  <c:v>Services</c:v>
                </c:pt>
              </c:strCache>
            </c:strRef>
          </c:cat>
          <c:val>
            <c:numRef>
              <c:f>'Data Vizualization'!$F$88:$F$96</c:f>
              <c:numCache>
                <c:formatCode>General</c:formatCode>
                <c:ptCount val="9"/>
                <c:pt idx="0">
                  <c:v>32025</c:v>
                </c:pt>
                <c:pt idx="1">
                  <c:v>33386</c:v>
                </c:pt>
                <c:pt idx="2">
                  <c:v>4500</c:v>
                </c:pt>
                <c:pt idx="3">
                  <c:v>23771</c:v>
                </c:pt>
                <c:pt idx="4">
                  <c:v>122356</c:v>
                </c:pt>
                <c:pt idx="5">
                  <c:v>46889</c:v>
                </c:pt>
                <c:pt idx="6">
                  <c:v>80798</c:v>
                </c:pt>
                <c:pt idx="7">
                  <c:v>6287</c:v>
                </c:pt>
                <c:pt idx="8">
                  <c:v>84088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E026-45E2-BDA7-6A81C35566F4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r"/>
      <c:overlay val="0"/>
      <c:spPr>
        <a:solidFill>
          <a:srgbClr val="DBDBDB"/>
        </a:solidFill>
        <a:ln>
          <a:solidFill>
            <a:srgbClr val="000000"/>
          </a:solidFill>
          <a:prstDash val="solid"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rgbClr val="000000"/>
              </a:solidFill>
              <a:latin typeface="Corbel"/>
              <a:ea typeface="Corbel"/>
              <a:cs typeface="Corbel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rgbClr val="000000"/>
                </a:solidFill>
                <a:latin typeface="Corbel"/>
                <a:ea typeface="Corbel"/>
                <a:cs typeface="Corbel"/>
              </a:defRPr>
            </a:pPr>
            <a:r>
              <a:rPr lang="en-US"/>
              <a:t>Frequency Polygon</a:t>
            </a:r>
          </a:p>
        </c:rich>
      </c:tx>
      <c:overlay val="0"/>
      <c:spPr>
        <a:solidFill>
          <a:srgbClr val="AEAAAA"/>
        </a:solidFill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rgbClr val="000000"/>
              </a:solidFill>
              <a:latin typeface="Corbel"/>
              <a:ea typeface="Corbel"/>
              <a:cs typeface="Corbel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Children size</c:v>
          </c:tx>
          <c:spPr>
            <a:ln w="28575" cap="rnd">
              <a:solidFill>
                <a:srgbClr val="ED7D31"/>
              </a:solidFill>
              <a:prstDash val="solid"/>
              <a:round/>
            </a:ln>
            <a:effectLst/>
          </c:spPr>
          <c:marker>
            <c:symbol val="diamond"/>
            <c:size val="5"/>
            <c:spPr>
              <a:solidFill>
                <a:srgbClr val="000000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strRef>
              <c:f>'Frequency Dist.&amp; Geo. repre.'!$I$8:$I$14</c:f>
              <c:strCache>
                <c:ptCount val="7"/>
                <c:pt idx="0">
                  <c:v>-1'</c:v>
                </c:pt>
                <c:pt idx="1">
                  <c:v>0'</c:v>
                </c:pt>
                <c:pt idx="2">
                  <c:v>1'</c:v>
                </c:pt>
                <c:pt idx="3">
                  <c:v>2'</c:v>
                </c:pt>
                <c:pt idx="4">
                  <c:v>3'</c:v>
                </c:pt>
                <c:pt idx="5">
                  <c:v>4'</c:v>
                </c:pt>
                <c:pt idx="6">
                  <c:v>5'</c:v>
                </c:pt>
              </c:strCache>
            </c:strRef>
          </c:cat>
          <c:val>
            <c:numRef>
              <c:f>'Frequency Dist.&amp; Geo. repre.'!$J$8:$J$14</c:f>
              <c:numCache>
                <c:formatCode>General</c:formatCode>
                <c:ptCount val="7"/>
                <c:pt idx="0">
                  <c:v>0</c:v>
                </c:pt>
                <c:pt idx="1">
                  <c:v>5</c:v>
                </c:pt>
                <c:pt idx="2">
                  <c:v>10</c:v>
                </c:pt>
                <c:pt idx="3">
                  <c:v>12</c:v>
                </c:pt>
                <c:pt idx="4">
                  <c:v>9</c:v>
                </c:pt>
                <c:pt idx="5">
                  <c:v>9</c:v>
                </c:pt>
                <c:pt idx="6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8496-462E-92A3-1F695651BF1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648858856"/>
        <c:axId val="1648860936"/>
      </c:lineChart>
      <c:catAx>
        <c:axId val="1648858856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200" b="0" i="0" u="none" strike="noStrike" kern="1200" baseline="0">
                    <a:solidFill>
                      <a:srgbClr val="000000"/>
                    </a:solidFill>
                    <a:latin typeface="Corbel"/>
                    <a:ea typeface="Corbel"/>
                    <a:cs typeface="Corbel"/>
                  </a:defRPr>
                </a:pPr>
                <a:r>
                  <a:rPr lang="en-US"/>
                  <a:t>Bins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200" b="0" i="0" u="none" strike="noStrike" kern="1200" baseline="0">
                  <a:solidFill>
                    <a:srgbClr val="000000"/>
                  </a:solidFill>
                  <a:latin typeface="Corbel"/>
                  <a:ea typeface="Corbel"/>
                  <a:cs typeface="Corbel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Corbel"/>
                <a:ea typeface="Corbel"/>
                <a:cs typeface="Corbel"/>
              </a:defRPr>
            </a:pPr>
            <a:endParaRPr lang="en-US"/>
          </a:p>
        </c:txPr>
        <c:crossAx val="1648860936"/>
        <c:crosses val="autoZero"/>
        <c:auto val="1"/>
        <c:lblAlgn val="ctr"/>
        <c:lblOffset val="100"/>
        <c:noMultiLvlLbl val="0"/>
      </c:catAx>
      <c:valAx>
        <c:axId val="164886093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2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Corbel"/>
                    <a:ea typeface="Corbel"/>
                    <a:cs typeface="Corbel"/>
                  </a:defRPr>
                </a:pPr>
                <a:r>
                  <a:rPr lang="en-US"/>
                  <a:t>Frequency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2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Corbel"/>
                  <a:ea typeface="Corbel"/>
                  <a:cs typeface="Corbel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Corbel"/>
                <a:ea typeface="Corbel"/>
                <a:cs typeface="Corbel"/>
              </a:defRPr>
            </a:pPr>
            <a:endParaRPr lang="en-US"/>
          </a:p>
        </c:txPr>
        <c:crossAx val="164885885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tr"/>
      <c:overlay val="1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spc="0" baseline="0">
                <a:solidFill>
                  <a:srgbClr val="000000"/>
                </a:solidFill>
                <a:latin typeface="Corbel"/>
                <a:ea typeface="Corbel"/>
                <a:cs typeface="Corbel"/>
              </a:defRPr>
            </a:pPr>
            <a:r>
              <a:rPr lang="en-US"/>
              <a:t>Frequency bar diagram</a:t>
            </a:r>
          </a:p>
        </c:rich>
      </c:tx>
      <c:overlay val="0"/>
      <c:spPr>
        <a:solidFill>
          <a:srgbClr val="D9D9D9"/>
        </a:solidFill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spc="0" baseline="0">
              <a:solidFill>
                <a:srgbClr val="000000"/>
              </a:solidFill>
              <a:latin typeface="Corbel"/>
              <a:ea typeface="Corbel"/>
              <a:cs typeface="Corbel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v>Children Size</c:v>
          </c:tx>
          <c:spPr>
            <a:solidFill>
              <a:srgbClr val="ED7D31"/>
            </a:solidFill>
            <a:ln>
              <a:solidFill>
                <a:srgbClr val="000000"/>
              </a:solidFill>
              <a:prstDash val="solid"/>
            </a:ln>
            <a:effectLst/>
          </c:spPr>
          <c:invertIfNegative val="0"/>
          <c:cat>
            <c:strRef>
              <c:f>'Frequency Dist.&amp; Geo. repre.'!$I$9:$I$13</c:f>
              <c:strCache>
                <c:ptCount val="5"/>
                <c:pt idx="0">
                  <c:v>0'</c:v>
                </c:pt>
                <c:pt idx="1">
                  <c:v>1'</c:v>
                </c:pt>
                <c:pt idx="2">
                  <c:v>2'</c:v>
                </c:pt>
                <c:pt idx="3">
                  <c:v>3'</c:v>
                </c:pt>
                <c:pt idx="4">
                  <c:v>4'</c:v>
                </c:pt>
              </c:strCache>
            </c:strRef>
          </c:cat>
          <c:val>
            <c:numRef>
              <c:f>'Frequency Dist.&amp; Geo. repre.'!$J$9:$J$13</c:f>
              <c:numCache>
                <c:formatCode>General</c:formatCode>
                <c:ptCount val="5"/>
                <c:pt idx="0">
                  <c:v>5</c:v>
                </c:pt>
                <c:pt idx="1">
                  <c:v>10</c:v>
                </c:pt>
                <c:pt idx="2">
                  <c:v>12</c:v>
                </c:pt>
                <c:pt idx="3">
                  <c:v>9</c:v>
                </c:pt>
                <c:pt idx="4">
                  <c:v>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3D55-40A6-A962-5169FC4F978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653606263"/>
        <c:axId val="1653603351"/>
      </c:barChart>
      <c:catAx>
        <c:axId val="1653606263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200" b="1" i="0" u="none" strike="noStrike" kern="1200" baseline="0">
                    <a:solidFill>
                      <a:srgbClr val="000000"/>
                    </a:solidFill>
                    <a:latin typeface="Corbel"/>
                    <a:ea typeface="Corbel"/>
                    <a:cs typeface="Corbel"/>
                  </a:defRPr>
                </a:pPr>
                <a:r>
                  <a:rPr lang="en-US"/>
                  <a:t>Bins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200" b="1" i="0" u="none" strike="noStrike" kern="1200" baseline="0">
                  <a:solidFill>
                    <a:srgbClr val="000000"/>
                  </a:solidFill>
                  <a:latin typeface="Corbel"/>
                  <a:ea typeface="Corbel"/>
                  <a:cs typeface="Corbel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1" i="0" u="none" strike="noStrike" kern="1200" baseline="0">
                <a:solidFill>
                  <a:srgbClr val="000000"/>
                </a:solidFill>
                <a:latin typeface="Corbel"/>
                <a:ea typeface="Corbel"/>
                <a:cs typeface="Corbel"/>
              </a:defRPr>
            </a:pPr>
            <a:endParaRPr lang="en-US"/>
          </a:p>
        </c:txPr>
        <c:crossAx val="1653603351"/>
        <c:crosses val="autoZero"/>
        <c:auto val="1"/>
        <c:lblAlgn val="ctr"/>
        <c:lblOffset val="100"/>
        <c:noMultiLvlLbl val="0"/>
      </c:catAx>
      <c:valAx>
        <c:axId val="165360335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200" b="1" i="0" u="none" strike="noStrike" kern="1200" baseline="0">
                    <a:solidFill>
                      <a:srgbClr val="000000"/>
                    </a:solidFill>
                    <a:latin typeface="Corbel"/>
                    <a:ea typeface="Corbel"/>
                    <a:cs typeface="Corbel"/>
                  </a:defRPr>
                </a:pPr>
                <a:r>
                  <a:rPr lang="en-US"/>
                  <a:t>Frequency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200" b="1" i="0" u="none" strike="noStrike" kern="1200" baseline="0">
                  <a:solidFill>
                    <a:srgbClr val="000000"/>
                  </a:solidFill>
                  <a:latin typeface="Corbel"/>
                  <a:ea typeface="Corbel"/>
                  <a:cs typeface="Corbel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Corbel"/>
                <a:ea typeface="Corbel"/>
                <a:cs typeface="Corbel"/>
              </a:defRPr>
            </a:pPr>
            <a:endParaRPr lang="en-US"/>
          </a:p>
        </c:txPr>
        <c:crossAx val="1653606263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tr"/>
      <c:overlay val="1"/>
      <c:spPr>
        <a:noFill/>
        <a:ln>
          <a:solidFill>
            <a:srgbClr val="FFFFFF"/>
          </a:solidFill>
          <a:prstDash val="solid"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1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Corbel"/>
              <a:ea typeface="Corbel"/>
              <a:cs typeface="Corbel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Corbel"/>
                <a:ea typeface="Corbel"/>
                <a:cs typeface="Corbel"/>
              </a:defRPr>
            </a:pPr>
            <a:r>
              <a:rPr lang="en-US"/>
              <a:t>Frequency Polygon</a:t>
            </a:r>
          </a:p>
        </c:rich>
      </c:tx>
      <c:overlay val="0"/>
      <c:spPr>
        <a:solidFill>
          <a:srgbClr val="BFBFBF"/>
        </a:solidFill>
        <a:ln>
          <a:solidFill>
            <a:srgbClr val="FFFFFF"/>
          </a:solidFill>
          <a:prstDash val="solid"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Corbel"/>
              <a:ea typeface="Corbel"/>
              <a:cs typeface="Corbel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Freq. Polygon</c:v>
          </c:tx>
          <c:spPr>
            <a:ln w="25400" cap="rnd">
              <a:solidFill>
                <a:srgbClr val="ED7D31"/>
              </a:solidFill>
              <a:prstDash val="solid"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3175">
                <a:solidFill>
                  <a:srgbClr val="000000"/>
                </a:solidFill>
                <a:prstDash val="solid"/>
              </a:ln>
              <a:effectLst/>
            </c:spPr>
          </c:marker>
          <c:cat>
            <c:strRef>
              <c:f>'Frequency Dist.&amp; Geo. repre.'!$H$89:$H$98</c:f>
              <c:strCache>
                <c:ptCount val="10"/>
                <c:pt idx="0">
                  <c:v>4.5</c:v>
                </c:pt>
                <c:pt idx="1">
                  <c:v>14.5</c:v>
                </c:pt>
                <c:pt idx="2">
                  <c:v>24.5</c:v>
                </c:pt>
                <c:pt idx="3">
                  <c:v>34.5</c:v>
                </c:pt>
                <c:pt idx="4">
                  <c:v>44.5</c:v>
                </c:pt>
                <c:pt idx="5">
                  <c:v>54.5</c:v>
                </c:pt>
                <c:pt idx="6">
                  <c:v>64.5</c:v>
                </c:pt>
                <c:pt idx="7">
                  <c:v>74.5</c:v>
                </c:pt>
                <c:pt idx="8">
                  <c:v>84.5</c:v>
                </c:pt>
                <c:pt idx="9">
                  <c:v>94.5'</c:v>
                </c:pt>
              </c:strCache>
            </c:strRef>
          </c:cat>
          <c:val>
            <c:numRef>
              <c:f>'Frequency Dist.&amp; Geo. repre.'!$I$89:$I$98</c:f>
              <c:numCache>
                <c:formatCode>General</c:formatCode>
                <c:ptCount val="10"/>
                <c:pt idx="0">
                  <c:v>0</c:v>
                </c:pt>
                <c:pt idx="1">
                  <c:v>2</c:v>
                </c:pt>
                <c:pt idx="2">
                  <c:v>3</c:v>
                </c:pt>
                <c:pt idx="3">
                  <c:v>7</c:v>
                </c:pt>
                <c:pt idx="4">
                  <c:v>13</c:v>
                </c:pt>
                <c:pt idx="5">
                  <c:v>13</c:v>
                </c:pt>
                <c:pt idx="6">
                  <c:v>9</c:v>
                </c:pt>
                <c:pt idx="7">
                  <c:v>2</c:v>
                </c:pt>
                <c:pt idx="8">
                  <c:v>1</c:v>
                </c:pt>
                <c:pt idx="9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95A2-465F-9A58-8349A971FE5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063537623"/>
        <c:axId val="1063538455"/>
      </c:lineChart>
      <c:catAx>
        <c:axId val="1063537623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200" b="1" i="0" u="none" strike="noStrike" kern="1200" baseline="0">
                    <a:solidFill>
                      <a:srgbClr val="000000"/>
                    </a:solidFill>
                    <a:latin typeface="Corbel"/>
                    <a:ea typeface="Corbel"/>
                    <a:cs typeface="Corbel"/>
                  </a:defRPr>
                </a:pPr>
                <a:r>
                  <a:rPr lang="en-US"/>
                  <a:t>Mid Point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200" b="1" i="0" u="none" strike="noStrike" kern="1200" baseline="0">
                  <a:solidFill>
                    <a:srgbClr val="000000"/>
                  </a:solidFill>
                  <a:latin typeface="Corbel"/>
                  <a:ea typeface="Corbel"/>
                  <a:cs typeface="Corbel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Corbel"/>
                <a:ea typeface="Corbel"/>
                <a:cs typeface="Corbel"/>
              </a:defRPr>
            </a:pPr>
            <a:endParaRPr lang="en-US"/>
          </a:p>
        </c:txPr>
        <c:crossAx val="1063538455"/>
        <c:crosses val="autoZero"/>
        <c:auto val="1"/>
        <c:lblAlgn val="ctr"/>
        <c:lblOffset val="100"/>
        <c:noMultiLvlLbl val="0"/>
      </c:catAx>
      <c:valAx>
        <c:axId val="106353845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200" b="1" i="0" u="none" strike="noStrike" kern="1200" baseline="0">
                    <a:solidFill>
                      <a:srgbClr val="000000"/>
                    </a:solidFill>
                    <a:latin typeface="Corbel"/>
                    <a:ea typeface="Corbel"/>
                    <a:cs typeface="Corbel"/>
                  </a:defRPr>
                </a:pPr>
                <a:r>
                  <a:rPr lang="en-US"/>
                  <a:t>Frequency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200" b="1" i="0" u="none" strike="noStrike" kern="1200" baseline="0">
                  <a:solidFill>
                    <a:srgbClr val="000000"/>
                  </a:solidFill>
                  <a:latin typeface="Corbel"/>
                  <a:ea typeface="Corbel"/>
                  <a:cs typeface="Corbel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rgbClr val="595959"/>
                </a:solidFill>
                <a:latin typeface="Corbel"/>
                <a:ea typeface="Corbel"/>
                <a:cs typeface="Corbel"/>
              </a:defRPr>
            </a:pPr>
            <a:endParaRPr lang="en-US"/>
          </a:p>
        </c:txPr>
        <c:crossAx val="1063537623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tr"/>
      <c:overlay val="1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Corbel"/>
              <a:ea typeface="Corbel"/>
              <a:cs typeface="Corbel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rgbClr val="000000"/>
                </a:solidFill>
                <a:latin typeface="Corbel"/>
                <a:ea typeface="Corbel"/>
                <a:cs typeface="Corbel"/>
              </a:defRPr>
            </a:pPr>
            <a:r>
              <a:rPr lang="en-US"/>
              <a:t>Frequency Curve</a:t>
            </a:r>
          </a:p>
        </c:rich>
      </c:tx>
      <c:overlay val="0"/>
      <c:spPr>
        <a:solidFill>
          <a:srgbClr val="BFBFBF"/>
        </a:solidFill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rgbClr val="000000"/>
              </a:solidFill>
              <a:latin typeface="Corbel"/>
              <a:ea typeface="Corbel"/>
              <a:cs typeface="Corbel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v>Freq. Curve</c:v>
          </c:tx>
          <c:spPr>
            <a:ln w="19050" cap="rnd">
              <a:solidFill>
                <a:srgbClr val="ED7D31"/>
              </a:solidFill>
              <a:prstDash val="solid"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'Frequency Dist.&amp; Geo. repre.'!$O$90:$O$97</c:f>
              <c:numCache>
                <c:formatCode>General</c:formatCode>
                <c:ptCount val="8"/>
                <c:pt idx="0">
                  <c:v>14.5</c:v>
                </c:pt>
                <c:pt idx="1">
                  <c:v>24.5</c:v>
                </c:pt>
                <c:pt idx="2">
                  <c:v>34.5</c:v>
                </c:pt>
                <c:pt idx="3">
                  <c:v>44.5</c:v>
                </c:pt>
                <c:pt idx="4">
                  <c:v>54.5</c:v>
                </c:pt>
                <c:pt idx="5">
                  <c:v>64.5</c:v>
                </c:pt>
                <c:pt idx="6">
                  <c:v>74.5</c:v>
                </c:pt>
                <c:pt idx="7">
                  <c:v>84.5</c:v>
                </c:pt>
              </c:numCache>
            </c:numRef>
          </c:xVal>
          <c:yVal>
            <c:numRef>
              <c:f>'Frequency Dist.&amp; Geo. repre.'!$P$90:$P$97</c:f>
              <c:numCache>
                <c:formatCode>General</c:formatCode>
                <c:ptCount val="8"/>
                <c:pt idx="0">
                  <c:v>2</c:v>
                </c:pt>
                <c:pt idx="1">
                  <c:v>3</c:v>
                </c:pt>
                <c:pt idx="2">
                  <c:v>7</c:v>
                </c:pt>
                <c:pt idx="3">
                  <c:v>13</c:v>
                </c:pt>
                <c:pt idx="4">
                  <c:v>13</c:v>
                </c:pt>
                <c:pt idx="5">
                  <c:v>9</c:v>
                </c:pt>
                <c:pt idx="6">
                  <c:v>2</c:v>
                </c:pt>
                <c:pt idx="7">
                  <c:v>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9AE9-4F30-89DE-1640018BD60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71622423"/>
        <c:axId val="1071637815"/>
      </c:scatterChart>
      <c:valAx>
        <c:axId val="1071622423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200" b="1" i="0" u="none" strike="noStrike" kern="1200" baseline="0">
                    <a:solidFill>
                      <a:srgbClr val="000000"/>
                    </a:solidFill>
                    <a:latin typeface="Corbel"/>
                    <a:ea typeface="Corbel"/>
                    <a:cs typeface="Corbel"/>
                  </a:defRPr>
                </a:pPr>
                <a:r>
                  <a:rPr lang="en-US"/>
                  <a:t>Mid Point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200" b="1" i="0" u="none" strike="noStrike" kern="1200" baseline="0">
                  <a:solidFill>
                    <a:srgbClr val="000000"/>
                  </a:solidFill>
                  <a:latin typeface="Corbel"/>
                  <a:ea typeface="Corbel"/>
                  <a:cs typeface="Corbel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Corbel"/>
                <a:ea typeface="Corbel"/>
                <a:cs typeface="Corbel"/>
              </a:defRPr>
            </a:pPr>
            <a:endParaRPr lang="en-US"/>
          </a:p>
        </c:txPr>
        <c:crossAx val="1071637815"/>
        <c:crosses val="autoZero"/>
        <c:crossBetween val="midCat"/>
      </c:valAx>
      <c:valAx>
        <c:axId val="107163781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200" b="1" i="0" u="none" strike="noStrike" kern="1200" baseline="0">
                    <a:solidFill>
                      <a:srgbClr val="000000"/>
                    </a:solidFill>
                    <a:latin typeface="Corbel"/>
                    <a:ea typeface="Corbel"/>
                    <a:cs typeface="Corbel"/>
                  </a:defRPr>
                </a:pPr>
                <a:r>
                  <a:rPr lang="en-US"/>
                  <a:t>Frequency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200" b="1" i="0" u="none" strike="noStrike" kern="1200" baseline="0">
                  <a:solidFill>
                    <a:srgbClr val="000000"/>
                  </a:solidFill>
                  <a:latin typeface="Corbel"/>
                  <a:ea typeface="Corbel"/>
                  <a:cs typeface="Corbel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Corbel"/>
                <a:ea typeface="Corbel"/>
                <a:cs typeface="Corbel"/>
              </a:defRPr>
            </a:pPr>
            <a:endParaRPr lang="en-US"/>
          </a:p>
        </c:txPr>
        <c:crossAx val="1071622423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tr"/>
      <c:overlay val="1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rgbClr val="000000"/>
              </a:solidFill>
              <a:latin typeface="Corbel"/>
              <a:ea typeface="Corbel"/>
              <a:cs typeface="Corbel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Corbel"/>
                <a:ea typeface="Corbel"/>
                <a:cs typeface="Corbel"/>
              </a:defRPr>
            </a:pPr>
            <a:r>
              <a:rPr lang="en-US"/>
              <a:t>Ogive Curve</a:t>
            </a:r>
          </a:p>
        </c:rich>
      </c:tx>
      <c:overlay val="0"/>
      <c:spPr>
        <a:solidFill>
          <a:srgbClr val="BFBFBF"/>
        </a:solidFill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Corbel"/>
              <a:ea typeface="Corbel"/>
              <a:cs typeface="Corbel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v>C.M. (Less Than)</c:v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'Frequency Dist.&amp; Geo. repre.'!$O$73:$O$80</c:f>
              <c:numCache>
                <c:formatCode>General</c:formatCode>
                <c:ptCount val="8"/>
                <c:pt idx="0">
                  <c:v>9.5</c:v>
                </c:pt>
                <c:pt idx="1">
                  <c:v>19.5</c:v>
                </c:pt>
                <c:pt idx="2">
                  <c:v>29.5</c:v>
                </c:pt>
                <c:pt idx="3">
                  <c:v>39.5</c:v>
                </c:pt>
                <c:pt idx="4">
                  <c:v>49.5</c:v>
                </c:pt>
                <c:pt idx="5">
                  <c:v>59.5</c:v>
                </c:pt>
                <c:pt idx="6">
                  <c:v>69.5</c:v>
                </c:pt>
                <c:pt idx="7">
                  <c:v>79.5</c:v>
                </c:pt>
              </c:numCache>
            </c:numRef>
          </c:xVal>
          <c:yVal>
            <c:numRef>
              <c:f>'Frequency Dist.&amp; Geo. repre.'!$P$73:$P$80</c:f>
              <c:numCache>
                <c:formatCode>General</c:formatCode>
                <c:ptCount val="8"/>
                <c:pt idx="0">
                  <c:v>2</c:v>
                </c:pt>
                <c:pt idx="1">
                  <c:v>5</c:v>
                </c:pt>
                <c:pt idx="2">
                  <c:v>12</c:v>
                </c:pt>
                <c:pt idx="3">
                  <c:v>25</c:v>
                </c:pt>
                <c:pt idx="4">
                  <c:v>38</c:v>
                </c:pt>
                <c:pt idx="5">
                  <c:v>47</c:v>
                </c:pt>
                <c:pt idx="6">
                  <c:v>49</c:v>
                </c:pt>
                <c:pt idx="7">
                  <c:v>50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5478-4B74-BB62-772930CB5BD6}"/>
            </c:ext>
          </c:extLst>
        </c:ser>
        <c:ser>
          <c:idx val="1"/>
          <c:order val="1"/>
          <c:tx>
            <c:v>C.M. (More Than)</c:v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'Frequency Dist.&amp; Geo. repre.'!$O$73:$O$80</c:f>
              <c:numCache>
                <c:formatCode>General</c:formatCode>
                <c:ptCount val="8"/>
                <c:pt idx="0">
                  <c:v>9.5</c:v>
                </c:pt>
                <c:pt idx="1">
                  <c:v>19.5</c:v>
                </c:pt>
                <c:pt idx="2">
                  <c:v>29.5</c:v>
                </c:pt>
                <c:pt idx="3">
                  <c:v>39.5</c:v>
                </c:pt>
                <c:pt idx="4">
                  <c:v>49.5</c:v>
                </c:pt>
                <c:pt idx="5">
                  <c:v>59.5</c:v>
                </c:pt>
                <c:pt idx="6">
                  <c:v>69.5</c:v>
                </c:pt>
                <c:pt idx="7">
                  <c:v>79.5</c:v>
                </c:pt>
              </c:numCache>
            </c:numRef>
          </c:xVal>
          <c:yVal>
            <c:numRef>
              <c:f>'Frequency Dist.&amp; Geo. repre.'!$Q$73:$Q$80</c:f>
              <c:numCache>
                <c:formatCode>General</c:formatCode>
                <c:ptCount val="8"/>
                <c:pt idx="0">
                  <c:v>50</c:v>
                </c:pt>
                <c:pt idx="1">
                  <c:v>48</c:v>
                </c:pt>
                <c:pt idx="2">
                  <c:v>45</c:v>
                </c:pt>
                <c:pt idx="3">
                  <c:v>38</c:v>
                </c:pt>
                <c:pt idx="4">
                  <c:v>25</c:v>
                </c:pt>
                <c:pt idx="5">
                  <c:v>12</c:v>
                </c:pt>
                <c:pt idx="6">
                  <c:v>3</c:v>
                </c:pt>
                <c:pt idx="7">
                  <c:v>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3-5478-4B74-BB62-772930CB5BD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68856088"/>
        <c:axId val="168856504"/>
      </c:scatterChart>
      <c:valAx>
        <c:axId val="16885608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200" b="1" i="0" u="none" strike="noStrike" kern="1200" baseline="0">
                    <a:solidFill>
                      <a:srgbClr val="000000"/>
                    </a:solidFill>
                    <a:latin typeface="Corbel"/>
                    <a:ea typeface="Corbel"/>
                    <a:cs typeface="Corbel"/>
                  </a:defRPr>
                </a:pPr>
                <a:r>
                  <a:rPr lang="en-US"/>
                  <a:t>Lower and upper bound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200" b="1" i="0" u="none" strike="noStrike" kern="1200" baseline="0">
                  <a:solidFill>
                    <a:srgbClr val="000000"/>
                  </a:solidFill>
                  <a:latin typeface="Corbel"/>
                  <a:ea typeface="Corbel"/>
                  <a:cs typeface="Corbel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rgbClr val="000000"/>
            </a:solidFill>
            <a:prstDash val="solid"/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rgbClr val="000000"/>
                </a:solidFill>
                <a:latin typeface="Corbel"/>
                <a:ea typeface="Corbel"/>
                <a:cs typeface="Corbel"/>
              </a:defRPr>
            </a:pPr>
            <a:endParaRPr lang="en-US"/>
          </a:p>
        </c:txPr>
        <c:crossAx val="168856504"/>
        <c:crosses val="autoZero"/>
        <c:crossBetween val="midCat"/>
      </c:valAx>
      <c:valAx>
        <c:axId val="16885650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200" b="1" i="0" u="none" strike="noStrike" kern="1200" baseline="0">
                    <a:solidFill>
                      <a:srgbClr val="000000"/>
                    </a:solidFill>
                    <a:latin typeface="Corbel"/>
                    <a:ea typeface="Corbel"/>
                    <a:cs typeface="Corbel"/>
                  </a:defRPr>
                </a:pPr>
                <a:r>
                  <a:rPr lang="en-US"/>
                  <a:t>Cumulative Frequency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200" b="1" i="0" u="none" strike="noStrike" kern="1200" baseline="0">
                  <a:solidFill>
                    <a:srgbClr val="000000"/>
                  </a:solidFill>
                  <a:latin typeface="Corbel"/>
                  <a:ea typeface="Corbel"/>
                  <a:cs typeface="Corbel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rgbClr val="000000"/>
                </a:solidFill>
                <a:latin typeface="Corbel"/>
                <a:ea typeface="Corbel"/>
                <a:cs typeface="Corbel"/>
              </a:defRPr>
            </a:pPr>
            <a:endParaRPr lang="en-US"/>
          </a:p>
        </c:txPr>
        <c:crossAx val="168856088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t"/>
      <c:overlay val="1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Corbel"/>
              <a:ea typeface="Corbel"/>
              <a:cs typeface="Corbel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[Practical_Aditya_Rajgor.xlsx]Pivot-table!PivotTable1</c:name>
    <c:fmtId val="0"/>
  </c:pivotSource>
  <c:chart>
    <c:title>
      <c:overlay val="0"/>
      <c:spPr>
        <a:solidFill>
          <a:srgbClr val="D9D9D9"/>
        </a:solidFill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1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5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6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7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8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1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9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0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1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in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2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dLblPos val="in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3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dLblPos val="in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4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dLblPos val="in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5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dLblPos val="in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6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dLblPos val="in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7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1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8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9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pieChart>
        <c:varyColors val="1"/>
        <c:ser>
          <c:idx val="0"/>
          <c:order val="0"/>
          <c:tx>
            <c:strRef>
              <c:f>'Pivot-table'!$K$7:$K$8</c:f>
              <c:strCache>
                <c:ptCount val="1"/>
                <c:pt idx="0">
                  <c:v>Beans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2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3"/>
            <c:bubble3D val="0"/>
            <c:spPr>
              <a:solidFill>
                <a:schemeClr val="accent4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4"/>
            <c:bubble3D val="0"/>
            <c:spPr>
              <a:solidFill>
                <a:schemeClr val="accent5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5"/>
            <c:bubble3D val="0"/>
            <c:spPr>
              <a:solidFill>
                <a:schemeClr val="accent6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6"/>
            <c:bubble3D val="0"/>
            <c:spPr>
              <a:solidFill>
                <a:schemeClr val="accent1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0"/>
            <c:showCatName val="0"/>
            <c:showSerName val="0"/>
            <c:showPercent val="1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'Pivot-table'!$J$9:$J$16</c:f>
              <c:strCache>
                <c:ptCount val="7"/>
                <c:pt idx="0">
                  <c:v>United States</c:v>
                </c:pt>
                <c:pt idx="1">
                  <c:v>United Kingdom</c:v>
                </c:pt>
                <c:pt idx="2">
                  <c:v>New Zealand</c:v>
                </c:pt>
                <c:pt idx="3">
                  <c:v>Germany</c:v>
                </c:pt>
                <c:pt idx="4">
                  <c:v>France</c:v>
                </c:pt>
                <c:pt idx="5">
                  <c:v>Canada</c:v>
                </c:pt>
                <c:pt idx="6">
                  <c:v>Australia</c:v>
                </c:pt>
              </c:strCache>
            </c:strRef>
          </c:cat>
          <c:val>
            <c:numRef>
              <c:f>'Pivot-table'!$K$9:$K$16</c:f>
              <c:numCache>
                <c:formatCode>General</c:formatCode>
                <c:ptCount val="7"/>
                <c:pt idx="0">
                  <c:v>7163</c:v>
                </c:pt>
                <c:pt idx="1">
                  <c:v>5100</c:v>
                </c:pt>
                <c:pt idx="3">
                  <c:v>29905</c:v>
                </c:pt>
                <c:pt idx="4">
                  <c:v>680</c:v>
                </c:pt>
                <c:pt idx="6">
                  <c:v>14433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27-05AC-4DE9-8633-4A5EFA8DCE4F}"/>
            </c:ext>
          </c:extLst>
        </c:ser>
        <c:ser>
          <c:idx val="1"/>
          <c:order val="1"/>
          <c:tx>
            <c:strRef>
              <c:f>'Pivot-table'!$L$7:$L$8</c:f>
              <c:strCache>
                <c:ptCount val="1"/>
                <c:pt idx="0">
                  <c:v>Broccoli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2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3"/>
            <c:bubble3D val="0"/>
            <c:spPr>
              <a:solidFill>
                <a:schemeClr val="accent4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4"/>
            <c:bubble3D val="0"/>
            <c:spPr>
              <a:solidFill>
                <a:schemeClr val="accent5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5"/>
            <c:bubble3D val="0"/>
            <c:spPr>
              <a:solidFill>
                <a:schemeClr val="accent6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6"/>
            <c:bubble3D val="0"/>
            <c:spPr>
              <a:solidFill>
                <a:schemeClr val="accent1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Lbls>
            <c:delete val="1"/>
          </c:dLbls>
          <c:cat>
            <c:strRef>
              <c:f>'Pivot-table'!$J$9:$J$16</c:f>
              <c:strCache>
                <c:ptCount val="7"/>
                <c:pt idx="0">
                  <c:v>United States</c:v>
                </c:pt>
                <c:pt idx="1">
                  <c:v>United Kingdom</c:v>
                </c:pt>
                <c:pt idx="2">
                  <c:v>New Zealand</c:v>
                </c:pt>
                <c:pt idx="3">
                  <c:v>Germany</c:v>
                </c:pt>
                <c:pt idx="4">
                  <c:v>France</c:v>
                </c:pt>
                <c:pt idx="5">
                  <c:v>Canada</c:v>
                </c:pt>
                <c:pt idx="6">
                  <c:v>Australia</c:v>
                </c:pt>
              </c:strCache>
            </c:strRef>
          </c:cat>
          <c:val>
            <c:numRef>
              <c:f>'Pivot-table'!$L$9:$L$16</c:f>
              <c:numCache>
                <c:formatCode>General</c:formatCode>
                <c:ptCount val="7"/>
                <c:pt idx="0">
                  <c:v>26715</c:v>
                </c:pt>
                <c:pt idx="1">
                  <c:v>38436</c:v>
                </c:pt>
                <c:pt idx="2">
                  <c:v>4390</c:v>
                </c:pt>
                <c:pt idx="3">
                  <c:v>37197</c:v>
                </c:pt>
                <c:pt idx="4">
                  <c:v>5341</c:v>
                </c:pt>
                <c:pt idx="5">
                  <c:v>12407</c:v>
                </c:pt>
                <c:pt idx="6">
                  <c:v>17953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28-05AC-4DE9-8633-4A5EFA8DCE4F}"/>
            </c:ext>
          </c:extLst>
        </c:ser>
        <c:ser>
          <c:idx val="2"/>
          <c:order val="2"/>
          <c:tx>
            <c:strRef>
              <c:f>'Pivot-table'!$M$7:$M$8</c:f>
              <c:strCache>
                <c:ptCount val="1"/>
                <c:pt idx="0">
                  <c:v>Carrots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2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3"/>
            <c:bubble3D val="0"/>
            <c:spPr>
              <a:solidFill>
                <a:schemeClr val="accent4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4"/>
            <c:bubble3D val="0"/>
            <c:spPr>
              <a:solidFill>
                <a:schemeClr val="accent5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5"/>
            <c:bubble3D val="0"/>
            <c:spPr>
              <a:solidFill>
                <a:schemeClr val="accent6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6"/>
            <c:bubble3D val="0"/>
            <c:spPr>
              <a:solidFill>
                <a:schemeClr val="accent1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Lbls>
            <c:delete val="1"/>
          </c:dLbls>
          <c:cat>
            <c:strRef>
              <c:f>'Pivot-table'!$J$9:$J$16</c:f>
              <c:strCache>
                <c:ptCount val="7"/>
                <c:pt idx="0">
                  <c:v>United States</c:v>
                </c:pt>
                <c:pt idx="1">
                  <c:v>United Kingdom</c:v>
                </c:pt>
                <c:pt idx="2">
                  <c:v>New Zealand</c:v>
                </c:pt>
                <c:pt idx="3">
                  <c:v>Germany</c:v>
                </c:pt>
                <c:pt idx="4">
                  <c:v>France</c:v>
                </c:pt>
                <c:pt idx="5">
                  <c:v>Canada</c:v>
                </c:pt>
                <c:pt idx="6">
                  <c:v>Australia</c:v>
                </c:pt>
              </c:strCache>
            </c:strRef>
          </c:cat>
          <c:val>
            <c:numRef>
              <c:f>'Pivot-table'!$M$9:$M$16</c:f>
              <c:numCache>
                <c:formatCode>General</c:formatCode>
                <c:ptCount val="7"/>
                <c:pt idx="0">
                  <c:v>56284</c:v>
                </c:pt>
                <c:pt idx="1">
                  <c:v>41815</c:v>
                </c:pt>
                <c:pt idx="3">
                  <c:v>21636</c:v>
                </c:pt>
                <c:pt idx="4">
                  <c:v>9104</c:v>
                </c:pt>
                <c:pt idx="6">
                  <c:v>8106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29-05AC-4DE9-8633-4A5EFA8DCE4F}"/>
            </c:ext>
          </c:extLst>
        </c:ser>
        <c:dLbls>
          <c:dLblPos val="inEnd"/>
          <c:showLegendKey val="0"/>
          <c:showVal val="1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r"/>
      <c:overlay val="1"/>
      <c:spPr>
        <a:solidFill>
          <a:srgbClr val="BFBFBF"/>
        </a:solidFill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rgbClr val="000000"/>
              </a:solidFill>
              <a:latin typeface="Corbel"/>
              <a:ea typeface="Corbel"/>
              <a:cs typeface="Corbel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[Practical_Aditya_Rajgor.xlsx]Pivot-table!PivotTable1</c:name>
    <c:fmtId val="1"/>
  </c:pivotSource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pieChart>
        <c:varyColors val="1"/>
        <c:ser>
          <c:idx val="0"/>
          <c:order val="0"/>
          <c:tx>
            <c:strRef>
              <c:f>'Pivot-table'!$K$7:$K$8</c:f>
              <c:strCache>
                <c:ptCount val="1"/>
                <c:pt idx="0">
                  <c:v>Beans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2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3"/>
            <c:bubble3D val="0"/>
            <c:spPr>
              <a:solidFill>
                <a:schemeClr val="accent4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4"/>
            <c:bubble3D val="0"/>
            <c:spPr>
              <a:solidFill>
                <a:schemeClr val="accent5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5"/>
            <c:bubble3D val="0"/>
            <c:spPr>
              <a:solidFill>
                <a:schemeClr val="accent6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6"/>
            <c:bubble3D val="0"/>
            <c:spPr>
              <a:solidFill>
                <a:schemeClr val="accent1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cat>
            <c:strRef>
              <c:f>'Pivot-table'!$J$9:$J$16</c:f>
              <c:strCache>
                <c:ptCount val="7"/>
                <c:pt idx="0">
                  <c:v>United States</c:v>
                </c:pt>
                <c:pt idx="1">
                  <c:v>United Kingdom</c:v>
                </c:pt>
                <c:pt idx="2">
                  <c:v>New Zealand</c:v>
                </c:pt>
                <c:pt idx="3">
                  <c:v>Germany</c:v>
                </c:pt>
                <c:pt idx="4">
                  <c:v>France</c:v>
                </c:pt>
                <c:pt idx="5">
                  <c:v>Canada</c:v>
                </c:pt>
                <c:pt idx="6">
                  <c:v>Australia</c:v>
                </c:pt>
              </c:strCache>
            </c:strRef>
          </c:cat>
          <c:val>
            <c:numRef>
              <c:f>'Pivot-table'!$K$9:$K$16</c:f>
              <c:numCache>
                <c:formatCode>General</c:formatCode>
                <c:ptCount val="7"/>
                <c:pt idx="0">
                  <c:v>7163</c:v>
                </c:pt>
                <c:pt idx="1">
                  <c:v>5100</c:v>
                </c:pt>
                <c:pt idx="3">
                  <c:v>29905</c:v>
                </c:pt>
                <c:pt idx="4">
                  <c:v>680</c:v>
                </c:pt>
                <c:pt idx="6">
                  <c:v>14433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8-F435-4BBC-9A8C-EEF0FE7934D1}"/>
            </c:ext>
          </c:extLst>
        </c:ser>
        <c:ser>
          <c:idx val="1"/>
          <c:order val="1"/>
          <c:tx>
            <c:strRef>
              <c:f>'Pivot-table'!$L$7:$L$8</c:f>
              <c:strCache>
                <c:ptCount val="1"/>
                <c:pt idx="0">
                  <c:v>Broccoli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2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3"/>
            <c:bubble3D val="0"/>
            <c:spPr>
              <a:solidFill>
                <a:schemeClr val="accent4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4"/>
            <c:bubble3D val="0"/>
            <c:spPr>
              <a:solidFill>
                <a:schemeClr val="accent5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5"/>
            <c:bubble3D val="0"/>
            <c:spPr>
              <a:solidFill>
                <a:schemeClr val="accent6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6"/>
            <c:bubble3D val="0"/>
            <c:spPr>
              <a:solidFill>
                <a:schemeClr val="accent1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cat>
            <c:strRef>
              <c:f>'Pivot-table'!$J$9:$J$16</c:f>
              <c:strCache>
                <c:ptCount val="7"/>
                <c:pt idx="0">
                  <c:v>United States</c:v>
                </c:pt>
                <c:pt idx="1">
                  <c:v>United Kingdom</c:v>
                </c:pt>
                <c:pt idx="2">
                  <c:v>New Zealand</c:v>
                </c:pt>
                <c:pt idx="3">
                  <c:v>Germany</c:v>
                </c:pt>
                <c:pt idx="4">
                  <c:v>France</c:v>
                </c:pt>
                <c:pt idx="5">
                  <c:v>Canada</c:v>
                </c:pt>
                <c:pt idx="6">
                  <c:v>Australia</c:v>
                </c:pt>
              </c:strCache>
            </c:strRef>
          </c:cat>
          <c:val>
            <c:numRef>
              <c:f>'Pivot-table'!$L$9:$L$16</c:f>
              <c:numCache>
                <c:formatCode>General</c:formatCode>
                <c:ptCount val="7"/>
                <c:pt idx="0">
                  <c:v>26715</c:v>
                </c:pt>
                <c:pt idx="1">
                  <c:v>38436</c:v>
                </c:pt>
                <c:pt idx="2">
                  <c:v>4390</c:v>
                </c:pt>
                <c:pt idx="3">
                  <c:v>37197</c:v>
                </c:pt>
                <c:pt idx="4">
                  <c:v>5341</c:v>
                </c:pt>
                <c:pt idx="5">
                  <c:v>12407</c:v>
                </c:pt>
                <c:pt idx="6">
                  <c:v>17953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9-F435-4BBC-9A8C-EEF0FE7934D1}"/>
            </c:ext>
          </c:extLst>
        </c:ser>
        <c:ser>
          <c:idx val="2"/>
          <c:order val="2"/>
          <c:tx>
            <c:strRef>
              <c:f>'Pivot-table'!$M$7:$M$8</c:f>
              <c:strCache>
                <c:ptCount val="1"/>
                <c:pt idx="0">
                  <c:v>Carrots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2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3"/>
            <c:bubble3D val="0"/>
            <c:spPr>
              <a:solidFill>
                <a:schemeClr val="accent4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4"/>
            <c:bubble3D val="0"/>
            <c:spPr>
              <a:solidFill>
                <a:schemeClr val="accent5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5"/>
            <c:bubble3D val="0"/>
            <c:spPr>
              <a:solidFill>
                <a:schemeClr val="accent6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6"/>
            <c:bubble3D val="0"/>
            <c:spPr>
              <a:solidFill>
                <a:schemeClr val="accent1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cat>
            <c:strRef>
              <c:f>'Pivot-table'!$J$9:$J$16</c:f>
              <c:strCache>
                <c:ptCount val="7"/>
                <c:pt idx="0">
                  <c:v>United States</c:v>
                </c:pt>
                <c:pt idx="1">
                  <c:v>United Kingdom</c:v>
                </c:pt>
                <c:pt idx="2">
                  <c:v>New Zealand</c:v>
                </c:pt>
                <c:pt idx="3">
                  <c:v>Germany</c:v>
                </c:pt>
                <c:pt idx="4">
                  <c:v>France</c:v>
                </c:pt>
                <c:pt idx="5">
                  <c:v>Canada</c:v>
                </c:pt>
                <c:pt idx="6">
                  <c:v>Australia</c:v>
                </c:pt>
              </c:strCache>
            </c:strRef>
          </c:cat>
          <c:val>
            <c:numRef>
              <c:f>'Pivot-table'!$M$9:$M$16</c:f>
              <c:numCache>
                <c:formatCode>General</c:formatCode>
                <c:ptCount val="7"/>
                <c:pt idx="0">
                  <c:v>56284</c:v>
                </c:pt>
                <c:pt idx="1">
                  <c:v>41815</c:v>
                </c:pt>
                <c:pt idx="3">
                  <c:v>21636</c:v>
                </c:pt>
                <c:pt idx="4">
                  <c:v>9104</c:v>
                </c:pt>
                <c:pt idx="6">
                  <c:v>8106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A-F435-4BBC-9A8C-EEF0FE7934D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strDim type="cat">
        <cx:f>_xlchart.v1.0</cx:f>
      </cx:strDim>
      <cx:numDim type="val">
        <cx:f>_xlchart.v1.1</cx:f>
      </cx:numDim>
    </cx:data>
  </cx:chartData>
  <cx:chart>
    <cx:title pos="t" align="ctr" overlay="0">
      <cx:tx>
        <cx:txData>
          <cx:v>Stat.Student's Score's Histogram</cx:v>
        </cx:txData>
      </cx:tx>
      <cx:spPr>
        <a:solidFill>
          <a:srgbClr val="BFBFBF"/>
        </a:solidFill>
      </cx:spPr>
      <cx:txPr>
        <a:bodyPr vertOverflow="overflow" horzOverflow="overflow" wrap="square" lIns="0" tIns="0" rIns="0" bIns="0"/>
        <a:lstStyle/>
        <a:p>
          <a:pPr algn="ctr" rtl="0">
            <a:defRPr sz="1400" b="0" i="0">
              <a:solidFill>
                <a:srgbClr val="595959"/>
              </a:solidFill>
              <a:latin typeface="Corbel" panose="020B0503020204020204" pitchFamily="34" charset="0"/>
              <a:ea typeface="Corbel" panose="020B0503020204020204" pitchFamily="34" charset="0"/>
              <a:cs typeface="Corbel" panose="020B0503020204020204" pitchFamily="34" charset="0"/>
            </a:defRPr>
          </a:pPr>
          <a:r>
            <a:rPr>
              <a:latin typeface="Corbel" panose="020B0503020204020204" pitchFamily="34" charset="0"/>
            </a:rPr>
            <a:t>Stat.Student's Score's Histogram</a:t>
          </a:r>
        </a:p>
      </cx:txPr>
    </cx:title>
    <cx:plotArea>
      <cx:plotAreaRegion>
        <cx:series layoutId="clusteredColumn" uniqueId="{7C925B1B-8097-48BB-AACE-AB63E7952FBC}">
          <cx:tx>
            <cx:txData>
              <cx:v>frequency</cx:v>
            </cx:txData>
          </cx:tx>
          <cx:spPr>
            <a:solidFill>
              <a:srgbClr val="ED7D31"/>
            </a:solidFill>
            <a:ln>
              <a:solidFill>
                <a:srgbClr val="000000"/>
              </a:solidFill>
            </a:ln>
          </cx:spPr>
          <cx:dataId val="0"/>
          <cx:layoutPr>
            <cx:aggregation/>
          </cx:layoutPr>
        </cx:series>
      </cx:plotAreaRegion>
      <cx:axis id="0">
        <cx:catScaling gapWidth="0"/>
        <cx:title>
          <cx:tx>
            <cx:txData>
              <cx:v>Bins</cx:v>
            </cx:txData>
          </cx:tx>
          <cx:txPr>
            <a:bodyPr vertOverflow="overflow" horzOverflow="overflow" wrap="square" lIns="0" tIns="0" rIns="0" bIns="0"/>
            <a:lstStyle/>
            <a:p>
              <a:pPr algn="ctr" rtl="0">
                <a:defRPr sz="1200" b="1" i="0">
                  <a:solidFill>
                    <a:srgbClr val="000000"/>
                  </a:solidFill>
                  <a:latin typeface="Corbel" panose="020B0503020204020204" pitchFamily="34" charset="0"/>
                  <a:ea typeface="Corbel" panose="020B0503020204020204" pitchFamily="34" charset="0"/>
                  <a:cs typeface="Corbel" panose="020B0503020204020204" pitchFamily="34" charset="0"/>
                </a:defRPr>
              </a:pPr>
              <a:r>
                <a:rPr sz="1200" b="1">
                  <a:solidFill>
                    <a:srgbClr val="000000"/>
                  </a:solidFill>
                  <a:latin typeface="Corbel" panose="020B0503020204020204" pitchFamily="34" charset="0"/>
                </a:rPr>
                <a:t>Bins</a:t>
              </a:r>
            </a:p>
          </cx:txPr>
        </cx:title>
        <cx:majorTickMarks type="cross"/>
        <cx:tickLabels/>
        <cx:spPr>
          <a:ln>
            <a:solidFill>
              <a:srgbClr val="000000"/>
            </a:solidFill>
          </a:ln>
        </cx:spPr>
        <cx:txPr>
          <a:bodyPr vertOverflow="overflow" horzOverflow="overflow" wrap="square" lIns="0" tIns="0" rIns="0" bIns="0"/>
          <a:lstStyle/>
          <a:p>
            <a:pPr algn="ctr" rtl="0">
              <a:defRPr sz="900" b="0" i="1">
                <a:solidFill>
                  <a:srgbClr val="595959"/>
                </a:solidFill>
                <a:latin typeface="Corbel" panose="020B0503020204020204" pitchFamily="34" charset="0"/>
                <a:ea typeface="Corbel" panose="020B0503020204020204" pitchFamily="34" charset="0"/>
                <a:cs typeface="Corbel" panose="020B0503020204020204" pitchFamily="34" charset="0"/>
              </a:defRPr>
            </a:pPr>
            <a:endParaRPr b="0" i="1">
              <a:latin typeface="Corbel" panose="020B0503020204020204" pitchFamily="34" charset="0"/>
            </a:endParaRPr>
          </a:p>
        </cx:txPr>
      </cx:axis>
      <cx:axis id="1">
        <cx:valScaling/>
        <cx:title>
          <cx:tx>
            <cx:txData>
              <cx:v>Frequency</cx:v>
            </cx:txData>
          </cx:tx>
          <cx:txPr>
            <a:bodyPr vertOverflow="overflow" horzOverflow="overflow" wrap="square" lIns="0" tIns="0" rIns="0" bIns="0"/>
            <a:lstStyle/>
            <a:p>
              <a:pPr algn="ctr" rtl="0">
                <a:defRPr sz="1200" b="0" i="0">
                  <a:solidFill>
                    <a:srgbClr val="000000"/>
                  </a:solidFill>
                  <a:latin typeface="Corbel" panose="020B0503020204020204" pitchFamily="34" charset="0"/>
                  <a:ea typeface="Corbel" panose="020B0503020204020204" pitchFamily="34" charset="0"/>
                  <a:cs typeface="Corbel" panose="020B0503020204020204" pitchFamily="34" charset="0"/>
                </a:defRPr>
              </a:pPr>
              <a:r>
                <a:rPr sz="1200">
                  <a:solidFill>
                    <a:srgbClr val="000000"/>
                  </a:solidFill>
                  <a:latin typeface="Corbel" panose="020B0503020204020204" pitchFamily="34" charset="0"/>
                </a:rPr>
                <a:t>Frequency</a:t>
              </a:r>
            </a:p>
          </cx:txPr>
        </cx:title>
        <cx:majorGridlines/>
        <cx:tickLabels/>
        <cx:txPr>
          <a:bodyPr vertOverflow="overflow" horzOverflow="overflow" wrap="square" lIns="0" tIns="0" rIns="0" bIns="0"/>
          <a:lstStyle/>
          <a:p>
            <a:pPr algn="ctr" rtl="0">
              <a:defRPr sz="1200" b="0" i="0">
                <a:solidFill>
                  <a:srgbClr val="595959"/>
                </a:solidFill>
                <a:latin typeface="Corbel" panose="020B0503020204020204" pitchFamily="34" charset="0"/>
                <a:ea typeface="Corbel" panose="020B0503020204020204" pitchFamily="34" charset="0"/>
                <a:cs typeface="Corbel" panose="020B0503020204020204" pitchFamily="34" charset="0"/>
              </a:defRPr>
            </a:pPr>
            <a:endParaRPr sz="1200">
              <a:solidFill>
                <a:srgbClr val="595959"/>
              </a:solidFill>
              <a:latin typeface="Corbel" panose="020B0503020204020204" pitchFamily="34" charset="0"/>
            </a:endParaRPr>
          </a:p>
        </cx:txPr>
      </cx:axis>
    </cx:plotArea>
  </cx:chart>
</cx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9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0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2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3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5" Type="http://schemas.openxmlformats.org/officeDocument/2006/relationships/chart" Target="../charts/chart5.xml"/><Relationship Id="rId4" Type="http://schemas.openxmlformats.org/officeDocument/2006/relationships/chart" Target="../charts/chart4.xml"/></Relationships>
</file>

<file path=xl/drawings/_rels/drawing2.xml.rels><?xml version="1.0" encoding="UTF-8" standalone="yes"?>
<Relationships xmlns="http://schemas.openxmlformats.org/package/2006/relationships"><Relationship Id="rId3" Type="http://schemas.microsoft.com/office/2014/relationships/chartEx" Target="../charts/chartEx1.xml"/><Relationship Id="rId2" Type="http://schemas.openxmlformats.org/officeDocument/2006/relationships/chart" Target="../charts/chart7.xml"/><Relationship Id="rId1" Type="http://schemas.openxmlformats.org/officeDocument/2006/relationships/chart" Target="../charts/chart6.xml"/><Relationship Id="rId6" Type="http://schemas.openxmlformats.org/officeDocument/2006/relationships/chart" Target="../charts/chart10.xml"/><Relationship Id="rId5" Type="http://schemas.openxmlformats.org/officeDocument/2006/relationships/chart" Target="../charts/chart9.xml"/><Relationship Id="rId4" Type="http://schemas.openxmlformats.org/officeDocument/2006/relationships/chart" Target="../charts/chart8.xml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chart" Target="../charts/chart12.xml"/><Relationship Id="rId1" Type="http://schemas.openxmlformats.org/officeDocument/2006/relationships/chart" Target="../charts/chart1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9525</xdr:colOff>
      <xdr:row>6</xdr:row>
      <xdr:rowOff>0</xdr:rowOff>
    </xdr:from>
    <xdr:to>
      <xdr:col>13</xdr:col>
      <xdr:colOff>314325</xdr:colOff>
      <xdr:row>22</xdr:row>
      <xdr:rowOff>180975</xdr:rowOff>
    </xdr:to>
    <xdr:graphicFrame macro="">
      <xdr:nvGraphicFramePr>
        <xdr:cNvPr id="10" name="Chart 9">
          <a:extLst>
            <a:ext uri="{FF2B5EF4-FFF2-40B4-BE49-F238E27FC236}">
              <a16:creationId xmlns:a16="http://schemas.microsoft.com/office/drawing/2014/main" id="{C377AEBA-7B74-4FDC-9DDA-9CDA63D9199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6</xdr:col>
      <xdr:colOff>0</xdr:colOff>
      <xdr:row>23</xdr:row>
      <xdr:rowOff>180975</xdr:rowOff>
    </xdr:from>
    <xdr:to>
      <xdr:col>13</xdr:col>
      <xdr:colOff>304800</xdr:colOff>
      <xdr:row>38</xdr:row>
      <xdr:rowOff>66675</xdr:rowOff>
    </xdr:to>
    <xdr:graphicFrame macro="">
      <xdr:nvGraphicFramePr>
        <xdr:cNvPr id="11" name="Chart 10">
          <a:extLst>
            <a:ext uri="{FF2B5EF4-FFF2-40B4-BE49-F238E27FC236}">
              <a16:creationId xmlns:a16="http://schemas.microsoft.com/office/drawing/2014/main" id="{CAEF8E17-DE24-48A7-ADB5-DE2AEEB83FD8}"/>
            </a:ext>
            <a:ext uri="{147F2762-F138-4A5C-976F-8EAC2B608ADB}">
              <a16:predDERef xmlns:a16="http://schemas.microsoft.com/office/drawing/2014/main" pred="{C377AEBA-7B74-4FDC-9DDA-9CDA63D9199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6</xdr:col>
      <xdr:colOff>9525</xdr:colOff>
      <xdr:row>40</xdr:row>
      <xdr:rowOff>180975</xdr:rowOff>
    </xdr:from>
    <xdr:to>
      <xdr:col>13</xdr:col>
      <xdr:colOff>314325</xdr:colOff>
      <xdr:row>55</xdr:row>
      <xdr:rowOff>66675</xdr:rowOff>
    </xdr:to>
    <xdr:graphicFrame macro="">
      <xdr:nvGraphicFramePr>
        <xdr:cNvPr id="15" name="Chart 14">
          <a:extLst>
            <a:ext uri="{FF2B5EF4-FFF2-40B4-BE49-F238E27FC236}">
              <a16:creationId xmlns:a16="http://schemas.microsoft.com/office/drawing/2014/main" id="{CCE3FE92-B8EE-4CEC-8D4C-8BC325545E1F}"/>
            </a:ext>
            <a:ext uri="{147F2762-F138-4A5C-976F-8EAC2B608ADB}">
              <a16:predDERef xmlns:a16="http://schemas.microsoft.com/office/drawing/2014/main" pred="{CAEF8E17-DE24-48A7-ADB5-DE2AEEB83FD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5</xdr:col>
      <xdr:colOff>600075</xdr:colOff>
      <xdr:row>67</xdr:row>
      <xdr:rowOff>9525</xdr:rowOff>
    </xdr:from>
    <xdr:to>
      <xdr:col>13</xdr:col>
      <xdr:colOff>295275</xdr:colOff>
      <xdr:row>82</xdr:row>
      <xdr:rowOff>161925</xdr:rowOff>
    </xdr:to>
    <xdr:graphicFrame macro="">
      <xdr:nvGraphicFramePr>
        <xdr:cNvPr id="17" name="Chart 16">
          <a:extLst>
            <a:ext uri="{FF2B5EF4-FFF2-40B4-BE49-F238E27FC236}">
              <a16:creationId xmlns:a16="http://schemas.microsoft.com/office/drawing/2014/main" id="{3C16021F-21FC-4061-AD98-9661154BBFF4}"/>
            </a:ext>
            <a:ext uri="{147F2762-F138-4A5C-976F-8EAC2B608ADB}">
              <a16:predDERef xmlns:a16="http://schemas.microsoft.com/office/drawing/2014/main" pred="{CCE3FE92-B8EE-4CEC-8D4C-8BC325545E1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7</xdr:col>
      <xdr:colOff>600075</xdr:colOff>
      <xdr:row>85</xdr:row>
      <xdr:rowOff>180975</xdr:rowOff>
    </xdr:from>
    <xdr:to>
      <xdr:col>15</xdr:col>
      <xdr:colOff>561975</xdr:colOff>
      <xdr:row>101</xdr:row>
      <xdr:rowOff>161925</xdr:rowOff>
    </xdr:to>
    <xdr:graphicFrame macro="">
      <xdr:nvGraphicFramePr>
        <xdr:cNvPr id="22" name="Chart 21">
          <a:extLst>
            <a:ext uri="{FF2B5EF4-FFF2-40B4-BE49-F238E27FC236}">
              <a16:creationId xmlns:a16="http://schemas.microsoft.com/office/drawing/2014/main" id="{ACED7870-992C-46ED-84A0-22B9F7FA7B7A}"/>
            </a:ext>
            <a:ext uri="{147F2762-F138-4A5C-976F-8EAC2B608ADB}">
              <a16:predDERef xmlns:a16="http://schemas.microsoft.com/office/drawing/2014/main" pred="{3C16021F-21FC-4061-AD98-9661154BBFF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981075</xdr:colOff>
      <xdr:row>5</xdr:row>
      <xdr:rowOff>180975</xdr:rowOff>
    </xdr:from>
    <xdr:to>
      <xdr:col>15</xdr:col>
      <xdr:colOff>295275</xdr:colOff>
      <xdr:row>20</xdr:row>
      <xdr:rowOff>66675</xdr:rowOff>
    </xdr:to>
    <xdr:graphicFrame macro="">
      <xdr:nvGraphicFramePr>
        <xdr:cNvPr id="10" name="Chart 9">
          <a:extLst>
            <a:ext uri="{FF2B5EF4-FFF2-40B4-BE49-F238E27FC236}">
              <a16:creationId xmlns:a16="http://schemas.microsoft.com/office/drawing/2014/main" id="{89C5CFB5-BEC5-41DF-99ED-48559AF244CD}"/>
            </a:ext>
            <a:ext uri="{147F2762-F138-4A5C-976F-8EAC2B608ADB}">
              <a16:predDERef xmlns:a16="http://schemas.microsoft.com/office/drawing/2014/main" pred="{9F218FF3-EDA5-4AEB-B388-5404EC1AA7B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7</xdr:col>
      <xdr:colOff>981075</xdr:colOff>
      <xdr:row>22</xdr:row>
      <xdr:rowOff>0</xdr:rowOff>
    </xdr:from>
    <xdr:to>
      <xdr:col>15</xdr:col>
      <xdr:colOff>295275</xdr:colOff>
      <xdr:row>36</xdr:row>
      <xdr:rowOff>76200</xdr:rowOff>
    </xdr:to>
    <xdr:graphicFrame macro="">
      <xdr:nvGraphicFramePr>
        <xdr:cNvPr id="11" name="Chart 10">
          <a:extLst>
            <a:ext uri="{FF2B5EF4-FFF2-40B4-BE49-F238E27FC236}">
              <a16:creationId xmlns:a16="http://schemas.microsoft.com/office/drawing/2014/main" id="{A2957E15-6D6A-4454-BEEA-262ED78EF1D4}"/>
            </a:ext>
            <a:ext uri="{147F2762-F138-4A5C-976F-8EAC2B608ADB}">
              <a16:predDERef xmlns:a16="http://schemas.microsoft.com/office/drawing/2014/main" pred="{89C5CFB5-BEC5-41DF-99ED-48559AF244C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5</xdr:col>
      <xdr:colOff>19050</xdr:colOff>
      <xdr:row>69</xdr:row>
      <xdr:rowOff>9525</xdr:rowOff>
    </xdr:from>
    <xdr:to>
      <xdr:col>11</xdr:col>
      <xdr:colOff>209550</xdr:colOff>
      <xdr:row>83</xdr:row>
      <xdr:rowOff>85725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23" name="Chart 22">
              <a:extLst>
                <a:ext uri="{FF2B5EF4-FFF2-40B4-BE49-F238E27FC236}">
                  <a16:creationId xmlns:a16="http://schemas.microsoft.com/office/drawing/2014/main" id="{D14BF4C3-5A2C-4DE0-82F7-B342C7ACC470}"/>
                </a:ext>
                <a:ext uri="{147F2762-F138-4A5C-976F-8EAC2B608ADB}">
                  <a16:predDERef xmlns:a16="http://schemas.microsoft.com/office/drawing/2014/main" pred="{A2957E15-6D6A-4454-BEEA-262ED78EF1D4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3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0" y="0"/>
              <a:ext cx="0" cy="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sz="1100"/>
                <a:t>This chart isn't available in your version of Excel.
Editing this shape or saving this workbook in a different file format will permanently break the chart.</a:t>
              </a:r>
            </a:p>
          </xdr:txBody>
        </xdr:sp>
      </mc:Fallback>
    </mc:AlternateContent>
    <xdr:clientData/>
  </xdr:twoCellAnchor>
  <xdr:twoCellAnchor>
    <xdr:from>
      <xdr:col>5</xdr:col>
      <xdr:colOff>38100</xdr:colOff>
      <xdr:row>86</xdr:row>
      <xdr:rowOff>0</xdr:rowOff>
    </xdr:from>
    <xdr:to>
      <xdr:col>11</xdr:col>
      <xdr:colOff>228600</xdr:colOff>
      <xdr:row>100</xdr:row>
      <xdr:rowOff>76200</xdr:rowOff>
    </xdr:to>
    <xdr:graphicFrame macro="">
      <xdr:nvGraphicFramePr>
        <xdr:cNvPr id="37" name="Chart 36">
          <a:extLst>
            <a:ext uri="{FF2B5EF4-FFF2-40B4-BE49-F238E27FC236}">
              <a16:creationId xmlns:a16="http://schemas.microsoft.com/office/drawing/2014/main" id="{A8BDA608-BD11-4D43-930F-D9E0F46DA69F}"/>
            </a:ext>
            <a:ext uri="{147F2762-F138-4A5C-976F-8EAC2B608ADB}">
              <a16:predDERef xmlns:a16="http://schemas.microsoft.com/office/drawing/2014/main" pred="{D14BF4C3-5A2C-4DE0-82F7-B342C7ACC47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12</xdr:col>
      <xdr:colOff>9525</xdr:colOff>
      <xdr:row>85</xdr:row>
      <xdr:rowOff>180975</xdr:rowOff>
    </xdr:from>
    <xdr:to>
      <xdr:col>19</xdr:col>
      <xdr:colOff>314325</xdr:colOff>
      <xdr:row>100</xdr:row>
      <xdr:rowOff>66675</xdr:rowOff>
    </xdr:to>
    <xdr:graphicFrame macro="">
      <xdr:nvGraphicFramePr>
        <xdr:cNvPr id="41" name="Chart 40">
          <a:extLst>
            <a:ext uri="{FF2B5EF4-FFF2-40B4-BE49-F238E27FC236}">
              <a16:creationId xmlns:a16="http://schemas.microsoft.com/office/drawing/2014/main" id="{BC2C4255-B10D-4607-A3B6-1DA4C03FE9BE}"/>
            </a:ext>
            <a:ext uri="{147F2762-F138-4A5C-976F-8EAC2B608ADB}">
              <a16:predDERef xmlns:a16="http://schemas.microsoft.com/office/drawing/2014/main" pred="{A8BDA608-BD11-4D43-930F-D9E0F46DA69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12</xdr:col>
      <xdr:colOff>0</xdr:colOff>
      <xdr:row>68</xdr:row>
      <xdr:rowOff>180975</xdr:rowOff>
    </xdr:from>
    <xdr:to>
      <xdr:col>19</xdr:col>
      <xdr:colOff>304800</xdr:colOff>
      <xdr:row>83</xdr:row>
      <xdr:rowOff>66675</xdr:rowOff>
    </xdr:to>
    <xdr:graphicFrame macro="">
      <xdr:nvGraphicFramePr>
        <xdr:cNvPr id="49" name="Chart 48">
          <a:extLst>
            <a:ext uri="{FF2B5EF4-FFF2-40B4-BE49-F238E27FC236}">
              <a16:creationId xmlns:a16="http://schemas.microsoft.com/office/drawing/2014/main" id="{E6EB9B26-1B4F-4A5F-A848-D2EB08425F26}"/>
            </a:ext>
            <a:ext uri="{147F2762-F138-4A5C-976F-8EAC2B608ADB}">
              <a16:predDERef xmlns:a16="http://schemas.microsoft.com/office/drawing/2014/main" pred="{BC2C4255-B10D-4607-A3B6-1DA4C03FE9B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19050</xdr:colOff>
      <xdr:row>17</xdr:row>
      <xdr:rowOff>28575</xdr:rowOff>
    </xdr:from>
    <xdr:to>
      <xdr:col>15</xdr:col>
      <xdr:colOff>200025</xdr:colOff>
      <xdr:row>31</xdr:row>
      <xdr:rowOff>104775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5C402D30-A8FD-4071-B63A-59580968FE2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14</xdr:col>
      <xdr:colOff>390525</xdr:colOff>
      <xdr:row>29</xdr:row>
      <xdr:rowOff>152400</xdr:rowOff>
    </xdr:from>
    <xdr:to>
      <xdr:col>14</xdr:col>
      <xdr:colOff>438150</xdr:colOff>
      <xdr:row>30</xdr:row>
      <xdr:rowOff>9525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216A6619-2C8E-4762-91AA-B523FA721DB1}"/>
            </a:ext>
            <a:ext uri="{147F2762-F138-4A5C-976F-8EAC2B608ADB}">
              <a16:predDERef xmlns:a16="http://schemas.microsoft.com/office/drawing/2014/main" pred="{5C402D30-A8FD-4071-B63A-59580968FE2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19050</xdr:colOff>
      <xdr:row>5</xdr:row>
      <xdr:rowOff>152400</xdr:rowOff>
    </xdr:from>
    <xdr:to>
      <xdr:col>7</xdr:col>
      <xdr:colOff>561975</xdr:colOff>
      <xdr:row>8</xdr:row>
      <xdr:rowOff>142875</xdr:rowOff>
    </xdr:to>
    <xdr:sp macro="" textlink="">
      <xdr:nvSpPr>
        <xdr:cNvPr id="4" name="Double Bracket 3">
          <a:extLst>
            <a:ext uri="{FF2B5EF4-FFF2-40B4-BE49-F238E27FC236}">
              <a16:creationId xmlns:a16="http://schemas.microsoft.com/office/drawing/2014/main" id="{B01EDE6D-62C9-4F53-B50B-184375727316}"/>
            </a:ext>
          </a:extLst>
        </xdr:cNvPr>
        <xdr:cNvSpPr/>
      </xdr:nvSpPr>
      <xdr:spPr>
        <a:xfrm>
          <a:off x="4286250" y="1257300"/>
          <a:ext cx="542925" cy="561975"/>
        </a:xfrm>
        <a:prstGeom prst="bracketPair">
          <a:avLst/>
        </a:prstGeom>
        <a:noFill/>
        <a:ln w="12700">
          <a:solidFill>
            <a:srgbClr val="000000"/>
          </a:solidFill>
          <a:prstDash val="solid"/>
        </a:ln>
        <a:effectLst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rgbClr val="FFFFFF"/>
        </a:fontRef>
      </xdr:style>
      <xdr:txBody>
        <a:bodyPr rtlCol="0" anchor="ctr"/>
        <a:lstStyle/>
        <a:p>
          <a:pPr algn="ctr"/>
          <a:endParaRPr lang="en-US"/>
        </a:p>
      </xdr:txBody>
    </xdr: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76200</xdr:colOff>
      <xdr:row>4</xdr:row>
      <xdr:rowOff>85725</xdr:rowOff>
    </xdr:from>
    <xdr:to>
      <xdr:col>5</xdr:col>
      <xdr:colOff>352425</xdr:colOff>
      <xdr:row>9</xdr:row>
      <xdr:rowOff>142875</xdr:rowOff>
    </xdr:to>
    <xdr:sp macro="" textlink="">
      <xdr:nvSpPr>
        <xdr:cNvPr id="2" name="Double Bracket 1">
          <a:extLst>
            <a:ext uri="{FF2B5EF4-FFF2-40B4-BE49-F238E27FC236}">
              <a16:creationId xmlns:a16="http://schemas.microsoft.com/office/drawing/2014/main" id="{0B79BFA0-9885-4E80-B530-6F16FECF1F42}"/>
            </a:ext>
          </a:extLst>
        </xdr:cNvPr>
        <xdr:cNvSpPr/>
      </xdr:nvSpPr>
      <xdr:spPr>
        <a:xfrm>
          <a:off x="1905000" y="1000125"/>
          <a:ext cx="885825" cy="1009650"/>
        </a:xfrm>
        <a:prstGeom prst="bracketPair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rtlCol="0" anchor="ctr"/>
        <a:lstStyle/>
        <a:p>
          <a:pPr algn="ctr"/>
          <a:endParaRPr lang="en-US"/>
        </a:p>
      </xdr:txBody>
    </xdr:sp>
    <xdr:clientData/>
  </xdr:twoCellAnchor>
  <xdr:twoCellAnchor>
    <xdr:from>
      <xdr:col>7</xdr:col>
      <xdr:colOff>304800</xdr:colOff>
      <xdr:row>3</xdr:row>
      <xdr:rowOff>57150</xdr:rowOff>
    </xdr:from>
    <xdr:to>
      <xdr:col>11</xdr:col>
      <xdr:colOff>19050</xdr:colOff>
      <xdr:row>6</xdr:row>
      <xdr:rowOff>66675</xdr:rowOff>
    </xdr:to>
    <xdr:sp macro="" textlink="">
      <xdr:nvSpPr>
        <xdr:cNvPr id="3" name="Double Bracket 2">
          <a:extLst>
            <a:ext uri="{FF2B5EF4-FFF2-40B4-BE49-F238E27FC236}">
              <a16:creationId xmlns:a16="http://schemas.microsoft.com/office/drawing/2014/main" id="{288ACFC2-0694-4429-B5BE-9BDD6E8508CF}"/>
            </a:ext>
            <a:ext uri="{147F2762-F138-4A5C-976F-8EAC2B608ADB}">
              <a16:predDERef xmlns:a16="http://schemas.microsoft.com/office/drawing/2014/main" pred="{0B79BFA0-9885-4E80-B530-6F16FECF1F42}"/>
            </a:ext>
          </a:extLst>
        </xdr:cNvPr>
        <xdr:cNvSpPr/>
      </xdr:nvSpPr>
      <xdr:spPr>
        <a:xfrm>
          <a:off x="3962400" y="781050"/>
          <a:ext cx="2152650" cy="581025"/>
        </a:xfrm>
        <a:prstGeom prst="bracketPair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rtlCol="0" anchor="ctr"/>
        <a:lstStyle/>
        <a:p>
          <a:pPr algn="ctr"/>
          <a:endParaRPr lang="en-US"/>
        </a:p>
      </xdr:txBody>
    </xdr:sp>
    <xdr:clientData/>
  </xdr:twoCellAnchor>
  <xdr:twoCellAnchor>
    <xdr:from>
      <xdr:col>4</xdr:col>
      <xdr:colOff>352425</xdr:colOff>
      <xdr:row>10</xdr:row>
      <xdr:rowOff>85725</xdr:rowOff>
    </xdr:from>
    <xdr:to>
      <xdr:col>8</xdr:col>
      <xdr:colOff>85725</xdr:colOff>
      <xdr:row>15</xdr:row>
      <xdr:rowOff>85725</xdr:rowOff>
    </xdr:to>
    <xdr:sp macro="" textlink="">
      <xdr:nvSpPr>
        <xdr:cNvPr id="4" name="Double Bracket 3">
          <a:extLst>
            <a:ext uri="{FF2B5EF4-FFF2-40B4-BE49-F238E27FC236}">
              <a16:creationId xmlns:a16="http://schemas.microsoft.com/office/drawing/2014/main" id="{80A84C76-0665-43DE-B74C-33529413E27A}"/>
            </a:ext>
            <a:ext uri="{147F2762-F138-4A5C-976F-8EAC2B608ADB}">
              <a16:predDERef xmlns:a16="http://schemas.microsoft.com/office/drawing/2014/main" pred="{288ACFC2-0694-4429-B5BE-9BDD6E8508CF}"/>
            </a:ext>
          </a:extLst>
        </xdr:cNvPr>
        <xdr:cNvSpPr/>
      </xdr:nvSpPr>
      <xdr:spPr>
        <a:xfrm>
          <a:off x="2181225" y="2143125"/>
          <a:ext cx="2171700" cy="952500"/>
        </a:xfrm>
        <a:prstGeom prst="bracketPair">
          <a:avLst/>
        </a:prstGeom>
        <a:noFill/>
        <a:ln w="12700">
          <a:solidFill>
            <a:srgbClr val="000000"/>
          </a:solidFill>
          <a:prstDash val="solid"/>
        </a:ln>
        <a:effectLst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rgbClr val="FFFFFF"/>
        </a:fontRef>
      </xdr:style>
      <xdr:txBody>
        <a:bodyPr rtlCol="0" anchor="ctr"/>
        <a:lstStyle/>
        <a:p>
          <a:pPr algn="ctr"/>
          <a:endParaRPr lang="en-US"/>
        </a:p>
      </xdr:txBody>
    </xdr:sp>
    <xdr:clientData/>
  </xdr:twoCellAnchor>
  <xdr:twoCellAnchor>
    <xdr:from>
      <xdr:col>10</xdr:col>
      <xdr:colOff>285750</xdr:colOff>
      <xdr:row>10</xdr:row>
      <xdr:rowOff>28575</xdr:rowOff>
    </xdr:from>
    <xdr:to>
      <xdr:col>14</xdr:col>
      <xdr:colOff>142875</xdr:colOff>
      <xdr:row>15</xdr:row>
      <xdr:rowOff>76200</xdr:rowOff>
    </xdr:to>
    <xdr:sp macro="" textlink="">
      <xdr:nvSpPr>
        <xdr:cNvPr id="5" name="Double Bracket 4">
          <a:extLst>
            <a:ext uri="{FF2B5EF4-FFF2-40B4-BE49-F238E27FC236}">
              <a16:creationId xmlns:a16="http://schemas.microsoft.com/office/drawing/2014/main" id="{74081E65-C927-4EAE-8ABF-D8CBA375D0EC}"/>
            </a:ext>
            <a:ext uri="{147F2762-F138-4A5C-976F-8EAC2B608ADB}">
              <a16:predDERef xmlns:a16="http://schemas.microsoft.com/office/drawing/2014/main" pred="{80A84C76-0665-43DE-B74C-33529413E27A}"/>
            </a:ext>
          </a:extLst>
        </xdr:cNvPr>
        <xdr:cNvSpPr/>
      </xdr:nvSpPr>
      <xdr:spPr>
        <a:xfrm>
          <a:off x="5772150" y="2085975"/>
          <a:ext cx="2295525" cy="1000125"/>
        </a:xfrm>
        <a:prstGeom prst="bracketPair">
          <a:avLst/>
        </a:prstGeom>
        <a:ln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rtlCol="0" anchor="ctr"/>
        <a:lstStyle/>
        <a:p>
          <a:pPr algn="ctr"/>
          <a:endParaRPr lang="en-US"/>
        </a:p>
      </xdr:txBody>
    </xdr:sp>
    <xdr:clientData/>
  </xdr:twoCellAnchor>
  <xdr:twoCellAnchor>
    <xdr:from>
      <xdr:col>4</xdr:col>
      <xdr:colOff>247650</xdr:colOff>
      <xdr:row>16</xdr:row>
      <xdr:rowOff>28575</xdr:rowOff>
    </xdr:from>
    <xdr:to>
      <xdr:col>8</xdr:col>
      <xdr:colOff>57150</xdr:colOff>
      <xdr:row>21</xdr:row>
      <xdr:rowOff>28575</xdr:rowOff>
    </xdr:to>
    <xdr:sp macro="" textlink="">
      <xdr:nvSpPr>
        <xdr:cNvPr id="6" name="Double Bracket 5">
          <a:extLst>
            <a:ext uri="{FF2B5EF4-FFF2-40B4-BE49-F238E27FC236}">
              <a16:creationId xmlns:a16="http://schemas.microsoft.com/office/drawing/2014/main" id="{F1BF6A46-FFC7-4488-BB1D-E7D8AB4A84F7}"/>
            </a:ext>
            <a:ext uri="{147F2762-F138-4A5C-976F-8EAC2B608ADB}">
              <a16:predDERef xmlns:a16="http://schemas.microsoft.com/office/drawing/2014/main" pred="{74081E65-C927-4EAE-8ABF-D8CBA375D0EC}"/>
            </a:ext>
          </a:extLst>
        </xdr:cNvPr>
        <xdr:cNvSpPr/>
      </xdr:nvSpPr>
      <xdr:spPr>
        <a:xfrm>
          <a:off x="2076450" y="3228975"/>
          <a:ext cx="2247900" cy="952500"/>
        </a:xfrm>
        <a:prstGeom prst="bracketPair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rtlCol="0" anchor="ctr"/>
        <a:lstStyle/>
        <a:p>
          <a:pPr algn="ctr"/>
          <a:endParaRPr lang="en-US"/>
        </a:p>
      </xdr:txBody>
    </xdr:sp>
    <xdr:clientData/>
  </xdr:twoCellAnchor>
  <xdr:twoCellAnchor>
    <xdr:from>
      <xdr:col>10</xdr:col>
      <xdr:colOff>314325</xdr:colOff>
      <xdr:row>16</xdr:row>
      <xdr:rowOff>66675</xdr:rowOff>
    </xdr:from>
    <xdr:to>
      <xdr:col>12</xdr:col>
      <xdr:colOff>47625</xdr:colOff>
      <xdr:row>19</xdr:row>
      <xdr:rowOff>171450</xdr:rowOff>
    </xdr:to>
    <xdr:sp macro="" textlink="">
      <xdr:nvSpPr>
        <xdr:cNvPr id="7" name="Double Bracket 6">
          <a:extLst>
            <a:ext uri="{FF2B5EF4-FFF2-40B4-BE49-F238E27FC236}">
              <a16:creationId xmlns:a16="http://schemas.microsoft.com/office/drawing/2014/main" id="{DC5F0450-6396-438D-8EB4-FC1CB9E665FF}"/>
            </a:ext>
            <a:ext uri="{147F2762-F138-4A5C-976F-8EAC2B608ADB}">
              <a16:predDERef xmlns:a16="http://schemas.microsoft.com/office/drawing/2014/main" pred="{F1BF6A46-FFC7-4488-BB1D-E7D8AB4A84F7}"/>
            </a:ext>
          </a:extLst>
        </xdr:cNvPr>
        <xdr:cNvSpPr/>
      </xdr:nvSpPr>
      <xdr:spPr>
        <a:xfrm>
          <a:off x="5800725" y="3267075"/>
          <a:ext cx="952500" cy="676275"/>
        </a:xfrm>
        <a:prstGeom prst="bracketPair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rtlCol="0" anchor="ctr"/>
        <a:lstStyle/>
        <a:p>
          <a:pPr algn="ctr"/>
          <a:endParaRPr lang="en-US"/>
        </a:p>
      </xdr:txBody>
    </xdr:sp>
    <xdr:clientData/>
  </xdr:twoCellAnchor>
  <xdr:twoCellAnchor>
    <xdr:from>
      <xdr:col>13</xdr:col>
      <xdr:colOff>304800</xdr:colOff>
      <xdr:row>16</xdr:row>
      <xdr:rowOff>114300</xdr:rowOff>
    </xdr:from>
    <xdr:to>
      <xdr:col>15</xdr:col>
      <xdr:colOff>38100</xdr:colOff>
      <xdr:row>19</xdr:row>
      <xdr:rowOff>95250</xdr:rowOff>
    </xdr:to>
    <xdr:sp macro="" textlink="">
      <xdr:nvSpPr>
        <xdr:cNvPr id="8" name="Double Bracket 7">
          <a:extLst>
            <a:ext uri="{FF2B5EF4-FFF2-40B4-BE49-F238E27FC236}">
              <a16:creationId xmlns:a16="http://schemas.microsoft.com/office/drawing/2014/main" id="{73F9BDF3-1A75-43F1-9988-8165718BD032}"/>
            </a:ext>
            <a:ext uri="{147F2762-F138-4A5C-976F-8EAC2B608ADB}">
              <a16:predDERef xmlns:a16="http://schemas.microsoft.com/office/drawing/2014/main" pred="{DC5F0450-6396-438D-8EB4-FC1CB9E665FF}"/>
            </a:ext>
          </a:extLst>
        </xdr:cNvPr>
        <xdr:cNvSpPr/>
      </xdr:nvSpPr>
      <xdr:spPr>
        <a:xfrm>
          <a:off x="7620000" y="3314700"/>
          <a:ext cx="952500" cy="552450"/>
        </a:xfrm>
        <a:prstGeom prst="bracketPair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rtlCol="0" anchor="ctr"/>
        <a:lstStyle/>
        <a:p>
          <a:pPr algn="ctr"/>
          <a:endParaRPr lang="en-US"/>
        </a:p>
      </xdr:txBody>
    </xdr:sp>
    <xdr:clientData/>
  </xdr:twoCellAnchor>
  <xdr:twoCellAnchor>
    <xdr:from>
      <xdr:col>15</xdr:col>
      <xdr:colOff>590550</xdr:colOff>
      <xdr:row>16</xdr:row>
      <xdr:rowOff>85725</xdr:rowOff>
    </xdr:from>
    <xdr:to>
      <xdr:col>18</xdr:col>
      <xdr:colOff>38100</xdr:colOff>
      <xdr:row>20</xdr:row>
      <xdr:rowOff>47625</xdr:rowOff>
    </xdr:to>
    <xdr:sp macro="" textlink="">
      <xdr:nvSpPr>
        <xdr:cNvPr id="9" name="Double Bracket 8">
          <a:extLst>
            <a:ext uri="{FF2B5EF4-FFF2-40B4-BE49-F238E27FC236}">
              <a16:creationId xmlns:a16="http://schemas.microsoft.com/office/drawing/2014/main" id="{292BF5F9-6C71-46CA-9112-2EA9CD0AF182}"/>
            </a:ext>
            <a:ext uri="{147F2762-F138-4A5C-976F-8EAC2B608ADB}">
              <a16:predDERef xmlns:a16="http://schemas.microsoft.com/office/drawing/2014/main" pred="{73F9BDF3-1A75-43F1-9988-8165718BD032}"/>
            </a:ext>
          </a:extLst>
        </xdr:cNvPr>
        <xdr:cNvSpPr/>
      </xdr:nvSpPr>
      <xdr:spPr>
        <a:xfrm>
          <a:off x="9124950" y="3286125"/>
          <a:ext cx="1276350" cy="723900"/>
        </a:xfrm>
        <a:prstGeom prst="bracketPair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rtlCol="0" anchor="ctr"/>
        <a:lstStyle/>
        <a:p>
          <a:pPr algn="ctr"/>
          <a:endParaRPr lang="en-US"/>
        </a:p>
      </xdr:txBody>
    </xdr:sp>
    <xdr:clientData/>
  </xdr:twoCellAnchor>
  <xdr:twoCellAnchor>
    <xdr:from>
      <xdr:col>12</xdr:col>
      <xdr:colOff>57150</xdr:colOff>
      <xdr:row>26</xdr:row>
      <xdr:rowOff>76200</xdr:rowOff>
    </xdr:from>
    <xdr:to>
      <xdr:col>12</xdr:col>
      <xdr:colOff>523875</xdr:colOff>
      <xdr:row>26</xdr:row>
      <xdr:rowOff>123825</xdr:rowOff>
    </xdr:to>
    <xdr:cxnSp macro="">
      <xdr:nvCxnSpPr>
        <xdr:cNvPr id="10" name="Straight Connector 9">
          <a:extLst>
            <a:ext uri="{FF2B5EF4-FFF2-40B4-BE49-F238E27FC236}">
              <a16:creationId xmlns:a16="http://schemas.microsoft.com/office/drawing/2014/main" id="{BA8E327A-40CA-47D8-A6A2-12EE489BFC74}"/>
            </a:ext>
            <a:ext uri="{147F2762-F138-4A5C-976F-8EAC2B608ADB}">
              <a16:predDERef xmlns:a16="http://schemas.microsoft.com/office/drawing/2014/main" pred="{292BF5F9-6C71-46CA-9112-2EA9CD0AF182}"/>
            </a:ext>
          </a:extLst>
        </xdr:cNvPr>
        <xdr:cNvCxnSpPr>
          <a:cxnSpLocks/>
        </xdr:cNvCxnSpPr>
      </xdr:nvCxnSpPr>
      <xdr:spPr>
        <a:xfrm flipH="1" flipV="1">
          <a:off x="7372350" y="5372100"/>
          <a:ext cx="466725" cy="47625"/>
        </a:xfrm>
        <a:prstGeom prst="line">
          <a:avLst/>
        </a:prstGeom>
        <a:ln w="25400">
          <a:solidFill>
            <a:srgbClr val="A3A3A3"/>
          </a:solidFill>
          <a:prstDash val="solid"/>
          <a:tailEnd type="triangle"/>
        </a:ln>
        <a:effectLst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persons/person.xml><?xml version="1.0" encoding="utf-8"?>
<personList xmlns="http://schemas.microsoft.com/office/spreadsheetml/2018/threadedcomments" xmlns:x="http://schemas.openxmlformats.org/spreadsheetml/2006/main">
  <person displayName="Aditya Rajgor" id="{A65FB93A-8229-4954-A185-CF2A9EC9F4E9}" userId="1bbc6e81ca75a091" providerId="Windows Live"/>
</personList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Excel Services" refreshedDate="44102.76587372685" createdVersion="6" refreshedVersion="6" minRefreshableVersion="3" recordCount="213" xr:uid="{4B1F6A61-EC3C-43CD-8D82-0095F13F1429}">
  <cacheSource type="worksheet">
    <worksheetSource ref="B5:G218" sheet="Pivot-table"/>
  </cacheSource>
  <cacheFields count="6">
    <cacheField name="Order ID" numFmtId="0">
      <sharedItems containsSemiMixedTypes="0" containsString="0" containsNumber="1" containsInteger="1" minValue="1" maxValue="213"/>
    </cacheField>
    <cacheField name="Product" numFmtId="0">
      <sharedItems count="7">
        <s v="Carrots"/>
        <s v="Broccoli"/>
        <s v="Banana"/>
        <s v="Beans"/>
        <s v="Orange"/>
        <s v="Apple"/>
        <s v="Mango"/>
      </sharedItems>
    </cacheField>
    <cacheField name="Category" numFmtId="0">
      <sharedItems count="2">
        <s v="Vegetables"/>
        <s v="Fruit"/>
      </sharedItems>
    </cacheField>
    <cacheField name="Amount" numFmtId="0">
      <sharedItems containsSemiMixedTypes="0" containsString="0" containsNumber="1" containsInteger="1" minValue="107" maxValue="9990"/>
    </cacheField>
    <cacheField name="Date" numFmtId="0">
      <sharedItems containsSemiMixedTypes="0" containsString="0" containsNumber="1" containsInteger="1" minValue="42375" maxValue="42734"/>
    </cacheField>
    <cacheField name="Country" numFmtId="0">
      <sharedItems count="7">
        <s v="United States"/>
        <s v="United Kingdom"/>
        <s v="Canada"/>
        <s v="Germany"/>
        <s v="Australia"/>
        <s v="New Zealand"/>
        <s v="France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213">
  <r>
    <n v="1"/>
    <x v="0"/>
    <x v="0"/>
    <n v="4270"/>
    <n v="42375"/>
    <x v="0"/>
  </r>
  <r>
    <n v="2"/>
    <x v="1"/>
    <x v="0"/>
    <n v="8239"/>
    <n v="42376"/>
    <x v="1"/>
  </r>
  <r>
    <n v="3"/>
    <x v="2"/>
    <x v="1"/>
    <n v="617"/>
    <n v="42377"/>
    <x v="0"/>
  </r>
  <r>
    <n v="4"/>
    <x v="2"/>
    <x v="1"/>
    <n v="8384"/>
    <n v="42379"/>
    <x v="2"/>
  </r>
  <r>
    <n v="5"/>
    <x v="3"/>
    <x v="0"/>
    <n v="2626"/>
    <n v="42379"/>
    <x v="3"/>
  </r>
  <r>
    <n v="6"/>
    <x v="4"/>
    <x v="1"/>
    <n v="3610"/>
    <n v="42380"/>
    <x v="0"/>
  </r>
  <r>
    <n v="7"/>
    <x v="1"/>
    <x v="0"/>
    <n v="9062"/>
    <n v="42380"/>
    <x v="4"/>
  </r>
  <r>
    <n v="8"/>
    <x v="2"/>
    <x v="1"/>
    <n v="6906"/>
    <n v="42385"/>
    <x v="5"/>
  </r>
  <r>
    <n v="9"/>
    <x v="5"/>
    <x v="1"/>
    <n v="2417"/>
    <n v="42385"/>
    <x v="6"/>
  </r>
  <r>
    <n v="10"/>
    <x v="5"/>
    <x v="1"/>
    <n v="7431"/>
    <n v="42385"/>
    <x v="2"/>
  </r>
  <r>
    <n v="11"/>
    <x v="2"/>
    <x v="1"/>
    <n v="8250"/>
    <n v="42385"/>
    <x v="3"/>
  </r>
  <r>
    <n v="12"/>
    <x v="1"/>
    <x v="0"/>
    <n v="7012"/>
    <n v="42387"/>
    <x v="0"/>
  </r>
  <r>
    <n v="13"/>
    <x v="0"/>
    <x v="0"/>
    <n v="1903"/>
    <n v="42389"/>
    <x v="3"/>
  </r>
  <r>
    <n v="14"/>
    <x v="1"/>
    <x v="0"/>
    <n v="2824"/>
    <n v="42391"/>
    <x v="2"/>
  </r>
  <r>
    <n v="15"/>
    <x v="5"/>
    <x v="1"/>
    <n v="6946"/>
    <n v="42393"/>
    <x v="6"/>
  </r>
  <r>
    <n v="16"/>
    <x v="2"/>
    <x v="1"/>
    <n v="2320"/>
    <n v="42396"/>
    <x v="1"/>
  </r>
  <r>
    <n v="17"/>
    <x v="2"/>
    <x v="1"/>
    <n v="2116"/>
    <n v="42397"/>
    <x v="0"/>
  </r>
  <r>
    <n v="18"/>
    <x v="2"/>
    <x v="1"/>
    <n v="1135"/>
    <n v="42399"/>
    <x v="1"/>
  </r>
  <r>
    <n v="19"/>
    <x v="1"/>
    <x v="0"/>
    <n v="3595"/>
    <n v="42399"/>
    <x v="1"/>
  </r>
  <r>
    <n v="20"/>
    <x v="5"/>
    <x v="1"/>
    <n v="1161"/>
    <n v="42402"/>
    <x v="0"/>
  </r>
  <r>
    <n v="21"/>
    <x v="4"/>
    <x v="1"/>
    <n v="2256"/>
    <n v="42404"/>
    <x v="6"/>
  </r>
  <r>
    <n v="22"/>
    <x v="2"/>
    <x v="1"/>
    <n v="1004"/>
    <n v="42411"/>
    <x v="5"/>
  </r>
  <r>
    <n v="23"/>
    <x v="2"/>
    <x v="1"/>
    <n v="3642"/>
    <n v="42414"/>
    <x v="2"/>
  </r>
  <r>
    <n v="24"/>
    <x v="2"/>
    <x v="1"/>
    <n v="4582"/>
    <n v="42417"/>
    <x v="0"/>
  </r>
  <r>
    <n v="25"/>
    <x v="3"/>
    <x v="0"/>
    <n v="3559"/>
    <n v="42417"/>
    <x v="1"/>
  </r>
  <r>
    <n v="26"/>
    <x v="0"/>
    <x v="0"/>
    <n v="5154"/>
    <n v="42417"/>
    <x v="4"/>
  </r>
  <r>
    <n v="27"/>
    <x v="6"/>
    <x v="1"/>
    <n v="7388"/>
    <n v="42418"/>
    <x v="6"/>
  </r>
  <r>
    <n v="28"/>
    <x v="3"/>
    <x v="0"/>
    <n v="7163"/>
    <n v="42418"/>
    <x v="0"/>
  </r>
  <r>
    <n v="29"/>
    <x v="3"/>
    <x v="0"/>
    <n v="5101"/>
    <n v="42420"/>
    <x v="3"/>
  </r>
  <r>
    <n v="30"/>
    <x v="5"/>
    <x v="1"/>
    <n v="7602"/>
    <n v="42421"/>
    <x v="6"/>
  </r>
  <r>
    <n v="31"/>
    <x v="6"/>
    <x v="1"/>
    <n v="1641"/>
    <n v="42422"/>
    <x v="0"/>
  </r>
  <r>
    <n v="32"/>
    <x v="5"/>
    <x v="1"/>
    <n v="8892"/>
    <n v="42423"/>
    <x v="4"/>
  </r>
  <r>
    <n v="33"/>
    <x v="5"/>
    <x v="1"/>
    <n v="2060"/>
    <n v="42429"/>
    <x v="6"/>
  </r>
  <r>
    <n v="34"/>
    <x v="1"/>
    <x v="0"/>
    <n v="1557"/>
    <n v="42429"/>
    <x v="3"/>
  </r>
  <r>
    <n v="35"/>
    <x v="5"/>
    <x v="1"/>
    <n v="6509"/>
    <n v="42430"/>
    <x v="6"/>
  </r>
  <r>
    <n v="36"/>
    <x v="5"/>
    <x v="1"/>
    <n v="5718"/>
    <n v="42433"/>
    <x v="4"/>
  </r>
  <r>
    <n v="37"/>
    <x v="5"/>
    <x v="1"/>
    <n v="7655"/>
    <n v="42434"/>
    <x v="0"/>
  </r>
  <r>
    <n v="38"/>
    <x v="0"/>
    <x v="0"/>
    <n v="9116"/>
    <n v="42434"/>
    <x v="1"/>
  </r>
  <r>
    <n v="39"/>
    <x v="2"/>
    <x v="1"/>
    <n v="2795"/>
    <n v="42444"/>
    <x v="0"/>
  </r>
  <r>
    <n v="40"/>
    <x v="2"/>
    <x v="1"/>
    <n v="5084"/>
    <n v="42444"/>
    <x v="0"/>
  </r>
  <r>
    <n v="41"/>
    <x v="0"/>
    <x v="0"/>
    <n v="8941"/>
    <n v="42444"/>
    <x v="1"/>
  </r>
  <r>
    <n v="42"/>
    <x v="1"/>
    <x v="0"/>
    <n v="5341"/>
    <n v="42445"/>
    <x v="6"/>
  </r>
  <r>
    <n v="43"/>
    <x v="2"/>
    <x v="1"/>
    <n v="135"/>
    <n v="42448"/>
    <x v="2"/>
  </r>
  <r>
    <n v="44"/>
    <x v="2"/>
    <x v="1"/>
    <n v="9400"/>
    <n v="42448"/>
    <x v="4"/>
  </r>
  <r>
    <n v="45"/>
    <x v="3"/>
    <x v="0"/>
    <n v="6045"/>
    <n v="42450"/>
    <x v="3"/>
  </r>
  <r>
    <n v="46"/>
    <x v="5"/>
    <x v="1"/>
    <n v="5820"/>
    <n v="42451"/>
    <x v="5"/>
  </r>
  <r>
    <n v="47"/>
    <x v="4"/>
    <x v="1"/>
    <n v="8887"/>
    <n v="42452"/>
    <x v="3"/>
  </r>
  <r>
    <n v="48"/>
    <x v="4"/>
    <x v="1"/>
    <n v="6982"/>
    <n v="42453"/>
    <x v="0"/>
  </r>
  <r>
    <n v="49"/>
    <x v="2"/>
    <x v="1"/>
    <n v="4029"/>
    <n v="42455"/>
    <x v="4"/>
  </r>
  <r>
    <n v="50"/>
    <x v="0"/>
    <x v="0"/>
    <n v="3665"/>
    <n v="42455"/>
    <x v="3"/>
  </r>
  <r>
    <n v="51"/>
    <x v="2"/>
    <x v="1"/>
    <n v="4781"/>
    <n v="42458"/>
    <x v="6"/>
  </r>
  <r>
    <n v="52"/>
    <x v="6"/>
    <x v="1"/>
    <n v="3663"/>
    <n v="42459"/>
    <x v="4"/>
  </r>
  <r>
    <n v="53"/>
    <x v="5"/>
    <x v="1"/>
    <n v="6331"/>
    <n v="42461"/>
    <x v="6"/>
  </r>
  <r>
    <n v="54"/>
    <x v="5"/>
    <x v="1"/>
    <n v="4364"/>
    <n v="42461"/>
    <x v="2"/>
  </r>
  <r>
    <n v="55"/>
    <x v="0"/>
    <x v="0"/>
    <n v="607"/>
    <n v="42463"/>
    <x v="1"/>
  </r>
  <r>
    <n v="56"/>
    <x v="2"/>
    <x v="1"/>
    <n v="1054"/>
    <n v="42466"/>
    <x v="5"/>
  </r>
  <r>
    <n v="57"/>
    <x v="0"/>
    <x v="0"/>
    <n v="7659"/>
    <n v="42466"/>
    <x v="0"/>
  </r>
  <r>
    <n v="58"/>
    <x v="1"/>
    <x v="0"/>
    <n v="277"/>
    <n v="42472"/>
    <x v="3"/>
  </r>
  <r>
    <n v="59"/>
    <x v="2"/>
    <x v="1"/>
    <n v="235"/>
    <n v="42477"/>
    <x v="0"/>
  </r>
  <r>
    <n v="60"/>
    <x v="4"/>
    <x v="1"/>
    <n v="1113"/>
    <n v="42478"/>
    <x v="4"/>
  </r>
  <r>
    <n v="61"/>
    <x v="5"/>
    <x v="1"/>
    <n v="1128"/>
    <n v="42481"/>
    <x v="0"/>
  </r>
  <r>
    <n v="62"/>
    <x v="1"/>
    <x v="0"/>
    <n v="9231"/>
    <n v="42482"/>
    <x v="2"/>
  </r>
  <r>
    <n v="63"/>
    <x v="2"/>
    <x v="1"/>
    <n v="4387"/>
    <n v="42483"/>
    <x v="0"/>
  </r>
  <r>
    <n v="64"/>
    <x v="5"/>
    <x v="1"/>
    <n v="2763"/>
    <n v="42485"/>
    <x v="2"/>
  </r>
  <r>
    <n v="65"/>
    <x v="2"/>
    <x v="1"/>
    <n v="7898"/>
    <n v="42487"/>
    <x v="1"/>
  </r>
  <r>
    <n v="66"/>
    <x v="2"/>
    <x v="1"/>
    <n v="2427"/>
    <n v="42490"/>
    <x v="6"/>
  </r>
  <r>
    <n v="67"/>
    <x v="2"/>
    <x v="1"/>
    <n v="8663"/>
    <n v="42491"/>
    <x v="5"/>
  </r>
  <r>
    <n v="68"/>
    <x v="0"/>
    <x v="0"/>
    <n v="2789"/>
    <n v="42491"/>
    <x v="3"/>
  </r>
  <r>
    <n v="69"/>
    <x v="2"/>
    <x v="1"/>
    <n v="4054"/>
    <n v="42492"/>
    <x v="0"/>
  </r>
  <r>
    <n v="70"/>
    <x v="6"/>
    <x v="1"/>
    <n v="2262"/>
    <n v="42492"/>
    <x v="0"/>
  </r>
  <r>
    <n v="71"/>
    <x v="6"/>
    <x v="1"/>
    <n v="5600"/>
    <n v="42492"/>
    <x v="1"/>
  </r>
  <r>
    <n v="72"/>
    <x v="2"/>
    <x v="1"/>
    <n v="5787"/>
    <n v="42493"/>
    <x v="0"/>
  </r>
  <r>
    <n v="73"/>
    <x v="4"/>
    <x v="1"/>
    <n v="6295"/>
    <n v="42493"/>
    <x v="2"/>
  </r>
  <r>
    <n v="74"/>
    <x v="2"/>
    <x v="1"/>
    <n v="474"/>
    <n v="42495"/>
    <x v="3"/>
  </r>
  <r>
    <n v="75"/>
    <x v="5"/>
    <x v="1"/>
    <n v="4325"/>
    <n v="42495"/>
    <x v="6"/>
  </r>
  <r>
    <n v="76"/>
    <x v="2"/>
    <x v="1"/>
    <n v="592"/>
    <n v="42496"/>
    <x v="0"/>
  </r>
  <r>
    <n v="77"/>
    <x v="4"/>
    <x v="1"/>
    <n v="4330"/>
    <n v="42498"/>
    <x v="0"/>
  </r>
  <r>
    <n v="78"/>
    <x v="2"/>
    <x v="1"/>
    <n v="9405"/>
    <n v="42498"/>
    <x v="1"/>
  </r>
  <r>
    <n v="79"/>
    <x v="5"/>
    <x v="1"/>
    <n v="7671"/>
    <n v="42498"/>
    <x v="6"/>
  </r>
  <r>
    <n v="80"/>
    <x v="0"/>
    <x v="0"/>
    <n v="5791"/>
    <n v="42498"/>
    <x v="1"/>
  </r>
  <r>
    <n v="81"/>
    <x v="2"/>
    <x v="1"/>
    <n v="6007"/>
    <n v="42502"/>
    <x v="2"/>
  </r>
  <r>
    <n v="82"/>
    <x v="2"/>
    <x v="1"/>
    <n v="5030"/>
    <n v="42504"/>
    <x v="3"/>
  </r>
  <r>
    <n v="83"/>
    <x v="0"/>
    <x v="0"/>
    <n v="6763"/>
    <n v="42504"/>
    <x v="1"/>
  </r>
  <r>
    <n v="84"/>
    <x v="2"/>
    <x v="1"/>
    <n v="4248"/>
    <n v="42505"/>
    <x v="4"/>
  </r>
  <r>
    <n v="85"/>
    <x v="2"/>
    <x v="1"/>
    <n v="9543"/>
    <n v="42506"/>
    <x v="6"/>
  </r>
  <r>
    <n v="86"/>
    <x v="1"/>
    <x v="0"/>
    <n v="2054"/>
    <n v="42506"/>
    <x v="1"/>
  </r>
  <r>
    <n v="87"/>
    <x v="3"/>
    <x v="0"/>
    <n v="7094"/>
    <n v="42506"/>
    <x v="3"/>
  </r>
  <r>
    <n v="88"/>
    <x v="0"/>
    <x v="0"/>
    <n v="6087"/>
    <n v="42508"/>
    <x v="0"/>
  </r>
  <r>
    <n v="89"/>
    <x v="5"/>
    <x v="1"/>
    <n v="4264"/>
    <n v="42509"/>
    <x v="4"/>
  </r>
  <r>
    <n v="90"/>
    <x v="6"/>
    <x v="1"/>
    <n v="9333"/>
    <n v="42510"/>
    <x v="0"/>
  </r>
  <r>
    <n v="91"/>
    <x v="6"/>
    <x v="1"/>
    <n v="8775"/>
    <n v="42512"/>
    <x v="3"/>
  </r>
  <r>
    <n v="92"/>
    <x v="1"/>
    <x v="0"/>
    <n v="2011"/>
    <n v="42513"/>
    <x v="1"/>
  </r>
  <r>
    <n v="93"/>
    <x v="2"/>
    <x v="1"/>
    <n v="5632"/>
    <n v="42515"/>
    <x v="0"/>
  </r>
  <r>
    <n v="94"/>
    <x v="2"/>
    <x v="1"/>
    <n v="4904"/>
    <n v="42515"/>
    <x v="5"/>
  </r>
  <r>
    <n v="95"/>
    <x v="3"/>
    <x v="0"/>
    <n v="1002"/>
    <n v="42515"/>
    <x v="4"/>
  </r>
  <r>
    <n v="96"/>
    <x v="4"/>
    <x v="1"/>
    <n v="8141"/>
    <n v="42516"/>
    <x v="1"/>
  </r>
  <r>
    <n v="97"/>
    <x v="4"/>
    <x v="1"/>
    <n v="3644"/>
    <n v="42516"/>
    <x v="2"/>
  </r>
  <r>
    <n v="98"/>
    <x v="4"/>
    <x v="1"/>
    <n v="1380"/>
    <n v="42516"/>
    <x v="4"/>
  </r>
  <r>
    <n v="99"/>
    <x v="1"/>
    <x v="0"/>
    <n v="8354"/>
    <n v="42516"/>
    <x v="3"/>
  </r>
  <r>
    <n v="100"/>
    <x v="2"/>
    <x v="1"/>
    <n v="5182"/>
    <n v="42517"/>
    <x v="0"/>
  </r>
  <r>
    <n v="101"/>
    <x v="5"/>
    <x v="1"/>
    <n v="2193"/>
    <n v="42517"/>
    <x v="6"/>
  </r>
  <r>
    <n v="102"/>
    <x v="6"/>
    <x v="1"/>
    <n v="3647"/>
    <n v="42518"/>
    <x v="0"/>
  </r>
  <r>
    <n v="103"/>
    <x v="5"/>
    <x v="1"/>
    <n v="4104"/>
    <n v="42518"/>
    <x v="0"/>
  </r>
  <r>
    <n v="104"/>
    <x v="0"/>
    <x v="0"/>
    <n v="7457"/>
    <n v="42518"/>
    <x v="0"/>
  </r>
  <r>
    <n v="105"/>
    <x v="6"/>
    <x v="1"/>
    <n v="3767"/>
    <n v="42519"/>
    <x v="2"/>
  </r>
  <r>
    <n v="106"/>
    <x v="1"/>
    <x v="0"/>
    <n v="4685"/>
    <n v="42520"/>
    <x v="3"/>
  </r>
  <r>
    <n v="107"/>
    <x v="2"/>
    <x v="1"/>
    <n v="3917"/>
    <n v="42525"/>
    <x v="0"/>
  </r>
  <r>
    <n v="108"/>
    <x v="5"/>
    <x v="1"/>
    <n v="521"/>
    <n v="42525"/>
    <x v="2"/>
  </r>
  <r>
    <n v="109"/>
    <x v="5"/>
    <x v="1"/>
    <n v="5605"/>
    <n v="42531"/>
    <x v="6"/>
  </r>
  <r>
    <n v="110"/>
    <x v="1"/>
    <x v="0"/>
    <n v="9630"/>
    <n v="42532"/>
    <x v="3"/>
  </r>
  <r>
    <n v="111"/>
    <x v="2"/>
    <x v="1"/>
    <n v="6941"/>
    <n v="42541"/>
    <x v="2"/>
  </r>
  <r>
    <n v="112"/>
    <x v="1"/>
    <x v="0"/>
    <n v="7231"/>
    <n v="42541"/>
    <x v="1"/>
  </r>
  <r>
    <n v="113"/>
    <x v="1"/>
    <x v="0"/>
    <n v="8891"/>
    <n v="42544"/>
    <x v="4"/>
  </r>
  <r>
    <n v="114"/>
    <x v="2"/>
    <x v="1"/>
    <n v="107"/>
    <n v="42546"/>
    <x v="6"/>
  </r>
  <r>
    <n v="115"/>
    <x v="2"/>
    <x v="1"/>
    <n v="4243"/>
    <n v="42547"/>
    <x v="0"/>
  </r>
  <r>
    <n v="116"/>
    <x v="4"/>
    <x v="1"/>
    <n v="4514"/>
    <n v="42548"/>
    <x v="0"/>
  </r>
  <r>
    <n v="117"/>
    <x v="6"/>
    <x v="1"/>
    <n v="5480"/>
    <n v="42553"/>
    <x v="0"/>
  </r>
  <r>
    <n v="118"/>
    <x v="2"/>
    <x v="1"/>
    <n v="5002"/>
    <n v="42553"/>
    <x v="6"/>
  </r>
  <r>
    <n v="119"/>
    <x v="2"/>
    <x v="1"/>
    <n v="8530"/>
    <n v="42556"/>
    <x v="2"/>
  </r>
  <r>
    <n v="120"/>
    <x v="4"/>
    <x v="1"/>
    <n v="4819"/>
    <n v="42558"/>
    <x v="5"/>
  </r>
  <r>
    <n v="121"/>
    <x v="1"/>
    <x v="0"/>
    <n v="6343"/>
    <n v="42562"/>
    <x v="1"/>
  </r>
  <r>
    <n v="122"/>
    <x v="4"/>
    <x v="1"/>
    <n v="2318"/>
    <n v="42564"/>
    <x v="1"/>
  </r>
  <r>
    <n v="123"/>
    <x v="4"/>
    <x v="1"/>
    <n v="220"/>
    <n v="42571"/>
    <x v="1"/>
  </r>
  <r>
    <n v="124"/>
    <x v="4"/>
    <x v="1"/>
    <n v="6341"/>
    <n v="42571"/>
    <x v="5"/>
  </r>
  <r>
    <n v="125"/>
    <x v="5"/>
    <x v="1"/>
    <n v="330"/>
    <n v="42571"/>
    <x v="3"/>
  </r>
  <r>
    <n v="126"/>
    <x v="1"/>
    <x v="0"/>
    <n v="3027"/>
    <n v="42571"/>
    <x v="1"/>
  </r>
  <r>
    <n v="127"/>
    <x v="4"/>
    <x v="1"/>
    <n v="850"/>
    <n v="42573"/>
    <x v="5"/>
  </r>
  <r>
    <n v="128"/>
    <x v="2"/>
    <x v="1"/>
    <n v="8986"/>
    <n v="42574"/>
    <x v="1"/>
  </r>
  <r>
    <n v="129"/>
    <x v="1"/>
    <x v="0"/>
    <n v="3800"/>
    <n v="42576"/>
    <x v="0"/>
  </r>
  <r>
    <n v="130"/>
    <x v="0"/>
    <x v="0"/>
    <n v="5751"/>
    <n v="42579"/>
    <x v="1"/>
  </r>
  <r>
    <n v="131"/>
    <x v="5"/>
    <x v="1"/>
    <n v="1704"/>
    <n v="42580"/>
    <x v="1"/>
  </r>
  <r>
    <n v="132"/>
    <x v="2"/>
    <x v="1"/>
    <n v="7966"/>
    <n v="42581"/>
    <x v="4"/>
  </r>
  <r>
    <n v="133"/>
    <x v="2"/>
    <x v="1"/>
    <n v="852"/>
    <n v="42582"/>
    <x v="0"/>
  </r>
  <r>
    <n v="134"/>
    <x v="3"/>
    <x v="0"/>
    <n v="8416"/>
    <n v="42582"/>
    <x v="4"/>
  </r>
  <r>
    <n v="135"/>
    <x v="2"/>
    <x v="1"/>
    <n v="7144"/>
    <n v="42583"/>
    <x v="6"/>
  </r>
  <r>
    <n v="136"/>
    <x v="1"/>
    <x v="0"/>
    <n v="7854"/>
    <n v="42583"/>
    <x v="0"/>
  </r>
  <r>
    <n v="137"/>
    <x v="4"/>
    <x v="1"/>
    <n v="859"/>
    <n v="42585"/>
    <x v="0"/>
  </r>
  <r>
    <n v="138"/>
    <x v="1"/>
    <x v="0"/>
    <n v="8049"/>
    <n v="42594"/>
    <x v="0"/>
  </r>
  <r>
    <n v="139"/>
    <x v="2"/>
    <x v="1"/>
    <n v="2836"/>
    <n v="42595"/>
    <x v="3"/>
  </r>
  <r>
    <n v="140"/>
    <x v="0"/>
    <x v="0"/>
    <n v="1743"/>
    <n v="42601"/>
    <x v="0"/>
  </r>
  <r>
    <n v="141"/>
    <x v="5"/>
    <x v="1"/>
    <n v="3844"/>
    <n v="42605"/>
    <x v="6"/>
  </r>
  <r>
    <n v="142"/>
    <x v="5"/>
    <x v="1"/>
    <n v="7490"/>
    <n v="42606"/>
    <x v="6"/>
  </r>
  <r>
    <n v="143"/>
    <x v="1"/>
    <x v="0"/>
    <n v="4483"/>
    <n v="42607"/>
    <x v="3"/>
  </r>
  <r>
    <n v="144"/>
    <x v="5"/>
    <x v="1"/>
    <n v="7333"/>
    <n v="42609"/>
    <x v="2"/>
  </r>
  <r>
    <n v="145"/>
    <x v="0"/>
    <x v="0"/>
    <n v="7654"/>
    <n v="42610"/>
    <x v="0"/>
  </r>
  <r>
    <n v="146"/>
    <x v="5"/>
    <x v="1"/>
    <n v="3944"/>
    <n v="42611"/>
    <x v="1"/>
  </r>
  <r>
    <n v="147"/>
    <x v="3"/>
    <x v="0"/>
    <n v="5761"/>
    <n v="42611"/>
    <x v="3"/>
  </r>
  <r>
    <n v="148"/>
    <x v="2"/>
    <x v="1"/>
    <n v="6864"/>
    <n v="42614"/>
    <x v="5"/>
  </r>
  <r>
    <n v="149"/>
    <x v="2"/>
    <x v="1"/>
    <n v="4016"/>
    <n v="42614"/>
    <x v="3"/>
  </r>
  <r>
    <n v="150"/>
    <x v="2"/>
    <x v="1"/>
    <n v="1841"/>
    <n v="42615"/>
    <x v="0"/>
  </r>
  <r>
    <n v="151"/>
    <x v="2"/>
    <x v="1"/>
    <n v="424"/>
    <n v="42618"/>
    <x v="4"/>
  </r>
  <r>
    <n v="152"/>
    <x v="2"/>
    <x v="1"/>
    <n v="8765"/>
    <n v="42620"/>
    <x v="1"/>
  </r>
  <r>
    <n v="153"/>
    <x v="2"/>
    <x v="1"/>
    <n v="5583"/>
    <n v="42621"/>
    <x v="0"/>
  </r>
  <r>
    <n v="154"/>
    <x v="1"/>
    <x v="0"/>
    <n v="4390"/>
    <n v="42622"/>
    <x v="5"/>
  </r>
  <r>
    <n v="155"/>
    <x v="1"/>
    <x v="0"/>
    <n v="352"/>
    <n v="42622"/>
    <x v="2"/>
  </r>
  <r>
    <n v="156"/>
    <x v="5"/>
    <x v="1"/>
    <n v="8489"/>
    <n v="42624"/>
    <x v="0"/>
  </r>
  <r>
    <n v="157"/>
    <x v="2"/>
    <x v="1"/>
    <n v="7090"/>
    <n v="42624"/>
    <x v="6"/>
  </r>
  <r>
    <n v="158"/>
    <x v="2"/>
    <x v="1"/>
    <n v="7880"/>
    <n v="42628"/>
    <x v="0"/>
  </r>
  <r>
    <n v="159"/>
    <x v="4"/>
    <x v="1"/>
    <n v="3861"/>
    <n v="42631"/>
    <x v="0"/>
  </r>
  <r>
    <n v="160"/>
    <x v="1"/>
    <x v="0"/>
    <n v="7927"/>
    <n v="42632"/>
    <x v="3"/>
  </r>
  <r>
    <n v="161"/>
    <x v="2"/>
    <x v="1"/>
    <n v="6162"/>
    <n v="42633"/>
    <x v="0"/>
  </r>
  <r>
    <n v="162"/>
    <x v="6"/>
    <x v="1"/>
    <n v="5523"/>
    <n v="42638"/>
    <x v="4"/>
  </r>
  <r>
    <n v="163"/>
    <x v="1"/>
    <x v="0"/>
    <n v="5936"/>
    <n v="42638"/>
    <x v="1"/>
  </r>
  <r>
    <n v="164"/>
    <x v="0"/>
    <x v="0"/>
    <n v="7251"/>
    <n v="42639"/>
    <x v="3"/>
  </r>
  <r>
    <n v="165"/>
    <x v="4"/>
    <x v="1"/>
    <n v="6187"/>
    <n v="42640"/>
    <x v="4"/>
  </r>
  <r>
    <n v="166"/>
    <x v="2"/>
    <x v="1"/>
    <n v="3210"/>
    <n v="42642"/>
    <x v="3"/>
  </r>
  <r>
    <n v="167"/>
    <x v="0"/>
    <x v="0"/>
    <n v="682"/>
    <n v="42642"/>
    <x v="3"/>
  </r>
  <r>
    <n v="168"/>
    <x v="2"/>
    <x v="1"/>
    <n v="793"/>
    <n v="42646"/>
    <x v="4"/>
  </r>
  <r>
    <n v="169"/>
    <x v="0"/>
    <x v="0"/>
    <n v="5346"/>
    <n v="42647"/>
    <x v="3"/>
  </r>
  <r>
    <n v="170"/>
    <x v="2"/>
    <x v="1"/>
    <n v="7103"/>
    <n v="42650"/>
    <x v="5"/>
  </r>
  <r>
    <n v="171"/>
    <x v="0"/>
    <x v="0"/>
    <n v="4603"/>
    <n v="42653"/>
    <x v="0"/>
  </r>
  <r>
    <n v="172"/>
    <x v="5"/>
    <x v="1"/>
    <n v="8160"/>
    <n v="42659"/>
    <x v="6"/>
  </r>
  <r>
    <n v="173"/>
    <x v="5"/>
    <x v="1"/>
    <n v="7171"/>
    <n v="42666"/>
    <x v="1"/>
  </r>
  <r>
    <n v="174"/>
    <x v="2"/>
    <x v="1"/>
    <n v="3552"/>
    <n v="42666"/>
    <x v="5"/>
  </r>
  <r>
    <n v="175"/>
    <x v="2"/>
    <x v="1"/>
    <n v="7273"/>
    <n v="42668"/>
    <x v="4"/>
  </r>
  <r>
    <n v="176"/>
    <x v="2"/>
    <x v="1"/>
    <n v="2402"/>
    <n v="42669"/>
    <x v="3"/>
  </r>
  <r>
    <n v="177"/>
    <x v="2"/>
    <x v="1"/>
    <n v="1197"/>
    <n v="42669"/>
    <x v="4"/>
  </r>
  <r>
    <n v="178"/>
    <x v="3"/>
    <x v="0"/>
    <n v="5015"/>
    <n v="42669"/>
    <x v="4"/>
  </r>
  <r>
    <n v="179"/>
    <x v="4"/>
    <x v="1"/>
    <n v="5818"/>
    <n v="42676"/>
    <x v="0"/>
  </r>
  <r>
    <n v="180"/>
    <x v="2"/>
    <x v="1"/>
    <n v="4399"/>
    <n v="42677"/>
    <x v="1"/>
  </r>
  <r>
    <n v="181"/>
    <x v="0"/>
    <x v="0"/>
    <n v="3011"/>
    <n v="42677"/>
    <x v="0"/>
  </r>
  <r>
    <n v="182"/>
    <x v="5"/>
    <x v="1"/>
    <n v="4715"/>
    <n v="42683"/>
    <x v="1"/>
  </r>
  <r>
    <n v="183"/>
    <x v="5"/>
    <x v="1"/>
    <n v="5321"/>
    <n v="42686"/>
    <x v="6"/>
  </r>
  <r>
    <n v="184"/>
    <x v="2"/>
    <x v="1"/>
    <n v="8894"/>
    <n v="42689"/>
    <x v="0"/>
  </r>
  <r>
    <n v="185"/>
    <x v="0"/>
    <x v="0"/>
    <n v="4846"/>
    <n v="42699"/>
    <x v="1"/>
  </r>
  <r>
    <n v="186"/>
    <x v="1"/>
    <x v="0"/>
    <n v="284"/>
    <n v="42699"/>
    <x v="3"/>
  </r>
  <r>
    <n v="187"/>
    <x v="4"/>
    <x v="1"/>
    <n v="8283"/>
    <n v="42700"/>
    <x v="1"/>
  </r>
  <r>
    <n v="188"/>
    <x v="4"/>
    <x v="1"/>
    <n v="9990"/>
    <n v="42702"/>
    <x v="2"/>
  </r>
  <r>
    <n v="189"/>
    <x v="2"/>
    <x v="1"/>
    <n v="9014"/>
    <n v="42702"/>
    <x v="4"/>
  </r>
  <r>
    <n v="190"/>
    <x v="5"/>
    <x v="1"/>
    <n v="1942"/>
    <n v="42703"/>
    <x v="6"/>
  </r>
  <r>
    <n v="191"/>
    <x v="2"/>
    <x v="1"/>
    <n v="7223"/>
    <n v="42704"/>
    <x v="0"/>
  </r>
  <r>
    <n v="192"/>
    <x v="0"/>
    <x v="0"/>
    <n v="4673"/>
    <n v="42706"/>
    <x v="0"/>
  </r>
  <r>
    <n v="193"/>
    <x v="0"/>
    <x v="0"/>
    <n v="9104"/>
    <n v="42708"/>
    <x v="6"/>
  </r>
  <r>
    <n v="194"/>
    <x v="5"/>
    <x v="1"/>
    <n v="6078"/>
    <n v="42709"/>
    <x v="0"/>
  </r>
  <r>
    <n v="195"/>
    <x v="3"/>
    <x v="0"/>
    <n v="3278"/>
    <n v="42710"/>
    <x v="3"/>
  </r>
  <r>
    <n v="196"/>
    <x v="2"/>
    <x v="1"/>
    <n v="136"/>
    <n v="42716"/>
    <x v="2"/>
  </r>
  <r>
    <n v="197"/>
    <x v="2"/>
    <x v="1"/>
    <n v="8377"/>
    <n v="42716"/>
    <x v="4"/>
  </r>
  <r>
    <n v="198"/>
    <x v="2"/>
    <x v="1"/>
    <n v="2382"/>
    <n v="42716"/>
    <x v="0"/>
  </r>
  <r>
    <n v="199"/>
    <x v="2"/>
    <x v="1"/>
    <n v="8702"/>
    <n v="42719"/>
    <x v="3"/>
  </r>
  <r>
    <n v="200"/>
    <x v="2"/>
    <x v="1"/>
    <n v="5021"/>
    <n v="42720"/>
    <x v="0"/>
  </r>
  <r>
    <n v="201"/>
    <x v="5"/>
    <x v="1"/>
    <n v="1760"/>
    <n v="42720"/>
    <x v="4"/>
  </r>
  <r>
    <n v="202"/>
    <x v="2"/>
    <x v="1"/>
    <n v="4766"/>
    <n v="42722"/>
    <x v="3"/>
  </r>
  <r>
    <n v="203"/>
    <x v="3"/>
    <x v="0"/>
    <n v="1541"/>
    <n v="42723"/>
    <x v="1"/>
  </r>
  <r>
    <n v="204"/>
    <x v="4"/>
    <x v="1"/>
    <n v="2782"/>
    <n v="42724"/>
    <x v="1"/>
  </r>
  <r>
    <n v="205"/>
    <x v="5"/>
    <x v="1"/>
    <n v="2455"/>
    <n v="42724"/>
    <x v="2"/>
  </r>
  <r>
    <n v="206"/>
    <x v="5"/>
    <x v="1"/>
    <n v="4512"/>
    <n v="42726"/>
    <x v="5"/>
  </r>
  <r>
    <n v="207"/>
    <x v="5"/>
    <x v="1"/>
    <n v="8752"/>
    <n v="42726"/>
    <x v="3"/>
  </r>
  <r>
    <n v="208"/>
    <x v="0"/>
    <x v="0"/>
    <n v="9127"/>
    <n v="42729"/>
    <x v="0"/>
  </r>
  <r>
    <n v="209"/>
    <x v="5"/>
    <x v="1"/>
    <n v="1777"/>
    <n v="42732"/>
    <x v="6"/>
  </r>
  <r>
    <n v="210"/>
    <x v="3"/>
    <x v="0"/>
    <n v="680"/>
    <n v="42732"/>
    <x v="6"/>
  </r>
  <r>
    <n v="211"/>
    <x v="4"/>
    <x v="1"/>
    <n v="958"/>
    <n v="42733"/>
    <x v="0"/>
  </r>
  <r>
    <n v="212"/>
    <x v="0"/>
    <x v="0"/>
    <n v="2613"/>
    <n v="42733"/>
    <x v="4"/>
  </r>
  <r>
    <n v="213"/>
    <x v="0"/>
    <x v="0"/>
    <n v="339"/>
    <n v="42734"/>
    <x v="4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42F1E273-C630-4706-B29B-AD622B02A2CD}" name="PivotTable1" cacheId="13404" applyNumberFormats="0" applyBorderFormats="0" applyFontFormats="0" applyPatternFormats="0" applyAlignmentFormats="0" applyWidthHeightFormats="1" dataCaption="Values" updatedVersion="6" minRefreshableVersion="3" showDrill="0" useAutoFormatting="1" itemPrintTitles="1" createdVersion="6" indent="0" compact="0" compactData="0" multipleFieldFilters="0" chartFormat="2">
  <location ref="J7:N16" firstHeaderRow="1" firstDataRow="2" firstDataCol="1" rowPageCount="1" colPageCount="1"/>
  <pivotFields count="6">
    <pivotField compact="0" outline="0" showAll="0"/>
    <pivotField axis="axisCol" compact="0" outline="0" showAll="0">
      <items count="8">
        <item x="5"/>
        <item x="2"/>
        <item x="3"/>
        <item x="1"/>
        <item x="0"/>
        <item x="6"/>
        <item x="4"/>
        <item t="default"/>
      </items>
    </pivotField>
    <pivotField axis="axisPage" compact="0" outline="0" showAll="0">
      <items count="3">
        <item h="1" x="1"/>
        <item x="0"/>
        <item t="default"/>
      </items>
    </pivotField>
    <pivotField dataField="1" compact="0" outline="0" showAll="0"/>
    <pivotField compact="0" outline="0" showAll="0"/>
    <pivotField axis="axisRow" compact="0" outline="0" multipleItemSelectionAllowed="1" showAll="0" sortType="descending">
      <items count="8">
        <item x="0"/>
        <item x="1"/>
        <item x="5"/>
        <item x="3"/>
        <item x="6"/>
        <item x="2"/>
        <item x="4"/>
        <item t="default"/>
      </items>
    </pivotField>
  </pivotFields>
  <rowFields count="1">
    <field x="5"/>
  </rowFields>
  <rowItems count="8">
    <i>
      <x/>
    </i>
    <i>
      <x v="1"/>
    </i>
    <i>
      <x v="2"/>
    </i>
    <i>
      <x v="3"/>
    </i>
    <i>
      <x v="4"/>
    </i>
    <i>
      <x v="5"/>
    </i>
    <i>
      <x v="6"/>
    </i>
    <i t="grand">
      <x/>
    </i>
  </rowItems>
  <colFields count="1">
    <field x="1"/>
  </colFields>
  <colItems count="4">
    <i>
      <x v="2"/>
    </i>
    <i>
      <x v="3"/>
    </i>
    <i>
      <x v="4"/>
    </i>
    <i t="grand">
      <x/>
    </i>
  </colItems>
  <pageFields count="1">
    <pageField fld="2" item="1" hier="-1"/>
  </pageFields>
  <dataFields count="1">
    <dataField name="Sum of Amount" fld="3" baseField="0" baseItem="0"/>
  </dataFields>
  <chartFormats count="9">
    <chartFormat chart="0" format="18" series="1">
      <pivotArea type="data" outline="0" fieldPosition="0">
        <references count="1">
          <reference field="1" count="1" selected="0">
            <x v="2"/>
          </reference>
        </references>
      </pivotArea>
    </chartFormat>
    <chartFormat chart="0" format="19" series="1">
      <pivotArea type="data" outline="0" fieldPosition="0">
        <references count="1">
          <reference field="1" count="1" selected="0">
            <x v="3"/>
          </reference>
        </references>
      </pivotArea>
    </chartFormat>
    <chartFormat chart="0" format="20" series="1">
      <pivotArea type="data" outline="0" fieldPosition="0">
        <references count="1">
          <reference field="1" count="1" selected="0">
            <x v="4"/>
          </reference>
        </references>
      </pivotArea>
    </chartFormat>
    <chartFormat chart="0" format="27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2"/>
          </reference>
        </references>
      </pivotArea>
    </chartFormat>
    <chartFormat chart="0" format="28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3"/>
          </reference>
        </references>
      </pivotArea>
    </chartFormat>
    <chartFormat chart="0" format="29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4"/>
          </reference>
        </references>
      </pivotArea>
    </chartFormat>
    <chartFormat chart="1" format="7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2"/>
          </reference>
        </references>
      </pivotArea>
    </chartFormat>
    <chartFormat chart="1" format="8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3"/>
          </reference>
        </references>
      </pivotArea>
    </chartFormat>
    <chartFormat chart="1" format="9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4"/>
          </reference>
        </references>
      </pivotArea>
    </chartFormat>
  </chartFormats>
  <pivotTableStyleInfo name="PivotStyleMedium9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K66" dT="2020-09-15T16:37:28.11" personId="{A65FB93A-8229-4954-A185-CF2A9EC9F4E9}" id="{4B64DB4B-642C-446B-B082-E279EE1BF776}">
    <text>Oww, that's pretty rare</text>
  </threadedComment>
</ThreadedComments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ivotTable" Target="../pivotTables/pivotTable1.xm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4.xml"/><Relationship Id="rId4" Type="http://schemas.microsoft.com/office/2017/10/relationships/threadedComment" Target="../threadedComments/threadedComment1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hyperlink" Target="mailto:xyzabc@yahoo.com" TargetMode="External"/><Relationship Id="rId1" Type="http://schemas.openxmlformats.org/officeDocument/2006/relationships/hyperlink" Target="mailto:adirajgor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3:K99"/>
  <sheetViews>
    <sheetView topLeftCell="A65" workbookViewId="0">
      <selection activeCell="X14" sqref="X14"/>
    </sheetView>
  </sheetViews>
  <sheetFormatPr defaultRowHeight="15"/>
  <cols>
    <col min="3" max="3" width="13.85546875" bestFit="1" customWidth="1"/>
    <col min="4" max="4" width="15.28515625" bestFit="1" customWidth="1"/>
    <col min="5" max="5" width="11.42578125" customWidth="1"/>
  </cols>
  <sheetData>
    <row r="3" spans="2:4" ht="21">
      <c r="B3" s="1" t="s">
        <v>0</v>
      </c>
      <c r="C3" s="1"/>
      <c r="D3" s="2"/>
    </row>
    <row r="4" spans="2:4" ht="21">
      <c r="B4" s="1" t="s">
        <v>1</v>
      </c>
      <c r="C4" s="1"/>
      <c r="D4" s="2"/>
    </row>
    <row r="6" spans="2:4">
      <c r="C6" t="s">
        <v>2</v>
      </c>
    </row>
    <row r="7" spans="2:4">
      <c r="C7" s="7" t="s">
        <v>3</v>
      </c>
      <c r="D7" s="7" t="s">
        <v>4</v>
      </c>
    </row>
    <row r="8" spans="2:4">
      <c r="C8" s="14">
        <v>1900</v>
      </c>
      <c r="D8" s="7">
        <v>54</v>
      </c>
    </row>
    <row r="9" spans="2:4">
      <c r="C9" s="14">
        <v>1910</v>
      </c>
      <c r="D9" s="7">
        <v>151</v>
      </c>
    </row>
    <row r="10" spans="2:4">
      <c r="C10" s="14">
        <v>1920</v>
      </c>
      <c r="D10" s="7">
        <v>665</v>
      </c>
    </row>
    <row r="11" spans="2:4">
      <c r="C11" s="14">
        <v>1930</v>
      </c>
      <c r="D11" s="7">
        <v>1485</v>
      </c>
    </row>
    <row r="12" spans="2:4">
      <c r="C12" s="14">
        <v>1940</v>
      </c>
      <c r="D12" s="7">
        <v>1976</v>
      </c>
    </row>
    <row r="13" spans="2:4">
      <c r="C13" s="14">
        <v>1950</v>
      </c>
      <c r="D13" s="7">
        <v>3522</v>
      </c>
    </row>
    <row r="14" spans="2:4">
      <c r="C14" s="14">
        <v>1960</v>
      </c>
      <c r="D14" s="7">
        <v>4171</v>
      </c>
    </row>
    <row r="15" spans="2:4">
      <c r="C15" s="14">
        <v>1970</v>
      </c>
      <c r="D15" s="7">
        <v>3985</v>
      </c>
    </row>
    <row r="16" spans="2:4">
      <c r="C16" s="14">
        <v>1980</v>
      </c>
      <c r="D16" s="7">
        <v>3851</v>
      </c>
    </row>
    <row r="17" spans="3:4">
      <c r="C17" s="14" t="s">
        <v>5</v>
      </c>
      <c r="D17" s="7">
        <v>2828</v>
      </c>
    </row>
    <row r="25" spans="3:4">
      <c r="C25" t="s">
        <v>6</v>
      </c>
    </row>
    <row r="26" spans="3:4">
      <c r="C26" s="7" t="s">
        <v>7</v>
      </c>
      <c r="D26" s="7" t="s">
        <v>8</v>
      </c>
    </row>
    <row r="27" spans="3:4">
      <c r="C27" s="7" t="s">
        <v>9</v>
      </c>
      <c r="D27" s="7">
        <v>48</v>
      </c>
    </row>
    <row r="28" spans="3:4">
      <c r="C28" s="7" t="s">
        <v>10</v>
      </c>
      <c r="D28" s="7">
        <v>14</v>
      </c>
    </row>
    <row r="29" spans="3:4">
      <c r="C29" s="7" t="s">
        <v>11</v>
      </c>
      <c r="D29" s="7">
        <v>12</v>
      </c>
    </row>
    <row r="30" spans="3:4">
      <c r="C30" s="7" t="s">
        <v>12</v>
      </c>
      <c r="D30" s="7">
        <v>7</v>
      </c>
    </row>
    <row r="31" spans="3:4">
      <c r="C31" s="7" t="s">
        <v>13</v>
      </c>
      <c r="D31" s="7">
        <v>19</v>
      </c>
    </row>
    <row r="42" spans="3:7">
      <c r="C42" t="s">
        <v>14</v>
      </c>
    </row>
    <row r="43" spans="3:7">
      <c r="C43" s="7" t="s">
        <v>15</v>
      </c>
      <c r="D43" s="7" t="s">
        <v>16</v>
      </c>
      <c r="E43" s="7" t="s">
        <v>17</v>
      </c>
    </row>
    <row r="44" spans="3:7">
      <c r="C44" s="15">
        <v>1920</v>
      </c>
      <c r="D44" s="7">
        <v>53.6</v>
      </c>
      <c r="E44" s="7">
        <v>54.6</v>
      </c>
    </row>
    <row r="45" spans="3:7">
      <c r="C45" s="15">
        <v>1930</v>
      </c>
      <c r="D45" s="7">
        <v>58.1</v>
      </c>
      <c r="E45" s="7">
        <v>61.6</v>
      </c>
      <c r="G45" s="3"/>
    </row>
    <row r="46" spans="3:7">
      <c r="C46" s="15">
        <v>1940</v>
      </c>
      <c r="D46" s="7">
        <v>60.8</v>
      </c>
      <c r="E46" s="7">
        <v>65.2</v>
      </c>
    </row>
    <row r="47" spans="3:7">
      <c r="C47" s="15">
        <v>1950</v>
      </c>
      <c r="D47" s="7">
        <v>65.599999999999994</v>
      </c>
      <c r="E47" s="7">
        <v>71.099999999999994</v>
      </c>
    </row>
    <row r="48" spans="3:7">
      <c r="C48" s="15">
        <v>1960</v>
      </c>
      <c r="D48" s="7">
        <v>66.599999999999994</v>
      </c>
      <c r="E48" s="7">
        <v>73.099999999999994</v>
      </c>
    </row>
    <row r="49" spans="3:11">
      <c r="C49" s="15">
        <v>1970</v>
      </c>
      <c r="D49" s="7">
        <v>67.099999999999994</v>
      </c>
      <c r="E49" s="7">
        <v>74.7</v>
      </c>
    </row>
    <row r="50" spans="3:11">
      <c r="C50" s="15">
        <v>1980</v>
      </c>
      <c r="D50" s="7">
        <v>70</v>
      </c>
      <c r="E50" s="7">
        <v>77.5</v>
      </c>
    </row>
    <row r="51" spans="3:11">
      <c r="C51" s="15" t="s">
        <v>5</v>
      </c>
      <c r="D51" s="7">
        <v>71.8</v>
      </c>
      <c r="E51" s="7">
        <v>78.8</v>
      </c>
    </row>
    <row r="58" spans="3:11">
      <c r="C58" t="s">
        <v>18</v>
      </c>
      <c r="D58" s="4"/>
    </row>
    <row r="59" spans="3:11">
      <c r="C59" s="4" t="s">
        <v>19</v>
      </c>
      <c r="D59" s="4"/>
      <c r="E59" s="4" t="s">
        <v>20</v>
      </c>
      <c r="F59" s="4"/>
      <c r="G59" s="4" t="s">
        <v>21</v>
      </c>
      <c r="H59" s="4"/>
      <c r="I59" s="4" t="s">
        <v>22</v>
      </c>
      <c r="J59" s="4"/>
      <c r="K59" s="4" t="s">
        <v>23</v>
      </c>
    </row>
    <row r="60" spans="3:11">
      <c r="C60" s="4">
        <v>1983</v>
      </c>
      <c r="D60" s="4"/>
      <c r="E60" s="4">
        <v>122</v>
      </c>
      <c r="F60" s="4"/>
      <c r="G60" s="4">
        <v>270</v>
      </c>
      <c r="H60" s="4"/>
      <c r="I60" s="4">
        <v>225</v>
      </c>
      <c r="J60" s="4"/>
      <c r="K60" s="4">
        <f>SUM(E60:I60)</f>
        <v>617</v>
      </c>
    </row>
    <row r="61" spans="3:11">
      <c r="C61" s="4">
        <v>1984</v>
      </c>
      <c r="D61" s="4"/>
      <c r="E61" s="4">
        <v>250</v>
      </c>
      <c r="F61" s="4"/>
      <c r="G61" s="4">
        <v>390</v>
      </c>
      <c r="H61" s="4"/>
      <c r="I61" s="4">
        <v>350</v>
      </c>
      <c r="J61" s="4"/>
      <c r="K61" s="4">
        <f>SUM(E61:I61)</f>
        <v>990</v>
      </c>
    </row>
    <row r="62" spans="3:11">
      <c r="C62" s="4">
        <v>1985</v>
      </c>
      <c r="D62" s="4"/>
      <c r="E62" s="4">
        <v>455</v>
      </c>
      <c r="F62" s="4"/>
      <c r="G62" s="4">
        <v>710</v>
      </c>
      <c r="H62" s="4"/>
      <c r="I62" s="4">
        <v>630</v>
      </c>
      <c r="J62" s="4"/>
      <c r="K62" s="4">
        <f t="shared" ref="K62:K66" si="0">SUM(E62:I62)</f>
        <v>1795</v>
      </c>
    </row>
    <row r="63" spans="3:11">
      <c r="C63" s="4">
        <v>1986</v>
      </c>
      <c r="D63" s="4"/>
      <c r="E63" s="4">
        <v>848</v>
      </c>
      <c r="F63" s="4"/>
      <c r="G63" s="4">
        <v>1021</v>
      </c>
      <c r="H63" s="4"/>
      <c r="I63" s="4">
        <v>940</v>
      </c>
      <c r="J63" s="4"/>
      <c r="K63" s="4">
        <f t="shared" si="0"/>
        <v>2809</v>
      </c>
    </row>
    <row r="64" spans="3:11">
      <c r="C64" s="4">
        <v>1987</v>
      </c>
      <c r="D64" s="4"/>
      <c r="E64" s="4">
        <v>1412</v>
      </c>
      <c r="F64" s="4"/>
      <c r="G64" s="4">
        <v>1738</v>
      </c>
      <c r="H64" s="4"/>
      <c r="I64" s="4">
        <v>1523</v>
      </c>
      <c r="J64" s="4"/>
      <c r="K64" s="4">
        <f t="shared" si="0"/>
        <v>4673</v>
      </c>
    </row>
    <row r="65" spans="3:11">
      <c r="C65" s="4">
        <v>1988</v>
      </c>
      <c r="D65" s="4"/>
      <c r="E65" s="4">
        <v>2811</v>
      </c>
      <c r="F65" s="4"/>
      <c r="G65" s="4">
        <v>3432</v>
      </c>
      <c r="H65" s="4"/>
      <c r="I65" s="4">
        <v>2900</v>
      </c>
      <c r="J65" s="4"/>
      <c r="K65" s="4">
        <f t="shared" si="0"/>
        <v>9143</v>
      </c>
    </row>
    <row r="66" spans="3:11">
      <c r="C66" s="4" t="s">
        <v>24</v>
      </c>
      <c r="E66" s="4">
        <v>3098</v>
      </c>
      <c r="F66" s="4"/>
      <c r="G66" s="4">
        <v>4100</v>
      </c>
      <c r="H66" s="4"/>
      <c r="I66" s="4">
        <v>4000</v>
      </c>
      <c r="J66" s="4"/>
      <c r="K66" s="4">
        <f t="shared" si="0"/>
        <v>11198</v>
      </c>
    </row>
    <row r="87" spans="3:6">
      <c r="C87" t="s">
        <v>25</v>
      </c>
      <c r="F87" s="5" t="s">
        <v>26</v>
      </c>
    </row>
    <row r="88" spans="3:6">
      <c r="C88" s="5" t="s">
        <v>27</v>
      </c>
      <c r="F88" s="5">
        <v>32025</v>
      </c>
    </row>
    <row r="89" spans="3:6">
      <c r="C89" s="5" t="s">
        <v>28</v>
      </c>
      <c r="F89" s="5">
        <v>33386</v>
      </c>
    </row>
    <row r="90" spans="3:6">
      <c r="C90" s="5" t="s">
        <v>29</v>
      </c>
      <c r="D90" s="6"/>
      <c r="F90" s="5">
        <v>4500</v>
      </c>
    </row>
    <row r="91" spans="3:6">
      <c r="C91" s="5" t="s">
        <v>30</v>
      </c>
      <c r="F91" s="5">
        <v>23771</v>
      </c>
    </row>
    <row r="92" spans="3:6">
      <c r="C92" s="5" t="s">
        <v>31</v>
      </c>
      <c r="F92" s="5">
        <v>122356</v>
      </c>
    </row>
    <row r="93" spans="3:6">
      <c r="C93" s="5" t="s">
        <v>32</v>
      </c>
      <c r="F93" s="5">
        <v>46889</v>
      </c>
    </row>
    <row r="94" spans="3:6">
      <c r="C94" s="5" t="s">
        <v>33</v>
      </c>
      <c r="F94" s="5">
        <v>80798</v>
      </c>
    </row>
    <row r="95" spans="3:6">
      <c r="C95" s="5" t="s">
        <v>34</v>
      </c>
      <c r="F95" s="5">
        <v>6287</v>
      </c>
    </row>
    <row r="96" spans="3:6">
      <c r="C96" s="5" t="s">
        <v>35</v>
      </c>
      <c r="F96" s="5">
        <v>84088</v>
      </c>
    </row>
    <row r="97" spans="3:6">
      <c r="C97" s="5" t="s">
        <v>36</v>
      </c>
      <c r="F97" s="5"/>
    </row>
    <row r="98" spans="3:6">
      <c r="C98" s="5"/>
      <c r="F98" s="5">
        <f>SUM(F88:F96)</f>
        <v>434100</v>
      </c>
    </row>
    <row r="99" spans="3:6">
      <c r="C99" s="5" t="s">
        <v>23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C07A4F-7A22-4BAF-A633-D633145CF6B6}">
  <dimension ref="B3:Q106"/>
  <sheetViews>
    <sheetView topLeftCell="A9" workbookViewId="0">
      <selection activeCell="B3" sqref="B3"/>
    </sheetView>
  </sheetViews>
  <sheetFormatPr defaultRowHeight="15"/>
  <cols>
    <col min="6" max="6" width="10.7109375" bestFit="1" customWidth="1"/>
    <col min="7" max="7" width="12.7109375" bestFit="1" customWidth="1"/>
    <col min="8" max="8" width="14.85546875" bestFit="1" customWidth="1"/>
  </cols>
  <sheetData>
    <row r="3" spans="2:10" ht="21">
      <c r="B3" s="8" t="s">
        <v>37</v>
      </c>
    </row>
    <row r="4" spans="2:10" ht="21">
      <c r="B4" s="8" t="s">
        <v>38</v>
      </c>
    </row>
    <row r="6" spans="2:10">
      <c r="C6" t="s">
        <v>39</v>
      </c>
    </row>
    <row r="7" spans="2:10">
      <c r="C7" t="s">
        <v>40</v>
      </c>
      <c r="E7" t="s">
        <v>41</v>
      </c>
      <c r="F7" t="s">
        <v>42</v>
      </c>
      <c r="G7" t="s">
        <v>43</v>
      </c>
      <c r="I7" t="s">
        <v>44</v>
      </c>
      <c r="J7" t="s">
        <v>42</v>
      </c>
    </row>
    <row r="8" spans="2:10">
      <c r="C8">
        <v>3</v>
      </c>
      <c r="E8">
        <v>-1</v>
      </c>
      <c r="F8" cm="1">
        <f t="array" ref="F8:F14">FREQUENCY(C8:C52,E8:E13)</f>
        <v>0</v>
      </c>
      <c r="G8" s="10" cm="1">
        <f t="array" ref="G8:G14">_xlfn.ANCHORARRAY(F8)*F18</f>
        <v>0</v>
      </c>
      <c r="I8" s="12" t="s">
        <v>45</v>
      </c>
      <c r="J8">
        <v>0</v>
      </c>
    </row>
    <row r="9" spans="2:10">
      <c r="C9">
        <v>0</v>
      </c>
      <c r="E9">
        <v>0</v>
      </c>
      <c r="F9">
        <v>5</v>
      </c>
      <c r="G9" s="10">
        <v>0.11111111111111112</v>
      </c>
      <c r="I9" s="12" t="s">
        <v>46</v>
      </c>
      <c r="J9">
        <v>5</v>
      </c>
    </row>
    <row r="10" spans="2:10">
      <c r="C10">
        <v>3</v>
      </c>
      <c r="E10">
        <v>1</v>
      </c>
      <c r="F10">
        <v>10</v>
      </c>
      <c r="G10" s="10">
        <v>0.22222222222222224</v>
      </c>
      <c r="I10" s="12" t="s">
        <v>47</v>
      </c>
      <c r="J10">
        <v>10</v>
      </c>
    </row>
    <row r="11" spans="2:10">
      <c r="C11">
        <v>4</v>
      </c>
      <c r="E11">
        <v>2</v>
      </c>
      <c r="F11">
        <v>12</v>
      </c>
      <c r="G11" s="10">
        <v>0.26666666666666666</v>
      </c>
      <c r="I11" s="12" t="s">
        <v>48</v>
      </c>
      <c r="J11">
        <v>12</v>
      </c>
    </row>
    <row r="12" spans="2:10">
      <c r="C12">
        <v>0</v>
      </c>
      <c r="E12" s="9">
        <v>3</v>
      </c>
      <c r="F12">
        <v>9</v>
      </c>
      <c r="G12" s="10">
        <v>0.2</v>
      </c>
      <c r="I12" s="12" t="s">
        <v>49</v>
      </c>
      <c r="J12">
        <v>9</v>
      </c>
    </row>
    <row r="13" spans="2:10">
      <c r="C13">
        <v>2</v>
      </c>
      <c r="E13">
        <v>4</v>
      </c>
      <c r="F13">
        <v>9</v>
      </c>
      <c r="G13" s="10">
        <v>0.2</v>
      </c>
      <c r="I13" s="12" t="s">
        <v>50</v>
      </c>
      <c r="J13">
        <v>9</v>
      </c>
    </row>
    <row r="14" spans="2:10">
      <c r="C14">
        <v>0</v>
      </c>
      <c r="E14">
        <v>5</v>
      </c>
      <c r="F14">
        <v>0</v>
      </c>
      <c r="G14" s="10">
        <v>0</v>
      </c>
      <c r="I14" t="s">
        <v>51</v>
      </c>
      <c r="J14">
        <v>0</v>
      </c>
    </row>
    <row r="15" spans="2:10">
      <c r="C15">
        <v>1</v>
      </c>
    </row>
    <row r="16" spans="2:10">
      <c r="C16">
        <v>1</v>
      </c>
    </row>
    <row r="17" spans="3:6">
      <c r="C17">
        <v>1</v>
      </c>
    </row>
    <row r="18" spans="3:6">
      <c r="C18">
        <v>3</v>
      </c>
      <c r="F18" s="11">
        <v>2.2222222222222223E-2</v>
      </c>
    </row>
    <row r="19" spans="3:6">
      <c r="C19">
        <v>4</v>
      </c>
    </row>
    <row r="20" spans="3:6">
      <c r="C20">
        <v>2</v>
      </c>
    </row>
    <row r="21" spans="3:6">
      <c r="C21">
        <v>4</v>
      </c>
    </row>
    <row r="22" spans="3:6">
      <c r="C22">
        <v>4</v>
      </c>
    </row>
    <row r="23" spans="3:6">
      <c r="C23">
        <v>3</v>
      </c>
    </row>
    <row r="24" spans="3:6">
      <c r="C24">
        <v>4</v>
      </c>
    </row>
    <row r="25" spans="3:6">
      <c r="C25">
        <v>4</v>
      </c>
    </row>
    <row r="26" spans="3:6">
      <c r="C26">
        <v>3</v>
      </c>
    </row>
    <row r="27" spans="3:6">
      <c r="C27">
        <v>2</v>
      </c>
    </row>
    <row r="28" spans="3:6">
      <c r="C28">
        <v>2</v>
      </c>
    </row>
    <row r="29" spans="3:6">
      <c r="C29">
        <v>2</v>
      </c>
    </row>
    <row r="30" spans="3:6">
      <c r="C30">
        <v>3</v>
      </c>
    </row>
    <row r="31" spans="3:6">
      <c r="C31">
        <v>1</v>
      </c>
    </row>
    <row r="32" spans="3:6">
      <c r="C32">
        <v>1</v>
      </c>
    </row>
    <row r="33" spans="3:3">
      <c r="C33">
        <v>4</v>
      </c>
    </row>
    <row r="34" spans="3:3">
      <c r="C34">
        <v>1</v>
      </c>
    </row>
    <row r="35" spans="3:3">
      <c r="C35">
        <v>4</v>
      </c>
    </row>
    <row r="36" spans="3:3">
      <c r="C36">
        <v>3</v>
      </c>
    </row>
    <row r="37" spans="3:3">
      <c r="C37">
        <v>1</v>
      </c>
    </row>
    <row r="38" spans="3:3">
      <c r="C38">
        <v>0</v>
      </c>
    </row>
    <row r="39" spans="3:3">
      <c r="C39">
        <v>2</v>
      </c>
    </row>
    <row r="40" spans="3:3">
      <c r="C40">
        <v>2</v>
      </c>
    </row>
    <row r="41" spans="3:3">
      <c r="C41">
        <v>1</v>
      </c>
    </row>
    <row r="42" spans="3:3">
      <c r="C42">
        <v>0</v>
      </c>
    </row>
    <row r="43" spans="3:3">
      <c r="C43">
        <v>3</v>
      </c>
    </row>
    <row r="44" spans="3:3">
      <c r="C44">
        <v>2</v>
      </c>
    </row>
    <row r="45" spans="3:3">
      <c r="C45">
        <v>1</v>
      </c>
    </row>
    <row r="46" spans="3:3">
      <c r="C46">
        <v>1</v>
      </c>
    </row>
    <row r="47" spans="3:3">
      <c r="C47">
        <v>2</v>
      </c>
    </row>
    <row r="48" spans="3:3">
      <c r="C48">
        <v>2</v>
      </c>
    </row>
    <row r="49" spans="3:14">
      <c r="C49">
        <v>2</v>
      </c>
    </row>
    <row r="50" spans="3:14">
      <c r="C50">
        <v>4</v>
      </c>
    </row>
    <row r="51" spans="3:14">
      <c r="C51">
        <v>3</v>
      </c>
    </row>
    <row r="52" spans="3:14">
      <c r="C52">
        <v>2</v>
      </c>
    </row>
    <row r="55" spans="3:14">
      <c r="C55" t="s">
        <v>6</v>
      </c>
    </row>
    <row r="56" spans="3:14">
      <c r="C56" t="s">
        <v>52</v>
      </c>
      <c r="E56" t="s">
        <v>41</v>
      </c>
      <c r="F56" t="s">
        <v>53</v>
      </c>
      <c r="G56" t="s">
        <v>54</v>
      </c>
      <c r="H56" t="s">
        <v>55</v>
      </c>
      <c r="I56" t="s">
        <v>56</v>
      </c>
      <c r="J56" t="s">
        <v>57</v>
      </c>
      <c r="L56" t="s">
        <v>58</v>
      </c>
      <c r="N56" t="s">
        <v>59</v>
      </c>
    </row>
    <row r="57" spans="3:14">
      <c r="C57">
        <v>70</v>
      </c>
      <c r="E57">
        <v>9</v>
      </c>
      <c r="F57" t="s">
        <v>60</v>
      </c>
      <c r="G57" cm="1">
        <f t="array" ref="G57:G67">FREQUENCY(C57:C106,E57:E66)</f>
        <v>0</v>
      </c>
      <c r="H57">
        <v>-0.5</v>
      </c>
      <c r="I57">
        <v>9.5</v>
      </c>
      <c r="J57">
        <f>(H57+I57)/2</f>
        <v>4.5</v>
      </c>
      <c r="L57">
        <v>0</v>
      </c>
      <c r="N57">
        <v>0</v>
      </c>
    </row>
    <row r="58" spans="3:14">
      <c r="C58">
        <v>33</v>
      </c>
      <c r="E58">
        <v>19</v>
      </c>
      <c r="F58" t="s">
        <v>61</v>
      </c>
      <c r="G58">
        <v>2</v>
      </c>
      <c r="H58">
        <v>9.5</v>
      </c>
      <c r="I58">
        <v>19.5</v>
      </c>
      <c r="J58">
        <f t="shared" ref="J58:J66" si="0">(H58+I58)/2</f>
        <v>14.5</v>
      </c>
      <c r="L58">
        <v>2</v>
      </c>
      <c r="N58">
        <v>50</v>
      </c>
    </row>
    <row r="59" spans="3:14">
      <c r="C59">
        <v>50</v>
      </c>
      <c r="E59">
        <v>29</v>
      </c>
      <c r="F59" t="s">
        <v>62</v>
      </c>
      <c r="G59">
        <v>3</v>
      </c>
      <c r="H59">
        <v>19.5</v>
      </c>
      <c r="I59">
        <v>29.5</v>
      </c>
      <c r="J59">
        <f t="shared" si="0"/>
        <v>24.5</v>
      </c>
      <c r="L59">
        <f>G59+L58</f>
        <v>5</v>
      </c>
      <c r="N59">
        <f>N58-G58</f>
        <v>48</v>
      </c>
    </row>
    <row r="60" spans="3:14">
      <c r="C60">
        <v>65</v>
      </c>
      <c r="E60">
        <v>39</v>
      </c>
      <c r="F60" t="s">
        <v>63</v>
      </c>
      <c r="G60">
        <v>7</v>
      </c>
      <c r="H60">
        <v>29.5</v>
      </c>
      <c r="I60">
        <v>39.5</v>
      </c>
      <c r="J60">
        <f t="shared" si="0"/>
        <v>34.5</v>
      </c>
      <c r="L60">
        <f>G60+L59</f>
        <v>12</v>
      </c>
      <c r="N60">
        <f>N59-G59</f>
        <v>45</v>
      </c>
    </row>
    <row r="61" spans="3:14">
      <c r="C61">
        <v>30</v>
      </c>
      <c r="E61">
        <v>49</v>
      </c>
      <c r="F61" t="s">
        <v>64</v>
      </c>
      <c r="G61">
        <v>13</v>
      </c>
      <c r="H61">
        <v>39.5</v>
      </c>
      <c r="I61">
        <v>49.5</v>
      </c>
      <c r="J61">
        <f t="shared" si="0"/>
        <v>44.5</v>
      </c>
      <c r="L61">
        <f>G61+L60</f>
        <v>25</v>
      </c>
      <c r="N61">
        <f>N60-G60</f>
        <v>38</v>
      </c>
    </row>
    <row r="62" spans="3:14">
      <c r="C62">
        <v>55</v>
      </c>
      <c r="E62">
        <v>59</v>
      </c>
      <c r="F62" t="s">
        <v>65</v>
      </c>
      <c r="G62">
        <v>13</v>
      </c>
      <c r="H62">
        <v>49.5</v>
      </c>
      <c r="I62">
        <v>59.5</v>
      </c>
      <c r="J62">
        <f>(H62+I62)/2</f>
        <v>54.5</v>
      </c>
      <c r="L62">
        <f>G62+L61</f>
        <v>38</v>
      </c>
      <c r="N62">
        <f>N61-G61</f>
        <v>25</v>
      </c>
    </row>
    <row r="63" spans="3:14">
      <c r="C63">
        <v>65</v>
      </c>
      <c r="E63">
        <v>69</v>
      </c>
      <c r="F63" t="s">
        <v>66</v>
      </c>
      <c r="G63">
        <v>9</v>
      </c>
      <c r="H63">
        <v>59.5</v>
      </c>
      <c r="I63">
        <v>69.5</v>
      </c>
      <c r="J63">
        <f t="shared" si="0"/>
        <v>64.5</v>
      </c>
      <c r="L63">
        <f>G63+L62</f>
        <v>47</v>
      </c>
      <c r="N63">
        <f>N62-G62</f>
        <v>12</v>
      </c>
    </row>
    <row r="64" spans="3:14">
      <c r="C64">
        <v>52</v>
      </c>
      <c r="E64">
        <v>79</v>
      </c>
      <c r="F64" t="s">
        <v>67</v>
      </c>
      <c r="G64">
        <v>2</v>
      </c>
      <c r="H64">
        <v>69.5</v>
      </c>
      <c r="I64">
        <v>79.5</v>
      </c>
      <c r="J64">
        <f t="shared" si="0"/>
        <v>74.5</v>
      </c>
      <c r="L64">
        <f>G64+L63</f>
        <v>49</v>
      </c>
      <c r="N64">
        <f>N63-G63</f>
        <v>3</v>
      </c>
    </row>
    <row r="65" spans="3:17">
      <c r="C65">
        <v>45</v>
      </c>
      <c r="E65">
        <v>89</v>
      </c>
      <c r="F65" t="s">
        <v>68</v>
      </c>
      <c r="G65">
        <v>1</v>
      </c>
      <c r="H65">
        <v>79.5</v>
      </c>
      <c r="I65">
        <v>89.5</v>
      </c>
      <c r="J65">
        <f t="shared" si="0"/>
        <v>84.5</v>
      </c>
      <c r="L65">
        <f>G65+L64</f>
        <v>50</v>
      </c>
      <c r="N65">
        <f>N64-G64</f>
        <v>1</v>
      </c>
    </row>
    <row r="66" spans="3:17">
      <c r="C66">
        <v>35</v>
      </c>
      <c r="E66">
        <v>99</v>
      </c>
      <c r="F66" t="s">
        <v>69</v>
      </c>
      <c r="G66">
        <v>0</v>
      </c>
      <c r="H66">
        <v>89.5</v>
      </c>
      <c r="I66">
        <v>99.5</v>
      </c>
      <c r="J66">
        <f t="shared" si="0"/>
        <v>94.5</v>
      </c>
      <c r="L66">
        <v>0</v>
      </c>
      <c r="N66">
        <f>N65-G65</f>
        <v>0</v>
      </c>
    </row>
    <row r="67" spans="3:17">
      <c r="C67">
        <v>51</v>
      </c>
      <c r="G67">
        <v>0</v>
      </c>
    </row>
    <row r="68" spans="3:17">
      <c r="C68">
        <v>39</v>
      </c>
    </row>
    <row r="69" spans="3:17">
      <c r="C69">
        <v>53</v>
      </c>
    </row>
    <row r="70" spans="3:17">
      <c r="C70">
        <v>49</v>
      </c>
    </row>
    <row r="71" spans="3:17">
      <c r="C71">
        <v>15</v>
      </c>
      <c r="O71" t="s">
        <v>55</v>
      </c>
      <c r="P71" t="s">
        <v>58</v>
      </c>
      <c r="Q71" t="s">
        <v>59</v>
      </c>
    </row>
    <row r="72" spans="3:17">
      <c r="C72">
        <v>42</v>
      </c>
      <c r="Q72">
        <v>0</v>
      </c>
    </row>
    <row r="73" spans="3:17">
      <c r="C73">
        <v>82</v>
      </c>
      <c r="O73">
        <v>9.5</v>
      </c>
      <c r="P73">
        <v>2</v>
      </c>
      <c r="Q73">
        <v>50</v>
      </c>
    </row>
    <row r="74" spans="3:17">
      <c r="C74">
        <v>45</v>
      </c>
      <c r="O74">
        <v>19.5</v>
      </c>
      <c r="P74">
        <v>5</v>
      </c>
      <c r="Q74">
        <v>48</v>
      </c>
    </row>
    <row r="75" spans="3:17">
      <c r="C75">
        <v>54</v>
      </c>
      <c r="O75">
        <v>29.5</v>
      </c>
      <c r="P75">
        <v>12</v>
      </c>
      <c r="Q75">
        <v>45</v>
      </c>
    </row>
    <row r="76" spans="3:17">
      <c r="C76">
        <v>48</v>
      </c>
      <c r="O76">
        <v>39.5</v>
      </c>
      <c r="P76">
        <v>25</v>
      </c>
      <c r="Q76">
        <v>38</v>
      </c>
    </row>
    <row r="77" spans="3:17">
      <c r="C77">
        <v>57</v>
      </c>
      <c r="O77">
        <v>49.5</v>
      </c>
      <c r="P77">
        <v>38</v>
      </c>
      <c r="Q77">
        <v>25</v>
      </c>
    </row>
    <row r="78" spans="3:17">
      <c r="C78">
        <v>55</v>
      </c>
      <c r="O78">
        <v>59.5</v>
      </c>
      <c r="P78">
        <v>47</v>
      </c>
      <c r="Q78">
        <v>12</v>
      </c>
    </row>
    <row r="79" spans="3:17">
      <c r="C79">
        <v>45</v>
      </c>
      <c r="O79">
        <v>69.5</v>
      </c>
      <c r="P79">
        <v>49</v>
      </c>
      <c r="Q79">
        <v>3</v>
      </c>
    </row>
    <row r="80" spans="3:17">
      <c r="C80">
        <v>64</v>
      </c>
      <c r="O80">
        <v>79.5</v>
      </c>
      <c r="P80">
        <v>50</v>
      </c>
      <c r="Q80">
        <v>1</v>
      </c>
    </row>
    <row r="81" spans="3:17">
      <c r="C81">
        <v>26</v>
      </c>
      <c r="Q81">
        <v>0</v>
      </c>
    </row>
    <row r="82" spans="3:17">
      <c r="C82">
        <v>45</v>
      </c>
    </row>
    <row r="83" spans="3:17">
      <c r="C83">
        <v>64</v>
      </c>
    </row>
    <row r="84" spans="3:17">
      <c r="C84">
        <v>25</v>
      </c>
    </row>
    <row r="85" spans="3:17">
      <c r="C85">
        <v>75</v>
      </c>
    </row>
    <row r="86" spans="3:17">
      <c r="C86">
        <v>20</v>
      </c>
    </row>
    <row r="87" spans="3:17">
      <c r="C87">
        <v>60</v>
      </c>
    </row>
    <row r="88" spans="3:17">
      <c r="C88">
        <v>58</v>
      </c>
      <c r="H88" t="s">
        <v>57</v>
      </c>
      <c r="I88" t="s">
        <v>54</v>
      </c>
    </row>
    <row r="89" spans="3:17">
      <c r="C89">
        <v>36</v>
      </c>
      <c r="H89">
        <v>4.5</v>
      </c>
      <c r="I89">
        <v>0</v>
      </c>
    </row>
    <row r="90" spans="3:17">
      <c r="C90">
        <v>42</v>
      </c>
      <c r="H90">
        <v>14.5</v>
      </c>
      <c r="I90">
        <v>2</v>
      </c>
      <c r="O90">
        <v>14.5</v>
      </c>
      <c r="P90">
        <v>2</v>
      </c>
    </row>
    <row r="91" spans="3:17">
      <c r="C91">
        <v>40</v>
      </c>
      <c r="H91">
        <v>24.5</v>
      </c>
      <c r="I91">
        <v>3</v>
      </c>
      <c r="O91">
        <v>24.5</v>
      </c>
      <c r="P91">
        <v>3</v>
      </c>
    </row>
    <row r="92" spans="3:17">
      <c r="C92">
        <v>47</v>
      </c>
      <c r="H92">
        <v>34.5</v>
      </c>
      <c r="I92">
        <v>7</v>
      </c>
      <c r="O92">
        <v>34.5</v>
      </c>
      <c r="P92">
        <v>7</v>
      </c>
    </row>
    <row r="93" spans="3:17">
      <c r="C93">
        <v>61</v>
      </c>
      <c r="H93">
        <v>44.5</v>
      </c>
      <c r="I93">
        <v>13</v>
      </c>
      <c r="O93">
        <v>44.5</v>
      </c>
      <c r="P93">
        <v>13</v>
      </c>
    </row>
    <row r="94" spans="3:17">
      <c r="C94">
        <v>59</v>
      </c>
      <c r="H94">
        <v>54.5</v>
      </c>
      <c r="I94">
        <v>13</v>
      </c>
      <c r="O94">
        <v>54.5</v>
      </c>
      <c r="P94">
        <v>13</v>
      </c>
    </row>
    <row r="95" spans="3:17">
      <c r="C95">
        <v>41</v>
      </c>
      <c r="H95">
        <v>64.5</v>
      </c>
      <c r="I95">
        <v>9</v>
      </c>
      <c r="O95">
        <v>64.5</v>
      </c>
      <c r="P95">
        <v>9</v>
      </c>
    </row>
    <row r="96" spans="3:17">
      <c r="C96">
        <v>55</v>
      </c>
      <c r="H96">
        <v>74.5</v>
      </c>
      <c r="I96">
        <v>2</v>
      </c>
      <c r="O96">
        <v>74.5</v>
      </c>
      <c r="P96">
        <v>2</v>
      </c>
    </row>
    <row r="97" spans="3:16">
      <c r="C97">
        <v>63</v>
      </c>
      <c r="H97">
        <v>84.5</v>
      </c>
      <c r="I97">
        <v>1</v>
      </c>
      <c r="O97">
        <v>84.5</v>
      </c>
      <c r="P97">
        <v>1</v>
      </c>
    </row>
    <row r="98" spans="3:16">
      <c r="C98">
        <v>65</v>
      </c>
      <c r="H98" t="s">
        <v>70</v>
      </c>
      <c r="I98">
        <v>0</v>
      </c>
    </row>
    <row r="99" spans="3:16">
      <c r="C99">
        <v>63</v>
      </c>
    </row>
    <row r="100" spans="3:16">
      <c r="C100">
        <v>52</v>
      </c>
    </row>
    <row r="101" spans="3:16">
      <c r="C101">
        <v>46</v>
      </c>
    </row>
    <row r="102" spans="3:16">
      <c r="C102">
        <v>53</v>
      </c>
    </row>
    <row r="103" spans="3:16">
      <c r="C103">
        <v>42</v>
      </c>
    </row>
    <row r="104" spans="3:16">
      <c r="C104">
        <v>39</v>
      </c>
    </row>
    <row r="105" spans="3:16">
      <c r="C105">
        <v>35</v>
      </c>
    </row>
    <row r="106" spans="3:16">
      <c r="C106">
        <v>18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48B15F-6F85-42C4-AA41-173FD3D6F2CB}">
  <dimension ref="B2:N218"/>
  <sheetViews>
    <sheetView topLeftCell="B1" workbookViewId="0">
      <selection activeCell="Q25" sqref="Q25"/>
    </sheetView>
  </sheetViews>
  <sheetFormatPr defaultRowHeight="15"/>
  <cols>
    <col min="10" max="10" width="15.5703125" bestFit="1" customWidth="1"/>
    <col min="11" max="11" width="14.28515625" bestFit="1" customWidth="1"/>
    <col min="12" max="12" width="8.140625" bestFit="1" customWidth="1"/>
    <col min="13" max="13" width="7.42578125" bestFit="1" customWidth="1"/>
    <col min="14" max="14" width="11.42578125" bestFit="1" customWidth="1"/>
    <col min="15" max="15" width="7.42578125" bestFit="1" customWidth="1"/>
    <col min="16" max="16" width="7.28515625" bestFit="1" customWidth="1"/>
    <col min="17" max="17" width="7.5703125" bestFit="1" customWidth="1"/>
    <col min="18" max="18" width="11.42578125" bestFit="1" customWidth="1"/>
    <col min="19" max="19" width="13.28515625" bestFit="1" customWidth="1"/>
    <col min="20" max="20" width="12.28515625" bestFit="1" customWidth="1"/>
    <col min="21" max="21" width="13.28515625" bestFit="1" customWidth="1"/>
    <col min="22" max="22" width="12.140625" bestFit="1" customWidth="1"/>
    <col min="23" max="23" width="13.28515625" bestFit="1" customWidth="1"/>
    <col min="24" max="24" width="12.42578125" bestFit="1" customWidth="1"/>
    <col min="25" max="25" width="11.42578125" bestFit="1" customWidth="1"/>
    <col min="26" max="26" width="20.28515625" bestFit="1" customWidth="1"/>
    <col min="27" max="27" width="11.140625" bestFit="1" customWidth="1"/>
    <col min="28" max="28" width="12.42578125" bestFit="1" customWidth="1"/>
    <col min="29" max="29" width="10.85546875" bestFit="1" customWidth="1"/>
    <col min="30" max="30" width="11.140625" bestFit="1" customWidth="1"/>
    <col min="31" max="31" width="14" bestFit="1" customWidth="1"/>
    <col min="32" max="32" width="11.42578125" bestFit="1" customWidth="1"/>
    <col min="33" max="33" width="11.140625" bestFit="1" customWidth="1"/>
    <col min="34" max="34" width="7.5703125" bestFit="1" customWidth="1"/>
    <col min="35" max="35" width="6.42578125" bestFit="1" customWidth="1"/>
    <col min="36" max="36" width="8.140625" bestFit="1" customWidth="1"/>
    <col min="37" max="37" width="7.42578125" bestFit="1" customWidth="1"/>
    <col min="38" max="38" width="7.28515625" bestFit="1" customWidth="1"/>
    <col min="39" max="39" width="7.5703125" bestFit="1" customWidth="1"/>
    <col min="40" max="40" width="14.28515625" bestFit="1" customWidth="1"/>
    <col min="41" max="41" width="14.7109375" bestFit="1" customWidth="1"/>
    <col min="42" max="42" width="7.5703125" bestFit="1" customWidth="1"/>
    <col min="43" max="43" width="8.140625" bestFit="1" customWidth="1"/>
    <col min="44" max="44" width="7.5703125" bestFit="1" customWidth="1"/>
    <col min="45" max="45" width="17.85546875" bestFit="1" customWidth="1"/>
    <col min="46" max="46" width="17.7109375" bestFit="1" customWidth="1"/>
    <col min="47" max="47" width="7.5703125" bestFit="1" customWidth="1"/>
    <col min="48" max="48" width="6.42578125" bestFit="1" customWidth="1"/>
    <col min="49" max="49" width="8.140625" bestFit="1" customWidth="1"/>
    <col min="50" max="50" width="7.42578125" bestFit="1" customWidth="1"/>
    <col min="51" max="51" width="7.28515625" bestFit="1" customWidth="1"/>
    <col min="52" max="52" width="7.5703125" bestFit="1" customWidth="1"/>
    <col min="53" max="53" width="20.7109375" bestFit="1" customWidth="1"/>
    <col min="54" max="54" width="15.140625" bestFit="1" customWidth="1"/>
    <col min="55" max="55" width="7.5703125" bestFit="1" customWidth="1"/>
    <col min="56" max="56" width="6.42578125" bestFit="1" customWidth="1"/>
    <col min="57" max="57" width="8.140625" bestFit="1" customWidth="1"/>
    <col min="58" max="58" width="7.42578125" bestFit="1" customWidth="1"/>
    <col min="59" max="59" width="7.28515625" bestFit="1" customWidth="1"/>
    <col min="60" max="60" width="7.5703125" bestFit="1" customWidth="1"/>
    <col min="61" max="61" width="18.28515625" bestFit="1" customWidth="1"/>
    <col min="62" max="62" width="11.42578125" bestFit="1" customWidth="1"/>
    <col min="63" max="224" width="5.140625" bestFit="1" customWidth="1"/>
    <col min="225" max="225" width="11.42578125" bestFit="1" customWidth="1"/>
  </cols>
  <sheetData>
    <row r="2" spans="2:14" ht="21">
      <c r="B2" s="8" t="s">
        <v>71</v>
      </c>
      <c r="C2" s="8"/>
    </row>
    <row r="3" spans="2:14" ht="21">
      <c r="B3" s="8" t="s">
        <v>72</v>
      </c>
      <c r="C3" s="8"/>
    </row>
    <row r="5" spans="2:14">
      <c r="B5" t="s">
        <v>73</v>
      </c>
      <c r="C5" t="s">
        <v>74</v>
      </c>
      <c r="D5" t="s">
        <v>75</v>
      </c>
      <c r="E5" t="s">
        <v>76</v>
      </c>
      <c r="F5" t="s">
        <v>77</v>
      </c>
      <c r="G5" t="s">
        <v>78</v>
      </c>
      <c r="J5" s="13" t="s">
        <v>75</v>
      </c>
      <c r="K5" t="s">
        <v>79</v>
      </c>
    </row>
    <row r="6" spans="2:14">
      <c r="B6">
        <v>1</v>
      </c>
      <c r="C6" t="s">
        <v>80</v>
      </c>
      <c r="D6" t="s">
        <v>79</v>
      </c>
      <c r="E6">
        <v>4270</v>
      </c>
      <c r="F6">
        <v>42375</v>
      </c>
      <c r="G6" t="s">
        <v>81</v>
      </c>
    </row>
    <row r="7" spans="2:14">
      <c r="B7">
        <v>2</v>
      </c>
      <c r="C7" t="s">
        <v>82</v>
      </c>
      <c r="D7" t="s">
        <v>79</v>
      </c>
      <c r="E7">
        <v>8239</v>
      </c>
      <c r="F7">
        <v>42376</v>
      </c>
      <c r="G7" t="s">
        <v>83</v>
      </c>
      <c r="J7" s="13" t="s">
        <v>84</v>
      </c>
      <c r="K7" s="13" t="s">
        <v>74</v>
      </c>
    </row>
    <row r="8" spans="2:14">
      <c r="B8">
        <v>3</v>
      </c>
      <c r="C8" t="s">
        <v>85</v>
      </c>
      <c r="D8" t="s">
        <v>86</v>
      </c>
      <c r="E8">
        <v>617</v>
      </c>
      <c r="F8">
        <v>42377</v>
      </c>
      <c r="G8" t="s">
        <v>81</v>
      </c>
      <c r="J8" s="13" t="s">
        <v>78</v>
      </c>
      <c r="K8" t="s">
        <v>87</v>
      </c>
      <c r="L8" t="s">
        <v>82</v>
      </c>
      <c r="M8" t="s">
        <v>80</v>
      </c>
      <c r="N8" t="s">
        <v>88</v>
      </c>
    </row>
    <row r="9" spans="2:14">
      <c r="B9">
        <v>4</v>
      </c>
      <c r="C9" t="s">
        <v>85</v>
      </c>
      <c r="D9" t="s">
        <v>86</v>
      </c>
      <c r="E9">
        <v>8384</v>
      </c>
      <c r="F9">
        <v>42379</v>
      </c>
      <c r="G9" t="s">
        <v>89</v>
      </c>
      <c r="J9" t="s">
        <v>81</v>
      </c>
      <c r="K9" s="9">
        <v>7163</v>
      </c>
      <c r="L9" s="9">
        <v>26715</v>
      </c>
      <c r="M9" s="9">
        <v>56284</v>
      </c>
      <c r="N9" s="9">
        <v>90162</v>
      </c>
    </row>
    <row r="10" spans="2:14">
      <c r="B10">
        <v>5</v>
      </c>
      <c r="C10" t="s">
        <v>87</v>
      </c>
      <c r="D10" t="s">
        <v>79</v>
      </c>
      <c r="E10">
        <v>2626</v>
      </c>
      <c r="F10">
        <v>42379</v>
      </c>
      <c r="G10" t="s">
        <v>90</v>
      </c>
      <c r="J10" t="s">
        <v>83</v>
      </c>
      <c r="K10" s="9">
        <v>5100</v>
      </c>
      <c r="L10" s="9">
        <v>38436</v>
      </c>
      <c r="M10" s="9">
        <v>41815</v>
      </c>
      <c r="N10" s="9">
        <v>85351</v>
      </c>
    </row>
    <row r="11" spans="2:14">
      <c r="B11">
        <v>6</v>
      </c>
      <c r="C11" t="s">
        <v>91</v>
      </c>
      <c r="D11" t="s">
        <v>86</v>
      </c>
      <c r="E11">
        <v>3610</v>
      </c>
      <c r="F11">
        <v>42380</v>
      </c>
      <c r="G11" t="s">
        <v>81</v>
      </c>
      <c r="J11" t="s">
        <v>92</v>
      </c>
      <c r="K11" s="9"/>
      <c r="L11" s="9">
        <v>4390</v>
      </c>
      <c r="M11" s="9"/>
      <c r="N11" s="9">
        <v>4390</v>
      </c>
    </row>
    <row r="12" spans="2:14">
      <c r="B12">
        <v>7</v>
      </c>
      <c r="C12" t="s">
        <v>82</v>
      </c>
      <c r="D12" t="s">
        <v>79</v>
      </c>
      <c r="E12">
        <v>9062</v>
      </c>
      <c r="F12">
        <v>42380</v>
      </c>
      <c r="G12" t="s">
        <v>93</v>
      </c>
      <c r="J12" t="s">
        <v>90</v>
      </c>
      <c r="K12" s="9">
        <v>29905</v>
      </c>
      <c r="L12" s="9">
        <v>37197</v>
      </c>
      <c r="M12" s="9">
        <v>21636</v>
      </c>
      <c r="N12" s="9">
        <v>88738</v>
      </c>
    </row>
    <row r="13" spans="2:14">
      <c r="B13">
        <v>8</v>
      </c>
      <c r="C13" t="s">
        <v>85</v>
      </c>
      <c r="D13" t="s">
        <v>86</v>
      </c>
      <c r="E13">
        <v>6906</v>
      </c>
      <c r="F13">
        <v>42385</v>
      </c>
      <c r="G13" t="s">
        <v>92</v>
      </c>
      <c r="J13" t="s">
        <v>94</v>
      </c>
      <c r="K13" s="9">
        <v>680</v>
      </c>
      <c r="L13" s="9">
        <v>5341</v>
      </c>
      <c r="M13" s="9">
        <v>9104</v>
      </c>
      <c r="N13" s="9">
        <v>15125</v>
      </c>
    </row>
    <row r="14" spans="2:14">
      <c r="B14">
        <v>9</v>
      </c>
      <c r="C14" t="s">
        <v>95</v>
      </c>
      <c r="D14" t="s">
        <v>86</v>
      </c>
      <c r="E14">
        <v>2417</v>
      </c>
      <c r="F14">
        <v>42385</v>
      </c>
      <c r="G14" t="s">
        <v>94</v>
      </c>
      <c r="J14" t="s">
        <v>89</v>
      </c>
      <c r="K14" s="9"/>
      <c r="L14" s="9">
        <v>12407</v>
      </c>
      <c r="M14" s="9"/>
      <c r="N14" s="9">
        <v>12407</v>
      </c>
    </row>
    <row r="15" spans="2:14">
      <c r="B15">
        <v>10</v>
      </c>
      <c r="C15" t="s">
        <v>95</v>
      </c>
      <c r="D15" t="s">
        <v>86</v>
      </c>
      <c r="E15">
        <v>7431</v>
      </c>
      <c r="F15">
        <v>42385</v>
      </c>
      <c r="G15" t="s">
        <v>89</v>
      </c>
      <c r="J15" t="s">
        <v>93</v>
      </c>
      <c r="K15" s="9">
        <v>14433</v>
      </c>
      <c r="L15" s="9">
        <v>17953</v>
      </c>
      <c r="M15" s="9">
        <v>8106</v>
      </c>
      <c r="N15" s="9">
        <v>40492</v>
      </c>
    </row>
    <row r="16" spans="2:14">
      <c r="B16">
        <v>11</v>
      </c>
      <c r="C16" t="s">
        <v>85</v>
      </c>
      <c r="D16" t="s">
        <v>86</v>
      </c>
      <c r="E16">
        <v>8250</v>
      </c>
      <c r="F16">
        <v>42385</v>
      </c>
      <c r="G16" t="s">
        <v>90</v>
      </c>
      <c r="J16" t="s">
        <v>88</v>
      </c>
      <c r="K16" s="9">
        <v>57281</v>
      </c>
      <c r="L16" s="9">
        <v>142439</v>
      </c>
      <c r="M16" s="9">
        <v>136945</v>
      </c>
      <c r="N16" s="9">
        <v>336665</v>
      </c>
    </row>
    <row r="17" spans="2:7">
      <c r="B17">
        <v>12</v>
      </c>
      <c r="C17" t="s">
        <v>82</v>
      </c>
      <c r="D17" t="s">
        <v>79</v>
      </c>
      <c r="E17">
        <v>7012</v>
      </c>
      <c r="F17">
        <v>42387</v>
      </c>
      <c r="G17" t="s">
        <v>81</v>
      </c>
    </row>
    <row r="18" spans="2:7">
      <c r="B18">
        <v>13</v>
      </c>
      <c r="C18" t="s">
        <v>80</v>
      </c>
      <c r="D18" t="s">
        <v>79</v>
      </c>
      <c r="E18">
        <v>1903</v>
      </c>
      <c r="F18">
        <v>42389</v>
      </c>
      <c r="G18" t="s">
        <v>90</v>
      </c>
    </row>
    <row r="19" spans="2:7">
      <c r="B19">
        <v>14</v>
      </c>
      <c r="C19" t="s">
        <v>82</v>
      </c>
      <c r="D19" t="s">
        <v>79</v>
      </c>
      <c r="E19">
        <v>2824</v>
      </c>
      <c r="F19">
        <v>42391</v>
      </c>
      <c r="G19" t="s">
        <v>89</v>
      </c>
    </row>
    <row r="20" spans="2:7">
      <c r="B20">
        <v>15</v>
      </c>
      <c r="C20" t="s">
        <v>95</v>
      </c>
      <c r="D20" t="s">
        <v>86</v>
      </c>
      <c r="E20">
        <v>6946</v>
      </c>
      <c r="F20">
        <v>42393</v>
      </c>
      <c r="G20" t="s">
        <v>94</v>
      </c>
    </row>
    <row r="21" spans="2:7">
      <c r="B21">
        <v>16</v>
      </c>
      <c r="C21" t="s">
        <v>85</v>
      </c>
      <c r="D21" t="s">
        <v>86</v>
      </c>
      <c r="E21">
        <v>2320</v>
      </c>
      <c r="F21">
        <v>42396</v>
      </c>
      <c r="G21" t="s">
        <v>83</v>
      </c>
    </row>
    <row r="22" spans="2:7">
      <c r="B22">
        <v>17</v>
      </c>
      <c r="C22" t="s">
        <v>85</v>
      </c>
      <c r="D22" t="s">
        <v>86</v>
      </c>
      <c r="E22">
        <v>2116</v>
      </c>
      <c r="F22">
        <v>42397</v>
      </c>
      <c r="G22" t="s">
        <v>81</v>
      </c>
    </row>
    <row r="23" spans="2:7">
      <c r="B23">
        <v>18</v>
      </c>
      <c r="C23" t="s">
        <v>85</v>
      </c>
      <c r="D23" t="s">
        <v>86</v>
      </c>
      <c r="E23">
        <v>1135</v>
      </c>
      <c r="F23">
        <v>42399</v>
      </c>
      <c r="G23" t="s">
        <v>83</v>
      </c>
    </row>
    <row r="24" spans="2:7">
      <c r="B24">
        <v>19</v>
      </c>
      <c r="C24" t="s">
        <v>82</v>
      </c>
      <c r="D24" t="s">
        <v>79</v>
      </c>
      <c r="E24">
        <v>3595</v>
      </c>
      <c r="F24">
        <v>42399</v>
      </c>
      <c r="G24" t="s">
        <v>83</v>
      </c>
    </row>
    <row r="25" spans="2:7">
      <c r="B25">
        <v>20</v>
      </c>
      <c r="C25" t="s">
        <v>95</v>
      </c>
      <c r="D25" t="s">
        <v>86</v>
      </c>
      <c r="E25">
        <v>1161</v>
      </c>
      <c r="F25">
        <v>42402</v>
      </c>
      <c r="G25" t="s">
        <v>81</v>
      </c>
    </row>
    <row r="26" spans="2:7">
      <c r="B26">
        <v>21</v>
      </c>
      <c r="C26" t="s">
        <v>91</v>
      </c>
      <c r="D26" t="s">
        <v>86</v>
      </c>
      <c r="E26">
        <v>2256</v>
      </c>
      <c r="F26">
        <v>42404</v>
      </c>
      <c r="G26" t="s">
        <v>94</v>
      </c>
    </row>
    <row r="27" spans="2:7">
      <c r="B27">
        <v>22</v>
      </c>
      <c r="C27" t="s">
        <v>85</v>
      </c>
      <c r="D27" t="s">
        <v>86</v>
      </c>
      <c r="E27">
        <v>1004</v>
      </c>
      <c r="F27">
        <v>42411</v>
      </c>
      <c r="G27" t="s">
        <v>92</v>
      </c>
    </row>
    <row r="28" spans="2:7">
      <c r="B28">
        <v>23</v>
      </c>
      <c r="C28" t="s">
        <v>85</v>
      </c>
      <c r="D28" t="s">
        <v>86</v>
      </c>
      <c r="E28">
        <v>3642</v>
      </c>
      <c r="F28">
        <v>42414</v>
      </c>
      <c r="G28" t="s">
        <v>89</v>
      </c>
    </row>
    <row r="29" spans="2:7">
      <c r="B29">
        <v>24</v>
      </c>
      <c r="C29" t="s">
        <v>85</v>
      </c>
      <c r="D29" t="s">
        <v>86</v>
      </c>
      <c r="E29">
        <v>4582</v>
      </c>
      <c r="F29">
        <v>42417</v>
      </c>
      <c r="G29" t="s">
        <v>81</v>
      </c>
    </row>
    <row r="30" spans="2:7">
      <c r="B30">
        <v>25</v>
      </c>
      <c r="C30" t="s">
        <v>87</v>
      </c>
      <c r="D30" t="s">
        <v>79</v>
      </c>
      <c r="E30">
        <v>3559</v>
      </c>
      <c r="F30">
        <v>42417</v>
      </c>
      <c r="G30" t="s">
        <v>83</v>
      </c>
    </row>
    <row r="31" spans="2:7">
      <c r="B31">
        <v>26</v>
      </c>
      <c r="C31" t="s">
        <v>80</v>
      </c>
      <c r="D31" t="s">
        <v>79</v>
      </c>
      <c r="E31">
        <v>5154</v>
      </c>
      <c r="F31">
        <v>42417</v>
      </c>
      <c r="G31" t="s">
        <v>93</v>
      </c>
    </row>
    <row r="32" spans="2:7">
      <c r="B32">
        <v>27</v>
      </c>
      <c r="C32" t="s">
        <v>96</v>
      </c>
      <c r="D32" t="s">
        <v>86</v>
      </c>
      <c r="E32">
        <v>7388</v>
      </c>
      <c r="F32">
        <v>42418</v>
      </c>
      <c r="G32" t="s">
        <v>94</v>
      </c>
    </row>
    <row r="33" spans="2:7">
      <c r="B33">
        <v>28</v>
      </c>
      <c r="C33" t="s">
        <v>87</v>
      </c>
      <c r="D33" t="s">
        <v>79</v>
      </c>
      <c r="E33">
        <v>7163</v>
      </c>
      <c r="F33">
        <v>42418</v>
      </c>
      <c r="G33" t="s">
        <v>81</v>
      </c>
    </row>
    <row r="34" spans="2:7">
      <c r="B34">
        <v>29</v>
      </c>
      <c r="C34" t="s">
        <v>87</v>
      </c>
      <c r="D34" t="s">
        <v>79</v>
      </c>
      <c r="E34">
        <v>5101</v>
      </c>
      <c r="F34">
        <v>42420</v>
      </c>
      <c r="G34" t="s">
        <v>90</v>
      </c>
    </row>
    <row r="35" spans="2:7">
      <c r="B35">
        <v>30</v>
      </c>
      <c r="C35" t="s">
        <v>95</v>
      </c>
      <c r="D35" t="s">
        <v>86</v>
      </c>
      <c r="E35">
        <v>7602</v>
      </c>
      <c r="F35">
        <v>42421</v>
      </c>
      <c r="G35" t="s">
        <v>94</v>
      </c>
    </row>
    <row r="36" spans="2:7">
      <c r="B36">
        <v>31</v>
      </c>
      <c r="C36" t="s">
        <v>96</v>
      </c>
      <c r="D36" t="s">
        <v>86</v>
      </c>
      <c r="E36">
        <v>1641</v>
      </c>
      <c r="F36">
        <v>42422</v>
      </c>
      <c r="G36" t="s">
        <v>81</v>
      </c>
    </row>
    <row r="37" spans="2:7">
      <c r="B37">
        <v>32</v>
      </c>
      <c r="C37" t="s">
        <v>95</v>
      </c>
      <c r="D37" t="s">
        <v>86</v>
      </c>
      <c r="E37">
        <v>8892</v>
      </c>
      <c r="F37">
        <v>42423</v>
      </c>
      <c r="G37" t="s">
        <v>93</v>
      </c>
    </row>
    <row r="38" spans="2:7">
      <c r="B38">
        <v>33</v>
      </c>
      <c r="C38" t="s">
        <v>95</v>
      </c>
      <c r="D38" t="s">
        <v>86</v>
      </c>
      <c r="E38">
        <v>2060</v>
      </c>
      <c r="F38">
        <v>42429</v>
      </c>
      <c r="G38" t="s">
        <v>94</v>
      </c>
    </row>
    <row r="39" spans="2:7">
      <c r="B39">
        <v>34</v>
      </c>
      <c r="C39" t="s">
        <v>82</v>
      </c>
      <c r="D39" t="s">
        <v>79</v>
      </c>
      <c r="E39">
        <v>1557</v>
      </c>
      <c r="F39">
        <v>42429</v>
      </c>
      <c r="G39" t="s">
        <v>90</v>
      </c>
    </row>
    <row r="40" spans="2:7">
      <c r="B40">
        <v>35</v>
      </c>
      <c r="C40" t="s">
        <v>95</v>
      </c>
      <c r="D40" t="s">
        <v>86</v>
      </c>
      <c r="E40">
        <v>6509</v>
      </c>
      <c r="F40">
        <v>42430</v>
      </c>
      <c r="G40" t="s">
        <v>94</v>
      </c>
    </row>
    <row r="41" spans="2:7">
      <c r="B41">
        <v>36</v>
      </c>
      <c r="C41" t="s">
        <v>95</v>
      </c>
      <c r="D41" t="s">
        <v>86</v>
      </c>
      <c r="E41">
        <v>5718</v>
      </c>
      <c r="F41">
        <v>42433</v>
      </c>
      <c r="G41" t="s">
        <v>93</v>
      </c>
    </row>
    <row r="42" spans="2:7">
      <c r="B42">
        <v>37</v>
      </c>
      <c r="C42" t="s">
        <v>95</v>
      </c>
      <c r="D42" t="s">
        <v>86</v>
      </c>
      <c r="E42">
        <v>7655</v>
      </c>
      <c r="F42">
        <v>42434</v>
      </c>
      <c r="G42" t="s">
        <v>81</v>
      </c>
    </row>
    <row r="43" spans="2:7">
      <c r="B43">
        <v>38</v>
      </c>
      <c r="C43" t="s">
        <v>80</v>
      </c>
      <c r="D43" t="s">
        <v>79</v>
      </c>
      <c r="E43">
        <v>9116</v>
      </c>
      <c r="F43">
        <v>42434</v>
      </c>
      <c r="G43" t="s">
        <v>83</v>
      </c>
    </row>
    <row r="44" spans="2:7">
      <c r="B44">
        <v>39</v>
      </c>
      <c r="C44" t="s">
        <v>85</v>
      </c>
      <c r="D44" t="s">
        <v>86</v>
      </c>
      <c r="E44">
        <v>2795</v>
      </c>
      <c r="F44">
        <v>42444</v>
      </c>
      <c r="G44" t="s">
        <v>81</v>
      </c>
    </row>
    <row r="45" spans="2:7">
      <c r="B45">
        <v>40</v>
      </c>
      <c r="C45" t="s">
        <v>85</v>
      </c>
      <c r="D45" t="s">
        <v>86</v>
      </c>
      <c r="E45">
        <v>5084</v>
      </c>
      <c r="F45">
        <v>42444</v>
      </c>
      <c r="G45" t="s">
        <v>81</v>
      </c>
    </row>
    <row r="46" spans="2:7">
      <c r="B46">
        <v>41</v>
      </c>
      <c r="C46" t="s">
        <v>80</v>
      </c>
      <c r="D46" t="s">
        <v>79</v>
      </c>
      <c r="E46">
        <v>8941</v>
      </c>
      <c r="F46">
        <v>42444</v>
      </c>
      <c r="G46" t="s">
        <v>83</v>
      </c>
    </row>
    <row r="47" spans="2:7">
      <c r="B47">
        <v>42</v>
      </c>
      <c r="C47" t="s">
        <v>82</v>
      </c>
      <c r="D47" t="s">
        <v>79</v>
      </c>
      <c r="E47">
        <v>5341</v>
      </c>
      <c r="F47">
        <v>42445</v>
      </c>
      <c r="G47" t="s">
        <v>94</v>
      </c>
    </row>
    <row r="48" spans="2:7">
      <c r="B48">
        <v>43</v>
      </c>
      <c r="C48" t="s">
        <v>85</v>
      </c>
      <c r="D48" t="s">
        <v>86</v>
      </c>
      <c r="E48">
        <v>135</v>
      </c>
      <c r="F48">
        <v>42448</v>
      </c>
      <c r="G48" t="s">
        <v>89</v>
      </c>
    </row>
    <row r="49" spans="2:7">
      <c r="B49">
        <v>44</v>
      </c>
      <c r="C49" t="s">
        <v>85</v>
      </c>
      <c r="D49" t="s">
        <v>86</v>
      </c>
      <c r="E49">
        <v>9400</v>
      </c>
      <c r="F49">
        <v>42448</v>
      </c>
      <c r="G49" t="s">
        <v>93</v>
      </c>
    </row>
    <row r="50" spans="2:7">
      <c r="B50">
        <v>45</v>
      </c>
      <c r="C50" t="s">
        <v>87</v>
      </c>
      <c r="D50" t="s">
        <v>79</v>
      </c>
      <c r="E50">
        <v>6045</v>
      </c>
      <c r="F50">
        <v>42450</v>
      </c>
      <c r="G50" t="s">
        <v>90</v>
      </c>
    </row>
    <row r="51" spans="2:7">
      <c r="B51">
        <v>46</v>
      </c>
      <c r="C51" t="s">
        <v>95</v>
      </c>
      <c r="D51" t="s">
        <v>86</v>
      </c>
      <c r="E51">
        <v>5820</v>
      </c>
      <c r="F51">
        <v>42451</v>
      </c>
      <c r="G51" t="s">
        <v>92</v>
      </c>
    </row>
    <row r="52" spans="2:7">
      <c r="B52">
        <v>47</v>
      </c>
      <c r="C52" t="s">
        <v>91</v>
      </c>
      <c r="D52" t="s">
        <v>86</v>
      </c>
      <c r="E52">
        <v>8887</v>
      </c>
      <c r="F52">
        <v>42452</v>
      </c>
      <c r="G52" t="s">
        <v>90</v>
      </c>
    </row>
    <row r="53" spans="2:7">
      <c r="B53">
        <v>48</v>
      </c>
      <c r="C53" t="s">
        <v>91</v>
      </c>
      <c r="D53" t="s">
        <v>86</v>
      </c>
      <c r="E53">
        <v>6982</v>
      </c>
      <c r="F53">
        <v>42453</v>
      </c>
      <c r="G53" t="s">
        <v>81</v>
      </c>
    </row>
    <row r="54" spans="2:7">
      <c r="B54">
        <v>49</v>
      </c>
      <c r="C54" t="s">
        <v>85</v>
      </c>
      <c r="D54" t="s">
        <v>86</v>
      </c>
      <c r="E54">
        <v>4029</v>
      </c>
      <c r="F54">
        <v>42455</v>
      </c>
      <c r="G54" t="s">
        <v>93</v>
      </c>
    </row>
    <row r="55" spans="2:7">
      <c r="B55">
        <v>50</v>
      </c>
      <c r="C55" t="s">
        <v>80</v>
      </c>
      <c r="D55" t="s">
        <v>79</v>
      </c>
      <c r="E55">
        <v>3665</v>
      </c>
      <c r="F55">
        <v>42455</v>
      </c>
      <c r="G55" t="s">
        <v>90</v>
      </c>
    </row>
    <row r="56" spans="2:7">
      <c r="B56">
        <v>51</v>
      </c>
      <c r="C56" t="s">
        <v>85</v>
      </c>
      <c r="D56" t="s">
        <v>86</v>
      </c>
      <c r="E56">
        <v>4781</v>
      </c>
      <c r="F56">
        <v>42458</v>
      </c>
      <c r="G56" t="s">
        <v>94</v>
      </c>
    </row>
    <row r="57" spans="2:7">
      <c r="B57">
        <v>52</v>
      </c>
      <c r="C57" t="s">
        <v>96</v>
      </c>
      <c r="D57" t="s">
        <v>86</v>
      </c>
      <c r="E57">
        <v>3663</v>
      </c>
      <c r="F57">
        <v>42459</v>
      </c>
      <c r="G57" t="s">
        <v>93</v>
      </c>
    </row>
    <row r="58" spans="2:7">
      <c r="B58">
        <v>53</v>
      </c>
      <c r="C58" t="s">
        <v>95</v>
      </c>
      <c r="D58" t="s">
        <v>86</v>
      </c>
      <c r="E58">
        <v>6331</v>
      </c>
      <c r="F58">
        <v>42461</v>
      </c>
      <c r="G58" t="s">
        <v>94</v>
      </c>
    </row>
    <row r="59" spans="2:7">
      <c r="B59">
        <v>54</v>
      </c>
      <c r="C59" t="s">
        <v>95</v>
      </c>
      <c r="D59" t="s">
        <v>86</v>
      </c>
      <c r="E59">
        <v>4364</v>
      </c>
      <c r="F59">
        <v>42461</v>
      </c>
      <c r="G59" t="s">
        <v>89</v>
      </c>
    </row>
    <row r="60" spans="2:7">
      <c r="B60">
        <v>55</v>
      </c>
      <c r="C60" t="s">
        <v>80</v>
      </c>
      <c r="D60" t="s">
        <v>79</v>
      </c>
      <c r="E60">
        <v>607</v>
      </c>
      <c r="F60">
        <v>42463</v>
      </c>
      <c r="G60" t="s">
        <v>83</v>
      </c>
    </row>
    <row r="61" spans="2:7">
      <c r="B61">
        <v>56</v>
      </c>
      <c r="C61" t="s">
        <v>85</v>
      </c>
      <c r="D61" t="s">
        <v>86</v>
      </c>
      <c r="E61">
        <v>1054</v>
      </c>
      <c r="F61">
        <v>42466</v>
      </c>
      <c r="G61" t="s">
        <v>92</v>
      </c>
    </row>
    <row r="62" spans="2:7">
      <c r="B62">
        <v>57</v>
      </c>
      <c r="C62" t="s">
        <v>80</v>
      </c>
      <c r="D62" t="s">
        <v>79</v>
      </c>
      <c r="E62">
        <v>7659</v>
      </c>
      <c r="F62">
        <v>42466</v>
      </c>
      <c r="G62" t="s">
        <v>81</v>
      </c>
    </row>
    <row r="63" spans="2:7">
      <c r="B63">
        <v>58</v>
      </c>
      <c r="C63" t="s">
        <v>82</v>
      </c>
      <c r="D63" t="s">
        <v>79</v>
      </c>
      <c r="E63">
        <v>277</v>
      </c>
      <c r="F63">
        <v>42472</v>
      </c>
      <c r="G63" t="s">
        <v>90</v>
      </c>
    </row>
    <row r="64" spans="2:7">
      <c r="B64">
        <v>59</v>
      </c>
      <c r="C64" t="s">
        <v>85</v>
      </c>
      <c r="D64" t="s">
        <v>86</v>
      </c>
      <c r="E64">
        <v>235</v>
      </c>
      <c r="F64">
        <v>42477</v>
      </c>
      <c r="G64" t="s">
        <v>81</v>
      </c>
    </row>
    <row r="65" spans="2:7">
      <c r="B65">
        <v>60</v>
      </c>
      <c r="C65" t="s">
        <v>91</v>
      </c>
      <c r="D65" t="s">
        <v>86</v>
      </c>
      <c r="E65">
        <v>1113</v>
      </c>
      <c r="F65">
        <v>42478</v>
      </c>
      <c r="G65" t="s">
        <v>93</v>
      </c>
    </row>
    <row r="66" spans="2:7">
      <c r="B66">
        <v>61</v>
      </c>
      <c r="C66" t="s">
        <v>95</v>
      </c>
      <c r="D66" t="s">
        <v>86</v>
      </c>
      <c r="E66">
        <v>1128</v>
      </c>
      <c r="F66">
        <v>42481</v>
      </c>
      <c r="G66" t="s">
        <v>81</v>
      </c>
    </row>
    <row r="67" spans="2:7">
      <c r="B67">
        <v>62</v>
      </c>
      <c r="C67" t="s">
        <v>82</v>
      </c>
      <c r="D67" t="s">
        <v>79</v>
      </c>
      <c r="E67">
        <v>9231</v>
      </c>
      <c r="F67">
        <v>42482</v>
      </c>
      <c r="G67" t="s">
        <v>89</v>
      </c>
    </row>
    <row r="68" spans="2:7">
      <c r="B68">
        <v>63</v>
      </c>
      <c r="C68" t="s">
        <v>85</v>
      </c>
      <c r="D68" t="s">
        <v>86</v>
      </c>
      <c r="E68">
        <v>4387</v>
      </c>
      <c r="F68">
        <v>42483</v>
      </c>
      <c r="G68" t="s">
        <v>81</v>
      </c>
    </row>
    <row r="69" spans="2:7">
      <c r="B69">
        <v>64</v>
      </c>
      <c r="C69" t="s">
        <v>95</v>
      </c>
      <c r="D69" t="s">
        <v>86</v>
      </c>
      <c r="E69">
        <v>2763</v>
      </c>
      <c r="F69">
        <v>42485</v>
      </c>
      <c r="G69" t="s">
        <v>89</v>
      </c>
    </row>
    <row r="70" spans="2:7">
      <c r="B70">
        <v>65</v>
      </c>
      <c r="C70" t="s">
        <v>85</v>
      </c>
      <c r="D70" t="s">
        <v>86</v>
      </c>
      <c r="E70">
        <v>7898</v>
      </c>
      <c r="F70">
        <v>42487</v>
      </c>
      <c r="G70" t="s">
        <v>83</v>
      </c>
    </row>
    <row r="71" spans="2:7">
      <c r="B71">
        <v>66</v>
      </c>
      <c r="C71" t="s">
        <v>85</v>
      </c>
      <c r="D71" t="s">
        <v>86</v>
      </c>
      <c r="E71">
        <v>2427</v>
      </c>
      <c r="F71">
        <v>42490</v>
      </c>
      <c r="G71" t="s">
        <v>94</v>
      </c>
    </row>
    <row r="72" spans="2:7">
      <c r="B72">
        <v>67</v>
      </c>
      <c r="C72" t="s">
        <v>85</v>
      </c>
      <c r="D72" t="s">
        <v>86</v>
      </c>
      <c r="E72">
        <v>8663</v>
      </c>
      <c r="F72">
        <v>42491</v>
      </c>
      <c r="G72" t="s">
        <v>92</v>
      </c>
    </row>
    <row r="73" spans="2:7">
      <c r="B73">
        <v>68</v>
      </c>
      <c r="C73" t="s">
        <v>80</v>
      </c>
      <c r="D73" t="s">
        <v>79</v>
      </c>
      <c r="E73">
        <v>2789</v>
      </c>
      <c r="F73">
        <v>42491</v>
      </c>
      <c r="G73" t="s">
        <v>90</v>
      </c>
    </row>
    <row r="74" spans="2:7">
      <c r="B74">
        <v>69</v>
      </c>
      <c r="C74" t="s">
        <v>85</v>
      </c>
      <c r="D74" t="s">
        <v>86</v>
      </c>
      <c r="E74">
        <v>4054</v>
      </c>
      <c r="F74">
        <v>42492</v>
      </c>
      <c r="G74" t="s">
        <v>81</v>
      </c>
    </row>
    <row r="75" spans="2:7">
      <c r="B75">
        <v>70</v>
      </c>
      <c r="C75" t="s">
        <v>96</v>
      </c>
      <c r="D75" t="s">
        <v>86</v>
      </c>
      <c r="E75">
        <v>2262</v>
      </c>
      <c r="F75">
        <v>42492</v>
      </c>
      <c r="G75" t="s">
        <v>81</v>
      </c>
    </row>
    <row r="76" spans="2:7">
      <c r="B76">
        <v>71</v>
      </c>
      <c r="C76" t="s">
        <v>96</v>
      </c>
      <c r="D76" t="s">
        <v>86</v>
      </c>
      <c r="E76">
        <v>5600</v>
      </c>
      <c r="F76">
        <v>42492</v>
      </c>
      <c r="G76" t="s">
        <v>83</v>
      </c>
    </row>
    <row r="77" spans="2:7">
      <c r="B77">
        <v>72</v>
      </c>
      <c r="C77" t="s">
        <v>85</v>
      </c>
      <c r="D77" t="s">
        <v>86</v>
      </c>
      <c r="E77">
        <v>5787</v>
      </c>
      <c r="F77">
        <v>42493</v>
      </c>
      <c r="G77" t="s">
        <v>81</v>
      </c>
    </row>
    <row r="78" spans="2:7">
      <c r="B78">
        <v>73</v>
      </c>
      <c r="C78" t="s">
        <v>91</v>
      </c>
      <c r="D78" t="s">
        <v>86</v>
      </c>
      <c r="E78">
        <v>6295</v>
      </c>
      <c r="F78">
        <v>42493</v>
      </c>
      <c r="G78" t="s">
        <v>89</v>
      </c>
    </row>
    <row r="79" spans="2:7">
      <c r="B79">
        <v>74</v>
      </c>
      <c r="C79" t="s">
        <v>85</v>
      </c>
      <c r="D79" t="s">
        <v>86</v>
      </c>
      <c r="E79">
        <v>474</v>
      </c>
      <c r="F79">
        <v>42495</v>
      </c>
      <c r="G79" t="s">
        <v>90</v>
      </c>
    </row>
    <row r="80" spans="2:7">
      <c r="B80">
        <v>75</v>
      </c>
      <c r="C80" t="s">
        <v>95</v>
      </c>
      <c r="D80" t="s">
        <v>86</v>
      </c>
      <c r="E80">
        <v>4325</v>
      </c>
      <c r="F80">
        <v>42495</v>
      </c>
      <c r="G80" t="s">
        <v>94</v>
      </c>
    </row>
    <row r="81" spans="2:7">
      <c r="B81">
        <v>76</v>
      </c>
      <c r="C81" t="s">
        <v>85</v>
      </c>
      <c r="D81" t="s">
        <v>86</v>
      </c>
      <c r="E81">
        <v>592</v>
      </c>
      <c r="F81">
        <v>42496</v>
      </c>
      <c r="G81" t="s">
        <v>81</v>
      </c>
    </row>
    <row r="82" spans="2:7">
      <c r="B82">
        <v>77</v>
      </c>
      <c r="C82" t="s">
        <v>91</v>
      </c>
      <c r="D82" t="s">
        <v>86</v>
      </c>
      <c r="E82">
        <v>4330</v>
      </c>
      <c r="F82">
        <v>42498</v>
      </c>
      <c r="G82" t="s">
        <v>81</v>
      </c>
    </row>
    <row r="83" spans="2:7">
      <c r="B83">
        <v>78</v>
      </c>
      <c r="C83" t="s">
        <v>85</v>
      </c>
      <c r="D83" t="s">
        <v>86</v>
      </c>
      <c r="E83">
        <v>9405</v>
      </c>
      <c r="F83">
        <v>42498</v>
      </c>
      <c r="G83" t="s">
        <v>83</v>
      </c>
    </row>
    <row r="84" spans="2:7">
      <c r="B84">
        <v>79</v>
      </c>
      <c r="C84" t="s">
        <v>95</v>
      </c>
      <c r="D84" t="s">
        <v>86</v>
      </c>
      <c r="E84">
        <v>7671</v>
      </c>
      <c r="F84">
        <v>42498</v>
      </c>
      <c r="G84" t="s">
        <v>94</v>
      </c>
    </row>
    <row r="85" spans="2:7">
      <c r="B85">
        <v>80</v>
      </c>
      <c r="C85" t="s">
        <v>80</v>
      </c>
      <c r="D85" t="s">
        <v>79</v>
      </c>
      <c r="E85">
        <v>5791</v>
      </c>
      <c r="F85">
        <v>42498</v>
      </c>
      <c r="G85" t="s">
        <v>83</v>
      </c>
    </row>
    <row r="86" spans="2:7">
      <c r="B86">
        <v>81</v>
      </c>
      <c r="C86" t="s">
        <v>85</v>
      </c>
      <c r="D86" t="s">
        <v>86</v>
      </c>
      <c r="E86">
        <v>6007</v>
      </c>
      <c r="F86">
        <v>42502</v>
      </c>
      <c r="G86" t="s">
        <v>89</v>
      </c>
    </row>
    <row r="87" spans="2:7">
      <c r="B87">
        <v>82</v>
      </c>
      <c r="C87" t="s">
        <v>85</v>
      </c>
      <c r="D87" t="s">
        <v>86</v>
      </c>
      <c r="E87">
        <v>5030</v>
      </c>
      <c r="F87">
        <v>42504</v>
      </c>
      <c r="G87" t="s">
        <v>90</v>
      </c>
    </row>
    <row r="88" spans="2:7">
      <c r="B88">
        <v>83</v>
      </c>
      <c r="C88" t="s">
        <v>80</v>
      </c>
      <c r="D88" t="s">
        <v>79</v>
      </c>
      <c r="E88">
        <v>6763</v>
      </c>
      <c r="F88">
        <v>42504</v>
      </c>
      <c r="G88" t="s">
        <v>83</v>
      </c>
    </row>
    <row r="89" spans="2:7">
      <c r="B89">
        <v>84</v>
      </c>
      <c r="C89" t="s">
        <v>85</v>
      </c>
      <c r="D89" t="s">
        <v>86</v>
      </c>
      <c r="E89">
        <v>4248</v>
      </c>
      <c r="F89">
        <v>42505</v>
      </c>
      <c r="G89" t="s">
        <v>93</v>
      </c>
    </row>
    <row r="90" spans="2:7">
      <c r="B90">
        <v>85</v>
      </c>
      <c r="C90" t="s">
        <v>85</v>
      </c>
      <c r="D90" t="s">
        <v>86</v>
      </c>
      <c r="E90">
        <v>9543</v>
      </c>
      <c r="F90">
        <v>42506</v>
      </c>
      <c r="G90" t="s">
        <v>94</v>
      </c>
    </row>
    <row r="91" spans="2:7">
      <c r="B91">
        <v>86</v>
      </c>
      <c r="C91" t="s">
        <v>82</v>
      </c>
      <c r="D91" t="s">
        <v>79</v>
      </c>
      <c r="E91">
        <v>2054</v>
      </c>
      <c r="F91">
        <v>42506</v>
      </c>
      <c r="G91" t="s">
        <v>83</v>
      </c>
    </row>
    <row r="92" spans="2:7">
      <c r="B92">
        <v>87</v>
      </c>
      <c r="C92" t="s">
        <v>87</v>
      </c>
      <c r="D92" t="s">
        <v>79</v>
      </c>
      <c r="E92">
        <v>7094</v>
      </c>
      <c r="F92">
        <v>42506</v>
      </c>
      <c r="G92" t="s">
        <v>90</v>
      </c>
    </row>
    <row r="93" spans="2:7">
      <c r="B93">
        <v>88</v>
      </c>
      <c r="C93" t="s">
        <v>80</v>
      </c>
      <c r="D93" t="s">
        <v>79</v>
      </c>
      <c r="E93">
        <v>6087</v>
      </c>
      <c r="F93">
        <v>42508</v>
      </c>
      <c r="G93" t="s">
        <v>81</v>
      </c>
    </row>
    <row r="94" spans="2:7">
      <c r="B94">
        <v>89</v>
      </c>
      <c r="C94" t="s">
        <v>95</v>
      </c>
      <c r="D94" t="s">
        <v>86</v>
      </c>
      <c r="E94">
        <v>4264</v>
      </c>
      <c r="F94">
        <v>42509</v>
      </c>
      <c r="G94" t="s">
        <v>93</v>
      </c>
    </row>
    <row r="95" spans="2:7">
      <c r="B95">
        <v>90</v>
      </c>
      <c r="C95" t="s">
        <v>96</v>
      </c>
      <c r="D95" t="s">
        <v>86</v>
      </c>
      <c r="E95">
        <v>9333</v>
      </c>
      <c r="F95">
        <v>42510</v>
      </c>
      <c r="G95" t="s">
        <v>81</v>
      </c>
    </row>
    <row r="96" spans="2:7">
      <c r="B96">
        <v>91</v>
      </c>
      <c r="C96" t="s">
        <v>96</v>
      </c>
      <c r="D96" t="s">
        <v>86</v>
      </c>
      <c r="E96">
        <v>8775</v>
      </c>
      <c r="F96">
        <v>42512</v>
      </c>
      <c r="G96" t="s">
        <v>90</v>
      </c>
    </row>
    <row r="97" spans="2:7">
      <c r="B97">
        <v>92</v>
      </c>
      <c r="C97" t="s">
        <v>82</v>
      </c>
      <c r="D97" t="s">
        <v>79</v>
      </c>
      <c r="E97">
        <v>2011</v>
      </c>
      <c r="F97">
        <v>42513</v>
      </c>
      <c r="G97" t="s">
        <v>83</v>
      </c>
    </row>
    <row r="98" spans="2:7">
      <c r="B98">
        <v>93</v>
      </c>
      <c r="C98" t="s">
        <v>85</v>
      </c>
      <c r="D98" t="s">
        <v>86</v>
      </c>
      <c r="E98">
        <v>5632</v>
      </c>
      <c r="F98">
        <v>42515</v>
      </c>
      <c r="G98" t="s">
        <v>81</v>
      </c>
    </row>
    <row r="99" spans="2:7">
      <c r="B99">
        <v>94</v>
      </c>
      <c r="C99" t="s">
        <v>85</v>
      </c>
      <c r="D99" t="s">
        <v>86</v>
      </c>
      <c r="E99">
        <v>4904</v>
      </c>
      <c r="F99">
        <v>42515</v>
      </c>
      <c r="G99" t="s">
        <v>92</v>
      </c>
    </row>
    <row r="100" spans="2:7">
      <c r="B100">
        <v>95</v>
      </c>
      <c r="C100" t="s">
        <v>87</v>
      </c>
      <c r="D100" t="s">
        <v>79</v>
      </c>
      <c r="E100">
        <v>1002</v>
      </c>
      <c r="F100">
        <v>42515</v>
      </c>
      <c r="G100" t="s">
        <v>93</v>
      </c>
    </row>
    <row r="101" spans="2:7">
      <c r="B101">
        <v>96</v>
      </c>
      <c r="C101" t="s">
        <v>91</v>
      </c>
      <c r="D101" t="s">
        <v>86</v>
      </c>
      <c r="E101">
        <v>8141</v>
      </c>
      <c r="F101">
        <v>42516</v>
      </c>
      <c r="G101" t="s">
        <v>83</v>
      </c>
    </row>
    <row r="102" spans="2:7">
      <c r="B102">
        <v>97</v>
      </c>
      <c r="C102" t="s">
        <v>91</v>
      </c>
      <c r="D102" t="s">
        <v>86</v>
      </c>
      <c r="E102">
        <v>3644</v>
      </c>
      <c r="F102">
        <v>42516</v>
      </c>
      <c r="G102" t="s">
        <v>89</v>
      </c>
    </row>
    <row r="103" spans="2:7">
      <c r="B103">
        <v>98</v>
      </c>
      <c r="C103" t="s">
        <v>91</v>
      </c>
      <c r="D103" t="s">
        <v>86</v>
      </c>
      <c r="E103">
        <v>1380</v>
      </c>
      <c r="F103">
        <v>42516</v>
      </c>
      <c r="G103" t="s">
        <v>93</v>
      </c>
    </row>
    <row r="104" spans="2:7">
      <c r="B104">
        <v>99</v>
      </c>
      <c r="C104" t="s">
        <v>82</v>
      </c>
      <c r="D104" t="s">
        <v>79</v>
      </c>
      <c r="E104">
        <v>8354</v>
      </c>
      <c r="F104">
        <v>42516</v>
      </c>
      <c r="G104" t="s">
        <v>90</v>
      </c>
    </row>
    <row r="105" spans="2:7">
      <c r="B105">
        <v>100</v>
      </c>
      <c r="C105" t="s">
        <v>85</v>
      </c>
      <c r="D105" t="s">
        <v>86</v>
      </c>
      <c r="E105">
        <v>5182</v>
      </c>
      <c r="F105">
        <v>42517</v>
      </c>
      <c r="G105" t="s">
        <v>81</v>
      </c>
    </row>
    <row r="106" spans="2:7">
      <c r="B106">
        <v>101</v>
      </c>
      <c r="C106" t="s">
        <v>95</v>
      </c>
      <c r="D106" t="s">
        <v>86</v>
      </c>
      <c r="E106">
        <v>2193</v>
      </c>
      <c r="F106">
        <v>42517</v>
      </c>
      <c r="G106" t="s">
        <v>94</v>
      </c>
    </row>
    <row r="107" spans="2:7">
      <c r="B107">
        <v>102</v>
      </c>
      <c r="C107" t="s">
        <v>96</v>
      </c>
      <c r="D107" t="s">
        <v>86</v>
      </c>
      <c r="E107">
        <v>3647</v>
      </c>
      <c r="F107">
        <v>42518</v>
      </c>
      <c r="G107" t="s">
        <v>81</v>
      </c>
    </row>
    <row r="108" spans="2:7">
      <c r="B108">
        <v>103</v>
      </c>
      <c r="C108" t="s">
        <v>95</v>
      </c>
      <c r="D108" t="s">
        <v>86</v>
      </c>
      <c r="E108">
        <v>4104</v>
      </c>
      <c r="F108">
        <v>42518</v>
      </c>
      <c r="G108" t="s">
        <v>81</v>
      </c>
    </row>
    <row r="109" spans="2:7">
      <c r="B109">
        <v>104</v>
      </c>
      <c r="C109" t="s">
        <v>80</v>
      </c>
      <c r="D109" t="s">
        <v>79</v>
      </c>
      <c r="E109">
        <v>7457</v>
      </c>
      <c r="F109">
        <v>42518</v>
      </c>
      <c r="G109" t="s">
        <v>81</v>
      </c>
    </row>
    <row r="110" spans="2:7">
      <c r="B110">
        <v>105</v>
      </c>
      <c r="C110" t="s">
        <v>96</v>
      </c>
      <c r="D110" t="s">
        <v>86</v>
      </c>
      <c r="E110">
        <v>3767</v>
      </c>
      <c r="F110">
        <v>42519</v>
      </c>
      <c r="G110" t="s">
        <v>89</v>
      </c>
    </row>
    <row r="111" spans="2:7">
      <c r="B111">
        <v>106</v>
      </c>
      <c r="C111" t="s">
        <v>82</v>
      </c>
      <c r="D111" t="s">
        <v>79</v>
      </c>
      <c r="E111">
        <v>4685</v>
      </c>
      <c r="F111">
        <v>42520</v>
      </c>
      <c r="G111" t="s">
        <v>90</v>
      </c>
    </row>
    <row r="112" spans="2:7">
      <c r="B112">
        <v>107</v>
      </c>
      <c r="C112" t="s">
        <v>85</v>
      </c>
      <c r="D112" t="s">
        <v>86</v>
      </c>
      <c r="E112">
        <v>3917</v>
      </c>
      <c r="F112">
        <v>42525</v>
      </c>
      <c r="G112" t="s">
        <v>81</v>
      </c>
    </row>
    <row r="113" spans="2:7">
      <c r="B113">
        <v>108</v>
      </c>
      <c r="C113" t="s">
        <v>95</v>
      </c>
      <c r="D113" t="s">
        <v>86</v>
      </c>
      <c r="E113">
        <v>521</v>
      </c>
      <c r="F113">
        <v>42525</v>
      </c>
      <c r="G113" t="s">
        <v>89</v>
      </c>
    </row>
    <row r="114" spans="2:7">
      <c r="B114">
        <v>109</v>
      </c>
      <c r="C114" t="s">
        <v>95</v>
      </c>
      <c r="D114" t="s">
        <v>86</v>
      </c>
      <c r="E114">
        <v>5605</v>
      </c>
      <c r="F114">
        <v>42531</v>
      </c>
      <c r="G114" t="s">
        <v>94</v>
      </c>
    </row>
    <row r="115" spans="2:7">
      <c r="B115">
        <v>110</v>
      </c>
      <c r="C115" t="s">
        <v>82</v>
      </c>
      <c r="D115" t="s">
        <v>79</v>
      </c>
      <c r="E115">
        <v>9630</v>
      </c>
      <c r="F115">
        <v>42532</v>
      </c>
      <c r="G115" t="s">
        <v>90</v>
      </c>
    </row>
    <row r="116" spans="2:7">
      <c r="B116">
        <v>111</v>
      </c>
      <c r="C116" t="s">
        <v>85</v>
      </c>
      <c r="D116" t="s">
        <v>86</v>
      </c>
      <c r="E116">
        <v>6941</v>
      </c>
      <c r="F116">
        <v>42541</v>
      </c>
      <c r="G116" t="s">
        <v>89</v>
      </c>
    </row>
    <row r="117" spans="2:7">
      <c r="B117">
        <v>112</v>
      </c>
      <c r="C117" t="s">
        <v>82</v>
      </c>
      <c r="D117" t="s">
        <v>79</v>
      </c>
      <c r="E117">
        <v>7231</v>
      </c>
      <c r="F117">
        <v>42541</v>
      </c>
      <c r="G117" t="s">
        <v>83</v>
      </c>
    </row>
    <row r="118" spans="2:7">
      <c r="B118">
        <v>113</v>
      </c>
      <c r="C118" t="s">
        <v>82</v>
      </c>
      <c r="D118" t="s">
        <v>79</v>
      </c>
      <c r="E118">
        <v>8891</v>
      </c>
      <c r="F118">
        <v>42544</v>
      </c>
      <c r="G118" t="s">
        <v>93</v>
      </c>
    </row>
    <row r="119" spans="2:7">
      <c r="B119">
        <v>114</v>
      </c>
      <c r="C119" t="s">
        <v>85</v>
      </c>
      <c r="D119" t="s">
        <v>86</v>
      </c>
      <c r="E119">
        <v>107</v>
      </c>
      <c r="F119">
        <v>42546</v>
      </c>
      <c r="G119" t="s">
        <v>94</v>
      </c>
    </row>
    <row r="120" spans="2:7">
      <c r="B120">
        <v>115</v>
      </c>
      <c r="C120" t="s">
        <v>85</v>
      </c>
      <c r="D120" t="s">
        <v>86</v>
      </c>
      <c r="E120">
        <v>4243</v>
      </c>
      <c r="F120">
        <v>42547</v>
      </c>
      <c r="G120" t="s">
        <v>81</v>
      </c>
    </row>
    <row r="121" spans="2:7">
      <c r="B121">
        <v>116</v>
      </c>
      <c r="C121" t="s">
        <v>91</v>
      </c>
      <c r="D121" t="s">
        <v>86</v>
      </c>
      <c r="E121">
        <v>4514</v>
      </c>
      <c r="F121">
        <v>42548</v>
      </c>
      <c r="G121" t="s">
        <v>81</v>
      </c>
    </row>
    <row r="122" spans="2:7">
      <c r="B122">
        <v>117</v>
      </c>
      <c r="C122" t="s">
        <v>96</v>
      </c>
      <c r="D122" t="s">
        <v>86</v>
      </c>
      <c r="E122">
        <v>5480</v>
      </c>
      <c r="F122">
        <v>42553</v>
      </c>
      <c r="G122" t="s">
        <v>81</v>
      </c>
    </row>
    <row r="123" spans="2:7">
      <c r="B123">
        <v>118</v>
      </c>
      <c r="C123" t="s">
        <v>85</v>
      </c>
      <c r="D123" t="s">
        <v>86</v>
      </c>
      <c r="E123">
        <v>5002</v>
      </c>
      <c r="F123">
        <v>42553</v>
      </c>
      <c r="G123" t="s">
        <v>94</v>
      </c>
    </row>
    <row r="124" spans="2:7">
      <c r="B124">
        <v>119</v>
      </c>
      <c r="C124" t="s">
        <v>85</v>
      </c>
      <c r="D124" t="s">
        <v>86</v>
      </c>
      <c r="E124">
        <v>8530</v>
      </c>
      <c r="F124">
        <v>42556</v>
      </c>
      <c r="G124" t="s">
        <v>89</v>
      </c>
    </row>
    <row r="125" spans="2:7">
      <c r="B125">
        <v>120</v>
      </c>
      <c r="C125" t="s">
        <v>91</v>
      </c>
      <c r="D125" t="s">
        <v>86</v>
      </c>
      <c r="E125">
        <v>4819</v>
      </c>
      <c r="F125">
        <v>42558</v>
      </c>
      <c r="G125" t="s">
        <v>92</v>
      </c>
    </row>
    <row r="126" spans="2:7">
      <c r="B126">
        <v>121</v>
      </c>
      <c r="C126" t="s">
        <v>82</v>
      </c>
      <c r="D126" t="s">
        <v>79</v>
      </c>
      <c r="E126">
        <v>6343</v>
      </c>
      <c r="F126">
        <v>42562</v>
      </c>
      <c r="G126" t="s">
        <v>83</v>
      </c>
    </row>
    <row r="127" spans="2:7">
      <c r="B127">
        <v>122</v>
      </c>
      <c r="C127" t="s">
        <v>91</v>
      </c>
      <c r="D127" t="s">
        <v>86</v>
      </c>
      <c r="E127">
        <v>2318</v>
      </c>
      <c r="F127">
        <v>42564</v>
      </c>
      <c r="G127" t="s">
        <v>83</v>
      </c>
    </row>
    <row r="128" spans="2:7">
      <c r="B128">
        <v>123</v>
      </c>
      <c r="C128" t="s">
        <v>91</v>
      </c>
      <c r="D128" t="s">
        <v>86</v>
      </c>
      <c r="E128">
        <v>220</v>
      </c>
      <c r="F128">
        <v>42571</v>
      </c>
      <c r="G128" t="s">
        <v>83</v>
      </c>
    </row>
    <row r="129" spans="2:7">
      <c r="B129">
        <v>124</v>
      </c>
      <c r="C129" t="s">
        <v>91</v>
      </c>
      <c r="D129" t="s">
        <v>86</v>
      </c>
      <c r="E129">
        <v>6341</v>
      </c>
      <c r="F129">
        <v>42571</v>
      </c>
      <c r="G129" t="s">
        <v>92</v>
      </c>
    </row>
    <row r="130" spans="2:7">
      <c r="B130">
        <v>125</v>
      </c>
      <c r="C130" t="s">
        <v>95</v>
      </c>
      <c r="D130" t="s">
        <v>86</v>
      </c>
      <c r="E130">
        <v>330</v>
      </c>
      <c r="F130">
        <v>42571</v>
      </c>
      <c r="G130" t="s">
        <v>90</v>
      </c>
    </row>
    <row r="131" spans="2:7">
      <c r="B131">
        <v>126</v>
      </c>
      <c r="C131" t="s">
        <v>82</v>
      </c>
      <c r="D131" t="s">
        <v>79</v>
      </c>
      <c r="E131">
        <v>3027</v>
      </c>
      <c r="F131">
        <v>42571</v>
      </c>
      <c r="G131" t="s">
        <v>83</v>
      </c>
    </row>
    <row r="132" spans="2:7">
      <c r="B132">
        <v>127</v>
      </c>
      <c r="C132" t="s">
        <v>91</v>
      </c>
      <c r="D132" t="s">
        <v>86</v>
      </c>
      <c r="E132">
        <v>850</v>
      </c>
      <c r="F132">
        <v>42573</v>
      </c>
      <c r="G132" t="s">
        <v>92</v>
      </c>
    </row>
    <row r="133" spans="2:7">
      <c r="B133">
        <v>128</v>
      </c>
      <c r="C133" t="s">
        <v>85</v>
      </c>
      <c r="D133" t="s">
        <v>86</v>
      </c>
      <c r="E133">
        <v>8986</v>
      </c>
      <c r="F133">
        <v>42574</v>
      </c>
      <c r="G133" t="s">
        <v>83</v>
      </c>
    </row>
    <row r="134" spans="2:7">
      <c r="B134">
        <v>129</v>
      </c>
      <c r="C134" t="s">
        <v>82</v>
      </c>
      <c r="D134" t="s">
        <v>79</v>
      </c>
      <c r="E134">
        <v>3800</v>
      </c>
      <c r="F134">
        <v>42576</v>
      </c>
      <c r="G134" t="s">
        <v>81</v>
      </c>
    </row>
    <row r="135" spans="2:7">
      <c r="B135">
        <v>130</v>
      </c>
      <c r="C135" t="s">
        <v>80</v>
      </c>
      <c r="D135" t="s">
        <v>79</v>
      </c>
      <c r="E135">
        <v>5751</v>
      </c>
      <c r="F135">
        <v>42579</v>
      </c>
      <c r="G135" t="s">
        <v>83</v>
      </c>
    </row>
    <row r="136" spans="2:7">
      <c r="B136">
        <v>131</v>
      </c>
      <c r="C136" t="s">
        <v>95</v>
      </c>
      <c r="D136" t="s">
        <v>86</v>
      </c>
      <c r="E136">
        <v>1704</v>
      </c>
      <c r="F136">
        <v>42580</v>
      </c>
      <c r="G136" t="s">
        <v>83</v>
      </c>
    </row>
    <row r="137" spans="2:7">
      <c r="B137">
        <v>132</v>
      </c>
      <c r="C137" t="s">
        <v>85</v>
      </c>
      <c r="D137" t="s">
        <v>86</v>
      </c>
      <c r="E137">
        <v>7966</v>
      </c>
      <c r="F137">
        <v>42581</v>
      </c>
      <c r="G137" t="s">
        <v>93</v>
      </c>
    </row>
    <row r="138" spans="2:7">
      <c r="B138">
        <v>133</v>
      </c>
      <c r="C138" t="s">
        <v>85</v>
      </c>
      <c r="D138" t="s">
        <v>86</v>
      </c>
      <c r="E138">
        <v>852</v>
      </c>
      <c r="F138">
        <v>42582</v>
      </c>
      <c r="G138" t="s">
        <v>81</v>
      </c>
    </row>
    <row r="139" spans="2:7">
      <c r="B139">
        <v>134</v>
      </c>
      <c r="C139" t="s">
        <v>87</v>
      </c>
      <c r="D139" t="s">
        <v>79</v>
      </c>
      <c r="E139">
        <v>8416</v>
      </c>
      <c r="F139">
        <v>42582</v>
      </c>
      <c r="G139" t="s">
        <v>93</v>
      </c>
    </row>
    <row r="140" spans="2:7">
      <c r="B140">
        <v>135</v>
      </c>
      <c r="C140" t="s">
        <v>85</v>
      </c>
      <c r="D140" t="s">
        <v>86</v>
      </c>
      <c r="E140">
        <v>7144</v>
      </c>
      <c r="F140">
        <v>42583</v>
      </c>
      <c r="G140" t="s">
        <v>94</v>
      </c>
    </row>
    <row r="141" spans="2:7">
      <c r="B141">
        <v>136</v>
      </c>
      <c r="C141" t="s">
        <v>82</v>
      </c>
      <c r="D141" t="s">
        <v>79</v>
      </c>
      <c r="E141">
        <v>7854</v>
      </c>
      <c r="F141">
        <v>42583</v>
      </c>
      <c r="G141" t="s">
        <v>81</v>
      </c>
    </row>
    <row r="142" spans="2:7">
      <c r="B142">
        <v>137</v>
      </c>
      <c r="C142" t="s">
        <v>91</v>
      </c>
      <c r="D142" t="s">
        <v>86</v>
      </c>
      <c r="E142">
        <v>859</v>
      </c>
      <c r="F142">
        <v>42585</v>
      </c>
      <c r="G142" t="s">
        <v>81</v>
      </c>
    </row>
    <row r="143" spans="2:7">
      <c r="B143">
        <v>138</v>
      </c>
      <c r="C143" t="s">
        <v>82</v>
      </c>
      <c r="D143" t="s">
        <v>79</v>
      </c>
      <c r="E143">
        <v>8049</v>
      </c>
      <c r="F143">
        <v>42594</v>
      </c>
      <c r="G143" t="s">
        <v>81</v>
      </c>
    </row>
    <row r="144" spans="2:7">
      <c r="B144">
        <v>139</v>
      </c>
      <c r="C144" t="s">
        <v>85</v>
      </c>
      <c r="D144" t="s">
        <v>86</v>
      </c>
      <c r="E144">
        <v>2836</v>
      </c>
      <c r="F144">
        <v>42595</v>
      </c>
      <c r="G144" t="s">
        <v>90</v>
      </c>
    </row>
    <row r="145" spans="2:7">
      <c r="B145">
        <v>140</v>
      </c>
      <c r="C145" t="s">
        <v>80</v>
      </c>
      <c r="D145" t="s">
        <v>79</v>
      </c>
      <c r="E145">
        <v>1743</v>
      </c>
      <c r="F145">
        <v>42601</v>
      </c>
      <c r="G145" t="s">
        <v>81</v>
      </c>
    </row>
    <row r="146" spans="2:7">
      <c r="B146">
        <v>141</v>
      </c>
      <c r="C146" t="s">
        <v>95</v>
      </c>
      <c r="D146" t="s">
        <v>86</v>
      </c>
      <c r="E146">
        <v>3844</v>
      </c>
      <c r="F146">
        <v>42605</v>
      </c>
      <c r="G146" t="s">
        <v>94</v>
      </c>
    </row>
    <row r="147" spans="2:7">
      <c r="B147">
        <v>142</v>
      </c>
      <c r="C147" t="s">
        <v>95</v>
      </c>
      <c r="D147" t="s">
        <v>86</v>
      </c>
      <c r="E147">
        <v>7490</v>
      </c>
      <c r="F147">
        <v>42606</v>
      </c>
      <c r="G147" t="s">
        <v>94</v>
      </c>
    </row>
    <row r="148" spans="2:7">
      <c r="B148">
        <v>143</v>
      </c>
      <c r="C148" t="s">
        <v>82</v>
      </c>
      <c r="D148" t="s">
        <v>79</v>
      </c>
      <c r="E148">
        <v>4483</v>
      </c>
      <c r="F148">
        <v>42607</v>
      </c>
      <c r="G148" t="s">
        <v>90</v>
      </c>
    </row>
    <row r="149" spans="2:7">
      <c r="B149">
        <v>144</v>
      </c>
      <c r="C149" t="s">
        <v>95</v>
      </c>
      <c r="D149" t="s">
        <v>86</v>
      </c>
      <c r="E149">
        <v>7333</v>
      </c>
      <c r="F149">
        <v>42609</v>
      </c>
      <c r="G149" t="s">
        <v>89</v>
      </c>
    </row>
    <row r="150" spans="2:7">
      <c r="B150">
        <v>145</v>
      </c>
      <c r="C150" t="s">
        <v>80</v>
      </c>
      <c r="D150" t="s">
        <v>79</v>
      </c>
      <c r="E150">
        <v>7654</v>
      </c>
      <c r="F150">
        <v>42610</v>
      </c>
      <c r="G150" t="s">
        <v>81</v>
      </c>
    </row>
    <row r="151" spans="2:7">
      <c r="B151">
        <v>146</v>
      </c>
      <c r="C151" t="s">
        <v>95</v>
      </c>
      <c r="D151" t="s">
        <v>86</v>
      </c>
      <c r="E151">
        <v>3944</v>
      </c>
      <c r="F151">
        <v>42611</v>
      </c>
      <c r="G151" t="s">
        <v>83</v>
      </c>
    </row>
    <row r="152" spans="2:7">
      <c r="B152">
        <v>147</v>
      </c>
      <c r="C152" t="s">
        <v>87</v>
      </c>
      <c r="D152" t="s">
        <v>79</v>
      </c>
      <c r="E152">
        <v>5761</v>
      </c>
      <c r="F152">
        <v>42611</v>
      </c>
      <c r="G152" t="s">
        <v>90</v>
      </c>
    </row>
    <row r="153" spans="2:7">
      <c r="B153">
        <v>148</v>
      </c>
      <c r="C153" t="s">
        <v>85</v>
      </c>
      <c r="D153" t="s">
        <v>86</v>
      </c>
      <c r="E153">
        <v>6864</v>
      </c>
      <c r="F153">
        <v>42614</v>
      </c>
      <c r="G153" t="s">
        <v>92</v>
      </c>
    </row>
    <row r="154" spans="2:7">
      <c r="B154">
        <v>149</v>
      </c>
      <c r="C154" t="s">
        <v>85</v>
      </c>
      <c r="D154" t="s">
        <v>86</v>
      </c>
      <c r="E154">
        <v>4016</v>
      </c>
      <c r="F154">
        <v>42614</v>
      </c>
      <c r="G154" t="s">
        <v>90</v>
      </c>
    </row>
    <row r="155" spans="2:7">
      <c r="B155">
        <v>150</v>
      </c>
      <c r="C155" t="s">
        <v>85</v>
      </c>
      <c r="D155" t="s">
        <v>86</v>
      </c>
      <c r="E155">
        <v>1841</v>
      </c>
      <c r="F155">
        <v>42615</v>
      </c>
      <c r="G155" t="s">
        <v>81</v>
      </c>
    </row>
    <row r="156" spans="2:7">
      <c r="B156">
        <v>151</v>
      </c>
      <c r="C156" t="s">
        <v>85</v>
      </c>
      <c r="D156" t="s">
        <v>86</v>
      </c>
      <c r="E156">
        <v>424</v>
      </c>
      <c r="F156">
        <v>42618</v>
      </c>
      <c r="G156" t="s">
        <v>93</v>
      </c>
    </row>
    <row r="157" spans="2:7">
      <c r="B157">
        <v>152</v>
      </c>
      <c r="C157" t="s">
        <v>85</v>
      </c>
      <c r="D157" t="s">
        <v>86</v>
      </c>
      <c r="E157">
        <v>8765</v>
      </c>
      <c r="F157">
        <v>42620</v>
      </c>
      <c r="G157" t="s">
        <v>83</v>
      </c>
    </row>
    <row r="158" spans="2:7">
      <c r="B158">
        <v>153</v>
      </c>
      <c r="C158" t="s">
        <v>85</v>
      </c>
      <c r="D158" t="s">
        <v>86</v>
      </c>
      <c r="E158">
        <v>5583</v>
      </c>
      <c r="F158">
        <v>42621</v>
      </c>
      <c r="G158" t="s">
        <v>81</v>
      </c>
    </row>
    <row r="159" spans="2:7">
      <c r="B159">
        <v>154</v>
      </c>
      <c r="C159" t="s">
        <v>82</v>
      </c>
      <c r="D159" t="s">
        <v>79</v>
      </c>
      <c r="E159">
        <v>4390</v>
      </c>
      <c r="F159">
        <v>42622</v>
      </c>
      <c r="G159" t="s">
        <v>92</v>
      </c>
    </row>
    <row r="160" spans="2:7">
      <c r="B160">
        <v>155</v>
      </c>
      <c r="C160" t="s">
        <v>82</v>
      </c>
      <c r="D160" t="s">
        <v>79</v>
      </c>
      <c r="E160">
        <v>352</v>
      </c>
      <c r="F160">
        <v>42622</v>
      </c>
      <c r="G160" t="s">
        <v>89</v>
      </c>
    </row>
    <row r="161" spans="2:7">
      <c r="B161">
        <v>156</v>
      </c>
      <c r="C161" t="s">
        <v>95</v>
      </c>
      <c r="D161" t="s">
        <v>86</v>
      </c>
      <c r="E161">
        <v>8489</v>
      </c>
      <c r="F161">
        <v>42624</v>
      </c>
      <c r="G161" t="s">
        <v>81</v>
      </c>
    </row>
    <row r="162" spans="2:7">
      <c r="B162">
        <v>157</v>
      </c>
      <c r="C162" t="s">
        <v>85</v>
      </c>
      <c r="D162" t="s">
        <v>86</v>
      </c>
      <c r="E162">
        <v>7090</v>
      </c>
      <c r="F162">
        <v>42624</v>
      </c>
      <c r="G162" t="s">
        <v>94</v>
      </c>
    </row>
    <row r="163" spans="2:7">
      <c r="B163">
        <v>158</v>
      </c>
      <c r="C163" t="s">
        <v>85</v>
      </c>
      <c r="D163" t="s">
        <v>86</v>
      </c>
      <c r="E163">
        <v>7880</v>
      </c>
      <c r="F163">
        <v>42628</v>
      </c>
      <c r="G163" t="s">
        <v>81</v>
      </c>
    </row>
    <row r="164" spans="2:7">
      <c r="B164">
        <v>159</v>
      </c>
      <c r="C164" t="s">
        <v>91</v>
      </c>
      <c r="D164" t="s">
        <v>86</v>
      </c>
      <c r="E164">
        <v>3861</v>
      </c>
      <c r="F164">
        <v>42631</v>
      </c>
      <c r="G164" t="s">
        <v>81</v>
      </c>
    </row>
    <row r="165" spans="2:7">
      <c r="B165">
        <v>160</v>
      </c>
      <c r="C165" t="s">
        <v>82</v>
      </c>
      <c r="D165" t="s">
        <v>79</v>
      </c>
      <c r="E165">
        <v>7927</v>
      </c>
      <c r="F165">
        <v>42632</v>
      </c>
      <c r="G165" t="s">
        <v>90</v>
      </c>
    </row>
    <row r="166" spans="2:7">
      <c r="B166">
        <v>161</v>
      </c>
      <c r="C166" t="s">
        <v>85</v>
      </c>
      <c r="D166" t="s">
        <v>86</v>
      </c>
      <c r="E166">
        <v>6162</v>
      </c>
      <c r="F166">
        <v>42633</v>
      </c>
      <c r="G166" t="s">
        <v>81</v>
      </c>
    </row>
    <row r="167" spans="2:7">
      <c r="B167">
        <v>162</v>
      </c>
      <c r="C167" t="s">
        <v>96</v>
      </c>
      <c r="D167" t="s">
        <v>86</v>
      </c>
      <c r="E167">
        <v>5523</v>
      </c>
      <c r="F167">
        <v>42638</v>
      </c>
      <c r="G167" t="s">
        <v>93</v>
      </c>
    </row>
    <row r="168" spans="2:7">
      <c r="B168">
        <v>163</v>
      </c>
      <c r="C168" t="s">
        <v>82</v>
      </c>
      <c r="D168" t="s">
        <v>79</v>
      </c>
      <c r="E168">
        <v>5936</v>
      </c>
      <c r="F168">
        <v>42638</v>
      </c>
      <c r="G168" t="s">
        <v>83</v>
      </c>
    </row>
    <row r="169" spans="2:7">
      <c r="B169">
        <v>164</v>
      </c>
      <c r="C169" t="s">
        <v>80</v>
      </c>
      <c r="D169" t="s">
        <v>79</v>
      </c>
      <c r="E169">
        <v>7251</v>
      </c>
      <c r="F169">
        <v>42639</v>
      </c>
      <c r="G169" t="s">
        <v>90</v>
      </c>
    </row>
    <row r="170" spans="2:7">
      <c r="B170">
        <v>165</v>
      </c>
      <c r="C170" t="s">
        <v>91</v>
      </c>
      <c r="D170" t="s">
        <v>86</v>
      </c>
      <c r="E170">
        <v>6187</v>
      </c>
      <c r="F170">
        <v>42640</v>
      </c>
      <c r="G170" t="s">
        <v>93</v>
      </c>
    </row>
    <row r="171" spans="2:7">
      <c r="B171">
        <v>166</v>
      </c>
      <c r="C171" t="s">
        <v>85</v>
      </c>
      <c r="D171" t="s">
        <v>86</v>
      </c>
      <c r="E171">
        <v>3210</v>
      </c>
      <c r="F171">
        <v>42642</v>
      </c>
      <c r="G171" t="s">
        <v>90</v>
      </c>
    </row>
    <row r="172" spans="2:7">
      <c r="B172">
        <v>167</v>
      </c>
      <c r="C172" t="s">
        <v>80</v>
      </c>
      <c r="D172" t="s">
        <v>79</v>
      </c>
      <c r="E172">
        <v>682</v>
      </c>
      <c r="F172">
        <v>42642</v>
      </c>
      <c r="G172" t="s">
        <v>90</v>
      </c>
    </row>
    <row r="173" spans="2:7">
      <c r="B173">
        <v>168</v>
      </c>
      <c r="C173" t="s">
        <v>85</v>
      </c>
      <c r="D173" t="s">
        <v>86</v>
      </c>
      <c r="E173">
        <v>793</v>
      </c>
      <c r="F173">
        <v>42646</v>
      </c>
      <c r="G173" t="s">
        <v>93</v>
      </c>
    </row>
    <row r="174" spans="2:7">
      <c r="B174">
        <v>169</v>
      </c>
      <c r="C174" t="s">
        <v>80</v>
      </c>
      <c r="D174" t="s">
        <v>79</v>
      </c>
      <c r="E174">
        <v>5346</v>
      </c>
      <c r="F174">
        <v>42647</v>
      </c>
      <c r="G174" t="s">
        <v>90</v>
      </c>
    </row>
    <row r="175" spans="2:7">
      <c r="B175">
        <v>170</v>
      </c>
      <c r="C175" t="s">
        <v>85</v>
      </c>
      <c r="D175" t="s">
        <v>86</v>
      </c>
      <c r="E175">
        <v>7103</v>
      </c>
      <c r="F175">
        <v>42650</v>
      </c>
      <c r="G175" t="s">
        <v>92</v>
      </c>
    </row>
    <row r="176" spans="2:7">
      <c r="B176">
        <v>171</v>
      </c>
      <c r="C176" t="s">
        <v>80</v>
      </c>
      <c r="D176" t="s">
        <v>79</v>
      </c>
      <c r="E176">
        <v>4603</v>
      </c>
      <c r="F176">
        <v>42653</v>
      </c>
      <c r="G176" t="s">
        <v>81</v>
      </c>
    </row>
    <row r="177" spans="2:7">
      <c r="B177">
        <v>172</v>
      </c>
      <c r="C177" t="s">
        <v>95</v>
      </c>
      <c r="D177" t="s">
        <v>86</v>
      </c>
      <c r="E177">
        <v>8160</v>
      </c>
      <c r="F177">
        <v>42659</v>
      </c>
      <c r="G177" t="s">
        <v>94</v>
      </c>
    </row>
    <row r="178" spans="2:7">
      <c r="B178">
        <v>173</v>
      </c>
      <c r="C178" t="s">
        <v>95</v>
      </c>
      <c r="D178" t="s">
        <v>86</v>
      </c>
      <c r="E178">
        <v>7171</v>
      </c>
      <c r="F178">
        <v>42666</v>
      </c>
      <c r="G178" t="s">
        <v>83</v>
      </c>
    </row>
    <row r="179" spans="2:7">
      <c r="B179">
        <v>174</v>
      </c>
      <c r="C179" t="s">
        <v>85</v>
      </c>
      <c r="D179" t="s">
        <v>86</v>
      </c>
      <c r="E179">
        <v>3552</v>
      </c>
      <c r="F179">
        <v>42666</v>
      </c>
      <c r="G179" t="s">
        <v>92</v>
      </c>
    </row>
    <row r="180" spans="2:7">
      <c r="B180">
        <v>175</v>
      </c>
      <c r="C180" t="s">
        <v>85</v>
      </c>
      <c r="D180" t="s">
        <v>86</v>
      </c>
      <c r="E180">
        <v>7273</v>
      </c>
      <c r="F180">
        <v>42668</v>
      </c>
      <c r="G180" t="s">
        <v>93</v>
      </c>
    </row>
    <row r="181" spans="2:7">
      <c r="B181">
        <v>176</v>
      </c>
      <c r="C181" t="s">
        <v>85</v>
      </c>
      <c r="D181" t="s">
        <v>86</v>
      </c>
      <c r="E181">
        <v>2402</v>
      </c>
      <c r="F181">
        <v>42669</v>
      </c>
      <c r="G181" t="s">
        <v>90</v>
      </c>
    </row>
    <row r="182" spans="2:7">
      <c r="B182">
        <v>177</v>
      </c>
      <c r="C182" t="s">
        <v>85</v>
      </c>
      <c r="D182" t="s">
        <v>86</v>
      </c>
      <c r="E182">
        <v>1197</v>
      </c>
      <c r="F182">
        <v>42669</v>
      </c>
      <c r="G182" t="s">
        <v>93</v>
      </c>
    </row>
    <row r="183" spans="2:7">
      <c r="B183">
        <v>178</v>
      </c>
      <c r="C183" t="s">
        <v>87</v>
      </c>
      <c r="D183" t="s">
        <v>79</v>
      </c>
      <c r="E183">
        <v>5015</v>
      </c>
      <c r="F183">
        <v>42669</v>
      </c>
      <c r="G183" t="s">
        <v>93</v>
      </c>
    </row>
    <row r="184" spans="2:7">
      <c r="B184">
        <v>179</v>
      </c>
      <c r="C184" t="s">
        <v>91</v>
      </c>
      <c r="D184" t="s">
        <v>86</v>
      </c>
      <c r="E184">
        <v>5818</v>
      </c>
      <c r="F184">
        <v>42676</v>
      </c>
      <c r="G184" t="s">
        <v>81</v>
      </c>
    </row>
    <row r="185" spans="2:7">
      <c r="B185">
        <v>180</v>
      </c>
      <c r="C185" t="s">
        <v>85</v>
      </c>
      <c r="D185" t="s">
        <v>86</v>
      </c>
      <c r="E185">
        <v>4399</v>
      </c>
      <c r="F185">
        <v>42677</v>
      </c>
      <c r="G185" t="s">
        <v>83</v>
      </c>
    </row>
    <row r="186" spans="2:7">
      <c r="B186">
        <v>181</v>
      </c>
      <c r="C186" t="s">
        <v>80</v>
      </c>
      <c r="D186" t="s">
        <v>79</v>
      </c>
      <c r="E186">
        <v>3011</v>
      </c>
      <c r="F186">
        <v>42677</v>
      </c>
      <c r="G186" t="s">
        <v>81</v>
      </c>
    </row>
    <row r="187" spans="2:7">
      <c r="B187">
        <v>182</v>
      </c>
      <c r="C187" t="s">
        <v>95</v>
      </c>
      <c r="D187" t="s">
        <v>86</v>
      </c>
      <c r="E187">
        <v>4715</v>
      </c>
      <c r="F187">
        <v>42683</v>
      </c>
      <c r="G187" t="s">
        <v>83</v>
      </c>
    </row>
    <row r="188" spans="2:7">
      <c r="B188">
        <v>183</v>
      </c>
      <c r="C188" t="s">
        <v>95</v>
      </c>
      <c r="D188" t="s">
        <v>86</v>
      </c>
      <c r="E188">
        <v>5321</v>
      </c>
      <c r="F188">
        <v>42686</v>
      </c>
      <c r="G188" t="s">
        <v>94</v>
      </c>
    </row>
    <row r="189" spans="2:7">
      <c r="B189">
        <v>184</v>
      </c>
      <c r="C189" t="s">
        <v>85</v>
      </c>
      <c r="D189" t="s">
        <v>86</v>
      </c>
      <c r="E189">
        <v>8894</v>
      </c>
      <c r="F189">
        <v>42689</v>
      </c>
      <c r="G189" t="s">
        <v>81</v>
      </c>
    </row>
    <row r="190" spans="2:7">
      <c r="B190">
        <v>185</v>
      </c>
      <c r="C190" t="s">
        <v>80</v>
      </c>
      <c r="D190" t="s">
        <v>79</v>
      </c>
      <c r="E190">
        <v>4846</v>
      </c>
      <c r="F190">
        <v>42699</v>
      </c>
      <c r="G190" t="s">
        <v>83</v>
      </c>
    </row>
    <row r="191" spans="2:7">
      <c r="B191">
        <v>186</v>
      </c>
      <c r="C191" t="s">
        <v>82</v>
      </c>
      <c r="D191" t="s">
        <v>79</v>
      </c>
      <c r="E191">
        <v>284</v>
      </c>
      <c r="F191">
        <v>42699</v>
      </c>
      <c r="G191" t="s">
        <v>90</v>
      </c>
    </row>
    <row r="192" spans="2:7">
      <c r="B192">
        <v>187</v>
      </c>
      <c r="C192" t="s">
        <v>91</v>
      </c>
      <c r="D192" t="s">
        <v>86</v>
      </c>
      <c r="E192">
        <v>8283</v>
      </c>
      <c r="F192">
        <v>42700</v>
      </c>
      <c r="G192" t="s">
        <v>83</v>
      </c>
    </row>
    <row r="193" spans="2:7">
      <c r="B193">
        <v>188</v>
      </c>
      <c r="C193" t="s">
        <v>91</v>
      </c>
      <c r="D193" t="s">
        <v>86</v>
      </c>
      <c r="E193">
        <v>9990</v>
      </c>
      <c r="F193">
        <v>42702</v>
      </c>
      <c r="G193" t="s">
        <v>89</v>
      </c>
    </row>
    <row r="194" spans="2:7">
      <c r="B194">
        <v>189</v>
      </c>
      <c r="C194" t="s">
        <v>85</v>
      </c>
      <c r="D194" t="s">
        <v>86</v>
      </c>
      <c r="E194">
        <v>9014</v>
      </c>
      <c r="F194">
        <v>42702</v>
      </c>
      <c r="G194" t="s">
        <v>93</v>
      </c>
    </row>
    <row r="195" spans="2:7">
      <c r="B195">
        <v>190</v>
      </c>
      <c r="C195" t="s">
        <v>95</v>
      </c>
      <c r="D195" t="s">
        <v>86</v>
      </c>
      <c r="E195">
        <v>1942</v>
      </c>
      <c r="F195">
        <v>42703</v>
      </c>
      <c r="G195" t="s">
        <v>94</v>
      </c>
    </row>
    <row r="196" spans="2:7">
      <c r="B196">
        <v>191</v>
      </c>
      <c r="C196" t="s">
        <v>85</v>
      </c>
      <c r="D196" t="s">
        <v>86</v>
      </c>
      <c r="E196">
        <v>7223</v>
      </c>
      <c r="F196">
        <v>42704</v>
      </c>
      <c r="G196" t="s">
        <v>81</v>
      </c>
    </row>
    <row r="197" spans="2:7">
      <c r="B197">
        <v>192</v>
      </c>
      <c r="C197" t="s">
        <v>80</v>
      </c>
      <c r="D197" t="s">
        <v>79</v>
      </c>
      <c r="E197">
        <v>4673</v>
      </c>
      <c r="F197">
        <v>42706</v>
      </c>
      <c r="G197" t="s">
        <v>81</v>
      </c>
    </row>
    <row r="198" spans="2:7">
      <c r="B198">
        <v>193</v>
      </c>
      <c r="C198" t="s">
        <v>80</v>
      </c>
      <c r="D198" t="s">
        <v>79</v>
      </c>
      <c r="E198">
        <v>9104</v>
      </c>
      <c r="F198">
        <v>42708</v>
      </c>
      <c r="G198" t="s">
        <v>94</v>
      </c>
    </row>
    <row r="199" spans="2:7">
      <c r="B199">
        <v>194</v>
      </c>
      <c r="C199" t="s">
        <v>95</v>
      </c>
      <c r="D199" t="s">
        <v>86</v>
      </c>
      <c r="E199">
        <v>6078</v>
      </c>
      <c r="F199">
        <v>42709</v>
      </c>
      <c r="G199" t="s">
        <v>81</v>
      </c>
    </row>
    <row r="200" spans="2:7">
      <c r="B200">
        <v>195</v>
      </c>
      <c r="C200" t="s">
        <v>87</v>
      </c>
      <c r="D200" t="s">
        <v>79</v>
      </c>
      <c r="E200">
        <v>3278</v>
      </c>
      <c r="F200">
        <v>42710</v>
      </c>
      <c r="G200" t="s">
        <v>90</v>
      </c>
    </row>
    <row r="201" spans="2:7">
      <c r="B201">
        <v>196</v>
      </c>
      <c r="C201" t="s">
        <v>85</v>
      </c>
      <c r="D201" t="s">
        <v>86</v>
      </c>
      <c r="E201">
        <v>136</v>
      </c>
      <c r="F201">
        <v>42716</v>
      </c>
      <c r="G201" t="s">
        <v>89</v>
      </c>
    </row>
    <row r="202" spans="2:7">
      <c r="B202">
        <v>197</v>
      </c>
      <c r="C202" t="s">
        <v>85</v>
      </c>
      <c r="D202" t="s">
        <v>86</v>
      </c>
      <c r="E202">
        <v>8377</v>
      </c>
      <c r="F202">
        <v>42716</v>
      </c>
      <c r="G202" t="s">
        <v>93</v>
      </c>
    </row>
    <row r="203" spans="2:7">
      <c r="B203">
        <v>198</v>
      </c>
      <c r="C203" t="s">
        <v>85</v>
      </c>
      <c r="D203" t="s">
        <v>86</v>
      </c>
      <c r="E203">
        <v>2382</v>
      </c>
      <c r="F203">
        <v>42716</v>
      </c>
      <c r="G203" t="s">
        <v>81</v>
      </c>
    </row>
    <row r="204" spans="2:7">
      <c r="B204">
        <v>199</v>
      </c>
      <c r="C204" t="s">
        <v>85</v>
      </c>
      <c r="D204" t="s">
        <v>86</v>
      </c>
      <c r="E204">
        <v>8702</v>
      </c>
      <c r="F204">
        <v>42719</v>
      </c>
      <c r="G204" t="s">
        <v>90</v>
      </c>
    </row>
    <row r="205" spans="2:7">
      <c r="B205">
        <v>200</v>
      </c>
      <c r="C205" t="s">
        <v>85</v>
      </c>
      <c r="D205" t="s">
        <v>86</v>
      </c>
      <c r="E205">
        <v>5021</v>
      </c>
      <c r="F205">
        <v>42720</v>
      </c>
      <c r="G205" t="s">
        <v>81</v>
      </c>
    </row>
    <row r="206" spans="2:7">
      <c r="B206">
        <v>201</v>
      </c>
      <c r="C206" t="s">
        <v>95</v>
      </c>
      <c r="D206" t="s">
        <v>86</v>
      </c>
      <c r="E206">
        <v>1760</v>
      </c>
      <c r="F206">
        <v>42720</v>
      </c>
      <c r="G206" t="s">
        <v>93</v>
      </c>
    </row>
    <row r="207" spans="2:7">
      <c r="B207">
        <v>202</v>
      </c>
      <c r="C207" t="s">
        <v>85</v>
      </c>
      <c r="D207" t="s">
        <v>86</v>
      </c>
      <c r="E207">
        <v>4766</v>
      </c>
      <c r="F207">
        <v>42722</v>
      </c>
      <c r="G207" t="s">
        <v>90</v>
      </c>
    </row>
    <row r="208" spans="2:7">
      <c r="B208">
        <v>203</v>
      </c>
      <c r="C208" t="s">
        <v>87</v>
      </c>
      <c r="D208" t="s">
        <v>79</v>
      </c>
      <c r="E208">
        <v>1541</v>
      </c>
      <c r="F208">
        <v>42723</v>
      </c>
      <c r="G208" t="s">
        <v>83</v>
      </c>
    </row>
    <row r="209" spans="2:7">
      <c r="B209">
        <v>204</v>
      </c>
      <c r="C209" t="s">
        <v>91</v>
      </c>
      <c r="D209" t="s">
        <v>86</v>
      </c>
      <c r="E209">
        <v>2782</v>
      </c>
      <c r="F209">
        <v>42724</v>
      </c>
      <c r="G209" t="s">
        <v>83</v>
      </c>
    </row>
    <row r="210" spans="2:7">
      <c r="B210">
        <v>205</v>
      </c>
      <c r="C210" t="s">
        <v>95</v>
      </c>
      <c r="D210" t="s">
        <v>86</v>
      </c>
      <c r="E210">
        <v>2455</v>
      </c>
      <c r="F210">
        <v>42724</v>
      </c>
      <c r="G210" t="s">
        <v>89</v>
      </c>
    </row>
    <row r="211" spans="2:7">
      <c r="B211">
        <v>206</v>
      </c>
      <c r="C211" t="s">
        <v>95</v>
      </c>
      <c r="D211" t="s">
        <v>86</v>
      </c>
      <c r="E211">
        <v>4512</v>
      </c>
      <c r="F211">
        <v>42726</v>
      </c>
      <c r="G211" t="s">
        <v>92</v>
      </c>
    </row>
    <row r="212" spans="2:7">
      <c r="B212">
        <v>207</v>
      </c>
      <c r="C212" t="s">
        <v>95</v>
      </c>
      <c r="D212" t="s">
        <v>86</v>
      </c>
      <c r="E212">
        <v>8752</v>
      </c>
      <c r="F212">
        <v>42726</v>
      </c>
      <c r="G212" t="s">
        <v>90</v>
      </c>
    </row>
    <row r="213" spans="2:7">
      <c r="B213">
        <v>208</v>
      </c>
      <c r="C213" t="s">
        <v>80</v>
      </c>
      <c r="D213" t="s">
        <v>79</v>
      </c>
      <c r="E213">
        <v>9127</v>
      </c>
      <c r="F213">
        <v>42729</v>
      </c>
      <c r="G213" t="s">
        <v>81</v>
      </c>
    </row>
    <row r="214" spans="2:7">
      <c r="B214">
        <v>209</v>
      </c>
      <c r="C214" t="s">
        <v>95</v>
      </c>
      <c r="D214" t="s">
        <v>86</v>
      </c>
      <c r="E214">
        <v>1777</v>
      </c>
      <c r="F214">
        <v>42732</v>
      </c>
      <c r="G214" t="s">
        <v>94</v>
      </c>
    </row>
    <row r="215" spans="2:7">
      <c r="B215">
        <v>210</v>
      </c>
      <c r="C215" t="s">
        <v>87</v>
      </c>
      <c r="D215" t="s">
        <v>79</v>
      </c>
      <c r="E215">
        <v>680</v>
      </c>
      <c r="F215">
        <v>42732</v>
      </c>
      <c r="G215" t="s">
        <v>94</v>
      </c>
    </row>
    <row r="216" spans="2:7">
      <c r="B216">
        <v>211</v>
      </c>
      <c r="C216" t="s">
        <v>91</v>
      </c>
      <c r="D216" t="s">
        <v>86</v>
      </c>
      <c r="E216">
        <v>958</v>
      </c>
      <c r="F216">
        <v>42733</v>
      </c>
      <c r="G216" t="s">
        <v>81</v>
      </c>
    </row>
    <row r="217" spans="2:7">
      <c r="B217">
        <v>212</v>
      </c>
      <c r="C217" t="s">
        <v>80</v>
      </c>
      <c r="D217" t="s">
        <v>79</v>
      </c>
      <c r="E217">
        <v>2613</v>
      </c>
      <c r="F217">
        <v>42733</v>
      </c>
      <c r="G217" t="s">
        <v>93</v>
      </c>
    </row>
    <row r="218" spans="2:7">
      <c r="B218">
        <v>213</v>
      </c>
      <c r="C218" t="s">
        <v>80</v>
      </c>
      <c r="D218" t="s">
        <v>79</v>
      </c>
      <c r="E218">
        <v>339</v>
      </c>
      <c r="F218">
        <v>42734</v>
      </c>
      <c r="G218" t="s">
        <v>93</v>
      </c>
    </row>
  </sheetData>
  <pageMargins left="0.7" right="0.7" top="0.75" bottom="0.75" header="0.3" footer="0.3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E2D43B-296A-4605-BA06-765C92A86A19}">
  <dimension ref="A2:M161"/>
  <sheetViews>
    <sheetView topLeftCell="A67" workbookViewId="0">
      <selection activeCell="E154" sqref="E154"/>
    </sheetView>
  </sheetViews>
  <sheetFormatPr defaultRowHeight="15"/>
  <cols>
    <col min="8" max="8" width="23.140625" bestFit="1" customWidth="1"/>
    <col min="11" max="11" width="14.28515625" bestFit="1" customWidth="1"/>
  </cols>
  <sheetData>
    <row r="2" spans="2:13" ht="21">
      <c r="B2" s="8" t="s">
        <v>97</v>
      </c>
      <c r="C2" s="8"/>
    </row>
    <row r="3" spans="2:13" ht="21">
      <c r="B3" s="8" t="s">
        <v>98</v>
      </c>
      <c r="C3" s="8"/>
    </row>
    <row r="5" spans="2:13" ht="15.75">
      <c r="B5" s="17"/>
      <c r="C5" s="17"/>
      <c r="D5" s="17" t="s">
        <v>99</v>
      </c>
      <c r="E5" s="17"/>
      <c r="F5" s="17"/>
      <c r="G5" s="17"/>
      <c r="H5" s="17"/>
      <c r="I5" s="17"/>
      <c r="J5" s="17"/>
      <c r="K5" s="17"/>
      <c r="L5" s="17"/>
      <c r="M5" s="17"/>
    </row>
    <row r="6" spans="2:13" ht="15.75">
      <c r="B6" s="17"/>
      <c r="C6" s="17"/>
      <c r="D6" s="17"/>
      <c r="E6" s="17"/>
      <c r="F6" s="17"/>
      <c r="G6" s="17"/>
      <c r="H6" s="17" t="s">
        <v>100</v>
      </c>
      <c r="I6" s="18" t="s">
        <v>101</v>
      </c>
      <c r="J6" s="17" t="s">
        <v>102</v>
      </c>
      <c r="K6" s="17"/>
      <c r="L6" s="17"/>
      <c r="M6" s="17"/>
    </row>
    <row r="7" spans="2:13" ht="15.75">
      <c r="B7" s="17"/>
      <c r="C7" s="17"/>
      <c r="D7" s="17" t="s">
        <v>103</v>
      </c>
      <c r="E7" s="17"/>
      <c r="F7" s="17" t="s">
        <v>104</v>
      </c>
      <c r="G7" s="19" t="s">
        <v>105</v>
      </c>
      <c r="H7" s="20" t="s">
        <v>106</v>
      </c>
      <c r="I7" s="17"/>
      <c r="J7" s="17"/>
      <c r="K7" s="17" t="s">
        <v>107</v>
      </c>
      <c r="L7" s="17" t="s">
        <v>108</v>
      </c>
      <c r="M7" s="17"/>
    </row>
    <row r="8" spans="2:13" ht="15.75">
      <c r="B8" s="17"/>
      <c r="C8" s="17"/>
      <c r="D8" s="17"/>
      <c r="E8" s="17"/>
      <c r="F8" s="17"/>
      <c r="G8" s="17"/>
      <c r="H8" s="20" t="s">
        <v>109</v>
      </c>
      <c r="I8" s="17"/>
      <c r="J8" s="17"/>
      <c r="K8" s="17"/>
      <c r="L8" s="17"/>
      <c r="M8" s="17"/>
    </row>
    <row r="9" spans="2:13" ht="15.75">
      <c r="B9" s="17"/>
      <c r="C9" s="17"/>
      <c r="D9" s="17"/>
      <c r="E9" s="17"/>
      <c r="F9" s="17"/>
      <c r="G9" s="17"/>
      <c r="H9" s="17"/>
      <c r="I9" s="17"/>
      <c r="J9" s="17"/>
      <c r="K9" s="17" t="s">
        <v>110</v>
      </c>
      <c r="L9" s="17"/>
      <c r="M9" s="17" t="s">
        <v>111</v>
      </c>
    </row>
    <row r="10" spans="2:13" ht="15.75">
      <c r="B10" s="17"/>
      <c r="C10" s="17"/>
      <c r="D10" s="17" t="s">
        <v>112</v>
      </c>
      <c r="E10" s="17"/>
      <c r="F10" s="17"/>
      <c r="G10" s="17"/>
      <c r="H10" s="17"/>
      <c r="I10" s="17"/>
      <c r="J10" s="17"/>
      <c r="K10" s="17"/>
      <c r="L10" s="17"/>
      <c r="M10" s="17"/>
    </row>
    <row r="11" spans="2:13" ht="15.75">
      <c r="B11" s="17"/>
      <c r="C11" s="17"/>
      <c r="D11" s="17" t="s">
        <v>113</v>
      </c>
      <c r="E11" s="17"/>
      <c r="F11" s="17"/>
      <c r="G11" s="17"/>
      <c r="H11" s="17"/>
      <c r="I11" s="17"/>
      <c r="J11" s="17"/>
      <c r="K11" s="17"/>
      <c r="L11" s="17"/>
      <c r="M11" s="17"/>
    </row>
    <row r="12" spans="2:13" ht="15.75">
      <c r="B12" s="17"/>
      <c r="C12" s="17"/>
      <c r="D12" s="17" t="s">
        <v>114</v>
      </c>
      <c r="E12" s="17"/>
      <c r="F12" s="17"/>
      <c r="G12" s="17"/>
      <c r="H12" s="17"/>
      <c r="I12" s="17"/>
      <c r="J12" s="17"/>
      <c r="K12" s="17"/>
      <c r="L12" s="17"/>
      <c r="M12" s="17"/>
    </row>
    <row r="13" spans="2:13" ht="15.75">
      <c r="B13" s="17"/>
      <c r="C13" s="17"/>
      <c r="D13" s="17" t="s">
        <v>115</v>
      </c>
      <c r="E13" s="17"/>
      <c r="F13" s="17"/>
      <c r="G13" s="17"/>
      <c r="H13" s="17"/>
      <c r="I13" s="17"/>
      <c r="J13" s="17"/>
      <c r="K13" s="17"/>
      <c r="L13" s="17"/>
      <c r="M13" s="17"/>
    </row>
    <row r="14" spans="2:13" ht="15.75">
      <c r="B14" s="17"/>
      <c r="C14" s="17"/>
      <c r="D14" s="17" t="s">
        <v>116</v>
      </c>
      <c r="E14" s="17"/>
      <c r="F14" s="17"/>
      <c r="G14" s="17"/>
      <c r="H14" s="17"/>
      <c r="I14" s="17"/>
      <c r="J14" s="17"/>
      <c r="K14" s="17"/>
      <c r="L14" s="17"/>
      <c r="M14" s="17"/>
    </row>
    <row r="15" spans="2:13" ht="15.75">
      <c r="B15" s="17"/>
      <c r="C15" s="17"/>
      <c r="D15" s="17"/>
      <c r="E15" s="17"/>
      <c r="F15" s="17"/>
      <c r="G15" s="17"/>
      <c r="H15" s="17"/>
      <c r="I15" s="17"/>
      <c r="J15" s="17"/>
      <c r="K15" s="17"/>
      <c r="L15" s="17"/>
      <c r="M15" s="17"/>
    </row>
    <row r="16" spans="2:13" ht="15.75">
      <c r="B16" s="17"/>
      <c r="C16" s="17"/>
      <c r="D16" s="17" t="s">
        <v>117</v>
      </c>
      <c r="E16" s="17"/>
      <c r="F16" s="17"/>
      <c r="G16" s="17" t="s">
        <v>118</v>
      </c>
      <c r="H16" s="21" t="s">
        <v>119</v>
      </c>
      <c r="I16" s="21" t="s">
        <v>120</v>
      </c>
      <c r="J16" s="17"/>
      <c r="K16" s="17" t="s">
        <v>121</v>
      </c>
      <c r="L16" s="17"/>
      <c r="M16" s="17"/>
    </row>
    <row r="17" spans="2:13" ht="15.75">
      <c r="B17" s="17"/>
      <c r="C17" s="17"/>
      <c r="D17" s="17"/>
      <c r="E17" s="17"/>
      <c r="F17" s="17"/>
      <c r="G17" s="17"/>
      <c r="H17" s="22" t="s">
        <v>122</v>
      </c>
      <c r="I17" s="22" t="s">
        <v>123</v>
      </c>
      <c r="J17" s="17"/>
      <c r="K17" s="17"/>
      <c r="L17" s="17"/>
      <c r="M17" s="17"/>
    </row>
    <row r="18" spans="2:13" ht="15.75">
      <c r="B18" s="17"/>
      <c r="C18" s="17"/>
      <c r="D18" s="17"/>
      <c r="E18" s="17"/>
      <c r="F18" s="17"/>
      <c r="G18" s="17"/>
      <c r="H18" s="23" t="s">
        <v>124</v>
      </c>
      <c r="I18" s="23"/>
      <c r="J18" s="17"/>
      <c r="K18" s="17" t="s">
        <v>125</v>
      </c>
      <c r="L18" s="17"/>
      <c r="M18" s="17"/>
    </row>
    <row r="19" spans="2:13" ht="15.75">
      <c r="B19" s="17"/>
      <c r="C19" s="17"/>
      <c r="D19" s="17"/>
      <c r="E19" s="17"/>
      <c r="F19" s="17"/>
      <c r="G19" s="17"/>
      <c r="H19" s="17"/>
      <c r="I19" s="17"/>
      <c r="J19" s="17"/>
      <c r="K19" s="17"/>
      <c r="L19" s="17"/>
      <c r="M19" s="17"/>
    </row>
    <row r="20" spans="2:13" ht="15.75">
      <c r="B20" s="17"/>
      <c r="C20" s="17"/>
      <c r="D20" s="17"/>
      <c r="E20" s="17"/>
      <c r="F20" s="17"/>
      <c r="G20" s="17"/>
      <c r="H20" s="17"/>
      <c r="I20" s="17"/>
      <c r="J20" s="17"/>
      <c r="K20" s="17"/>
      <c r="L20" s="17"/>
      <c r="M20" s="17"/>
    </row>
    <row r="21" spans="2:13" ht="15.75">
      <c r="B21" s="17"/>
      <c r="C21" s="17"/>
      <c r="D21" s="17"/>
      <c r="E21" s="17"/>
      <c r="F21" s="17"/>
      <c r="G21" s="17"/>
      <c r="H21" s="17"/>
      <c r="I21" s="17"/>
      <c r="J21" s="17"/>
      <c r="K21" s="17"/>
      <c r="L21" s="17"/>
      <c r="M21" s="17"/>
    </row>
    <row r="22" spans="2:13" ht="15.75">
      <c r="B22" s="17"/>
      <c r="C22" s="17"/>
      <c r="D22" s="17"/>
      <c r="E22" s="17"/>
      <c r="F22" s="17"/>
      <c r="G22" s="17"/>
      <c r="H22" s="17"/>
      <c r="I22" s="17"/>
      <c r="J22" s="17"/>
      <c r="K22" s="17"/>
      <c r="L22" s="17"/>
      <c r="M22" s="17"/>
    </row>
    <row r="23" spans="2:13" ht="15.75">
      <c r="B23" s="17"/>
      <c r="C23" s="17"/>
      <c r="D23" s="17"/>
      <c r="E23" s="17"/>
      <c r="F23" s="17"/>
      <c r="G23" s="17"/>
      <c r="H23" s="17"/>
      <c r="I23" s="17"/>
      <c r="J23" s="17"/>
      <c r="K23" s="17"/>
      <c r="L23" s="17"/>
      <c r="M23" s="17"/>
    </row>
    <row r="24" spans="2:13" ht="15.75">
      <c r="B24" s="17"/>
      <c r="C24" s="17"/>
      <c r="D24" s="17"/>
      <c r="E24" s="17"/>
      <c r="F24" s="17"/>
      <c r="G24" s="17"/>
      <c r="H24" s="17"/>
      <c r="I24" s="17"/>
      <c r="J24" s="17"/>
      <c r="K24" s="17"/>
      <c r="L24" s="17"/>
      <c r="M24" s="17"/>
    </row>
    <row r="25" spans="2:13" ht="15.75">
      <c r="B25" s="17"/>
      <c r="C25" s="17"/>
      <c r="D25" s="17"/>
      <c r="E25" s="17"/>
      <c r="F25" s="17"/>
      <c r="G25" s="17"/>
      <c r="H25" s="17"/>
      <c r="I25" s="17"/>
      <c r="J25" s="17"/>
      <c r="K25" s="17"/>
      <c r="L25" s="17"/>
      <c r="M25" s="17"/>
    </row>
    <row r="26" spans="2:13" ht="15.75">
      <c r="B26" s="17"/>
      <c r="C26" s="17"/>
      <c r="D26" s="17"/>
      <c r="E26" s="17"/>
      <c r="F26" s="17"/>
      <c r="G26" s="17"/>
      <c r="H26" s="17"/>
      <c r="I26" s="17"/>
      <c r="J26" s="17"/>
      <c r="K26" s="17"/>
      <c r="L26" s="17"/>
      <c r="M26" s="17"/>
    </row>
    <row r="27" spans="2:13" ht="15.75">
      <c r="B27" s="17"/>
      <c r="C27" s="17"/>
      <c r="D27" s="17"/>
      <c r="E27" s="17"/>
      <c r="F27" s="17"/>
      <c r="G27" s="17"/>
      <c r="H27" s="17"/>
      <c r="I27" s="17"/>
      <c r="J27" s="17"/>
      <c r="K27" s="17"/>
      <c r="L27" s="17"/>
      <c r="M27" s="17"/>
    </row>
    <row r="28" spans="2:13" ht="15.75">
      <c r="B28" s="17" t="s">
        <v>39</v>
      </c>
      <c r="C28" s="17"/>
      <c r="D28" s="17" t="s">
        <v>126</v>
      </c>
      <c r="E28" s="17"/>
      <c r="F28" s="17">
        <v>7</v>
      </c>
      <c r="G28" s="17" t="s">
        <v>127</v>
      </c>
      <c r="H28" s="17" t="s">
        <v>128</v>
      </c>
      <c r="I28" s="17"/>
      <c r="J28" s="17"/>
      <c r="K28" s="17"/>
      <c r="L28" s="17"/>
      <c r="M28" s="17"/>
    </row>
    <row r="29" spans="2:13" ht="15.75">
      <c r="B29" s="17"/>
      <c r="C29" s="17"/>
      <c r="D29" s="17" t="s">
        <v>129</v>
      </c>
      <c r="E29" s="17"/>
      <c r="F29" s="17">
        <v>0.125</v>
      </c>
      <c r="G29" s="17"/>
      <c r="H29" s="17" t="s">
        <v>130</v>
      </c>
      <c r="I29" s="17"/>
      <c r="J29" s="17"/>
      <c r="K29" s="17"/>
      <c r="L29" s="17"/>
      <c r="M29" s="17"/>
    </row>
    <row r="30" spans="2:13" ht="15.75">
      <c r="B30" s="17"/>
      <c r="C30" s="17"/>
      <c r="D30" s="17"/>
      <c r="E30" s="17"/>
      <c r="F30" s="17"/>
      <c r="G30" s="17"/>
      <c r="H30" s="17"/>
      <c r="I30" s="17"/>
      <c r="J30" s="17"/>
      <c r="K30" s="17"/>
      <c r="L30" s="17"/>
      <c r="M30" s="17"/>
    </row>
    <row r="31" spans="2:13" ht="15.75">
      <c r="B31" s="17"/>
      <c r="C31" s="17"/>
      <c r="D31" s="17"/>
      <c r="E31" s="17"/>
      <c r="F31" s="17"/>
      <c r="G31" s="17"/>
      <c r="H31" s="17" t="s">
        <v>131</v>
      </c>
      <c r="I31" s="17">
        <f>_xlfn.BINOM.DIST(2,7,0.125,FALSE)</f>
        <v>0.16829824447631839</v>
      </c>
      <c r="J31" s="17"/>
      <c r="K31" s="17"/>
      <c r="L31" s="17"/>
      <c r="M31" s="17"/>
    </row>
    <row r="32" spans="2:13" ht="15.75">
      <c r="B32" s="17"/>
      <c r="C32" s="17"/>
      <c r="D32" s="17"/>
      <c r="E32" s="17"/>
      <c r="F32" s="17"/>
      <c r="G32" s="17"/>
      <c r="H32" s="17"/>
      <c r="I32" s="17"/>
      <c r="J32" s="17"/>
      <c r="K32" s="17"/>
      <c r="L32" s="17"/>
      <c r="M32" s="17"/>
    </row>
    <row r="33" spans="2:13" ht="15.75">
      <c r="B33" s="17"/>
      <c r="C33" s="17"/>
      <c r="D33" s="17"/>
      <c r="E33" s="17"/>
      <c r="F33" s="17"/>
      <c r="G33" s="17"/>
      <c r="H33" s="17" t="s">
        <v>132</v>
      </c>
      <c r="I33" s="17"/>
      <c r="J33" s="17"/>
      <c r="K33" s="17"/>
      <c r="L33" s="17"/>
      <c r="M33" s="17"/>
    </row>
    <row r="34" spans="2:13" ht="15.75">
      <c r="B34" s="17"/>
      <c r="C34" s="17"/>
      <c r="D34" s="17"/>
      <c r="E34" s="17"/>
      <c r="F34" s="17"/>
      <c r="G34" s="17"/>
      <c r="H34" s="17"/>
      <c r="I34" s="17"/>
      <c r="J34" s="17"/>
      <c r="K34" s="17"/>
      <c r="L34" s="17"/>
      <c r="M34" s="17"/>
    </row>
    <row r="35" spans="2:13" ht="15.75">
      <c r="B35" s="17"/>
      <c r="C35" s="17"/>
      <c r="D35" s="17"/>
      <c r="E35" s="17"/>
      <c r="F35" s="17"/>
      <c r="G35" s="17"/>
      <c r="H35" s="17" t="s">
        <v>133</v>
      </c>
      <c r="I35" s="17"/>
      <c r="J35" s="17"/>
      <c r="K35" s="17"/>
      <c r="L35" s="17"/>
      <c r="M35" s="17"/>
    </row>
    <row r="36" spans="2:13" ht="15.75">
      <c r="B36" s="17"/>
      <c r="C36" s="17"/>
      <c r="D36" s="17"/>
      <c r="E36" s="17"/>
      <c r="F36" s="17"/>
      <c r="G36" s="17"/>
      <c r="H36" s="17" t="s">
        <v>134</v>
      </c>
      <c r="I36" s="17"/>
      <c r="J36" s="17"/>
      <c r="K36" s="17"/>
      <c r="L36" s="17"/>
      <c r="M36" s="17"/>
    </row>
    <row r="37" spans="2:13" ht="15.75">
      <c r="B37" s="17"/>
      <c r="C37" s="17"/>
      <c r="D37" s="17"/>
      <c r="E37" s="17"/>
      <c r="F37" s="17"/>
      <c r="G37" s="17"/>
      <c r="H37" s="17"/>
      <c r="I37" s="17"/>
      <c r="J37" s="17"/>
      <c r="K37" s="17"/>
      <c r="L37" s="17"/>
      <c r="M37" s="17"/>
    </row>
    <row r="38" spans="2:13" ht="15.75">
      <c r="B38" s="17"/>
      <c r="C38" s="17"/>
      <c r="D38" s="17"/>
      <c r="E38" s="17"/>
      <c r="F38" s="17"/>
      <c r="G38" s="17"/>
      <c r="H38" s="17" t="s">
        <v>135</v>
      </c>
      <c r="I38" s="17">
        <f>1-_xlfn.BINOM.DIST(3,7,0.125,TRUE)</f>
        <v>6.2389373779296875E-3</v>
      </c>
      <c r="J38" s="17"/>
      <c r="K38" s="17"/>
      <c r="L38" s="17"/>
      <c r="M38" s="17"/>
    </row>
    <row r="39" spans="2:13" ht="15.75">
      <c r="B39" s="17"/>
      <c r="C39" s="17"/>
      <c r="D39" s="17"/>
      <c r="E39" s="17"/>
      <c r="F39" s="17"/>
      <c r="G39" s="17"/>
      <c r="H39" s="17"/>
      <c r="I39" s="17"/>
      <c r="J39" s="17"/>
      <c r="K39" s="17"/>
      <c r="L39" s="17"/>
      <c r="M39" s="17"/>
    </row>
    <row r="40" spans="2:13" ht="15.75">
      <c r="B40" s="17"/>
      <c r="C40" s="17"/>
      <c r="D40" s="17"/>
      <c r="E40" s="17"/>
      <c r="F40" s="17"/>
      <c r="G40" s="17"/>
      <c r="H40" s="17"/>
      <c r="I40" s="17"/>
      <c r="J40" s="17"/>
      <c r="K40" s="17"/>
      <c r="L40" s="17"/>
      <c r="M40" s="17"/>
    </row>
    <row r="41" spans="2:13" ht="15.75">
      <c r="B41" s="17"/>
      <c r="C41" s="17"/>
      <c r="D41" s="17"/>
      <c r="E41" s="17"/>
      <c r="F41" s="17"/>
      <c r="G41" s="17" t="s">
        <v>136</v>
      </c>
      <c r="H41" s="17" t="s">
        <v>137</v>
      </c>
      <c r="I41" s="17"/>
      <c r="J41" s="17"/>
      <c r="K41" s="17"/>
      <c r="L41" s="17"/>
      <c r="M41" s="17"/>
    </row>
    <row r="42" spans="2:13" ht="15.75">
      <c r="B42" s="17"/>
      <c r="C42" s="17"/>
      <c r="D42" s="17"/>
      <c r="E42" s="17"/>
      <c r="F42" s="17"/>
      <c r="G42" s="17"/>
      <c r="H42" s="17"/>
      <c r="I42" s="17"/>
      <c r="J42" s="17"/>
      <c r="K42" s="17"/>
      <c r="L42" s="17"/>
      <c r="M42" s="17"/>
    </row>
    <row r="43" spans="2:13" ht="15.75">
      <c r="B43" s="17"/>
      <c r="C43" s="17"/>
      <c r="D43" s="17"/>
      <c r="E43" s="17"/>
      <c r="F43" s="17"/>
      <c r="G43" s="17"/>
      <c r="H43" s="17" t="s">
        <v>138</v>
      </c>
      <c r="I43" s="17"/>
      <c r="J43" s="17"/>
      <c r="K43" s="17"/>
      <c r="L43" s="17"/>
      <c r="M43" s="17"/>
    </row>
    <row r="44" spans="2:13" ht="15.75">
      <c r="B44" s="17"/>
      <c r="C44" s="17"/>
      <c r="D44" s="17"/>
      <c r="E44" s="17"/>
      <c r="F44" s="17"/>
      <c r="G44" s="17"/>
      <c r="H44" s="17"/>
      <c r="I44" s="17"/>
      <c r="J44" s="17"/>
      <c r="K44" s="17"/>
      <c r="L44" s="17"/>
      <c r="M44" s="17"/>
    </row>
    <row r="45" spans="2:13" ht="15.75">
      <c r="B45" s="17"/>
      <c r="C45" s="17"/>
      <c r="D45" s="17"/>
      <c r="E45" s="17"/>
      <c r="F45" s="17"/>
      <c r="G45" s="17"/>
      <c r="H45" s="17" t="s">
        <v>139</v>
      </c>
      <c r="I45" s="17">
        <f>1-_xlfn.BINOM.DIST(2,F28,F29,TRUE)</f>
        <v>4.6309947967529297E-2</v>
      </c>
      <c r="J45" s="17"/>
      <c r="K45" s="17"/>
      <c r="L45" s="17"/>
      <c r="M45" s="17"/>
    </row>
    <row r="46" spans="2:13" ht="15.75">
      <c r="B46" s="17"/>
      <c r="C46" s="17"/>
      <c r="D46" s="17"/>
      <c r="E46" s="17"/>
      <c r="F46" s="17"/>
      <c r="G46" s="17"/>
      <c r="H46" s="17"/>
      <c r="I46" s="17"/>
      <c r="J46" s="17"/>
      <c r="K46" s="17"/>
      <c r="L46" s="17"/>
      <c r="M46" s="17"/>
    </row>
    <row r="47" spans="2:13" ht="15.75">
      <c r="B47" s="17"/>
      <c r="C47" s="17"/>
      <c r="D47" s="17"/>
      <c r="E47" s="17"/>
      <c r="F47" s="17"/>
      <c r="G47" s="17"/>
      <c r="H47" s="17"/>
      <c r="I47" s="17"/>
      <c r="J47" s="17"/>
      <c r="K47" s="17"/>
      <c r="L47" s="17"/>
      <c r="M47" s="17"/>
    </row>
    <row r="48" spans="2:13" ht="15.75">
      <c r="B48" s="17"/>
      <c r="C48" s="17"/>
      <c r="D48" s="17"/>
      <c r="E48" s="17"/>
      <c r="F48" s="17"/>
      <c r="G48" s="17" t="s">
        <v>140</v>
      </c>
      <c r="H48" s="17" t="s">
        <v>141</v>
      </c>
      <c r="I48" s="17"/>
      <c r="J48" s="17"/>
      <c r="K48" s="17"/>
      <c r="L48" s="17"/>
      <c r="M48" s="17"/>
    </row>
    <row r="49" spans="2:13" ht="15.75">
      <c r="B49" s="17"/>
      <c r="C49" s="17"/>
      <c r="D49" s="17"/>
      <c r="E49" s="17"/>
      <c r="F49" s="17"/>
      <c r="G49" s="17"/>
      <c r="H49" s="17"/>
      <c r="I49" s="17"/>
      <c r="J49" s="17"/>
      <c r="K49" s="17"/>
      <c r="L49" s="17"/>
      <c r="M49" s="17"/>
    </row>
    <row r="50" spans="2:13" ht="15.75">
      <c r="B50" s="17"/>
      <c r="C50" s="17"/>
      <c r="D50" s="17"/>
      <c r="E50" s="17"/>
      <c r="F50" s="17"/>
      <c r="G50" s="17"/>
      <c r="H50" s="17" t="s">
        <v>142</v>
      </c>
      <c r="I50" s="17">
        <f>7*F29</f>
        <v>0.875</v>
      </c>
      <c r="J50" s="17"/>
      <c r="K50" s="17"/>
      <c r="L50" s="17" t="s">
        <v>143</v>
      </c>
      <c r="M50" s="17"/>
    </row>
    <row r="51" spans="2:13" ht="15.75">
      <c r="B51" s="17"/>
      <c r="C51" s="17"/>
      <c r="D51" s="17"/>
      <c r="E51" s="17"/>
      <c r="F51" s="17"/>
      <c r="G51" s="17"/>
      <c r="H51" s="17"/>
      <c r="I51" s="17"/>
      <c r="J51" s="17"/>
      <c r="K51" s="17"/>
      <c r="L51" s="17" t="s">
        <v>144</v>
      </c>
      <c r="M51" s="17"/>
    </row>
    <row r="52" spans="2:13" ht="15.75">
      <c r="B52" s="17"/>
      <c r="C52" s="17"/>
      <c r="D52" s="17"/>
      <c r="E52" s="17"/>
      <c r="F52" s="17"/>
      <c r="G52" s="17"/>
      <c r="H52" s="17" t="s">
        <v>110</v>
      </c>
      <c r="I52" s="17">
        <f>SQRT(7*F29*M52)</f>
        <v>0.875</v>
      </c>
      <c r="K52" s="17"/>
      <c r="L52" s="17" t="s">
        <v>145</v>
      </c>
      <c r="M52" s="17">
        <f>1-F29</f>
        <v>0.875</v>
      </c>
    </row>
    <row r="53" spans="2:13" ht="15.75">
      <c r="B53" s="17"/>
      <c r="C53" s="17"/>
      <c r="D53" s="17"/>
      <c r="E53" s="17"/>
      <c r="F53" s="17"/>
      <c r="G53" s="17"/>
      <c r="H53" s="17"/>
      <c r="I53" s="17"/>
      <c r="J53" s="17"/>
      <c r="K53" s="17"/>
      <c r="L53" s="17"/>
      <c r="M53" s="17"/>
    </row>
    <row r="54" spans="2:13" ht="15.75">
      <c r="B54" s="17"/>
      <c r="C54" s="17"/>
      <c r="D54" s="17"/>
      <c r="E54" s="17"/>
      <c r="F54" s="17"/>
      <c r="G54" s="17"/>
      <c r="H54" s="17"/>
      <c r="I54" s="17"/>
      <c r="J54" s="17"/>
      <c r="K54" s="17"/>
      <c r="L54" s="17"/>
      <c r="M54" s="17"/>
    </row>
    <row r="55" spans="2:13" ht="15.75">
      <c r="B55" s="17" t="s">
        <v>6</v>
      </c>
      <c r="C55" s="17" t="s">
        <v>146</v>
      </c>
      <c r="D55" s="17">
        <v>7</v>
      </c>
      <c r="E55" s="17"/>
      <c r="F55" s="17"/>
      <c r="G55" s="17" t="s">
        <v>127</v>
      </c>
      <c r="H55" s="17" t="s">
        <v>147</v>
      </c>
      <c r="I55" s="17"/>
      <c r="J55" s="17"/>
      <c r="K55" s="17"/>
      <c r="L55" s="17"/>
      <c r="M55" s="17"/>
    </row>
    <row r="56" spans="2:13" ht="15.75">
      <c r="B56" s="17"/>
      <c r="C56" s="17" t="s">
        <v>148</v>
      </c>
      <c r="D56" s="17">
        <f>9.8/100</f>
        <v>9.8000000000000004E-2</v>
      </c>
      <c r="E56" s="17"/>
      <c r="F56" s="17"/>
      <c r="G56" s="17"/>
      <c r="H56" s="17" t="s">
        <v>149</v>
      </c>
      <c r="I56" s="17"/>
      <c r="J56" s="17"/>
      <c r="K56" s="17"/>
      <c r="L56" s="17"/>
      <c r="M56" s="17"/>
    </row>
    <row r="57" spans="2:13" ht="15.75">
      <c r="B57" s="17"/>
      <c r="C57" s="17"/>
      <c r="D57" s="17"/>
      <c r="E57" s="17"/>
      <c r="F57" s="17"/>
      <c r="G57" s="17"/>
      <c r="H57" s="17"/>
      <c r="I57" s="17"/>
      <c r="J57" s="17"/>
      <c r="K57" s="17"/>
      <c r="L57" s="17"/>
      <c r="M57" s="17"/>
    </row>
    <row r="58" spans="2:13" ht="15.75">
      <c r="B58" s="17"/>
      <c r="C58" s="17"/>
      <c r="D58" s="17"/>
      <c r="E58" s="17"/>
      <c r="F58" s="17"/>
      <c r="G58" s="17"/>
      <c r="H58" s="17" t="s">
        <v>131</v>
      </c>
      <c r="I58" s="17">
        <f>_xlfn.BINOM.DIST(3,D55,D56,FALSE)</f>
        <v>2.1805819939325406E-2</v>
      </c>
      <c r="J58" s="17"/>
      <c r="K58" s="17"/>
      <c r="L58" s="17"/>
      <c r="M58" s="17"/>
    </row>
    <row r="59" spans="2:13" ht="15.75">
      <c r="B59" s="17"/>
      <c r="C59" s="17"/>
      <c r="D59" s="17"/>
      <c r="E59" s="17"/>
      <c r="F59" s="17"/>
      <c r="G59" s="17"/>
      <c r="H59" s="17"/>
      <c r="I59" s="17"/>
      <c r="J59" s="17"/>
      <c r="K59" s="17"/>
      <c r="L59" s="17"/>
      <c r="M59" s="17"/>
    </row>
    <row r="60" spans="2:13" ht="15.75">
      <c r="B60" s="17"/>
      <c r="C60" s="17"/>
      <c r="D60" s="17"/>
      <c r="E60" s="17"/>
      <c r="F60" s="17"/>
      <c r="G60" s="17"/>
      <c r="H60" s="17"/>
      <c r="I60" s="17"/>
      <c r="J60" s="17"/>
      <c r="K60" s="17"/>
      <c r="L60" s="17"/>
      <c r="M60" s="17"/>
    </row>
    <row r="61" spans="2:13" ht="15.75">
      <c r="B61" s="17"/>
      <c r="C61" s="17"/>
      <c r="D61" s="17"/>
      <c r="E61" s="17"/>
      <c r="F61" s="17"/>
      <c r="G61" s="17" t="s">
        <v>150</v>
      </c>
      <c r="H61" s="17" t="s">
        <v>151</v>
      </c>
      <c r="I61" s="17"/>
      <c r="J61" s="17"/>
      <c r="K61" s="17"/>
      <c r="L61" s="17"/>
      <c r="M61" s="17"/>
    </row>
    <row r="62" spans="2:13" ht="15.75">
      <c r="B62" s="17"/>
      <c r="C62" s="17"/>
      <c r="D62" s="17"/>
      <c r="E62" s="17"/>
      <c r="F62" s="17"/>
      <c r="G62" s="17"/>
      <c r="H62" s="17" t="s">
        <v>152</v>
      </c>
      <c r="I62" s="17"/>
      <c r="J62" s="17"/>
      <c r="K62" s="17"/>
      <c r="L62" s="17"/>
      <c r="M62" s="17"/>
    </row>
    <row r="63" spans="2:13" ht="15.75">
      <c r="B63" s="17"/>
      <c r="C63" s="17"/>
      <c r="D63" s="17"/>
      <c r="E63" s="17"/>
      <c r="F63" s="17"/>
      <c r="G63" s="17"/>
      <c r="H63" s="17"/>
      <c r="I63" s="17"/>
      <c r="J63" s="17"/>
      <c r="K63" s="17"/>
      <c r="L63" s="17"/>
      <c r="M63" s="17"/>
    </row>
    <row r="64" spans="2:13" ht="15.75">
      <c r="B64" s="17"/>
      <c r="C64" s="17"/>
      <c r="D64" s="17"/>
      <c r="E64" s="17"/>
      <c r="F64" s="17"/>
      <c r="G64" s="17"/>
      <c r="H64" s="17" t="s">
        <v>145</v>
      </c>
      <c r="I64" s="17">
        <f>_xlfn.BINOM.DIST(5,D55,D56,TRUE)</f>
        <v>0.99999431997865385</v>
      </c>
      <c r="J64" s="17"/>
      <c r="K64" s="17"/>
      <c r="L64" s="17"/>
      <c r="M64" s="17"/>
    </row>
    <row r="65" spans="2:13" ht="15.75">
      <c r="B65" s="17"/>
      <c r="C65" s="17"/>
      <c r="D65" s="17"/>
      <c r="E65" s="17"/>
      <c r="F65" s="17"/>
      <c r="G65" s="17"/>
      <c r="H65" s="17"/>
      <c r="I65" s="17"/>
      <c r="J65" s="17"/>
      <c r="K65" s="17"/>
      <c r="L65" s="17"/>
      <c r="M65" s="17"/>
    </row>
    <row r="66" spans="2:13" ht="15.75">
      <c r="B66" s="17"/>
      <c r="C66" s="17"/>
      <c r="D66" s="17"/>
      <c r="E66" s="17"/>
      <c r="F66" s="17"/>
      <c r="G66" s="17"/>
      <c r="H66" s="17" t="s">
        <v>153</v>
      </c>
      <c r="I66" s="17" t="s">
        <v>135</v>
      </c>
      <c r="J66" s="17" t="s">
        <v>154</v>
      </c>
      <c r="K66" s="24">
        <f>1-I64</f>
        <v>5.6800213461549731E-6</v>
      </c>
      <c r="L66" s="17"/>
      <c r="M66" s="17"/>
    </row>
    <row r="67" spans="2:13" ht="15.75">
      <c r="B67" s="17"/>
      <c r="C67" s="17"/>
      <c r="D67" s="17"/>
      <c r="E67" s="17"/>
      <c r="F67" s="17"/>
      <c r="G67" s="17"/>
      <c r="H67" s="17"/>
      <c r="I67" s="17"/>
      <c r="J67" s="17"/>
      <c r="K67" s="17"/>
      <c r="L67" s="17"/>
      <c r="M67" s="17"/>
    </row>
    <row r="68" spans="2:13" ht="15.75">
      <c r="B68" s="17"/>
      <c r="C68" s="17"/>
      <c r="D68" s="17"/>
      <c r="E68" s="17"/>
      <c r="F68" s="17"/>
      <c r="G68" s="17"/>
      <c r="H68" s="17"/>
      <c r="I68" s="17"/>
      <c r="J68" s="17"/>
      <c r="K68" s="17"/>
      <c r="L68" s="17"/>
      <c r="M68" s="17"/>
    </row>
    <row r="69" spans="2:13" ht="15.75">
      <c r="B69" s="17"/>
      <c r="C69" s="17"/>
      <c r="D69" s="17"/>
      <c r="E69" s="17"/>
      <c r="F69" s="17"/>
      <c r="G69" s="17" t="s">
        <v>136</v>
      </c>
      <c r="H69" s="17" t="s">
        <v>155</v>
      </c>
      <c r="I69" s="17"/>
      <c r="J69" s="17"/>
      <c r="K69" s="17"/>
      <c r="L69" s="17"/>
      <c r="M69" s="17"/>
    </row>
    <row r="70" spans="2:13" ht="15.75">
      <c r="B70" s="17"/>
      <c r="C70" s="17"/>
      <c r="D70" s="17"/>
      <c r="E70" s="17"/>
      <c r="F70" s="17"/>
      <c r="G70" s="17"/>
      <c r="H70" s="17" t="s">
        <v>156</v>
      </c>
      <c r="I70" s="17"/>
      <c r="J70" s="17"/>
      <c r="K70" s="17"/>
      <c r="L70" s="17"/>
      <c r="M70" s="17"/>
    </row>
    <row r="71" spans="2:13" ht="15.75">
      <c r="B71" s="17"/>
      <c r="C71" s="17"/>
      <c r="D71" s="17"/>
      <c r="E71" s="17"/>
      <c r="F71" s="17"/>
      <c r="G71" s="17"/>
      <c r="H71" s="17"/>
      <c r="I71" s="17"/>
      <c r="J71" s="17"/>
      <c r="K71" s="17"/>
      <c r="L71" s="17"/>
      <c r="M71" s="17"/>
    </row>
    <row r="72" spans="2:13" ht="15.75">
      <c r="B72" s="17"/>
      <c r="C72" s="17"/>
      <c r="D72" s="17"/>
      <c r="E72" s="17"/>
      <c r="F72" s="17"/>
      <c r="G72" s="17"/>
      <c r="H72" s="17" t="s">
        <v>139</v>
      </c>
      <c r="I72" s="17">
        <f>_xlfn.BINOM.DIST(2,D55,D56,TRUE)</f>
        <v>0.97566491225439256</v>
      </c>
      <c r="J72" s="17"/>
      <c r="K72" s="17"/>
      <c r="L72" s="17"/>
      <c r="M72" s="17"/>
    </row>
    <row r="73" spans="2:13" ht="15.75">
      <c r="B73" s="17"/>
      <c r="C73" s="17"/>
      <c r="D73" s="17"/>
      <c r="E73" s="17"/>
      <c r="F73" s="17"/>
      <c r="G73" s="17"/>
      <c r="H73" s="17"/>
      <c r="I73" s="17"/>
      <c r="J73" s="17"/>
      <c r="K73" s="17"/>
      <c r="L73" s="17"/>
      <c r="M73" s="17"/>
    </row>
    <row r="74" spans="2:13" ht="15.75">
      <c r="B74" s="17"/>
      <c r="C74" s="17"/>
      <c r="D74" s="17"/>
      <c r="E74" s="17"/>
      <c r="F74" s="17"/>
      <c r="G74" s="17"/>
      <c r="H74" s="17"/>
      <c r="I74" s="17"/>
      <c r="J74" s="17"/>
      <c r="K74" s="17"/>
      <c r="L74" s="17"/>
      <c r="M74" s="17"/>
    </row>
    <row r="75" spans="2:13" ht="15.75">
      <c r="B75" s="17" t="s">
        <v>157</v>
      </c>
      <c r="C75" s="17" t="s">
        <v>127</v>
      </c>
      <c r="D75" s="17" t="s">
        <v>158</v>
      </c>
      <c r="E75" s="17">
        <v>4.5</v>
      </c>
      <c r="F75" s="17"/>
      <c r="G75" s="17"/>
      <c r="H75" s="17"/>
      <c r="I75" s="17"/>
      <c r="J75" s="17"/>
      <c r="K75" s="17"/>
      <c r="L75" s="17"/>
      <c r="M75" s="17"/>
    </row>
    <row r="76" spans="2:13" ht="15.75">
      <c r="B76" s="17"/>
      <c r="C76" s="17"/>
      <c r="D76" s="17" t="s">
        <v>159</v>
      </c>
      <c r="E76" s="17"/>
      <c r="F76" s="17"/>
      <c r="G76" s="17"/>
      <c r="H76" s="17"/>
      <c r="I76" s="17"/>
      <c r="J76" s="17"/>
      <c r="K76" s="17"/>
      <c r="L76" s="17"/>
      <c r="M76" s="17"/>
    </row>
    <row r="77" spans="2:13" ht="15.75">
      <c r="B77" s="17"/>
      <c r="C77" s="17"/>
      <c r="D77" s="17" t="s">
        <v>160</v>
      </c>
      <c r="E77" s="17"/>
      <c r="F77" s="17"/>
      <c r="G77" s="17"/>
      <c r="H77" s="17"/>
      <c r="I77" s="17"/>
      <c r="J77" s="17"/>
      <c r="K77" s="17"/>
      <c r="L77" s="17"/>
      <c r="M77" s="17"/>
    </row>
    <row r="78" spans="2:13" ht="15.75">
      <c r="B78" s="17"/>
      <c r="C78" s="17"/>
      <c r="D78" s="17"/>
      <c r="E78" s="17"/>
      <c r="F78" s="17"/>
      <c r="G78" s="17"/>
      <c r="H78" s="17"/>
      <c r="I78" s="17"/>
      <c r="J78" s="17"/>
      <c r="K78" s="17"/>
      <c r="L78" s="17"/>
      <c r="M78" s="17"/>
    </row>
    <row r="79" spans="2:13" ht="15.75">
      <c r="B79" s="17"/>
      <c r="C79" s="17"/>
      <c r="D79" s="17" t="s">
        <v>161</v>
      </c>
      <c r="E79" s="17">
        <f>_xlfn.POISSON.DIST(1,E75,FALSE)</f>
        <v>4.9990484422090385E-2</v>
      </c>
      <c r="F79" s="17"/>
      <c r="G79" s="17"/>
      <c r="H79" s="17"/>
      <c r="I79" s="17"/>
      <c r="J79" s="17"/>
      <c r="K79" s="17"/>
      <c r="L79" s="17"/>
      <c r="M79" s="17"/>
    </row>
    <row r="80" spans="2:13" ht="15.75">
      <c r="B80" s="17"/>
      <c r="C80" s="17"/>
      <c r="D80" s="17"/>
      <c r="E80" s="17"/>
      <c r="F80" s="17"/>
      <c r="G80" s="17"/>
      <c r="H80" s="17"/>
      <c r="I80" s="17"/>
      <c r="J80" s="17"/>
      <c r="K80" s="17"/>
      <c r="L80" s="17"/>
      <c r="M80" s="17"/>
    </row>
    <row r="81" spans="2:13" ht="15.75">
      <c r="B81" s="17"/>
      <c r="C81" s="17" t="s">
        <v>150</v>
      </c>
      <c r="D81" s="17" t="s">
        <v>162</v>
      </c>
      <c r="E81" s="17"/>
      <c r="F81" s="17"/>
      <c r="G81" s="17"/>
      <c r="H81" s="17"/>
      <c r="I81" s="17"/>
      <c r="J81" s="17"/>
      <c r="K81" s="17"/>
      <c r="L81" s="17"/>
      <c r="M81" s="17"/>
    </row>
    <row r="82" spans="2:13" ht="15.75">
      <c r="B82" s="17"/>
      <c r="C82" s="17"/>
      <c r="D82" s="17" t="s">
        <v>163</v>
      </c>
      <c r="E82" s="17"/>
      <c r="F82" s="17"/>
      <c r="G82" s="17"/>
      <c r="H82" s="17"/>
      <c r="I82" s="17"/>
      <c r="J82" s="17"/>
      <c r="K82" s="17"/>
      <c r="L82" s="17"/>
      <c r="M82" s="17"/>
    </row>
    <row r="83" spans="2:13" ht="15.75">
      <c r="B83" s="17"/>
      <c r="C83" s="17"/>
      <c r="D83" s="17"/>
      <c r="E83" s="17"/>
      <c r="F83" s="17"/>
      <c r="G83" s="17"/>
      <c r="H83" s="17"/>
      <c r="I83" s="17"/>
      <c r="J83" s="17"/>
      <c r="K83" s="17"/>
      <c r="L83" s="17"/>
      <c r="M83" s="17"/>
    </row>
    <row r="84" spans="2:13" ht="15.75">
      <c r="B84" s="17"/>
      <c r="C84" s="17"/>
      <c r="D84" s="17" t="s">
        <v>135</v>
      </c>
      <c r="E84" s="17">
        <f>_xlfn.POISSON.DIST(2,E75,TRUE)</f>
        <v>0.17357807091003602</v>
      </c>
      <c r="F84" s="17"/>
      <c r="G84" s="17"/>
      <c r="H84" s="17"/>
      <c r="I84" s="17"/>
      <c r="J84" s="17"/>
      <c r="K84" s="17"/>
      <c r="L84" s="17"/>
      <c r="M84" s="17"/>
    </row>
    <row r="85" spans="2:13" ht="15.75">
      <c r="B85" s="17"/>
      <c r="C85" s="17"/>
      <c r="D85" s="17"/>
      <c r="E85" s="17"/>
      <c r="F85" s="17"/>
      <c r="G85" s="17"/>
      <c r="H85" s="17"/>
      <c r="I85" s="17"/>
      <c r="J85" s="17"/>
      <c r="K85" s="17"/>
      <c r="L85" s="17"/>
      <c r="M85" s="17"/>
    </row>
    <row r="86" spans="2:13" ht="15.75">
      <c r="B86" s="17"/>
      <c r="C86" s="17"/>
      <c r="D86" s="17"/>
      <c r="E86" s="17"/>
      <c r="F86" s="17"/>
      <c r="G86" s="17"/>
      <c r="H86" s="17"/>
      <c r="I86" s="17"/>
      <c r="J86" s="17"/>
      <c r="K86" s="17"/>
      <c r="L86" s="17"/>
      <c r="M86" s="17"/>
    </row>
    <row r="87" spans="2:13" ht="15.75">
      <c r="B87" s="17"/>
      <c r="C87" s="17" t="s">
        <v>136</v>
      </c>
      <c r="D87" s="17" t="s">
        <v>164</v>
      </c>
      <c r="E87" s="17"/>
      <c r="F87" s="17"/>
      <c r="G87" s="17"/>
      <c r="H87" s="17"/>
      <c r="I87" s="17"/>
      <c r="J87" s="17"/>
      <c r="K87" s="17"/>
      <c r="L87" s="17"/>
      <c r="M87" s="17"/>
    </row>
    <row r="88" spans="2:13" ht="15.75">
      <c r="B88" s="17"/>
      <c r="C88" s="17"/>
      <c r="D88" s="17" t="s">
        <v>165</v>
      </c>
      <c r="E88" s="17"/>
      <c r="F88" s="17"/>
      <c r="G88" s="17"/>
      <c r="H88" s="17"/>
      <c r="I88" s="17"/>
      <c r="J88" s="17"/>
      <c r="K88" s="17"/>
      <c r="L88" s="17"/>
      <c r="M88" s="17"/>
    </row>
    <row r="89" spans="2:13" ht="15.75">
      <c r="B89" s="17"/>
      <c r="C89" s="17"/>
      <c r="D89" s="17" t="s">
        <v>166</v>
      </c>
      <c r="E89" s="17"/>
      <c r="F89" s="17"/>
      <c r="G89" s="17"/>
      <c r="H89" s="17"/>
      <c r="I89" s="17"/>
      <c r="J89" s="17"/>
      <c r="K89" s="17"/>
      <c r="L89" s="17"/>
      <c r="M89" s="17"/>
    </row>
    <row r="90" spans="2:13" ht="15.75">
      <c r="B90" s="17"/>
      <c r="C90" s="17"/>
      <c r="D90" s="17"/>
      <c r="E90" s="17"/>
      <c r="F90" s="17"/>
      <c r="G90" s="17"/>
      <c r="H90" s="17"/>
      <c r="I90" s="17"/>
      <c r="J90" s="17"/>
      <c r="K90" s="17"/>
      <c r="L90" s="17"/>
      <c r="M90" s="17"/>
    </row>
    <row r="91" spans="2:13" ht="15.75">
      <c r="B91" s="17"/>
      <c r="C91" s="17"/>
      <c r="D91" s="17" t="s">
        <v>145</v>
      </c>
      <c r="E91" s="17">
        <f>_xlfn.POISSON.DIST(3,E75,TRUE)</f>
        <v>0.34229595583459105</v>
      </c>
      <c r="F91" s="17"/>
      <c r="G91" s="17"/>
      <c r="H91" s="17"/>
      <c r="I91" s="17"/>
      <c r="J91" s="17"/>
      <c r="K91" s="17"/>
      <c r="L91" s="17"/>
      <c r="M91" s="17"/>
    </row>
    <row r="92" spans="2:13" ht="15.75">
      <c r="B92" s="17"/>
      <c r="C92" s="17"/>
      <c r="D92" s="17"/>
      <c r="E92" s="17"/>
      <c r="F92" s="17"/>
      <c r="G92" s="17"/>
      <c r="H92" s="17"/>
      <c r="I92" s="17"/>
      <c r="J92" s="17"/>
      <c r="K92" s="17"/>
      <c r="L92" s="17"/>
      <c r="M92" s="17"/>
    </row>
    <row r="93" spans="2:13" ht="15.75">
      <c r="B93" s="17"/>
      <c r="C93" s="17"/>
      <c r="D93" s="17" t="s">
        <v>167</v>
      </c>
      <c r="E93" s="17"/>
      <c r="F93" s="17"/>
      <c r="G93" s="17"/>
      <c r="H93" s="17"/>
      <c r="I93" s="17"/>
      <c r="J93" s="17"/>
      <c r="K93" s="17"/>
      <c r="L93" s="17"/>
      <c r="M93" s="17"/>
    </row>
    <row r="94" spans="2:13" ht="15.75">
      <c r="B94" s="17"/>
      <c r="C94" s="17"/>
      <c r="D94" s="17" t="s">
        <v>168</v>
      </c>
      <c r="E94" s="17">
        <f>1-E91</f>
        <v>0.65770404416540895</v>
      </c>
      <c r="F94" s="17"/>
      <c r="G94" s="17"/>
      <c r="H94" s="17"/>
      <c r="I94" s="17"/>
      <c r="J94" s="17"/>
      <c r="K94" s="17"/>
      <c r="L94" s="17"/>
      <c r="M94" s="17"/>
    </row>
    <row r="95" spans="2:13" ht="15.75">
      <c r="B95" s="17"/>
      <c r="C95" s="17"/>
      <c r="D95" s="17"/>
      <c r="E95" s="17"/>
      <c r="F95" s="17"/>
      <c r="G95" s="17"/>
      <c r="H95" s="17"/>
      <c r="I95" s="17"/>
      <c r="J95" s="17"/>
      <c r="K95" s="17"/>
      <c r="L95" s="17"/>
      <c r="M95" s="17"/>
    </row>
    <row r="96" spans="2:13" ht="15.75">
      <c r="B96" s="17"/>
      <c r="C96" s="17" t="s">
        <v>140</v>
      </c>
      <c r="D96" s="17" t="s">
        <v>169</v>
      </c>
      <c r="E96" s="17"/>
      <c r="F96" s="17"/>
      <c r="G96" s="17"/>
      <c r="H96" s="17"/>
      <c r="I96" s="17"/>
      <c r="J96" s="17"/>
      <c r="K96" s="17"/>
      <c r="L96" s="17"/>
      <c r="M96" s="17"/>
    </row>
    <row r="97" spans="2:13" ht="15.75">
      <c r="B97" s="17"/>
      <c r="C97" s="17"/>
      <c r="D97" s="17"/>
      <c r="E97" s="17"/>
      <c r="F97" s="17"/>
      <c r="G97" s="17"/>
      <c r="H97" s="17"/>
      <c r="I97" s="17"/>
      <c r="J97" s="17"/>
      <c r="K97" s="17"/>
      <c r="L97" s="17"/>
      <c r="M97" s="17"/>
    </row>
    <row r="98" spans="2:13" ht="15.75">
      <c r="B98" s="17"/>
      <c r="C98" s="17"/>
      <c r="D98" s="17" t="s">
        <v>170</v>
      </c>
      <c r="E98" s="17">
        <v>4.5</v>
      </c>
      <c r="F98" s="17"/>
      <c r="G98" s="17"/>
      <c r="H98" s="17"/>
      <c r="I98" s="17"/>
      <c r="J98" s="17"/>
      <c r="K98" s="17"/>
      <c r="L98" s="17"/>
      <c r="M98" s="17"/>
    </row>
    <row r="99" spans="2:13" ht="15.75">
      <c r="B99" s="17"/>
      <c r="C99" s="17"/>
      <c r="D99" s="17"/>
      <c r="E99" s="17"/>
      <c r="F99" s="17"/>
      <c r="G99" s="17"/>
      <c r="H99" s="17"/>
      <c r="I99" s="17"/>
      <c r="J99" s="17"/>
      <c r="K99" s="17"/>
      <c r="L99" s="17"/>
      <c r="M99" s="17"/>
    </row>
    <row r="100" spans="2:13" ht="15.75">
      <c r="B100" s="17"/>
      <c r="C100" s="17"/>
      <c r="D100" s="17" t="s">
        <v>171</v>
      </c>
      <c r="E100" s="17">
        <f>SQRT(4.5)</f>
        <v>2.1213203435596424</v>
      </c>
      <c r="F100" s="17"/>
      <c r="G100" s="17"/>
      <c r="H100" s="17"/>
      <c r="I100" s="17"/>
      <c r="J100" s="17"/>
      <c r="K100" s="17"/>
      <c r="L100" s="17"/>
      <c r="M100" s="17"/>
    </row>
    <row r="101" spans="2:13" ht="15.75">
      <c r="B101" s="17"/>
      <c r="C101" s="17"/>
      <c r="D101" s="17"/>
      <c r="E101" s="17"/>
      <c r="F101" s="17"/>
      <c r="G101" s="17"/>
      <c r="H101" s="17"/>
      <c r="I101" s="17"/>
      <c r="J101" s="17"/>
      <c r="K101" s="17"/>
      <c r="L101" s="17"/>
      <c r="M101" s="17"/>
    </row>
    <row r="102" spans="2:13" ht="15.75">
      <c r="B102" s="17"/>
      <c r="C102" s="17"/>
      <c r="D102" s="17"/>
      <c r="E102" s="17"/>
      <c r="F102" s="17"/>
      <c r="G102" s="17"/>
      <c r="H102" s="17"/>
      <c r="I102" s="17"/>
      <c r="J102" s="17"/>
      <c r="K102" s="17"/>
      <c r="L102" s="17"/>
      <c r="M102" s="17"/>
    </row>
    <row r="103" spans="2:13" ht="15.75">
      <c r="B103" s="17" t="s">
        <v>18</v>
      </c>
      <c r="C103" s="17"/>
      <c r="D103" s="17" t="s">
        <v>172</v>
      </c>
      <c r="E103" s="17">
        <v>2000</v>
      </c>
      <c r="F103" s="17"/>
      <c r="G103" s="17" t="s">
        <v>127</v>
      </c>
      <c r="H103" s="17" t="s">
        <v>173</v>
      </c>
      <c r="I103" s="17"/>
      <c r="J103" s="17"/>
      <c r="K103" s="17"/>
      <c r="L103" s="17"/>
      <c r="M103" s="17"/>
    </row>
    <row r="104" spans="2:13" ht="15.75">
      <c r="B104" s="17"/>
      <c r="C104" s="17"/>
      <c r="D104" s="17" t="s">
        <v>168</v>
      </c>
      <c r="E104" s="17">
        <v>8.5000000000000006E-3</v>
      </c>
      <c r="F104" s="17"/>
      <c r="G104" s="17"/>
      <c r="H104" s="17"/>
      <c r="I104" s="17"/>
      <c r="J104" s="17"/>
      <c r="K104" s="17"/>
      <c r="L104" s="17"/>
      <c r="M104" s="17"/>
    </row>
    <row r="105" spans="2:13" ht="15.75">
      <c r="B105" s="17"/>
      <c r="C105" s="17"/>
      <c r="D105" s="17"/>
      <c r="E105" s="17"/>
      <c r="F105" s="17"/>
      <c r="G105" s="17"/>
      <c r="H105" s="17" t="s">
        <v>174</v>
      </c>
      <c r="I105" s="17">
        <f>E103*E104</f>
        <v>17</v>
      </c>
      <c r="J105" s="17"/>
      <c r="K105" s="17"/>
      <c r="L105" s="17"/>
      <c r="M105" s="17"/>
    </row>
    <row r="106" spans="2:13" ht="15.75">
      <c r="B106" s="17"/>
      <c r="C106" s="17"/>
      <c r="D106" s="17"/>
      <c r="E106" s="17"/>
      <c r="F106" s="17"/>
      <c r="G106" s="17"/>
      <c r="H106" s="17"/>
      <c r="I106" s="17"/>
      <c r="J106" s="17"/>
      <c r="K106" s="17"/>
      <c r="L106" s="17"/>
      <c r="M106" s="17"/>
    </row>
    <row r="107" spans="2:13" ht="15.75">
      <c r="B107" s="17"/>
      <c r="C107" s="17"/>
      <c r="D107" s="17"/>
      <c r="E107" s="17"/>
      <c r="F107" s="17"/>
      <c r="G107" s="17" t="s">
        <v>150</v>
      </c>
      <c r="H107" s="17" t="s">
        <v>175</v>
      </c>
      <c r="I107" s="17"/>
      <c r="J107" s="17"/>
      <c r="K107" s="17"/>
      <c r="L107" s="17"/>
      <c r="M107" s="17"/>
    </row>
    <row r="108" spans="2:13" ht="15.75">
      <c r="B108" s="17"/>
      <c r="C108" s="17"/>
      <c r="D108" s="17"/>
      <c r="E108" s="17"/>
      <c r="F108" s="17"/>
      <c r="G108" s="17"/>
      <c r="H108" s="17" t="s">
        <v>176</v>
      </c>
      <c r="I108" s="17"/>
      <c r="J108" s="17"/>
      <c r="K108" s="17"/>
      <c r="L108" s="17"/>
      <c r="M108" s="17"/>
    </row>
    <row r="109" spans="2:13" ht="15.75">
      <c r="B109" s="17"/>
      <c r="C109" s="17"/>
      <c r="D109" s="17"/>
      <c r="E109" s="17"/>
      <c r="F109" s="17"/>
      <c r="G109" s="17"/>
      <c r="H109" s="17"/>
      <c r="I109" s="17"/>
      <c r="J109" s="17"/>
      <c r="K109" s="17"/>
      <c r="L109" s="17"/>
      <c r="M109" s="17"/>
    </row>
    <row r="110" spans="2:13" ht="15.75">
      <c r="B110" s="17"/>
      <c r="C110" s="17"/>
      <c r="D110" s="17"/>
      <c r="E110" s="17"/>
      <c r="F110" s="17"/>
      <c r="G110" s="17"/>
      <c r="H110" s="17" t="s">
        <v>131</v>
      </c>
      <c r="I110" s="17">
        <f>_xlfn.BINOM.DIST(5,E103,E104,TRUE)</f>
        <v>6.4986229859185856E-4</v>
      </c>
      <c r="J110" s="17"/>
      <c r="K110" s="17"/>
      <c r="L110" s="17"/>
      <c r="M110" s="17"/>
    </row>
    <row r="111" spans="2:13" ht="15.75">
      <c r="B111" s="17"/>
      <c r="C111" s="17"/>
      <c r="D111" s="17"/>
      <c r="E111" s="17"/>
      <c r="F111" s="17"/>
      <c r="G111" s="17"/>
      <c r="H111" s="17"/>
      <c r="I111" s="17"/>
      <c r="J111" s="17"/>
      <c r="K111" s="17"/>
      <c r="L111" s="17"/>
      <c r="M111" s="17"/>
    </row>
    <row r="112" spans="2:13" ht="15.75">
      <c r="B112" s="17"/>
      <c r="C112" s="17"/>
      <c r="D112" s="17"/>
      <c r="E112" s="17"/>
      <c r="F112" s="17"/>
      <c r="G112" s="17" t="s">
        <v>136</v>
      </c>
      <c r="H112" s="17" t="s">
        <v>177</v>
      </c>
      <c r="I112" s="17"/>
      <c r="J112" s="17"/>
      <c r="K112" s="17"/>
      <c r="L112" s="17"/>
      <c r="M112" s="17"/>
    </row>
    <row r="113" spans="2:13" ht="15.75">
      <c r="B113" s="17"/>
      <c r="C113" s="17"/>
      <c r="D113" s="17"/>
      <c r="E113" s="17"/>
      <c r="F113" s="17"/>
      <c r="G113" s="17"/>
      <c r="H113" s="17" t="s">
        <v>178</v>
      </c>
      <c r="I113" s="17"/>
      <c r="J113" s="17"/>
      <c r="K113" s="17"/>
      <c r="L113" s="17"/>
      <c r="M113" s="17"/>
    </row>
    <row r="114" spans="2:13" ht="15.75">
      <c r="B114" s="17"/>
      <c r="C114" s="17"/>
      <c r="D114" s="17"/>
      <c r="E114" s="17"/>
      <c r="F114" s="17"/>
      <c r="G114" s="17"/>
      <c r="H114" s="17"/>
      <c r="I114" s="17"/>
      <c r="J114" s="17"/>
      <c r="K114" s="17"/>
      <c r="L114" s="17"/>
      <c r="M114" s="17"/>
    </row>
    <row r="115" spans="2:13" ht="15.75">
      <c r="B115" s="17"/>
      <c r="C115" s="17"/>
      <c r="D115" s="17"/>
      <c r="E115" s="17"/>
      <c r="F115" s="17"/>
      <c r="G115" s="17"/>
      <c r="H115" s="25" t="s">
        <v>179</v>
      </c>
      <c r="I115" s="17"/>
      <c r="J115" s="17"/>
      <c r="K115" s="17"/>
      <c r="L115" s="17"/>
      <c r="M115" s="17"/>
    </row>
    <row r="116" spans="2:13" ht="15.75">
      <c r="B116" s="17"/>
      <c r="C116" s="17"/>
      <c r="D116" s="17"/>
      <c r="E116" s="17"/>
      <c r="F116" s="17"/>
      <c r="G116" s="17"/>
      <c r="H116" s="17"/>
      <c r="I116" s="17"/>
      <c r="J116" s="17"/>
      <c r="K116" s="17"/>
      <c r="L116" s="17"/>
      <c r="M116" s="17"/>
    </row>
    <row r="117" spans="2:13" ht="15.75">
      <c r="B117" s="17"/>
      <c r="C117" s="17"/>
      <c r="D117" s="17"/>
      <c r="E117" s="17"/>
      <c r="F117" s="17"/>
      <c r="G117" s="17"/>
      <c r="H117" s="17" t="s">
        <v>180</v>
      </c>
      <c r="I117" s="17">
        <f>_xlfn.BINOM.DIST(16,E103,E104,FALSE)+_xlfn.BINOM.DIST(17,E103,E104,FALSE)+_xlfn.BINOM.DIST(18,E103,E104,FALSE)+_xlfn.BINOM.DIST(19,E103,E104,FALSE)</f>
        <v>0.36633863378205517</v>
      </c>
      <c r="J117" s="17"/>
      <c r="K117" s="17"/>
      <c r="L117" s="17"/>
      <c r="M117" s="17"/>
    </row>
    <row r="118" spans="2:13" ht="15.75">
      <c r="B118" s="17"/>
      <c r="C118" s="17"/>
      <c r="D118" s="17"/>
      <c r="E118" s="17"/>
      <c r="F118" s="17"/>
      <c r="G118" s="17"/>
      <c r="H118" s="17"/>
      <c r="I118" s="17"/>
      <c r="J118" s="17"/>
      <c r="K118" s="17"/>
      <c r="L118" s="17"/>
      <c r="M118" s="17"/>
    </row>
    <row r="119" spans="2:13" ht="15.75">
      <c r="B119" s="17"/>
      <c r="C119" s="17"/>
      <c r="D119" s="17"/>
      <c r="E119" s="17"/>
      <c r="F119" s="17"/>
      <c r="G119" s="17"/>
      <c r="H119" s="17"/>
      <c r="I119" s="17"/>
      <c r="J119" s="17"/>
      <c r="K119" s="17"/>
      <c r="L119" s="17"/>
      <c r="M119" s="17"/>
    </row>
    <row r="120" spans="2:13" ht="15.75">
      <c r="B120" s="17" t="s">
        <v>25</v>
      </c>
      <c r="C120" s="35" t="s">
        <v>181</v>
      </c>
      <c r="D120" s="36"/>
      <c r="E120" s="36"/>
      <c r="F120" s="36"/>
      <c r="G120" s="36"/>
      <c r="H120" s="36"/>
      <c r="I120" s="37"/>
      <c r="J120" s="17"/>
      <c r="K120" s="17"/>
      <c r="L120" s="17"/>
      <c r="M120" s="17"/>
    </row>
    <row r="121" spans="2:13" ht="15.75">
      <c r="B121" s="17"/>
      <c r="C121" s="35" t="s">
        <v>182</v>
      </c>
      <c r="D121" s="36"/>
      <c r="E121" s="36"/>
      <c r="F121" s="36"/>
      <c r="G121" s="36"/>
      <c r="H121" s="37"/>
      <c r="I121" s="16"/>
      <c r="J121" s="17"/>
      <c r="K121" s="17"/>
      <c r="L121" s="17"/>
      <c r="M121" s="17"/>
    </row>
    <row r="122" spans="2:13" ht="15.75">
      <c r="B122" s="17"/>
      <c r="C122" s="35" t="s">
        <v>183</v>
      </c>
      <c r="D122" s="36"/>
      <c r="E122" s="36"/>
      <c r="F122" s="36"/>
      <c r="G122" s="36"/>
      <c r="H122" s="37"/>
      <c r="I122" s="16"/>
      <c r="J122" s="17"/>
      <c r="K122" s="17"/>
      <c r="L122" s="17"/>
      <c r="M122" s="17"/>
    </row>
    <row r="123" spans="2:13" ht="15.75">
      <c r="B123" s="17"/>
      <c r="C123" s="35" t="s">
        <v>184</v>
      </c>
      <c r="D123" s="36"/>
      <c r="E123" s="36"/>
      <c r="F123" s="36"/>
      <c r="G123" s="36"/>
      <c r="H123" s="37"/>
      <c r="I123" s="16"/>
      <c r="J123" s="17"/>
      <c r="K123" s="17"/>
      <c r="L123" s="17"/>
      <c r="M123" s="17"/>
    </row>
    <row r="124" spans="2:13" ht="15.75">
      <c r="B124" s="17"/>
      <c r="C124" s="17" t="s">
        <v>168</v>
      </c>
      <c r="D124" s="17">
        <v>0.4</v>
      </c>
      <c r="E124" s="17"/>
      <c r="F124" s="17"/>
      <c r="G124" s="17"/>
      <c r="H124" s="17"/>
      <c r="I124" s="17"/>
      <c r="J124" s="17"/>
      <c r="K124" s="17"/>
      <c r="L124" s="17"/>
      <c r="M124" s="17"/>
    </row>
    <row r="125" spans="2:13" ht="15.75">
      <c r="B125" s="17"/>
      <c r="C125" s="17"/>
      <c r="D125" s="17"/>
      <c r="E125" s="17"/>
      <c r="F125" s="17"/>
      <c r="G125" s="17"/>
      <c r="H125" s="17"/>
      <c r="I125" s="17"/>
      <c r="J125" s="17"/>
      <c r="K125" s="17"/>
      <c r="L125" s="17"/>
      <c r="M125" s="17"/>
    </row>
    <row r="126" spans="2:13" ht="15.75">
      <c r="B126" s="17"/>
      <c r="C126" s="17" t="s">
        <v>185</v>
      </c>
      <c r="D126" s="17"/>
      <c r="E126" s="17"/>
      <c r="F126" s="17"/>
      <c r="G126" s="17"/>
      <c r="H126" s="17"/>
      <c r="I126" s="17"/>
      <c r="J126" s="17"/>
      <c r="K126" s="17"/>
      <c r="L126" s="17"/>
      <c r="M126" s="17"/>
    </row>
    <row r="127" spans="2:13" ht="15.75">
      <c r="B127" s="17"/>
      <c r="C127" s="17"/>
      <c r="D127" s="17"/>
      <c r="E127" s="17"/>
      <c r="F127" s="17"/>
      <c r="G127" s="17"/>
      <c r="H127" s="17"/>
      <c r="I127" s="17"/>
      <c r="J127" s="17"/>
      <c r="K127" s="17"/>
      <c r="L127" s="17"/>
      <c r="M127" s="17"/>
    </row>
    <row r="128" spans="2:13" ht="15.75">
      <c r="B128" s="17"/>
      <c r="C128" s="17" t="s">
        <v>127</v>
      </c>
      <c r="D128" s="17" t="s">
        <v>186</v>
      </c>
      <c r="E128" s="17"/>
      <c r="F128" s="17"/>
      <c r="G128" s="17"/>
      <c r="H128" s="17"/>
      <c r="I128" s="17"/>
      <c r="J128" s="17"/>
      <c r="K128" s="17"/>
      <c r="L128" s="17"/>
      <c r="M128" s="17"/>
    </row>
    <row r="129" spans="2:13" ht="15.75">
      <c r="B129" s="17"/>
      <c r="C129" s="17"/>
      <c r="D129" s="17" t="s">
        <v>187</v>
      </c>
      <c r="E129" s="25">
        <f>5-1</f>
        <v>4</v>
      </c>
      <c r="F129" s="17"/>
      <c r="G129" s="17"/>
      <c r="H129" s="17"/>
      <c r="I129" s="17"/>
      <c r="J129" s="17"/>
      <c r="K129" s="17"/>
      <c r="L129" s="17"/>
      <c r="M129" s="17"/>
    </row>
    <row r="130" spans="2:13" ht="15.75">
      <c r="B130" s="17"/>
      <c r="C130" s="17"/>
      <c r="D130" s="17" t="s">
        <v>188</v>
      </c>
      <c r="E130" s="17">
        <f>_xlfn.NEGBINOM.DIST(4,1,D124,FALSE)</f>
        <v>5.1839999999999983E-2</v>
      </c>
      <c r="F130" s="17"/>
      <c r="G130" s="17"/>
      <c r="H130" s="17"/>
      <c r="I130" s="17"/>
      <c r="J130" s="17"/>
      <c r="K130" s="17"/>
      <c r="L130" s="17"/>
      <c r="M130" s="17"/>
    </row>
    <row r="131" spans="2:13" ht="15.75">
      <c r="B131" s="17"/>
      <c r="C131" s="17"/>
      <c r="D131" s="17"/>
      <c r="E131" s="17"/>
      <c r="F131" s="17"/>
      <c r="G131" s="17"/>
      <c r="H131" s="17"/>
      <c r="I131" s="17"/>
      <c r="J131" s="17"/>
      <c r="K131" s="17"/>
      <c r="L131" s="17"/>
      <c r="M131" s="17"/>
    </row>
    <row r="132" spans="2:13" ht="15.75">
      <c r="B132" s="17"/>
      <c r="C132" s="17" t="s">
        <v>150</v>
      </c>
      <c r="D132" s="17" t="s">
        <v>189</v>
      </c>
      <c r="E132" s="17"/>
      <c r="F132" s="17"/>
      <c r="G132" s="17"/>
      <c r="H132" s="17"/>
      <c r="I132" s="17"/>
      <c r="J132" s="17"/>
      <c r="K132" s="17"/>
      <c r="L132" s="17"/>
      <c r="M132" s="17"/>
    </row>
    <row r="133" spans="2:13" ht="15.75">
      <c r="B133" s="17"/>
      <c r="C133" s="17"/>
      <c r="D133" s="17" t="s">
        <v>187</v>
      </c>
      <c r="E133" s="17">
        <f>15-9</f>
        <v>6</v>
      </c>
      <c r="F133" s="17"/>
      <c r="G133" s="17"/>
      <c r="H133" s="17"/>
      <c r="I133" s="17"/>
      <c r="J133" s="17"/>
      <c r="K133" s="17"/>
      <c r="L133" s="17"/>
      <c r="M133" s="17"/>
    </row>
    <row r="134" spans="2:13" ht="15.75">
      <c r="B134" s="17"/>
      <c r="C134" s="17"/>
      <c r="D134" s="17" t="s">
        <v>188</v>
      </c>
      <c r="E134" s="17">
        <f>_xlfn.NEGBINOM.DIST(E133,9,D124,FALSE)</f>
        <v>3.6728463163392011E-2</v>
      </c>
      <c r="F134" s="17"/>
      <c r="G134" s="17"/>
      <c r="H134" s="17"/>
      <c r="I134" s="17"/>
      <c r="J134" s="17"/>
      <c r="K134" s="17"/>
      <c r="L134" s="17"/>
      <c r="M134" s="17"/>
    </row>
    <row r="135" spans="2:13" ht="15.75">
      <c r="B135" s="17"/>
      <c r="C135" s="17"/>
      <c r="D135" s="17"/>
      <c r="E135" s="17"/>
      <c r="F135" s="17"/>
      <c r="G135" s="17"/>
      <c r="H135" s="17"/>
      <c r="I135" s="17"/>
      <c r="J135" s="17"/>
      <c r="K135" s="17"/>
      <c r="L135" s="17"/>
      <c r="M135" s="17"/>
    </row>
    <row r="136" spans="2:13" ht="15.75">
      <c r="B136" s="17"/>
      <c r="C136" s="17" t="s">
        <v>136</v>
      </c>
      <c r="D136" s="17" t="s">
        <v>190</v>
      </c>
      <c r="E136" s="17"/>
      <c r="F136" s="17"/>
      <c r="G136" s="17"/>
      <c r="H136" s="17"/>
      <c r="I136" s="17"/>
      <c r="J136" s="17"/>
      <c r="K136" s="17"/>
      <c r="L136" s="17"/>
      <c r="M136" s="17"/>
    </row>
    <row r="137" spans="2:13" ht="15.75">
      <c r="B137" s="17"/>
      <c r="C137" s="17"/>
      <c r="D137" s="17" t="s">
        <v>187</v>
      </c>
      <c r="E137" s="17">
        <f>10-5</f>
        <v>5</v>
      </c>
      <c r="F137" s="17"/>
      <c r="G137" s="17"/>
      <c r="H137" s="17"/>
      <c r="I137" s="17"/>
      <c r="J137" s="17"/>
      <c r="K137" s="17"/>
      <c r="L137" s="17"/>
      <c r="M137" s="17"/>
    </row>
    <row r="138" spans="2:13" ht="15.75">
      <c r="B138" s="17"/>
      <c r="C138" s="17"/>
      <c r="D138" s="17" t="s">
        <v>188</v>
      </c>
      <c r="E138" s="17">
        <f>_xlfn.NEGBINOM.DIST(E137,E137,D124,FALSE)</f>
        <v>0.10032906240000004</v>
      </c>
      <c r="F138" s="17"/>
      <c r="G138" s="17"/>
      <c r="H138" s="17"/>
      <c r="I138" s="17"/>
      <c r="J138" s="17"/>
      <c r="K138" s="17"/>
      <c r="L138" s="17"/>
      <c r="M138" s="17"/>
    </row>
    <row r="139" spans="2:13" ht="15.75">
      <c r="B139" s="17"/>
      <c r="C139" s="17"/>
      <c r="D139" s="17"/>
      <c r="E139" s="17"/>
      <c r="F139" s="17"/>
      <c r="G139" s="17"/>
      <c r="H139" s="17"/>
      <c r="I139" s="17"/>
      <c r="J139" s="17"/>
      <c r="K139" s="17"/>
      <c r="L139" s="17"/>
      <c r="M139" s="17"/>
    </row>
    <row r="140" spans="2:13" ht="15.75">
      <c r="B140" s="17"/>
      <c r="C140" s="17"/>
      <c r="D140" s="17"/>
      <c r="E140" s="17"/>
      <c r="F140" s="17"/>
      <c r="G140" s="17"/>
      <c r="H140" s="17"/>
      <c r="I140" s="17"/>
      <c r="J140" s="17"/>
      <c r="K140" s="17"/>
      <c r="L140" s="17"/>
      <c r="M140" s="17"/>
    </row>
    <row r="141" spans="2:13" ht="15.75">
      <c r="B141" s="17" t="s">
        <v>191</v>
      </c>
      <c r="C141" s="17" t="s">
        <v>192</v>
      </c>
      <c r="D141" s="17">
        <v>20</v>
      </c>
      <c r="E141" s="17"/>
      <c r="F141" s="17"/>
      <c r="G141" s="17"/>
      <c r="H141" s="17"/>
      <c r="I141" s="17"/>
      <c r="J141" s="17"/>
      <c r="K141" s="17"/>
      <c r="L141" s="17"/>
      <c r="M141" s="17"/>
    </row>
    <row r="142" spans="2:13" ht="15.75">
      <c r="B142" s="17"/>
      <c r="C142" s="17" t="s">
        <v>193</v>
      </c>
      <c r="D142" s="17">
        <v>8</v>
      </c>
      <c r="E142" s="17"/>
      <c r="F142" s="17"/>
      <c r="G142" s="17"/>
      <c r="H142" s="17"/>
      <c r="I142" s="17"/>
      <c r="J142" s="17"/>
      <c r="K142" s="17"/>
      <c r="L142" s="17"/>
      <c r="M142" s="17"/>
    </row>
    <row r="143" spans="2:13" ht="15.75">
      <c r="B143" s="17"/>
      <c r="C143" s="17" t="s">
        <v>172</v>
      </c>
      <c r="D143" s="17">
        <v>6</v>
      </c>
      <c r="E143" s="17"/>
      <c r="F143" s="17"/>
      <c r="G143" s="17"/>
      <c r="H143" s="17"/>
      <c r="I143" s="17"/>
      <c r="J143" s="17"/>
      <c r="K143" s="17"/>
      <c r="L143" s="17"/>
      <c r="M143" s="17"/>
    </row>
    <row r="144" spans="2:13" ht="15.75">
      <c r="B144" s="17"/>
      <c r="C144" s="17"/>
      <c r="D144" s="17"/>
      <c r="E144" s="17"/>
      <c r="F144" s="17"/>
      <c r="G144" s="17"/>
      <c r="H144" s="17"/>
      <c r="I144" s="17"/>
      <c r="J144" s="17"/>
      <c r="K144" s="17"/>
      <c r="L144" s="17"/>
      <c r="M144" s="17"/>
    </row>
    <row r="145" spans="1:13" ht="15.75">
      <c r="B145" s="17"/>
      <c r="C145" s="17" t="s">
        <v>127</v>
      </c>
      <c r="D145" s="17" t="s">
        <v>194</v>
      </c>
      <c r="E145" s="17"/>
      <c r="F145" s="17"/>
      <c r="G145" s="17"/>
      <c r="H145" s="17"/>
      <c r="I145" s="17"/>
      <c r="J145" s="17"/>
      <c r="K145" s="17"/>
      <c r="L145" s="17"/>
      <c r="M145" s="17"/>
    </row>
    <row r="146" spans="1:13" ht="15.75">
      <c r="B146" s="17"/>
      <c r="C146" s="17"/>
      <c r="D146" s="17" t="s">
        <v>195</v>
      </c>
      <c r="E146" s="17"/>
      <c r="F146" s="17"/>
      <c r="G146" s="17"/>
      <c r="H146" s="17"/>
      <c r="I146" s="17"/>
      <c r="J146" s="17"/>
      <c r="K146" s="17"/>
      <c r="L146" s="17"/>
      <c r="M146" s="17"/>
    </row>
    <row r="147" spans="1:13" ht="15.75">
      <c r="B147" s="17"/>
      <c r="C147" s="17"/>
      <c r="D147" s="17"/>
      <c r="E147" s="17"/>
      <c r="F147" s="17"/>
      <c r="G147" s="17"/>
      <c r="H147" s="17"/>
      <c r="I147" s="17"/>
      <c r="J147" s="17"/>
      <c r="K147" s="17"/>
      <c r="L147" s="17"/>
      <c r="M147" s="17"/>
    </row>
    <row r="148" spans="1:13" ht="15.75">
      <c r="B148" s="17"/>
      <c r="C148" s="17"/>
      <c r="D148" s="17" t="s">
        <v>188</v>
      </c>
      <c r="E148" s="17">
        <f>_xlfn.HYPGEOM.DIST(3,D143,D142,D141,FALSE)</f>
        <v>0.31785345717234242</v>
      </c>
      <c r="F148" s="17"/>
      <c r="G148" s="17"/>
      <c r="H148" s="17"/>
      <c r="I148" s="17"/>
      <c r="J148" s="17"/>
      <c r="K148" s="17"/>
      <c r="L148" s="17"/>
      <c r="M148" s="17"/>
    </row>
    <row r="149" spans="1:13" ht="15.75">
      <c r="B149" s="17"/>
      <c r="C149" s="17"/>
      <c r="D149" s="17"/>
      <c r="E149" s="17"/>
      <c r="F149" s="17"/>
      <c r="G149" s="17"/>
      <c r="H149" s="17"/>
      <c r="I149" s="17"/>
      <c r="J149" s="17"/>
      <c r="K149" s="17"/>
      <c r="L149" s="17"/>
      <c r="M149" s="17"/>
    </row>
    <row r="150" spans="1:13" ht="15.75">
      <c r="B150" s="17"/>
      <c r="C150" s="17"/>
      <c r="D150" s="17"/>
      <c r="E150" s="17"/>
      <c r="F150" s="17"/>
      <c r="G150" s="17"/>
      <c r="H150" s="17"/>
      <c r="I150" s="17"/>
      <c r="J150" s="17"/>
      <c r="K150" s="17"/>
      <c r="L150" s="17"/>
      <c r="M150" s="17"/>
    </row>
    <row r="151" spans="1:13" ht="15.75">
      <c r="B151" s="17"/>
      <c r="C151" s="17" t="s">
        <v>150</v>
      </c>
      <c r="D151" s="17" t="s">
        <v>196</v>
      </c>
      <c r="E151" s="17"/>
      <c r="F151" s="17"/>
      <c r="G151" s="17"/>
      <c r="H151" s="17"/>
      <c r="I151" s="17"/>
      <c r="J151" s="17"/>
      <c r="K151" s="17"/>
      <c r="L151" s="17"/>
      <c r="M151" s="17"/>
    </row>
    <row r="152" spans="1:13" ht="15.75">
      <c r="B152" s="17"/>
      <c r="C152" s="17"/>
      <c r="D152" s="17" t="s">
        <v>197</v>
      </c>
      <c r="E152" s="17"/>
      <c r="F152" s="17"/>
      <c r="G152" s="17"/>
      <c r="H152" s="17"/>
      <c r="I152" s="17"/>
      <c r="J152" s="17"/>
      <c r="K152" s="17"/>
      <c r="L152" s="17"/>
      <c r="M152" s="17"/>
    </row>
    <row r="153" spans="1:13" ht="15.75">
      <c r="B153" s="17"/>
      <c r="C153" s="17"/>
      <c r="D153" s="17"/>
      <c r="E153" s="17"/>
      <c r="F153" s="17"/>
      <c r="G153" s="17"/>
      <c r="H153" s="17"/>
      <c r="I153" s="17"/>
      <c r="J153" s="17"/>
      <c r="K153" s="17"/>
      <c r="L153" s="17"/>
      <c r="M153" s="17"/>
    </row>
    <row r="154" spans="1:13" ht="15.75">
      <c r="B154" s="17"/>
      <c r="C154" s="17"/>
      <c r="D154" s="17" t="s">
        <v>188</v>
      </c>
      <c r="E154" s="17">
        <f>_xlfn.HYPGEOM.DIST(5,6,8,20,FALSE)+_xlfn.HYPGEOM.DIST(6,6,8,20,FALSE)</f>
        <v>1.805985552115582E-2</v>
      </c>
      <c r="F154" s="17"/>
      <c r="G154" s="17"/>
      <c r="H154" s="17" t="s">
        <v>198</v>
      </c>
      <c r="I154" s="17">
        <f>_xlfn.HYPGEOM.DIST(1,6,12,20,TRUE)</f>
        <v>1.8059855521155823E-2</v>
      </c>
      <c r="J154" s="17"/>
      <c r="K154" s="17"/>
      <c r="L154" s="17"/>
      <c r="M154" s="17"/>
    </row>
    <row r="155" spans="1:13" ht="15.75">
      <c r="B155" s="17"/>
      <c r="C155" s="17"/>
      <c r="D155" s="17"/>
      <c r="E155" s="17"/>
      <c r="F155" s="17"/>
      <c r="G155" s="17"/>
      <c r="H155" s="17"/>
      <c r="I155" s="17"/>
      <c r="J155" s="17"/>
      <c r="K155" s="17"/>
      <c r="L155" s="17"/>
      <c r="M155" s="17"/>
    </row>
    <row r="156" spans="1:13" ht="15.75">
      <c r="B156" s="17"/>
      <c r="C156" s="17"/>
      <c r="D156" s="17"/>
      <c r="E156" s="17"/>
      <c r="F156" s="17"/>
      <c r="G156" s="17"/>
      <c r="H156" s="17"/>
      <c r="I156" s="17"/>
      <c r="J156" s="17"/>
      <c r="K156" s="17"/>
      <c r="L156" s="17"/>
      <c r="M156" s="17"/>
    </row>
    <row r="157" spans="1:13" ht="15.75">
      <c r="B157" s="17"/>
      <c r="C157" s="17" t="s">
        <v>136</v>
      </c>
      <c r="D157" s="17" t="s">
        <v>199</v>
      </c>
      <c r="E157" s="17"/>
      <c r="F157" s="17"/>
      <c r="G157" s="17"/>
      <c r="H157" s="17"/>
      <c r="I157" s="17"/>
      <c r="J157" s="17"/>
      <c r="K157" s="17"/>
      <c r="L157" s="17"/>
      <c r="M157" s="17"/>
    </row>
    <row r="158" spans="1:13" ht="15.75">
      <c r="A158" t="s">
        <v>200</v>
      </c>
      <c r="B158" s="17"/>
      <c r="C158" s="17"/>
      <c r="D158" s="17" t="s">
        <v>201</v>
      </c>
      <c r="E158" s="17"/>
      <c r="F158" s="17"/>
      <c r="G158" s="17"/>
      <c r="H158" s="17"/>
      <c r="I158" s="17"/>
      <c r="J158" s="17"/>
      <c r="K158" s="17"/>
      <c r="L158" s="17"/>
      <c r="M158" s="17"/>
    </row>
    <row r="159" spans="1:13" ht="15.75">
      <c r="B159" s="17"/>
      <c r="C159" s="17"/>
      <c r="D159" s="17"/>
      <c r="E159" s="17"/>
      <c r="F159" s="17"/>
      <c r="G159" s="17"/>
      <c r="H159" s="17"/>
      <c r="I159" s="17"/>
      <c r="J159" s="17"/>
      <c r="K159" s="17"/>
      <c r="L159" s="17"/>
      <c r="M159" s="17"/>
    </row>
    <row r="160" spans="1:13" ht="15.75">
      <c r="B160" s="17"/>
      <c r="C160" s="17"/>
      <c r="D160" s="17" t="s">
        <v>188</v>
      </c>
      <c r="E160" s="17">
        <f>_xlfn.HYPGEOM.DIST(2,6,8,20,TRUE)</f>
        <v>0.5448916408668727</v>
      </c>
      <c r="F160" s="17"/>
      <c r="G160" s="17"/>
      <c r="H160" s="17"/>
      <c r="I160" s="17"/>
      <c r="J160" s="17"/>
      <c r="K160" s="17"/>
      <c r="L160" s="17"/>
      <c r="M160" s="17"/>
    </row>
    <row r="161" spans="2:13" ht="15.75">
      <c r="B161" s="17"/>
      <c r="C161" s="17"/>
      <c r="D161" s="17"/>
      <c r="E161" s="17"/>
      <c r="F161" s="17"/>
      <c r="G161" s="17"/>
      <c r="H161" s="17"/>
      <c r="I161" s="17"/>
      <c r="J161" s="17"/>
      <c r="K161" s="17"/>
      <c r="L161" s="17"/>
      <c r="M161" s="17"/>
    </row>
  </sheetData>
  <mergeCells count="4">
    <mergeCell ref="C120:I120"/>
    <mergeCell ref="C121:H121"/>
    <mergeCell ref="C122:H122"/>
    <mergeCell ref="C123:H123"/>
  </mergeCells>
  <pageMargins left="0.7" right="0.7" top="0.75" bottom="0.75" header="0.3" footer="0.3"/>
  <drawing r:id="rId1"/>
  <legacy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3A4685-FBE2-4673-9028-0628A21EFB5C}">
  <dimension ref="B2:T64"/>
  <sheetViews>
    <sheetView topLeftCell="A17" workbookViewId="0">
      <selection activeCell="F7" sqref="F7"/>
    </sheetView>
  </sheetViews>
  <sheetFormatPr defaultRowHeight="15"/>
  <sheetData>
    <row r="2" spans="2:14" ht="21">
      <c r="B2" s="8" t="s">
        <v>202</v>
      </c>
    </row>
    <row r="3" spans="2:14" ht="21">
      <c r="B3" s="8" t="s">
        <v>203</v>
      </c>
    </row>
    <row r="5" spans="2:14">
      <c r="C5" s="26" t="s">
        <v>39</v>
      </c>
      <c r="D5" s="26"/>
      <c r="E5" cm="1">
        <f t="array" ref="E5:E9">{1;2;3;4;5}</f>
        <v>1</v>
      </c>
      <c r="H5" cm="1">
        <f t="array" ref="H5:K5">{20,30,40,50}</f>
        <v>20</v>
      </c>
      <c r="I5">
        <v>30</v>
      </c>
      <c r="J5">
        <v>40</v>
      </c>
      <c r="K5">
        <v>50</v>
      </c>
    </row>
    <row r="6" spans="2:14">
      <c r="E6">
        <v>2</v>
      </c>
    </row>
    <row r="7" spans="2:14">
      <c r="E7">
        <v>3</v>
      </c>
    </row>
    <row r="8" spans="2:14">
      <c r="E8">
        <v>4</v>
      </c>
    </row>
    <row r="9" spans="2:14">
      <c r="E9">
        <v>5</v>
      </c>
    </row>
    <row r="12" spans="2:14">
      <c r="C12" t="s">
        <v>6</v>
      </c>
      <c r="E12" cm="1">
        <f t="array" ref="E12:H14">{1,2,3,4;5,6,7,8;9,10,11,12}</f>
        <v>1</v>
      </c>
      <c r="F12">
        <v>2</v>
      </c>
      <c r="G12">
        <v>3</v>
      </c>
      <c r="H12">
        <v>4</v>
      </c>
      <c r="K12" cm="1">
        <f t="array" ref="K12:N14">{2,4,6,8;10,12,14,16;18,20,22,24}</f>
        <v>2</v>
      </c>
      <c r="L12">
        <v>4</v>
      </c>
      <c r="M12">
        <v>6</v>
      </c>
      <c r="N12">
        <v>8</v>
      </c>
    </row>
    <row r="13" spans="2:14">
      <c r="E13">
        <v>5</v>
      </c>
      <c r="F13">
        <v>6</v>
      </c>
      <c r="G13">
        <v>7</v>
      </c>
      <c r="H13">
        <v>8</v>
      </c>
      <c r="K13">
        <v>10</v>
      </c>
      <c r="L13">
        <v>12</v>
      </c>
      <c r="M13">
        <v>14</v>
      </c>
      <c r="N13">
        <v>16</v>
      </c>
    </row>
    <row r="14" spans="2:14">
      <c r="E14">
        <v>9</v>
      </c>
      <c r="F14">
        <v>10</v>
      </c>
      <c r="G14">
        <v>11</v>
      </c>
      <c r="H14">
        <v>12</v>
      </c>
      <c r="K14">
        <v>18</v>
      </c>
      <c r="L14">
        <v>20</v>
      </c>
      <c r="M14">
        <v>22</v>
      </c>
      <c r="N14">
        <v>24</v>
      </c>
    </row>
    <row r="18" spans="3:18">
      <c r="C18" t="s">
        <v>14</v>
      </c>
      <c r="E18" cm="1">
        <f t="array" ref="E18:H20">{12,24,15,30;9,18,2,4;13,26,14,28}</f>
        <v>12</v>
      </c>
      <c r="F18">
        <v>24</v>
      </c>
      <c r="G18">
        <v>15</v>
      </c>
      <c r="H18">
        <v>30</v>
      </c>
      <c r="K18" cm="1">
        <f t="array" ref="K18:L19">{16,18;12,2}</f>
        <v>16</v>
      </c>
      <c r="L18">
        <v>18</v>
      </c>
      <c r="N18" cm="1">
        <f t="array" ref="N18:O19">TRANSPOSE(_xlfn.ANCHORARRAY(K18))</f>
        <v>16</v>
      </c>
      <c r="O18">
        <v>12</v>
      </c>
      <c r="Q18" cm="1">
        <f t="array" ref="Q18:R19">MINVERSE(_xlfn.ANCHORARRAY(K18))</f>
        <v>-1.0869565217391297E-2</v>
      </c>
      <c r="R18">
        <v>9.7826086956521729E-2</v>
      </c>
    </row>
    <row r="19" spans="3:18">
      <c r="E19">
        <v>9</v>
      </c>
      <c r="F19">
        <v>18</v>
      </c>
      <c r="G19">
        <v>2</v>
      </c>
      <c r="H19">
        <v>4</v>
      </c>
      <c r="K19">
        <v>12</v>
      </c>
      <c r="L19">
        <v>2</v>
      </c>
      <c r="N19">
        <v>18</v>
      </c>
      <c r="O19">
        <v>2</v>
      </c>
      <c r="Q19">
        <v>6.5217391304347824E-2</v>
      </c>
      <c r="R19">
        <v>-8.6956521739130432E-2</v>
      </c>
    </row>
    <row r="20" spans="3:18">
      <c r="E20">
        <v>13</v>
      </c>
      <c r="F20">
        <v>26</v>
      </c>
      <c r="G20">
        <v>14</v>
      </c>
      <c r="H20">
        <v>28</v>
      </c>
    </row>
    <row r="24" spans="3:18" ht="17.25" customHeight="1">
      <c r="C24" t="s">
        <v>18</v>
      </c>
    </row>
    <row r="25" spans="3:18" ht="27.75" customHeight="1">
      <c r="D25" s="27" t="s">
        <v>204</v>
      </c>
      <c r="E25" s="27" t="s">
        <v>205</v>
      </c>
      <c r="F25" s="27" t="s">
        <v>206</v>
      </c>
      <c r="G25" s="27" t="s">
        <v>207</v>
      </c>
      <c r="I25" t="s">
        <v>204</v>
      </c>
      <c r="J25" t="s">
        <v>205</v>
      </c>
      <c r="K25" t="s">
        <v>206</v>
      </c>
      <c r="L25" t="s">
        <v>207</v>
      </c>
    </row>
    <row r="26" spans="3:18">
      <c r="D26" t="s">
        <v>208</v>
      </c>
      <c r="E26" t="s">
        <v>209</v>
      </c>
      <c r="F26">
        <v>5985</v>
      </c>
      <c r="G26">
        <v>71820</v>
      </c>
      <c r="I26" t="str" cm="1">
        <f t="array" ref="I26:L30">_xlfn._xlws.SORT(D26:G30)</f>
        <v>Albert</v>
      </c>
      <c r="J26" t="str">
        <v>Ferrari</v>
      </c>
      <c r="K26">
        <v>5486</v>
      </c>
      <c r="L26">
        <v>65616</v>
      </c>
    </row>
    <row r="27" spans="3:18">
      <c r="D27" t="s">
        <v>210</v>
      </c>
      <c r="E27" t="s">
        <v>211</v>
      </c>
      <c r="F27">
        <v>8305</v>
      </c>
      <c r="G27">
        <v>99660</v>
      </c>
      <c r="I27" t="str">
        <v>Ann</v>
      </c>
      <c r="J27" t="str">
        <v>Marie</v>
      </c>
      <c r="K27">
        <v>5985</v>
      </c>
      <c r="L27">
        <v>71820</v>
      </c>
      <c r="N27" t="s">
        <v>212</v>
      </c>
    </row>
    <row r="28" spans="3:18">
      <c r="D28" t="s">
        <v>213</v>
      </c>
      <c r="E28" t="s">
        <v>214</v>
      </c>
      <c r="F28">
        <v>8526</v>
      </c>
      <c r="G28">
        <v>102312</v>
      </c>
      <c r="I28" t="str">
        <v>Arthur</v>
      </c>
      <c r="J28" t="str">
        <v>Ballard</v>
      </c>
      <c r="K28">
        <v>8305</v>
      </c>
      <c r="L28">
        <v>99660</v>
      </c>
    </row>
    <row r="29" spans="3:18">
      <c r="D29" t="s">
        <v>215</v>
      </c>
      <c r="E29" t="s">
        <v>216</v>
      </c>
      <c r="F29">
        <v>1844</v>
      </c>
      <c r="G29">
        <v>22128</v>
      </c>
      <c r="I29" t="str">
        <v>Dan</v>
      </c>
      <c r="J29" t="str">
        <v>Frank</v>
      </c>
      <c r="K29">
        <v>8526</v>
      </c>
      <c r="L29">
        <v>102312</v>
      </c>
    </row>
    <row r="30" spans="3:18">
      <c r="D30" t="s">
        <v>217</v>
      </c>
      <c r="E30" t="s">
        <v>218</v>
      </c>
      <c r="F30">
        <v>5486</v>
      </c>
      <c r="G30">
        <v>65616</v>
      </c>
      <c r="I30" t="str">
        <v>David</v>
      </c>
      <c r="J30" t="str">
        <v>Cooper</v>
      </c>
      <c r="K30">
        <v>1844</v>
      </c>
      <c r="L30">
        <v>22128</v>
      </c>
    </row>
    <row r="33" spans="3:20">
      <c r="D33" t="s">
        <v>219</v>
      </c>
    </row>
    <row r="35" spans="3:20">
      <c r="D35" t="s">
        <v>204</v>
      </c>
      <c r="E35" t="s">
        <v>205</v>
      </c>
      <c r="F35" t="s">
        <v>206</v>
      </c>
      <c r="G35" t="s">
        <v>207</v>
      </c>
    </row>
    <row r="36" spans="3:20">
      <c r="D36" t="s">
        <v>213</v>
      </c>
      <c r="E36" t="s">
        <v>214</v>
      </c>
      <c r="F36">
        <v>8526</v>
      </c>
      <c r="G36">
        <v>102312</v>
      </c>
    </row>
    <row r="37" spans="3:20">
      <c r="D37" t="s">
        <v>210</v>
      </c>
      <c r="E37" t="s">
        <v>211</v>
      </c>
      <c r="F37">
        <v>8305</v>
      </c>
      <c r="G37">
        <v>99660</v>
      </c>
    </row>
    <row r="38" spans="3:20">
      <c r="D38" t="s">
        <v>208</v>
      </c>
      <c r="E38" t="s">
        <v>209</v>
      </c>
      <c r="F38">
        <v>5985</v>
      </c>
      <c r="G38">
        <v>71820</v>
      </c>
    </row>
    <row r="39" spans="3:20">
      <c r="D39" t="s">
        <v>217</v>
      </c>
      <c r="E39" t="s">
        <v>218</v>
      </c>
      <c r="F39">
        <v>5486</v>
      </c>
      <c r="G39">
        <v>65616</v>
      </c>
    </row>
    <row r="40" spans="3:20">
      <c r="D40" t="s">
        <v>215</v>
      </c>
      <c r="E40" t="s">
        <v>216</v>
      </c>
      <c r="F40">
        <v>1844</v>
      </c>
      <c r="G40">
        <v>22128</v>
      </c>
    </row>
    <row r="42" spans="3:20">
      <c r="D42" t="s">
        <v>220</v>
      </c>
      <c r="I42">
        <f>COUNTIF(F35:F40,"&gt;5000")</f>
        <v>4</v>
      </c>
    </row>
    <row r="43" spans="3:20">
      <c r="D43" t="s">
        <v>221</v>
      </c>
      <c r="I43">
        <f>COUNTIF(G35:G40,"&gt;70000")</f>
        <v>3</v>
      </c>
    </row>
    <row r="46" spans="3:20">
      <c r="C46" t="s">
        <v>25</v>
      </c>
    </row>
    <row r="48" spans="3:20">
      <c r="D48" t="s">
        <v>222</v>
      </c>
      <c r="E48" t="s">
        <v>223</v>
      </c>
      <c r="F48" t="s">
        <v>224</v>
      </c>
      <c r="G48" t="s">
        <v>225</v>
      </c>
      <c r="I48" t="s">
        <v>226</v>
      </c>
      <c r="N48" t="str" cm="1">
        <f t="array" ref="N48:Q58">_xlfn.SORTBY(D48:G58,T48:T58,-1)</f>
        <v>Name</v>
      </c>
      <c r="O48" t="str">
        <v>Age</v>
      </c>
      <c r="P48" t="str">
        <v>gender</v>
      </c>
      <c r="Q48" t="str">
        <v>Religion</v>
      </c>
      <c r="T48" t="s">
        <v>223</v>
      </c>
    </row>
    <row r="49" spans="4:20">
      <c r="D49" t="s">
        <v>227</v>
      </c>
      <c r="E49">
        <v>21</v>
      </c>
      <c r="F49" t="s">
        <v>228</v>
      </c>
      <c r="G49" t="s">
        <v>229</v>
      </c>
      <c r="J49">
        <f>COUNTIF(O48:O58,"&gt;21")</f>
        <v>4</v>
      </c>
      <c r="N49" t="str">
        <v>Neison</v>
      </c>
      <c r="O49">
        <v>28</v>
      </c>
      <c r="P49" t="str">
        <v>M</v>
      </c>
      <c r="Q49" t="str">
        <v>Chrishtian</v>
      </c>
      <c r="T49">
        <v>21</v>
      </c>
    </row>
    <row r="50" spans="4:20">
      <c r="D50" t="s">
        <v>230</v>
      </c>
      <c r="E50">
        <v>22</v>
      </c>
      <c r="F50" t="s">
        <v>228</v>
      </c>
      <c r="G50" t="s">
        <v>229</v>
      </c>
      <c r="N50" t="str">
        <v>Mayuri</v>
      </c>
      <c r="O50">
        <v>25</v>
      </c>
      <c r="P50" t="str">
        <v>F</v>
      </c>
      <c r="Q50" t="str">
        <v>Hindu</v>
      </c>
      <c r="T50">
        <v>22</v>
      </c>
    </row>
    <row r="51" spans="4:20">
      <c r="D51" t="s">
        <v>231</v>
      </c>
      <c r="E51">
        <v>21</v>
      </c>
      <c r="F51" t="s">
        <v>228</v>
      </c>
      <c r="G51" t="s">
        <v>232</v>
      </c>
      <c r="N51" t="str">
        <v>Shamma</v>
      </c>
      <c r="O51">
        <v>25</v>
      </c>
      <c r="P51" t="str">
        <v>F</v>
      </c>
      <c r="Q51" t="str">
        <v>Muslim</v>
      </c>
      <c r="T51">
        <v>21</v>
      </c>
    </row>
    <row r="52" spans="4:20">
      <c r="D52" t="s">
        <v>233</v>
      </c>
      <c r="E52">
        <v>18</v>
      </c>
      <c r="F52" t="s">
        <v>234</v>
      </c>
      <c r="G52" t="s">
        <v>235</v>
      </c>
      <c r="N52" t="str">
        <v>bashir</v>
      </c>
      <c r="O52">
        <v>22</v>
      </c>
      <c r="P52" t="str">
        <v>M</v>
      </c>
      <c r="Q52" t="str">
        <v>Muslim</v>
      </c>
      <c r="T52">
        <v>18</v>
      </c>
    </row>
    <row r="53" spans="4:20">
      <c r="D53" t="s">
        <v>236</v>
      </c>
      <c r="E53">
        <v>19</v>
      </c>
      <c r="F53" t="s">
        <v>228</v>
      </c>
      <c r="G53" t="s">
        <v>235</v>
      </c>
      <c r="N53" t="str">
        <v>Altaf</v>
      </c>
      <c r="O53">
        <v>21</v>
      </c>
      <c r="P53" t="str">
        <v>M</v>
      </c>
      <c r="Q53" t="str">
        <v>Muslim</v>
      </c>
      <c r="T53">
        <v>19</v>
      </c>
    </row>
    <row r="54" spans="4:20">
      <c r="D54" t="s">
        <v>237</v>
      </c>
      <c r="E54">
        <v>17</v>
      </c>
      <c r="F54" t="s">
        <v>228</v>
      </c>
      <c r="G54" t="s">
        <v>235</v>
      </c>
      <c r="N54" t="str">
        <v>Francis</v>
      </c>
      <c r="O54">
        <v>21</v>
      </c>
      <c r="P54" t="str">
        <v>M</v>
      </c>
      <c r="Q54" t="str">
        <v>Chrishtian</v>
      </c>
      <c r="T54">
        <v>17</v>
      </c>
    </row>
    <row r="55" spans="4:20">
      <c r="D55" t="s">
        <v>238</v>
      </c>
      <c r="E55">
        <v>25</v>
      </c>
      <c r="F55" t="s">
        <v>234</v>
      </c>
      <c r="G55" t="s">
        <v>235</v>
      </c>
      <c r="N55" t="str">
        <v>Rosy</v>
      </c>
      <c r="O55">
        <v>21</v>
      </c>
      <c r="P55" t="str">
        <v>F</v>
      </c>
      <c r="Q55" t="str">
        <v>Chrishtian</v>
      </c>
      <c r="T55">
        <v>25</v>
      </c>
    </row>
    <row r="56" spans="4:20">
      <c r="D56" t="s">
        <v>239</v>
      </c>
      <c r="E56">
        <v>28</v>
      </c>
      <c r="F56" t="s">
        <v>228</v>
      </c>
      <c r="G56" t="s">
        <v>232</v>
      </c>
      <c r="N56" t="str">
        <v>Himanshu</v>
      </c>
      <c r="O56">
        <v>19</v>
      </c>
      <c r="P56" t="str">
        <v>M</v>
      </c>
      <c r="Q56" t="str">
        <v>Hindu</v>
      </c>
      <c r="T56">
        <v>28</v>
      </c>
    </row>
    <row r="57" spans="4:20">
      <c r="D57" t="s">
        <v>240</v>
      </c>
      <c r="E57">
        <v>21</v>
      </c>
      <c r="F57" t="s">
        <v>234</v>
      </c>
      <c r="G57" t="s">
        <v>232</v>
      </c>
      <c r="N57" t="str">
        <v>Guari</v>
      </c>
      <c r="O57">
        <v>18</v>
      </c>
      <c r="P57" t="str">
        <v>F</v>
      </c>
      <c r="Q57" t="str">
        <v>Hindu</v>
      </c>
      <c r="T57">
        <v>21</v>
      </c>
    </row>
    <row r="58" spans="4:20">
      <c r="D58" t="s">
        <v>241</v>
      </c>
      <c r="E58">
        <v>25</v>
      </c>
      <c r="F58" t="s">
        <v>234</v>
      </c>
      <c r="G58" t="s">
        <v>229</v>
      </c>
      <c r="N58" t="str">
        <v>Mayank</v>
      </c>
      <c r="O58">
        <v>17</v>
      </c>
      <c r="P58" t="str">
        <v>M</v>
      </c>
      <c r="Q58" t="str">
        <v>Hindu</v>
      </c>
      <c r="T58">
        <v>25</v>
      </c>
    </row>
    <row r="62" spans="4:20">
      <c r="H62" t="s">
        <v>242</v>
      </c>
      <c r="L62">
        <f>COUNTIF(P48:P58,"F")</f>
        <v>4</v>
      </c>
    </row>
    <row r="64" spans="4:20">
      <c r="H64" t="s">
        <v>243</v>
      </c>
      <c r="L64">
        <f>COUNTIF(P48:P58,"M")</f>
        <v>6</v>
      </c>
    </row>
  </sheetData>
  <autoFilter ref="D48:G58" xr:uid="{9930015D-4088-43D2-AFAA-144545AE83F5}">
    <sortState xmlns:xlrd2="http://schemas.microsoft.com/office/spreadsheetml/2017/richdata2" ref="D49:G58">
      <sortCondition ref="D48:D58"/>
    </sortState>
  </autoFilter>
  <sortState xmlns:xlrd2="http://schemas.microsoft.com/office/spreadsheetml/2017/richdata2" ref="D36:G40">
    <sortCondition descending="1" ref="F36:F40"/>
  </sortState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B6C0CD-57FF-4A36-A0CE-11760D26D79C}">
  <dimension ref="A1:V84"/>
  <sheetViews>
    <sheetView tabSelected="1" topLeftCell="B70" workbookViewId="0">
      <selection activeCell="B81" sqref="B81"/>
    </sheetView>
  </sheetViews>
  <sheetFormatPr defaultRowHeight="15"/>
  <cols>
    <col min="1" max="1" width="9.140625" hidden="1" customWidth="1"/>
    <col min="2" max="2" width="10.140625" customWidth="1"/>
    <col min="15" max="15" width="9.85546875" bestFit="1" customWidth="1"/>
  </cols>
  <sheetData>
    <row r="1" spans="2:22" ht="21">
      <c r="B1" s="8" t="s">
        <v>244</v>
      </c>
    </row>
    <row r="3" spans="2:22" ht="18.75">
      <c r="B3" s="28" t="s">
        <v>245</v>
      </c>
    </row>
    <row r="4" spans="2:22">
      <c r="C4" t="s">
        <v>246</v>
      </c>
      <c r="E4">
        <v>1234</v>
      </c>
      <c r="H4" s="29" t="s">
        <v>247</v>
      </c>
      <c r="I4" t="s">
        <v>248</v>
      </c>
      <c r="J4" t="s">
        <v>249</v>
      </c>
      <c r="K4" s="29" t="s">
        <v>250</v>
      </c>
      <c r="N4">
        <v>1990123</v>
      </c>
      <c r="O4" s="30" t="s">
        <v>251</v>
      </c>
    </row>
    <row r="5" spans="2:22">
      <c r="C5" t="s">
        <v>252</v>
      </c>
      <c r="E5">
        <v>4567</v>
      </c>
      <c r="H5" s="29" t="s">
        <v>253</v>
      </c>
      <c r="I5" t="s">
        <v>254</v>
      </c>
      <c r="J5" t="s">
        <v>255</v>
      </c>
      <c r="K5" s="29" t="s">
        <v>256</v>
      </c>
      <c r="N5">
        <v>20012504</v>
      </c>
      <c r="O5" s="30" t="s">
        <v>257</v>
      </c>
    </row>
    <row r="6" spans="2:22">
      <c r="C6" t="s">
        <v>258</v>
      </c>
      <c r="E6">
        <v>7689</v>
      </c>
      <c r="H6" t="s">
        <v>259</v>
      </c>
      <c r="I6" t="s">
        <v>260</v>
      </c>
      <c r="J6" t="s">
        <v>261</v>
      </c>
      <c r="K6" s="29" t="s">
        <v>262</v>
      </c>
      <c r="N6">
        <v>20202012</v>
      </c>
      <c r="O6" s="30" t="s">
        <v>263</v>
      </c>
    </row>
    <row r="7" spans="2:22">
      <c r="C7" t="s">
        <v>264</v>
      </c>
      <c r="E7">
        <v>4567</v>
      </c>
      <c r="H7" t="s">
        <v>265</v>
      </c>
      <c r="I7" t="s">
        <v>266</v>
      </c>
      <c r="J7" t="s">
        <v>267</v>
      </c>
      <c r="K7" s="29" t="s">
        <v>268</v>
      </c>
      <c r="N7">
        <v>19991204</v>
      </c>
      <c r="O7" s="30" t="s">
        <v>269</v>
      </c>
    </row>
    <row r="8" spans="2:22">
      <c r="C8" t="s">
        <v>270</v>
      </c>
      <c r="E8">
        <v>1000</v>
      </c>
    </row>
    <row r="9" spans="2:22">
      <c r="C9" t="s">
        <v>271</v>
      </c>
      <c r="E9">
        <v>5678</v>
      </c>
    </row>
    <row r="12" spans="2:22" ht="18.75">
      <c r="B12" s="28" t="s">
        <v>272</v>
      </c>
      <c r="I12" t="s">
        <v>273</v>
      </c>
      <c r="N12" t="s">
        <v>274</v>
      </c>
      <c r="S12" t="s">
        <v>275</v>
      </c>
    </row>
    <row r="13" spans="2:22">
      <c r="C13" t="s">
        <v>276</v>
      </c>
      <c r="D13" t="s">
        <v>277</v>
      </c>
      <c r="E13" t="s">
        <v>278</v>
      </c>
      <c r="F13" t="s">
        <v>279</v>
      </c>
      <c r="I13" t="s">
        <v>276</v>
      </c>
      <c r="J13" t="s">
        <v>277</v>
      </c>
      <c r="K13" t="s">
        <v>278</v>
      </c>
      <c r="L13" t="s">
        <v>279</v>
      </c>
      <c r="N13" t="s">
        <v>276</v>
      </c>
      <c r="O13" t="s">
        <v>277</v>
      </c>
      <c r="P13" t="s">
        <v>278</v>
      </c>
      <c r="Q13" t="s">
        <v>279</v>
      </c>
      <c r="S13" t="s">
        <v>276</v>
      </c>
      <c r="T13" t="s">
        <v>277</v>
      </c>
      <c r="U13" t="s">
        <v>278</v>
      </c>
      <c r="V13" t="s">
        <v>279</v>
      </c>
    </row>
    <row r="14" spans="2:22">
      <c r="C14" s="32" t="s">
        <v>247</v>
      </c>
      <c r="D14" s="32">
        <v>21</v>
      </c>
      <c r="E14" s="32" t="s">
        <v>280</v>
      </c>
      <c r="F14" s="32" t="s">
        <v>281</v>
      </c>
      <c r="I14" s="32" t="s">
        <v>247</v>
      </c>
      <c r="J14" s="32">
        <v>21</v>
      </c>
      <c r="K14" s="32" t="s">
        <v>280</v>
      </c>
      <c r="L14" s="32" t="s">
        <v>281</v>
      </c>
      <c r="N14" s="32" t="s">
        <v>254</v>
      </c>
      <c r="O14" s="32">
        <v>1</v>
      </c>
      <c r="P14" s="32" t="s">
        <v>280</v>
      </c>
      <c r="Q14" s="32" t="s">
        <v>282</v>
      </c>
      <c r="S14" s="32" t="s">
        <v>247</v>
      </c>
      <c r="T14" s="32">
        <v>21</v>
      </c>
      <c r="U14" s="32" t="s">
        <v>280</v>
      </c>
      <c r="V14" s="32" t="s">
        <v>281</v>
      </c>
    </row>
    <row r="15" spans="2:22">
      <c r="C15" s="31" t="s">
        <v>260</v>
      </c>
      <c r="D15" s="31">
        <v>99</v>
      </c>
      <c r="E15" s="31" t="s">
        <v>283</v>
      </c>
      <c r="F15" s="31" t="s">
        <v>284</v>
      </c>
      <c r="I15" s="32" t="s">
        <v>254</v>
      </c>
      <c r="J15" s="32">
        <v>1</v>
      </c>
      <c r="K15" s="32" t="s">
        <v>280</v>
      </c>
      <c r="L15" s="32" t="s">
        <v>282</v>
      </c>
      <c r="N15" s="32" t="s">
        <v>247</v>
      </c>
      <c r="O15" s="32">
        <v>21</v>
      </c>
      <c r="P15" s="32" t="s">
        <v>280</v>
      </c>
      <c r="Q15" s="32" t="s">
        <v>281</v>
      </c>
      <c r="S15" s="31" t="s">
        <v>285</v>
      </c>
      <c r="T15" s="31">
        <v>69</v>
      </c>
      <c r="U15" s="31" t="s">
        <v>283</v>
      </c>
      <c r="V15" s="31" t="s">
        <v>286</v>
      </c>
    </row>
    <row r="16" spans="2:22">
      <c r="C16" s="32" t="s">
        <v>254</v>
      </c>
      <c r="D16" s="32">
        <v>1</v>
      </c>
      <c r="E16" s="32" t="s">
        <v>280</v>
      </c>
      <c r="F16" s="32" t="s">
        <v>282</v>
      </c>
      <c r="I16" s="32" t="s">
        <v>287</v>
      </c>
      <c r="J16" s="32">
        <v>0.8</v>
      </c>
      <c r="K16" s="32" t="s">
        <v>280</v>
      </c>
      <c r="L16" s="32" t="s">
        <v>288</v>
      </c>
      <c r="N16" s="32" t="s">
        <v>287</v>
      </c>
      <c r="O16" s="32">
        <v>0.8</v>
      </c>
      <c r="P16" s="32" t="s">
        <v>280</v>
      </c>
      <c r="Q16" s="32" t="s">
        <v>288</v>
      </c>
      <c r="S16" s="31" t="s">
        <v>260</v>
      </c>
      <c r="T16" s="31">
        <v>99</v>
      </c>
      <c r="U16" s="31" t="s">
        <v>283</v>
      </c>
      <c r="V16" s="31" t="s">
        <v>284</v>
      </c>
    </row>
    <row r="17" spans="2:22">
      <c r="C17" s="32" t="s">
        <v>287</v>
      </c>
      <c r="D17" s="32">
        <v>0.8</v>
      </c>
      <c r="E17" s="32" t="s">
        <v>280</v>
      </c>
      <c r="F17" s="32" t="s">
        <v>288</v>
      </c>
      <c r="I17" s="31" t="s">
        <v>260</v>
      </c>
      <c r="J17" s="31">
        <v>99</v>
      </c>
      <c r="K17" s="31" t="s">
        <v>283</v>
      </c>
      <c r="L17" s="31" t="s">
        <v>284</v>
      </c>
      <c r="N17" s="31" t="s">
        <v>285</v>
      </c>
      <c r="O17" s="31">
        <v>69</v>
      </c>
      <c r="P17" s="31" t="s">
        <v>283</v>
      </c>
      <c r="Q17" s="31" t="s">
        <v>286</v>
      </c>
      <c r="S17" s="32" t="s">
        <v>254</v>
      </c>
      <c r="T17" s="32">
        <v>1</v>
      </c>
      <c r="U17" s="32" t="s">
        <v>280</v>
      </c>
      <c r="V17" s="32" t="s">
        <v>282</v>
      </c>
    </row>
    <row r="18" spans="2:22">
      <c r="C18" s="31" t="s">
        <v>285</v>
      </c>
      <c r="D18" s="31">
        <v>69</v>
      </c>
      <c r="E18" s="31" t="s">
        <v>283</v>
      </c>
      <c r="F18" s="31" t="s">
        <v>286</v>
      </c>
      <c r="I18" s="31" t="s">
        <v>285</v>
      </c>
      <c r="J18" s="31">
        <v>69</v>
      </c>
      <c r="K18" s="31" t="s">
        <v>283</v>
      </c>
      <c r="L18" s="31" t="s">
        <v>286</v>
      </c>
      <c r="N18" s="31" t="s">
        <v>260</v>
      </c>
      <c r="O18" s="31">
        <v>99</v>
      </c>
      <c r="P18" s="31" t="s">
        <v>283</v>
      </c>
      <c r="Q18" s="31" t="s">
        <v>284</v>
      </c>
      <c r="S18" s="32" t="s">
        <v>287</v>
      </c>
      <c r="T18" s="32">
        <v>0.8</v>
      </c>
      <c r="U18" s="32" t="s">
        <v>280</v>
      </c>
      <c r="V18" s="32" t="s">
        <v>288</v>
      </c>
    </row>
    <row r="22" spans="2:22" ht="18.75">
      <c r="B22" s="33" t="s">
        <v>289</v>
      </c>
      <c r="C22" s="34"/>
    </row>
    <row r="25" spans="2:22" ht="18.75">
      <c r="B25" s="28" t="s">
        <v>290</v>
      </c>
    </row>
    <row r="26" spans="2:22">
      <c r="D26" t="s">
        <v>276</v>
      </c>
      <c r="E26" t="s">
        <v>277</v>
      </c>
      <c r="F26" t="s">
        <v>278</v>
      </c>
      <c r="G26" t="s">
        <v>279</v>
      </c>
    </row>
    <row r="27" spans="2:22">
      <c r="D27" t="s">
        <v>247</v>
      </c>
      <c r="E27">
        <v>21</v>
      </c>
      <c r="F27" t="s">
        <v>280</v>
      </c>
      <c r="G27" t="s">
        <v>281</v>
      </c>
    </row>
    <row r="28" spans="2:22">
      <c r="D28" t="s">
        <v>260</v>
      </c>
      <c r="E28">
        <v>99</v>
      </c>
      <c r="F28" t="s">
        <v>283</v>
      </c>
      <c r="G28" t="s">
        <v>284</v>
      </c>
    </row>
    <row r="29" spans="2:22">
      <c r="D29" t="s">
        <v>254</v>
      </c>
      <c r="E29">
        <v>1</v>
      </c>
      <c r="F29" t="s">
        <v>280</v>
      </c>
      <c r="G29" t="s">
        <v>282</v>
      </c>
    </row>
    <row r="30" spans="2:22">
      <c r="D30" t="s">
        <v>287</v>
      </c>
      <c r="E30">
        <v>0.8</v>
      </c>
      <c r="F30" t="s">
        <v>280</v>
      </c>
      <c r="G30" t="s">
        <v>288</v>
      </c>
    </row>
    <row r="31" spans="2:22">
      <c r="D31" t="s">
        <v>285</v>
      </c>
      <c r="E31">
        <v>69</v>
      </c>
      <c r="F31" t="s">
        <v>283</v>
      </c>
      <c r="G31" t="s">
        <v>286</v>
      </c>
    </row>
    <row r="34" spans="2:15" ht="18.75">
      <c r="B34" s="28" t="s">
        <v>291</v>
      </c>
      <c r="D34">
        <v>123.321</v>
      </c>
      <c r="E34" t="s">
        <v>292</v>
      </c>
      <c r="F34">
        <f>ROUND(D34,1)</f>
        <v>123.3</v>
      </c>
      <c r="H34" s="17" t="s">
        <v>293</v>
      </c>
      <c r="I34" t="s">
        <v>292</v>
      </c>
      <c r="J34">
        <f>ROUNDUP(D34,1)</f>
        <v>123.39999999999999</v>
      </c>
      <c r="L34" s="6" t="s">
        <v>294</v>
      </c>
      <c r="N34" t="s">
        <v>292</v>
      </c>
      <c r="O34">
        <f>ROUNDDOWN(D34,1)</f>
        <v>123.3</v>
      </c>
    </row>
    <row r="35" spans="2:15">
      <c r="E35" t="s">
        <v>295</v>
      </c>
      <c r="F35">
        <f>ROUND(D34,2)</f>
        <v>123.32</v>
      </c>
      <c r="I35" t="s">
        <v>295</v>
      </c>
      <c r="J35">
        <f>ROUNDUP(D34,2)</f>
        <v>123.33</v>
      </c>
      <c r="N35" t="s">
        <v>295</v>
      </c>
      <c r="O35">
        <f>ROUNDDOWN(D34,2)</f>
        <v>123.32</v>
      </c>
    </row>
    <row r="36" spans="2:15">
      <c r="E36" t="s">
        <v>296</v>
      </c>
      <c r="F36">
        <f>ROUND(D34,3)</f>
        <v>123.321</v>
      </c>
      <c r="I36" t="s">
        <v>296</v>
      </c>
      <c r="J36">
        <f>ROUNDUP(D34,3)</f>
        <v>123.321</v>
      </c>
      <c r="N36" t="s">
        <v>296</v>
      </c>
      <c r="O36">
        <f>ROUNDDOWN(D34,3)</f>
        <v>123.321</v>
      </c>
    </row>
    <row r="39" spans="2:15">
      <c r="E39" t="s">
        <v>297</v>
      </c>
      <c r="H39">
        <f>ROUND(D34,0)</f>
        <v>123</v>
      </c>
    </row>
    <row r="40" spans="2:15">
      <c r="E40" t="s">
        <v>298</v>
      </c>
      <c r="H40">
        <f>ROUND(D34,-1)</f>
        <v>120</v>
      </c>
    </row>
    <row r="41" spans="2:15">
      <c r="E41" t="s">
        <v>299</v>
      </c>
      <c r="H41">
        <f>ROUND(D34,-2)</f>
        <v>100</v>
      </c>
    </row>
    <row r="44" spans="2:15" ht="18.75">
      <c r="B44" s="28" t="s">
        <v>300</v>
      </c>
      <c r="E44" t="s">
        <v>277</v>
      </c>
      <c r="F44" t="s">
        <v>301</v>
      </c>
      <c r="I44" t="s">
        <v>302</v>
      </c>
      <c r="J44" t="str">
        <f>IF(I45="Not old","1","0")</f>
        <v>1</v>
      </c>
      <c r="L44">
        <v>1</v>
      </c>
      <c r="M44">
        <v>1</v>
      </c>
      <c r="N44">
        <f>IF(L44&lt;&gt;"",L44-M44,"")</f>
        <v>0</v>
      </c>
    </row>
    <row r="45" spans="2:15">
      <c r="E45">
        <v>21</v>
      </c>
      <c r="F45" t="str">
        <f>IF(E45&gt;60,"Old","Not old")</f>
        <v>Not old</v>
      </c>
      <c r="I45" t="s">
        <v>303</v>
      </c>
      <c r="J45" t="str">
        <f>IF(I46="Not old","1","0")</f>
        <v>0</v>
      </c>
      <c r="L45">
        <v>2</v>
      </c>
      <c r="M45">
        <v>2</v>
      </c>
      <c r="N45">
        <f>IF(L45&lt;&gt;"",L45-M45,"")</f>
        <v>0</v>
      </c>
    </row>
    <row r="46" spans="2:15">
      <c r="E46">
        <v>99</v>
      </c>
      <c r="F46" t="str">
        <f t="shared" ref="F46:F49" si="0">IF(E46&gt;60,"Old","Not old")</f>
        <v>Old</v>
      </c>
      <c r="I46" t="s">
        <v>304</v>
      </c>
      <c r="J46" t="str">
        <f>IF(I47="Not old","1","0")</f>
        <v>1</v>
      </c>
      <c r="L46">
        <v>3</v>
      </c>
      <c r="M46">
        <v>3</v>
      </c>
      <c r="N46">
        <f>IF(L46&lt;&gt;"",L46-M46,"")</f>
        <v>0</v>
      </c>
    </row>
    <row r="47" spans="2:15">
      <c r="E47">
        <v>1</v>
      </c>
      <c r="F47" t="str">
        <f t="shared" si="0"/>
        <v>Not old</v>
      </c>
      <c r="I47" t="s">
        <v>303</v>
      </c>
      <c r="J47" t="str">
        <f>IF(I48="Not old","1","0")</f>
        <v>1</v>
      </c>
      <c r="L47">
        <v>4</v>
      </c>
      <c r="N47">
        <f>IF(L47&lt;&gt;"",L47-M47,"")</f>
        <v>4</v>
      </c>
    </row>
    <row r="48" spans="2:15">
      <c r="E48">
        <v>0.8</v>
      </c>
      <c r="F48" t="str">
        <f t="shared" si="0"/>
        <v>Not old</v>
      </c>
      <c r="I48" t="s">
        <v>303</v>
      </c>
      <c r="J48" t="str">
        <f>IF(I49="Not old","1","0")</f>
        <v>0</v>
      </c>
      <c r="L48">
        <v>5</v>
      </c>
      <c r="N48">
        <f>IF(L48&lt;&gt;"",L48-M48,"")</f>
        <v>5</v>
      </c>
    </row>
    <row r="49" spans="2:14">
      <c r="E49">
        <v>69</v>
      </c>
      <c r="F49" t="str">
        <f t="shared" si="0"/>
        <v>Old</v>
      </c>
      <c r="I49" t="s">
        <v>304</v>
      </c>
      <c r="J49" t="str">
        <f>IF(H50="Not old","1","0")</f>
        <v>0</v>
      </c>
      <c r="L49">
        <v>6</v>
      </c>
      <c r="M49">
        <v>6</v>
      </c>
      <c r="N49">
        <f>IF(L49&lt;&gt;"",L49-M49,"")</f>
        <v>0</v>
      </c>
    </row>
    <row r="51" spans="2:14" ht="15.75">
      <c r="B51" s="39" t="s">
        <v>305</v>
      </c>
      <c r="D51" t="s">
        <v>306</v>
      </c>
      <c r="E51" t="s">
        <v>307</v>
      </c>
      <c r="F51" t="s">
        <v>308</v>
      </c>
      <c r="G51" t="s">
        <v>309</v>
      </c>
      <c r="H51" t="s">
        <v>310</v>
      </c>
      <c r="J51" t="s">
        <v>311</v>
      </c>
      <c r="K51" t="s">
        <v>307</v>
      </c>
      <c r="L51" t="s">
        <v>308</v>
      </c>
      <c r="M51" t="s">
        <v>309</v>
      </c>
      <c r="N51" t="s">
        <v>310</v>
      </c>
    </row>
    <row r="52" spans="2:14">
      <c r="E52" t="s">
        <v>312</v>
      </c>
      <c r="F52">
        <v>5.5</v>
      </c>
      <c r="G52">
        <v>6.5</v>
      </c>
      <c r="H52" t="str">
        <f>IF(AND(F52&gt;=6,G52&gt;=6),"Selected","Next Time")</f>
        <v>Next Time</v>
      </c>
      <c r="K52" t="s">
        <v>312</v>
      </c>
      <c r="L52">
        <v>5.5</v>
      </c>
      <c r="M52">
        <v>6.5</v>
      </c>
      <c r="N52" t="str">
        <f>IF(OR(L52&gt;6.5,M52&gt;6.5),"Selected","Next Time")</f>
        <v>Next Time</v>
      </c>
    </row>
    <row r="53" spans="2:14">
      <c r="E53" t="s">
        <v>313</v>
      </c>
      <c r="F53">
        <v>6</v>
      </c>
      <c r="G53">
        <v>7</v>
      </c>
      <c r="H53" t="str">
        <f t="shared" ref="H53:H56" si="1">IF(AND(F53&gt;=6,G53&gt;=6),"Selected","Next Time")</f>
        <v>Selected</v>
      </c>
      <c r="K53" t="s">
        <v>313</v>
      </c>
      <c r="L53">
        <v>6</v>
      </c>
      <c r="M53">
        <v>7</v>
      </c>
      <c r="N53" t="str">
        <f>IF(OR(L53&gt;6.5,M53&gt;6.5),"Selected","Next Time")</f>
        <v>Selected</v>
      </c>
    </row>
    <row r="54" spans="2:14">
      <c r="E54" t="s">
        <v>314</v>
      </c>
      <c r="F54">
        <v>6.5</v>
      </c>
      <c r="G54">
        <v>7</v>
      </c>
      <c r="H54" t="str">
        <f t="shared" si="1"/>
        <v>Selected</v>
      </c>
      <c r="K54" t="s">
        <v>314</v>
      </c>
      <c r="L54">
        <v>6.5</v>
      </c>
      <c r="M54">
        <v>7</v>
      </c>
      <c r="N54" t="str">
        <f>IF(OR(L54&gt;6.5,M54&gt;6.5),"Selected","Next Time")</f>
        <v>Selected</v>
      </c>
    </row>
    <row r="55" spans="2:14">
      <c r="E55" t="s">
        <v>315</v>
      </c>
      <c r="F55">
        <v>9</v>
      </c>
      <c r="G55">
        <v>5.5</v>
      </c>
      <c r="H55" t="str">
        <f t="shared" si="1"/>
        <v>Next Time</v>
      </c>
      <c r="K55" t="s">
        <v>315</v>
      </c>
      <c r="L55">
        <v>9</v>
      </c>
      <c r="M55">
        <v>5.5</v>
      </c>
      <c r="N55" t="str">
        <f>IF(OR(L55&gt;6.5,M55&gt;6.5),"Selected","Next Time")</f>
        <v>Selected</v>
      </c>
    </row>
    <row r="56" spans="2:14">
      <c r="E56" t="s">
        <v>316</v>
      </c>
      <c r="F56">
        <v>5</v>
      </c>
      <c r="G56">
        <v>5</v>
      </c>
      <c r="H56" t="str">
        <f t="shared" si="1"/>
        <v>Next Time</v>
      </c>
      <c r="K56" t="s">
        <v>316</v>
      </c>
      <c r="L56">
        <v>5</v>
      </c>
      <c r="M56">
        <v>5</v>
      </c>
      <c r="N56" t="str">
        <f>IF(OR(L56&gt;6.5,M56&gt;6.5),"Selected","Next Time")</f>
        <v>Next Time</v>
      </c>
    </row>
    <row r="58" spans="2:14">
      <c r="F58" t="s">
        <v>317</v>
      </c>
      <c r="G58" t="s">
        <v>222</v>
      </c>
      <c r="H58" t="s">
        <v>318</v>
      </c>
      <c r="I58" t="s">
        <v>319</v>
      </c>
      <c r="J58" t="s">
        <v>320</v>
      </c>
      <c r="K58" t="s">
        <v>321</v>
      </c>
    </row>
    <row r="59" spans="2:14">
      <c r="G59" t="s">
        <v>254</v>
      </c>
      <c r="H59" t="s">
        <v>322</v>
      </c>
      <c r="I59">
        <v>200</v>
      </c>
      <c r="J59">
        <v>12</v>
      </c>
      <c r="K59" t="str">
        <f>IF(AND(H59="Insta",OR(I59&lt;200,J59&lt;15)),"YES","NO")</f>
        <v>NO</v>
      </c>
    </row>
    <row r="60" spans="2:14">
      <c r="G60" t="s">
        <v>260</v>
      </c>
      <c r="H60" t="s">
        <v>323</v>
      </c>
      <c r="I60">
        <v>230</v>
      </c>
      <c r="J60">
        <v>14</v>
      </c>
      <c r="K60" t="str">
        <f t="shared" ref="K60:K63" si="2">IF(AND(H60="Insta",OR(I60&lt;200,J60&lt;15)),"YES","NO")</f>
        <v>YES</v>
      </c>
    </row>
    <row r="61" spans="2:14">
      <c r="G61" t="s">
        <v>285</v>
      </c>
      <c r="H61" t="s">
        <v>323</v>
      </c>
      <c r="I61">
        <v>9</v>
      </c>
      <c r="J61">
        <v>0</v>
      </c>
      <c r="K61" t="str">
        <f t="shared" si="2"/>
        <v>YES</v>
      </c>
    </row>
    <row r="62" spans="2:14">
      <c r="G62" t="s">
        <v>324</v>
      </c>
      <c r="H62" t="s">
        <v>322</v>
      </c>
      <c r="I62">
        <v>324</v>
      </c>
      <c r="J62">
        <v>16</v>
      </c>
      <c r="K62" t="str">
        <f t="shared" si="2"/>
        <v>NO</v>
      </c>
    </row>
    <row r="63" spans="2:14">
      <c r="G63" t="s">
        <v>325</v>
      </c>
      <c r="H63" t="s">
        <v>323</v>
      </c>
      <c r="I63">
        <v>99999</v>
      </c>
      <c r="J63">
        <v>52</v>
      </c>
      <c r="K63" t="str">
        <f t="shared" si="2"/>
        <v>NO</v>
      </c>
    </row>
    <row r="66" spans="2:9" ht="15.75">
      <c r="B66" s="39" t="s">
        <v>326</v>
      </c>
      <c r="D66" t="s">
        <v>222</v>
      </c>
      <c r="E66" t="s">
        <v>318</v>
      </c>
      <c r="F66" t="s">
        <v>319</v>
      </c>
      <c r="G66" t="s">
        <v>320</v>
      </c>
      <c r="I66" t="s">
        <v>327</v>
      </c>
    </row>
    <row r="67" spans="2:9">
      <c r="D67" t="s">
        <v>254</v>
      </c>
      <c r="E67" t="s">
        <v>322</v>
      </c>
      <c r="F67">
        <v>200</v>
      </c>
      <c r="G67">
        <v>12</v>
      </c>
      <c r="I67" t="str">
        <f>IF(E67="Insta","1",IF(E67="What's App","0","NaN"))</f>
        <v>0</v>
      </c>
    </row>
    <row r="68" spans="2:9">
      <c r="D68" t="s">
        <v>260</v>
      </c>
      <c r="E68" t="s">
        <v>323</v>
      </c>
      <c r="F68">
        <v>230</v>
      </c>
      <c r="G68">
        <v>14</v>
      </c>
      <c r="I68" t="str">
        <f t="shared" ref="I68:I71" si="3">IF(E68="Insta","1",IF(E68="What's App","0","NaN"))</f>
        <v>1</v>
      </c>
    </row>
    <row r="69" spans="2:9">
      <c r="D69" t="s">
        <v>285</v>
      </c>
      <c r="E69" t="s">
        <v>323</v>
      </c>
      <c r="F69">
        <v>9</v>
      </c>
      <c r="G69">
        <v>0</v>
      </c>
      <c r="I69" t="str">
        <f t="shared" si="3"/>
        <v>1</v>
      </c>
    </row>
    <row r="70" spans="2:9">
      <c r="D70" t="s">
        <v>324</v>
      </c>
      <c r="E70" t="s">
        <v>322</v>
      </c>
      <c r="F70">
        <v>324</v>
      </c>
      <c r="G70">
        <v>16</v>
      </c>
      <c r="I70" t="str">
        <f t="shared" si="3"/>
        <v>0</v>
      </c>
    </row>
    <row r="71" spans="2:9">
      <c r="D71" t="s">
        <v>325</v>
      </c>
      <c r="E71" t="s">
        <v>323</v>
      </c>
      <c r="F71">
        <v>99999</v>
      </c>
      <c r="G71">
        <v>52</v>
      </c>
      <c r="I71" t="str">
        <f t="shared" si="3"/>
        <v>1</v>
      </c>
    </row>
    <row r="74" spans="2:9" ht="15.75">
      <c r="B74" s="39" t="s">
        <v>328</v>
      </c>
      <c r="D74" t="s">
        <v>222</v>
      </c>
      <c r="E74" t="s">
        <v>318</v>
      </c>
      <c r="F74" t="s">
        <v>319</v>
      </c>
      <c r="G74" t="s">
        <v>320</v>
      </c>
      <c r="I74" t="s">
        <v>329</v>
      </c>
    </row>
    <row r="75" spans="2:9">
      <c r="D75" t="s">
        <v>254</v>
      </c>
      <c r="E75" t="s">
        <v>322</v>
      </c>
      <c r="F75">
        <v>200</v>
      </c>
      <c r="G75">
        <v>12</v>
      </c>
      <c r="I75" t="str" cm="1">
        <f t="array" ref="I75">_xlfn.IFS(F75&lt;200,"3",F75&lt;400,"2",F75&gt;=400,"3")</f>
        <v>2</v>
      </c>
    </row>
    <row r="76" spans="2:9">
      <c r="D76" t="s">
        <v>260</v>
      </c>
      <c r="E76" t="s">
        <v>323</v>
      </c>
      <c r="F76">
        <v>230</v>
      </c>
      <c r="G76">
        <v>14</v>
      </c>
      <c r="I76" t="str" cm="1">
        <f t="array" ref="I76">_xlfn.IFS(F76&lt;200,"3",F76&lt;400,"2",F76&gt;=400,"3")</f>
        <v>2</v>
      </c>
    </row>
    <row r="77" spans="2:9">
      <c r="D77" t="s">
        <v>285</v>
      </c>
      <c r="E77" t="s">
        <v>323</v>
      </c>
      <c r="F77">
        <v>9</v>
      </c>
      <c r="G77">
        <v>0</v>
      </c>
      <c r="I77" t="str" cm="1">
        <f t="array" ref="I77">_xlfn.IFS(F77&lt;200,"3",F77&lt;400,"2",F77&gt;=400,"3")</f>
        <v>3</v>
      </c>
    </row>
    <row r="78" spans="2:9">
      <c r="D78" t="s">
        <v>324</v>
      </c>
      <c r="E78" t="s">
        <v>322</v>
      </c>
      <c r="F78">
        <v>324</v>
      </c>
      <c r="G78">
        <v>16</v>
      </c>
      <c r="I78" t="str" cm="1">
        <f t="array" ref="I78">_xlfn.IFS(F78&lt;200,"3",F78&lt;400,"2",F78&gt;=400,"3")</f>
        <v>2</v>
      </c>
    </row>
    <row r="79" spans="2:9">
      <c r="D79" t="s">
        <v>325</v>
      </c>
      <c r="E79" t="s">
        <v>323</v>
      </c>
      <c r="F79">
        <v>99999</v>
      </c>
      <c r="G79">
        <v>52</v>
      </c>
      <c r="I79" t="str" cm="1">
        <f t="array" ref="I79">_xlfn.IFS(F79&lt;200,"3",F79&lt;400,"2",F79&gt;=400,"3")</f>
        <v>3</v>
      </c>
    </row>
    <row r="81" spans="2:7" ht="15.75">
      <c r="B81" s="39" t="s">
        <v>330</v>
      </c>
      <c r="D81">
        <v>1</v>
      </c>
    </row>
    <row r="82" spans="2:7">
      <c r="D82" s="38">
        <f>D84*D83</f>
        <v>288</v>
      </c>
      <c r="F82" t="s">
        <v>331</v>
      </c>
      <c r="G82">
        <v>288</v>
      </c>
    </row>
    <row r="83" spans="2:7">
      <c r="D83">
        <v>24</v>
      </c>
      <c r="F83" t="s">
        <v>332</v>
      </c>
      <c r="G83" s="38"/>
    </row>
    <row r="84" spans="2:7">
      <c r="D84">
        <v>12</v>
      </c>
      <c r="F84" t="s">
        <v>333</v>
      </c>
      <c r="G84">
        <f>G86*G85</f>
        <v>0</v>
      </c>
    </row>
  </sheetData>
  <autoFilter ref="D26:G31" xr:uid="{50BCC3B6-7CCC-424F-A020-D92A83CC9C37}"/>
  <sortState xmlns:xlrd2="http://schemas.microsoft.com/office/spreadsheetml/2017/richdata2" ref="S14:V18">
    <sortCondition descending="1" ref="V14:V18"/>
  </sortState>
  <hyperlinks>
    <hyperlink ref="K4" r:id="rId1" xr:uid="{9C679081-6847-4576-9D16-3F221C3986ED}"/>
    <hyperlink ref="K5" r:id="rId2" xr:uid="{E46F302C-E9C0-490F-92F7-7DFB4E4991B4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2020-09-15T03:22:35Z</dcterms:created>
  <dcterms:modified xsi:type="dcterms:W3CDTF">2020-09-28T18:32:28Z</dcterms:modified>
  <cp:category/>
  <cp:contentStatus/>
</cp:coreProperties>
</file>