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reatLearning\PGPBABI-O\M3 Advanced Statistics\Regression\Instructor\"/>
    </mc:Choice>
  </mc:AlternateContent>
  <xr:revisionPtr revIDLastSave="0" documentId="13_ncr:1_{64D8428A-5E22-4269-BAC2-36EB305796CB}" xr6:coauthVersionLast="45" xr6:coauthVersionMax="45" xr10:uidLastSave="{00000000-0000-0000-0000-000000000000}"/>
  <bookViews>
    <workbookView xWindow="-120" yWindow="-120" windowWidth="29040" windowHeight="15960" activeTab="4" xr2:uid="{00000000-000D-0000-FFFF-FFFF00000000}"/>
  </bookViews>
  <sheets>
    <sheet name="Sheet1" sheetId="2" r:id="rId1"/>
    <sheet name="Sheet3" sheetId="4" r:id="rId2"/>
    <sheet name="Festival" sheetId="1" r:id="rId3"/>
    <sheet name="Sheet4" sheetId="5" r:id="rId4"/>
    <sheet name="Manual" sheetId="3" r:id="rId5"/>
    <sheet name="Measures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5" i="3" l="1"/>
  <c r="Q3" i="3"/>
  <c r="Q4" i="3"/>
  <c r="Q5" i="3"/>
  <c r="Q6" i="3"/>
  <c r="Q7" i="3"/>
  <c r="Q8" i="3"/>
  <c r="Q9" i="3"/>
  <c r="Q10" i="3"/>
  <c r="Q11" i="3"/>
  <c r="Q2" i="3"/>
  <c r="P22" i="3"/>
  <c r="P3" i="3"/>
  <c r="P4" i="3"/>
  <c r="P5" i="3"/>
  <c r="P6" i="3"/>
  <c r="P7" i="3"/>
  <c r="P8" i="3"/>
  <c r="P9" i="3"/>
  <c r="P10" i="3"/>
  <c r="P11" i="3"/>
  <c r="P2" i="3"/>
  <c r="N18" i="3"/>
  <c r="N15" i="3"/>
  <c r="L2" i="3"/>
  <c r="K13" i="5" l="1"/>
  <c r="K12" i="5"/>
  <c r="K11" i="5"/>
  <c r="C13" i="3" l="1"/>
  <c r="D13" i="3"/>
  <c r="B13" i="3"/>
  <c r="H6" i="3" l="1"/>
  <c r="K6" i="3" s="1"/>
  <c r="H10" i="3"/>
  <c r="K10" i="3" s="1"/>
  <c r="H3" i="3"/>
  <c r="K3" i="3" s="1"/>
  <c r="H7" i="3"/>
  <c r="K7" i="3" s="1"/>
  <c r="H11" i="3"/>
  <c r="K11" i="3" s="1"/>
  <c r="H4" i="3"/>
  <c r="K4" i="3" s="1"/>
  <c r="H8" i="3"/>
  <c r="K8" i="3" s="1"/>
  <c r="H2" i="3"/>
  <c r="K2" i="3" s="1"/>
  <c r="H5" i="3"/>
  <c r="K5" i="3" s="1"/>
  <c r="H9" i="3"/>
  <c r="K9" i="3" s="1"/>
  <c r="G4" i="3"/>
  <c r="G8" i="3"/>
  <c r="G2" i="3"/>
  <c r="G5" i="3"/>
  <c r="G9" i="3"/>
  <c r="G6" i="3"/>
  <c r="G10" i="3"/>
  <c r="G3" i="3"/>
  <c r="G7" i="3"/>
  <c r="G11" i="3"/>
  <c r="I8" i="3" l="1"/>
  <c r="J8" i="3"/>
  <c r="K12" i="3"/>
  <c r="H17" i="3" s="1"/>
  <c r="J7" i="3"/>
  <c r="I7" i="3"/>
  <c r="I9" i="3"/>
  <c r="J9" i="3"/>
  <c r="I4" i="3"/>
  <c r="J4" i="3"/>
  <c r="J6" i="3"/>
  <c r="I6" i="3"/>
  <c r="J3" i="3"/>
  <c r="I3" i="3"/>
  <c r="I5" i="3"/>
  <c r="J5" i="3"/>
  <c r="J12" i="3" s="1"/>
  <c r="J11" i="3"/>
  <c r="I11" i="3"/>
  <c r="I10" i="3"/>
  <c r="J10" i="3"/>
  <c r="I2" i="3"/>
  <c r="I12" i="3" s="1"/>
  <c r="H14" i="3" s="1"/>
  <c r="H15" i="3" s="1"/>
  <c r="J2" i="3"/>
  <c r="L5" i="3" l="1"/>
  <c r="L9" i="3"/>
  <c r="L4" i="3"/>
  <c r="L6" i="3"/>
  <c r="L10" i="3"/>
  <c r="L3" i="3"/>
  <c r="L7" i="3"/>
  <c r="L11" i="3"/>
  <c r="L8" i="3"/>
  <c r="M7" i="3" l="1"/>
  <c r="N7" i="3" s="1"/>
  <c r="O7" i="3"/>
  <c r="M2" i="3"/>
  <c r="N2" i="3" s="1"/>
  <c r="O2" i="3"/>
  <c r="M3" i="3"/>
  <c r="N3" i="3" s="1"/>
  <c r="O3" i="3"/>
  <c r="M4" i="3"/>
  <c r="N4" i="3" s="1"/>
  <c r="O4" i="3"/>
  <c r="O8" i="3"/>
  <c r="M8" i="3"/>
  <c r="N8" i="3" s="1"/>
  <c r="O10" i="3"/>
  <c r="M10" i="3"/>
  <c r="N10" i="3" s="1"/>
  <c r="O9" i="3"/>
  <c r="M9" i="3"/>
  <c r="N9" i="3" s="1"/>
  <c r="M11" i="3"/>
  <c r="N11" i="3" s="1"/>
  <c r="O11" i="3"/>
  <c r="M6" i="3"/>
  <c r="N6" i="3" s="1"/>
  <c r="O6" i="3"/>
  <c r="O5" i="3"/>
  <c r="M5" i="3"/>
  <c r="N5" i="3" s="1"/>
  <c r="O12" i="3" l="1"/>
  <c r="H19" i="3" s="1"/>
  <c r="H20" i="3" s="1"/>
  <c r="N12" i="3"/>
  <c r="H18" i="3" s="1"/>
</calcChain>
</file>

<file path=xl/sharedStrings.xml><?xml version="1.0" encoding="utf-8"?>
<sst xmlns="http://schemas.openxmlformats.org/spreadsheetml/2006/main" count="142" uniqueCount="71">
  <si>
    <t>Instance</t>
  </si>
  <si>
    <t>Amount</t>
  </si>
  <si>
    <t>Salary</t>
  </si>
  <si>
    <t>Years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</si>
  <si>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</si>
  <si>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</si>
  <si>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</si>
  <si>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</si>
  <si>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</si>
  <si>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</si>
  <si>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</si>
  <si>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</si>
  <si>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</si>
  <si>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</si>
  <si>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</si>
  <si>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</si>
  <si>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</si>
  <si>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</si>
  <si>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</si>
  <si>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</si>
  <si>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</si>
  <si>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</si>
  <si>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</si>
  <si>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</si>
  <si>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</si>
  <si>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</si>
  <si>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RESIDUAL OUTPUT</t>
  </si>
  <si>
    <t>Observation</t>
  </si>
  <si>
    <t>Predicted Amount</t>
  </si>
  <si>
    <t>Residuals</t>
  </si>
  <si>
    <t>Standard Residuals</t>
  </si>
  <si>
    <t>PROBABILITY OUTPUT</t>
  </si>
  <si>
    <t>Percentile</t>
  </si>
  <si>
    <t>Average</t>
  </si>
  <si>
    <t>i</t>
  </si>
  <si>
    <t>b0</t>
  </si>
  <si>
    <t>b1</t>
  </si>
  <si>
    <t>yi-ybar</t>
  </si>
  <si>
    <t>xi-xbar</t>
  </si>
  <si>
    <t>xbar</t>
  </si>
  <si>
    <t>ybar</t>
  </si>
  <si>
    <t>(xi-xbar)^2</t>
  </si>
  <si>
    <t>(xi-xbar)(yi-ybar)</t>
  </si>
  <si>
    <t>SST</t>
  </si>
  <si>
    <t>(yi-ybar)^2</t>
  </si>
  <si>
    <t>SSR</t>
  </si>
  <si>
    <t>(yi-yhat)^2</t>
  </si>
  <si>
    <t>r-squared</t>
  </si>
  <si>
    <t>SSE</t>
  </si>
  <si>
    <t>(yhat-ybar)^2</t>
  </si>
  <si>
    <t>Lower 95.0%</t>
  </si>
  <si>
    <t>Upper 95.0%</t>
  </si>
  <si>
    <t>b2</t>
  </si>
  <si>
    <t>S</t>
  </si>
  <si>
    <t>Mean SquareError</t>
  </si>
  <si>
    <t>MSE</t>
  </si>
  <si>
    <t>Root Mean Square Error</t>
  </si>
  <si>
    <t>RMSE</t>
  </si>
  <si>
    <t>% Error</t>
  </si>
  <si>
    <t>MAPE</t>
  </si>
  <si>
    <t>Mean Absoulte Percentage Error</t>
  </si>
  <si>
    <t>AbsoluteErr</t>
  </si>
  <si>
    <t>Error (yi-yhat)</t>
  </si>
  <si>
    <t>Pred (yhat)</t>
  </si>
  <si>
    <t>Mean Absolute Error</t>
  </si>
  <si>
    <t>Linearity condition</t>
  </si>
  <si>
    <t>Errors are independent of X</t>
  </si>
  <si>
    <t>Error</t>
  </si>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</sst>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b/>
      <i/>
      <sz val="11"/>
      <color theme="5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6" fillId="0" borderId="0" xfId="0" applyFont="1" applyFill="1" applyBorder="1" applyAlignment="1"/>
    <xf numFmtId="0" fontId="16" fillId="0" borderId="10" xfId="0" applyFont="1" applyFill="1" applyBorder="1" applyAlignment="1"/>
    <xf numFmtId="0" fontId="1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  <xf numFmtId="2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3" borderId="0" xfId="0" applyFill="1"/>
    <xf numFmtId="0" fontId="0" fillId="34" borderId="0" xfId="0" applyFill="1" applyBorder="1" applyAlignment="1"/>
    <xf numFmtId="164" fontId="0" fillId="0" borderId="0" xfId="0" applyNumberFormat="1"/>
    <xf numFmtId="10" fontId="16" fillId="35" borderId="0" xfId="0" applyNumberFormat="1" applyFont="1" applyFill="1"/>
    <xf numFmtId="0" fontId="16" fillId="35" borderId="0" xfId="0" applyFont="1" applyFill="1"/>
    <xf numFmtId="0" fontId="0" fillId="35" borderId="0" xfId="0" applyFill="1"/>
    <xf numFmtId="2" fontId="16" fillId="36" borderId="0" xfId="0" applyNumberFormat="1" applyFont="1" applyFill="1"/>
    <xf numFmtId="0" fontId="16" fillId="36" borderId="0" xfId="0" applyFont="1" applyFill="1"/>
    <xf numFmtId="0" fontId="0" fillId="36" borderId="0" xfId="0" applyFill="1"/>
    <xf numFmtId="164" fontId="16" fillId="37" borderId="0" xfId="0" applyNumberFormat="1" applyFont="1" applyFill="1"/>
    <xf numFmtId="0" fontId="16" fillId="37" borderId="0" xfId="0" applyFont="1" applyFill="1"/>
    <xf numFmtId="0" fontId="0" fillId="37" borderId="0" xfId="0" applyFill="1"/>
    <xf numFmtId="10" fontId="0" fillId="35" borderId="0" xfId="42" applyNumberFormat="1" applyFont="1" applyFill="1"/>
    <xf numFmtId="2" fontId="0" fillId="36" borderId="0" xfId="0" applyNumberFormat="1" applyFill="1"/>
    <xf numFmtId="0" fontId="0" fillId="38" borderId="0" xfId="0" applyFill="1"/>
    <xf numFmtId="164" fontId="0" fillId="38" borderId="0" xfId="0" applyNumberFormat="1" applyFill="1"/>
    <xf numFmtId="0" fontId="16" fillId="38" borderId="0" xfId="0" applyFont="1" applyFill="1"/>
    <xf numFmtId="164" fontId="20" fillId="0" borderId="0" xfId="0" applyNumberFormat="1" applyFont="1"/>
    <xf numFmtId="164" fontId="16" fillId="38" borderId="0" xfId="0" applyNumberFormat="1" applyFont="1" applyFill="1"/>
    <xf numFmtId="0" fontId="0" fillId="34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Festival!$B$2:$B$11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6</c:v>
                </c:pt>
                <c:pt idx="7">
                  <c:v>5</c:v>
                </c:pt>
                <c:pt idx="8">
                  <c:v>1</c:v>
                </c:pt>
                <c:pt idx="9">
                  <c:v>3</c:v>
                </c:pt>
              </c:numCache>
            </c:numRef>
          </c:xVal>
          <c:yVal>
            <c:numRef>
              <c:f>Sheet1!$C$26:$C$35</c:f>
              <c:numCache>
                <c:formatCode>General</c:formatCode>
                <c:ptCount val="10"/>
                <c:pt idx="0">
                  <c:v>-1.8668662881566718</c:v>
                </c:pt>
                <c:pt idx="1">
                  <c:v>121.64055771745711</c:v>
                </c:pt>
                <c:pt idx="2">
                  <c:v>185.4937840898217</c:v>
                </c:pt>
                <c:pt idx="3">
                  <c:v>-191.18877786992448</c:v>
                </c:pt>
                <c:pt idx="4">
                  <c:v>33.367356703135329</c:v>
                </c:pt>
                <c:pt idx="5">
                  <c:v>-56.384166374278323</c:v>
                </c:pt>
                <c:pt idx="6">
                  <c:v>25.431106663264245</c:v>
                </c:pt>
                <c:pt idx="7">
                  <c:v>27.260394405282</c:v>
                </c:pt>
                <c:pt idx="8">
                  <c:v>-92.828079646582296</c:v>
                </c:pt>
                <c:pt idx="9">
                  <c:v>-50.92530940001916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BC-4F7E-A1DA-DE16A2A6F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8575"/>
        <c:axId val="176961679"/>
      </c:scatterChart>
      <c:valAx>
        <c:axId val="178588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961679"/>
        <c:crosses val="autoZero"/>
        <c:crossBetween val="midCat"/>
      </c:valAx>
      <c:valAx>
        <c:axId val="1769616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5885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Salary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Festival!$C$2:$C$11</c:f>
              <c:numCache>
                <c:formatCode>General</c:formatCode>
                <c:ptCount val="10"/>
                <c:pt idx="0">
                  <c:v>1700</c:v>
                </c:pt>
                <c:pt idx="1">
                  <c:v>5400</c:v>
                </c:pt>
                <c:pt idx="2">
                  <c:v>3200</c:v>
                </c:pt>
                <c:pt idx="3">
                  <c:v>4400</c:v>
                </c:pt>
                <c:pt idx="4">
                  <c:v>4950</c:v>
                </c:pt>
                <c:pt idx="5">
                  <c:v>2550</c:v>
                </c:pt>
                <c:pt idx="6">
                  <c:v>3600</c:v>
                </c:pt>
                <c:pt idx="7">
                  <c:v>6000</c:v>
                </c:pt>
                <c:pt idx="8">
                  <c:v>4500</c:v>
                </c:pt>
                <c:pt idx="9">
                  <c:v>5200</c:v>
                </c:pt>
              </c:numCache>
            </c:numRef>
          </c:xVal>
          <c:yVal>
            <c:numRef>
              <c:f>Sheet1!$C$26:$C$35</c:f>
              <c:numCache>
                <c:formatCode>General</c:formatCode>
                <c:ptCount val="10"/>
                <c:pt idx="0">
                  <c:v>-1.8668662881566718</c:v>
                </c:pt>
                <c:pt idx="1">
                  <c:v>121.64055771745711</c:v>
                </c:pt>
                <c:pt idx="2">
                  <c:v>185.4937840898217</c:v>
                </c:pt>
                <c:pt idx="3">
                  <c:v>-191.18877786992448</c:v>
                </c:pt>
                <c:pt idx="4">
                  <c:v>33.367356703135329</c:v>
                </c:pt>
                <c:pt idx="5">
                  <c:v>-56.384166374278323</c:v>
                </c:pt>
                <c:pt idx="6">
                  <c:v>25.431106663264245</c:v>
                </c:pt>
                <c:pt idx="7">
                  <c:v>27.260394405282</c:v>
                </c:pt>
                <c:pt idx="8">
                  <c:v>-92.828079646582296</c:v>
                </c:pt>
                <c:pt idx="9">
                  <c:v>-50.92530940001916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D5-4553-831A-43606B9BC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8975"/>
        <c:axId val="50123151"/>
      </c:scatterChart>
      <c:valAx>
        <c:axId val="178588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3151"/>
        <c:crosses val="autoZero"/>
        <c:crossBetween val="midCat"/>
      </c:valAx>
      <c:valAx>
        <c:axId val="501231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5889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Amount</c:v>
          </c:tx>
          <c:spPr>
            <a:ln w="19050">
              <a:noFill/>
            </a:ln>
          </c:spPr>
          <c:xVal>
            <c:numRef>
              <c:f>Festival!$B$2:$B$11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6</c:v>
                </c:pt>
                <c:pt idx="7">
                  <c:v>5</c:v>
                </c:pt>
                <c:pt idx="8">
                  <c:v>1</c:v>
                </c:pt>
                <c:pt idx="9">
                  <c:v>3</c:v>
                </c:pt>
              </c:numCache>
            </c:numRef>
          </c:xVal>
          <c:yVal>
            <c:numRef>
              <c:f>Festival!$D$2:$D$11</c:f>
              <c:numCache>
                <c:formatCode>General</c:formatCode>
                <c:ptCount val="10"/>
                <c:pt idx="0">
                  <c:v>250</c:v>
                </c:pt>
                <c:pt idx="1">
                  <c:v>850</c:v>
                </c:pt>
                <c:pt idx="2">
                  <c:v>550</c:v>
                </c:pt>
                <c:pt idx="3">
                  <c:v>400</c:v>
                </c:pt>
                <c:pt idx="4">
                  <c:v>700</c:v>
                </c:pt>
                <c:pt idx="5">
                  <c:v>250</c:v>
                </c:pt>
                <c:pt idx="6">
                  <c:v>600</c:v>
                </c:pt>
                <c:pt idx="7">
                  <c:v>900</c:v>
                </c:pt>
                <c:pt idx="8">
                  <c:v>450</c:v>
                </c:pt>
                <c:pt idx="9">
                  <c:v>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80-4155-84B0-8481796CC02B}"/>
            </c:ext>
          </c:extLst>
        </c:ser>
        <c:ser>
          <c:idx val="1"/>
          <c:order val="1"/>
          <c:tx>
            <c:v>Predicted Amount</c:v>
          </c:tx>
          <c:spPr>
            <a:ln w="19050">
              <a:noFill/>
            </a:ln>
          </c:spPr>
          <c:xVal>
            <c:numRef>
              <c:f>Festival!$B$2:$B$11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6</c:v>
                </c:pt>
                <c:pt idx="7">
                  <c:v>5</c:v>
                </c:pt>
                <c:pt idx="8">
                  <c:v>1</c:v>
                </c:pt>
                <c:pt idx="9">
                  <c:v>3</c:v>
                </c:pt>
              </c:numCache>
            </c:numRef>
          </c:xVal>
          <c:yVal>
            <c:numRef>
              <c:f>Sheet1!$B$26:$B$35</c:f>
              <c:numCache>
                <c:formatCode>General</c:formatCode>
                <c:ptCount val="10"/>
                <c:pt idx="0">
                  <c:v>251.86686628815667</c:v>
                </c:pt>
                <c:pt idx="1">
                  <c:v>728.35944228254289</c:v>
                </c:pt>
                <c:pt idx="2">
                  <c:v>364.5062159101783</c:v>
                </c:pt>
                <c:pt idx="3">
                  <c:v>591.18877786992448</c:v>
                </c:pt>
                <c:pt idx="4">
                  <c:v>666.63264329686467</c:v>
                </c:pt>
                <c:pt idx="5">
                  <c:v>306.38416637427832</c:v>
                </c:pt>
                <c:pt idx="6">
                  <c:v>574.56889333673575</c:v>
                </c:pt>
                <c:pt idx="7">
                  <c:v>872.739605594718</c:v>
                </c:pt>
                <c:pt idx="8">
                  <c:v>542.8280796465823</c:v>
                </c:pt>
                <c:pt idx="9">
                  <c:v>700.92530940001916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80-4155-84B0-8481796CC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57455"/>
        <c:axId val="178611743"/>
      </c:scatterChart>
      <c:valAx>
        <c:axId val="546574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611743"/>
        <c:crosses val="autoZero"/>
        <c:crossBetween val="midCat"/>
      </c:valAx>
      <c:valAx>
        <c:axId val="1786117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65745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Salary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Amount</c:v>
          </c:tx>
          <c:spPr>
            <a:ln w="19050">
              <a:noFill/>
            </a:ln>
          </c:spPr>
          <c:xVal>
            <c:numRef>
              <c:f>Festival!$C$2:$C$11</c:f>
              <c:numCache>
                <c:formatCode>General</c:formatCode>
                <c:ptCount val="10"/>
                <c:pt idx="0">
                  <c:v>1700</c:v>
                </c:pt>
                <c:pt idx="1">
                  <c:v>5400</c:v>
                </c:pt>
                <c:pt idx="2">
                  <c:v>3200</c:v>
                </c:pt>
                <c:pt idx="3">
                  <c:v>4400</c:v>
                </c:pt>
                <c:pt idx="4">
                  <c:v>4950</c:v>
                </c:pt>
                <c:pt idx="5">
                  <c:v>2550</c:v>
                </c:pt>
                <c:pt idx="6">
                  <c:v>3600</c:v>
                </c:pt>
                <c:pt idx="7">
                  <c:v>6000</c:v>
                </c:pt>
                <c:pt idx="8">
                  <c:v>4500</c:v>
                </c:pt>
                <c:pt idx="9">
                  <c:v>5200</c:v>
                </c:pt>
              </c:numCache>
            </c:numRef>
          </c:xVal>
          <c:yVal>
            <c:numRef>
              <c:f>Festival!$D$2:$D$11</c:f>
              <c:numCache>
                <c:formatCode>General</c:formatCode>
                <c:ptCount val="10"/>
                <c:pt idx="0">
                  <c:v>250</c:v>
                </c:pt>
                <c:pt idx="1">
                  <c:v>850</c:v>
                </c:pt>
                <c:pt idx="2">
                  <c:v>550</c:v>
                </c:pt>
                <c:pt idx="3">
                  <c:v>400</c:v>
                </c:pt>
                <c:pt idx="4">
                  <c:v>700</c:v>
                </c:pt>
                <c:pt idx="5">
                  <c:v>250</c:v>
                </c:pt>
                <c:pt idx="6">
                  <c:v>600</c:v>
                </c:pt>
                <c:pt idx="7">
                  <c:v>900</c:v>
                </c:pt>
                <c:pt idx="8">
                  <c:v>450</c:v>
                </c:pt>
                <c:pt idx="9">
                  <c:v>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6F5-4BE6-954C-B1FDBCD739C3}"/>
            </c:ext>
          </c:extLst>
        </c:ser>
        <c:ser>
          <c:idx val="1"/>
          <c:order val="1"/>
          <c:tx>
            <c:v>Predicted Amount</c:v>
          </c:tx>
          <c:spPr>
            <a:ln w="19050">
              <a:noFill/>
            </a:ln>
          </c:spPr>
          <c:xVal>
            <c:numRef>
              <c:f>Festival!$C$2:$C$11</c:f>
              <c:numCache>
                <c:formatCode>General</c:formatCode>
                <c:ptCount val="10"/>
                <c:pt idx="0">
                  <c:v>1700</c:v>
                </c:pt>
                <c:pt idx="1">
                  <c:v>5400</c:v>
                </c:pt>
                <c:pt idx="2">
                  <c:v>3200</c:v>
                </c:pt>
                <c:pt idx="3">
                  <c:v>4400</c:v>
                </c:pt>
                <c:pt idx="4">
                  <c:v>4950</c:v>
                </c:pt>
                <c:pt idx="5">
                  <c:v>2550</c:v>
                </c:pt>
                <c:pt idx="6">
                  <c:v>3600</c:v>
                </c:pt>
                <c:pt idx="7">
                  <c:v>6000</c:v>
                </c:pt>
                <c:pt idx="8">
                  <c:v>4500</c:v>
                </c:pt>
                <c:pt idx="9">
                  <c:v>5200</c:v>
                </c:pt>
              </c:numCache>
            </c:numRef>
          </c:xVal>
          <c:yVal>
            <c:numRef>
              <c:f>Sheet1!$B$26:$B$35</c:f>
              <c:numCache>
                <c:formatCode>General</c:formatCode>
                <c:ptCount val="10"/>
                <c:pt idx="0">
                  <c:v>251.86686628815667</c:v>
                </c:pt>
                <c:pt idx="1">
                  <c:v>728.35944228254289</c:v>
                </c:pt>
                <c:pt idx="2">
                  <c:v>364.5062159101783</c:v>
                </c:pt>
                <c:pt idx="3">
                  <c:v>591.18877786992448</c:v>
                </c:pt>
                <c:pt idx="4">
                  <c:v>666.63264329686467</c:v>
                </c:pt>
                <c:pt idx="5">
                  <c:v>306.38416637427832</c:v>
                </c:pt>
                <c:pt idx="6">
                  <c:v>574.56889333673575</c:v>
                </c:pt>
                <c:pt idx="7">
                  <c:v>872.739605594718</c:v>
                </c:pt>
                <c:pt idx="8">
                  <c:v>542.8280796465823</c:v>
                </c:pt>
                <c:pt idx="9">
                  <c:v>700.92530940001916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F5-4BE6-954C-B1FDBCD73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39183"/>
        <c:axId val="176957103"/>
      </c:scatterChart>
      <c:valAx>
        <c:axId val="55839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957103"/>
        <c:crosses val="autoZero"/>
        <c:crossBetween val="midCat"/>
      </c:valAx>
      <c:valAx>
        <c:axId val="1769571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8391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Sheet1!$F$26:$F$35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Sheet1!$G$26:$G$35</c:f>
              <c:numCache>
                <c:formatCode>General</c:formatCode>
                <c:ptCount val="10"/>
                <c:pt idx="0">
                  <c:v>250</c:v>
                </c:pt>
                <c:pt idx="1">
                  <c:v>250</c:v>
                </c:pt>
                <c:pt idx="2">
                  <c:v>400</c:v>
                </c:pt>
                <c:pt idx="3">
                  <c:v>450</c:v>
                </c:pt>
                <c:pt idx="4">
                  <c:v>550</c:v>
                </c:pt>
                <c:pt idx="5">
                  <c:v>600</c:v>
                </c:pt>
                <c:pt idx="6">
                  <c:v>650</c:v>
                </c:pt>
                <c:pt idx="7">
                  <c:v>700</c:v>
                </c:pt>
                <c:pt idx="8">
                  <c:v>850</c:v>
                </c:pt>
                <c:pt idx="9">
                  <c:v>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F5-45BE-A5D8-0418A73DB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6975"/>
        <c:axId val="2008864191"/>
      </c:scatterChart>
      <c:valAx>
        <c:axId val="178586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8864191"/>
        <c:crosses val="autoZero"/>
        <c:crossBetween val="midCat"/>
      </c:valAx>
      <c:valAx>
        <c:axId val="20088641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5869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Reward Amount</a:t>
            </a:r>
            <a:r>
              <a:rPr lang="en-US" b="1" baseline="0"/>
              <a:t> per instance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Festival!$D$1</c:f>
              <c:strCache>
                <c:ptCount val="1"/>
                <c:pt idx="0">
                  <c:v>Amount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Festival!$D$2:$D$11</c:f>
              <c:numCache>
                <c:formatCode>General</c:formatCode>
                <c:ptCount val="10"/>
                <c:pt idx="0">
                  <c:v>250</c:v>
                </c:pt>
                <c:pt idx="1">
                  <c:v>850</c:v>
                </c:pt>
                <c:pt idx="2">
                  <c:v>550</c:v>
                </c:pt>
                <c:pt idx="3">
                  <c:v>400</c:v>
                </c:pt>
                <c:pt idx="4">
                  <c:v>700</c:v>
                </c:pt>
                <c:pt idx="5">
                  <c:v>250</c:v>
                </c:pt>
                <c:pt idx="6">
                  <c:v>600</c:v>
                </c:pt>
                <c:pt idx="7">
                  <c:v>900</c:v>
                </c:pt>
                <c:pt idx="8">
                  <c:v>450</c:v>
                </c:pt>
                <c:pt idx="9">
                  <c:v>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00-4407-80C9-6176B1D1C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47295"/>
        <c:axId val="158591487"/>
      </c:scatterChart>
      <c:valAx>
        <c:axId val="152247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91487"/>
        <c:crosses val="autoZero"/>
        <c:crossBetween val="midCat"/>
      </c:valAx>
      <c:valAx>
        <c:axId val="15859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47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Reward Vs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Festival!$D$1</c:f>
              <c:strCache>
                <c:ptCount val="1"/>
                <c:pt idx="0">
                  <c:v>Amount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dash"/>
              </a:ln>
              <a:effectLst/>
            </c:spPr>
            <c:trendlineType val="linear"/>
            <c:backward val="2"/>
            <c:dispRSqr val="0"/>
            <c:dispEq val="0"/>
          </c:trendline>
          <c:xVal>
            <c:numRef>
              <c:f>Festival!$C$2:$C$11</c:f>
              <c:numCache>
                <c:formatCode>General</c:formatCode>
                <c:ptCount val="10"/>
                <c:pt idx="0">
                  <c:v>1700</c:v>
                </c:pt>
                <c:pt idx="1">
                  <c:v>5400</c:v>
                </c:pt>
                <c:pt idx="2">
                  <c:v>3200</c:v>
                </c:pt>
                <c:pt idx="3">
                  <c:v>4400</c:v>
                </c:pt>
                <c:pt idx="4">
                  <c:v>4950</c:v>
                </c:pt>
                <c:pt idx="5">
                  <c:v>2550</c:v>
                </c:pt>
                <c:pt idx="6">
                  <c:v>3600</c:v>
                </c:pt>
                <c:pt idx="7">
                  <c:v>6000</c:v>
                </c:pt>
                <c:pt idx="8">
                  <c:v>4500</c:v>
                </c:pt>
                <c:pt idx="9">
                  <c:v>5200</c:v>
                </c:pt>
              </c:numCache>
            </c:numRef>
          </c:xVal>
          <c:yVal>
            <c:numRef>
              <c:f>Festival!$D$2:$D$11</c:f>
              <c:numCache>
                <c:formatCode>General</c:formatCode>
                <c:ptCount val="10"/>
                <c:pt idx="0">
                  <c:v>250</c:v>
                </c:pt>
                <c:pt idx="1">
                  <c:v>850</c:v>
                </c:pt>
                <c:pt idx="2">
                  <c:v>550</c:v>
                </c:pt>
                <c:pt idx="3">
                  <c:v>400</c:v>
                </c:pt>
                <c:pt idx="4">
                  <c:v>700</c:v>
                </c:pt>
                <c:pt idx="5">
                  <c:v>250</c:v>
                </c:pt>
                <c:pt idx="6">
                  <c:v>600</c:v>
                </c:pt>
                <c:pt idx="7">
                  <c:v>900</c:v>
                </c:pt>
                <c:pt idx="8">
                  <c:v>450</c:v>
                </c:pt>
                <c:pt idx="9">
                  <c:v>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6C-46CC-BD96-81C15B955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20287"/>
        <c:axId val="215916239"/>
      </c:scatterChart>
      <c:valAx>
        <c:axId val="15812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16239"/>
        <c:crosses val="autoZero"/>
        <c:crossBetween val="midCat"/>
      </c:valAx>
      <c:valAx>
        <c:axId val="21591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20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</a:t>
            </a:r>
            <a:r>
              <a:rPr lang="en-US" baseline="0"/>
              <a:t>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Manual!$C$27</c:f>
              <c:strCache>
                <c:ptCount val="1"/>
                <c:pt idx="0">
                  <c:v>Error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Manual!$B$28:$B$37</c:f>
              <c:numCache>
                <c:formatCode>General</c:formatCode>
                <c:ptCount val="10"/>
                <c:pt idx="0">
                  <c:v>1700</c:v>
                </c:pt>
                <c:pt idx="1">
                  <c:v>5400</c:v>
                </c:pt>
                <c:pt idx="2">
                  <c:v>3200</c:v>
                </c:pt>
                <c:pt idx="3">
                  <c:v>4400</c:v>
                </c:pt>
                <c:pt idx="4">
                  <c:v>4950</c:v>
                </c:pt>
                <c:pt idx="5">
                  <c:v>2550</c:v>
                </c:pt>
                <c:pt idx="6">
                  <c:v>3600</c:v>
                </c:pt>
                <c:pt idx="7">
                  <c:v>6000</c:v>
                </c:pt>
                <c:pt idx="8">
                  <c:v>4500</c:v>
                </c:pt>
                <c:pt idx="9">
                  <c:v>5200</c:v>
                </c:pt>
              </c:numCache>
            </c:numRef>
          </c:xVal>
          <c:yVal>
            <c:numRef>
              <c:f>Manual!$C$28:$C$37</c:f>
              <c:numCache>
                <c:formatCode>General</c:formatCode>
                <c:ptCount val="10"/>
                <c:pt idx="0">
                  <c:v>37.009892086330922</c:v>
                </c:pt>
                <c:pt idx="1">
                  <c:v>112.95413669064749</c:v>
                </c:pt>
                <c:pt idx="2">
                  <c:v>124.5548561151079</c:v>
                </c:pt>
                <c:pt idx="3">
                  <c:v>195.40917266187057</c:v>
                </c:pt>
                <c:pt idx="4">
                  <c:v>26.690647482014356</c:v>
                </c:pt>
                <c:pt idx="5">
                  <c:v>83.381294964028825</c:v>
                </c:pt>
                <c:pt idx="6">
                  <c:v>117.90017985611507</c:v>
                </c:pt>
                <c:pt idx="7">
                  <c:v>77.972122302158255</c:v>
                </c:pt>
                <c:pt idx="8">
                  <c:v>159.57284172661878</c:v>
                </c:pt>
                <c:pt idx="9">
                  <c:v>58.718525179856101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6D-4E33-9894-5AEB4F1CA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1626223"/>
        <c:axId val="1979469759"/>
      </c:scatterChart>
      <c:valAx>
        <c:axId val="19816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469759"/>
        <c:crosses val="autoZero"/>
        <c:crossBetween val="midCat"/>
      </c:valAx>
      <c:valAx>
        <c:axId val="197946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26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Manual!$C$41</c:f>
              <c:strCache>
                <c:ptCount val="1"/>
                <c:pt idx="0">
                  <c:v>Error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Manual!$B$42:$B$51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6</c:v>
                </c:pt>
                <c:pt idx="7">
                  <c:v>5</c:v>
                </c:pt>
                <c:pt idx="8">
                  <c:v>1</c:v>
                </c:pt>
                <c:pt idx="9">
                  <c:v>3</c:v>
                </c:pt>
              </c:numCache>
            </c:numRef>
          </c:xVal>
          <c:yVal>
            <c:numRef>
              <c:f>Manual!$C$42:$C$51</c:f>
              <c:numCache>
                <c:formatCode>General</c:formatCode>
                <c:ptCount val="10"/>
                <c:pt idx="0">
                  <c:v>37.009892086330922</c:v>
                </c:pt>
                <c:pt idx="1">
                  <c:v>112.95413669064749</c:v>
                </c:pt>
                <c:pt idx="2">
                  <c:v>124.5548561151079</c:v>
                </c:pt>
                <c:pt idx="3">
                  <c:v>195.40917266187057</c:v>
                </c:pt>
                <c:pt idx="4">
                  <c:v>26.690647482014356</c:v>
                </c:pt>
                <c:pt idx="5">
                  <c:v>83.381294964028825</c:v>
                </c:pt>
                <c:pt idx="6">
                  <c:v>117.90017985611507</c:v>
                </c:pt>
                <c:pt idx="7">
                  <c:v>77.972122302158255</c:v>
                </c:pt>
                <c:pt idx="8">
                  <c:v>159.57284172661878</c:v>
                </c:pt>
                <c:pt idx="9">
                  <c:v>58.718525179856101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B5-4A69-8221-F55631615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655"/>
        <c:axId val="101833231"/>
      </c:scatterChart>
      <c:valAx>
        <c:axId val="4300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33231"/>
        <c:crosses val="autoZero"/>
        <c:crossBetween val="midCat"/>
      </c:valAx>
      <c:valAx>
        <c:axId val="10183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Manual!$C$57</c:f>
              <c:strCache>
                <c:ptCount val="1"/>
                <c:pt idx="0">
                  <c:v>Error (yi-yhat)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Manual!$B$58:$B$67</c:f>
              <c:numCache>
                <c:formatCode>General</c:formatCode>
                <c:ptCount val="10"/>
                <c:pt idx="0">
                  <c:v>1700</c:v>
                </c:pt>
                <c:pt idx="1">
                  <c:v>5400</c:v>
                </c:pt>
                <c:pt idx="2">
                  <c:v>3200</c:v>
                </c:pt>
                <c:pt idx="3">
                  <c:v>4400</c:v>
                </c:pt>
                <c:pt idx="4">
                  <c:v>4950</c:v>
                </c:pt>
                <c:pt idx="5">
                  <c:v>2550</c:v>
                </c:pt>
                <c:pt idx="6">
                  <c:v>3600</c:v>
                </c:pt>
                <c:pt idx="7">
                  <c:v>6000</c:v>
                </c:pt>
                <c:pt idx="8">
                  <c:v>4500</c:v>
                </c:pt>
                <c:pt idx="9">
                  <c:v>5200</c:v>
                </c:pt>
              </c:numCache>
            </c:numRef>
          </c:xVal>
          <c:yVal>
            <c:numRef>
              <c:f>Manual!$C$58:$C$67</c:f>
              <c:numCache>
                <c:formatCode>General</c:formatCode>
                <c:ptCount val="10"/>
                <c:pt idx="0">
                  <c:v>37.009892086330922</c:v>
                </c:pt>
                <c:pt idx="1">
                  <c:v>112.95413669064749</c:v>
                </c:pt>
                <c:pt idx="2">
                  <c:v>124.5548561151079</c:v>
                </c:pt>
                <c:pt idx="3">
                  <c:v>-195.40917266187057</c:v>
                </c:pt>
                <c:pt idx="4">
                  <c:v>26.690647482014356</c:v>
                </c:pt>
                <c:pt idx="5">
                  <c:v>-83.381294964028825</c:v>
                </c:pt>
                <c:pt idx="6">
                  <c:v>117.90017985611507</c:v>
                </c:pt>
                <c:pt idx="7">
                  <c:v>77.972122302158255</c:v>
                </c:pt>
                <c:pt idx="8">
                  <c:v>-159.57284172661878</c:v>
                </c:pt>
                <c:pt idx="9">
                  <c:v>-58.718525179856101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8D-45CE-90F2-E7B9DC78E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555759"/>
        <c:axId val="101861935"/>
      </c:scatterChart>
      <c:valAx>
        <c:axId val="291555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61935"/>
        <c:crosses val="autoZero"/>
        <c:crossBetween val="midCat"/>
      </c:valAx>
      <c:valAx>
        <c:axId val="10186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55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0</xdr:row>
      <xdr:rowOff>123825</xdr:rowOff>
    </xdr:from>
    <xdr:to>
      <xdr:col>15</xdr:col>
      <xdr:colOff>476250</xdr:colOff>
      <xdr:row>10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33BE0-9702-47E1-A613-EF193FB95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466725</xdr:colOff>
      <xdr:row>11</xdr:row>
      <xdr:rowOff>142875</xdr:rowOff>
    </xdr:from>
    <xdr:to>
      <xdr:col>15</xdr:col>
      <xdr:colOff>466725</xdr:colOff>
      <xdr:row>21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5650C5-0455-491A-AD24-1095DCDA7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180975</xdr:colOff>
      <xdr:row>11</xdr:row>
      <xdr:rowOff>104775</xdr:rowOff>
    </xdr:from>
    <xdr:to>
      <xdr:col>22</xdr:col>
      <xdr:colOff>180975</xdr:colOff>
      <xdr:row>21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DBEA10-B76F-44F2-85CF-3CA137662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161925</xdr:colOff>
      <xdr:row>0</xdr:row>
      <xdr:rowOff>114300</xdr:rowOff>
    </xdr:from>
    <xdr:to>
      <xdr:col>22</xdr:col>
      <xdr:colOff>85725</xdr:colOff>
      <xdr:row>11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123CDF-A5E9-43D7-A4A6-9439C29B8C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333374</xdr:colOff>
      <xdr:row>22</xdr:row>
      <xdr:rowOff>85725</xdr:rowOff>
    </xdr:from>
    <xdr:to>
      <xdr:col>19</xdr:col>
      <xdr:colOff>590549</xdr:colOff>
      <xdr:row>34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DB17F9-00FA-4FF6-B2DE-087E22CE6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2</xdr:row>
      <xdr:rowOff>185736</xdr:rowOff>
    </xdr:from>
    <xdr:to>
      <xdr:col>16</xdr:col>
      <xdr:colOff>76200</xdr:colOff>
      <xdr:row>19</xdr:row>
      <xdr:rowOff>171449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F7A78A8A-5643-43DA-B42A-10C2DBA7DCD3}"/>
            </a:ext>
          </a:extLst>
        </xdr:cNvPr>
        <xdr:cNvGrpSpPr/>
      </xdr:nvGrpSpPr>
      <xdr:grpSpPr>
        <a:xfrm>
          <a:off x="4139762" y="566736"/>
          <a:ext cx="5651938" cy="3224213"/>
          <a:chOff x="3558988" y="566736"/>
          <a:chExt cx="5593977" cy="3224213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BC7129C6-778D-434F-9845-3E375F425E56}"/>
              </a:ext>
            </a:extLst>
          </xdr:cNvPr>
          <xdr:cNvGraphicFramePr/>
        </xdr:nvGraphicFramePr>
        <xdr:xfrm>
          <a:off x="3558988" y="566736"/>
          <a:ext cx="5593977" cy="32242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26C3411E-C339-4793-AA6D-B2BE3C9BE703}"/>
              </a:ext>
            </a:extLst>
          </xdr:cNvPr>
          <xdr:cNvCxnSpPr/>
        </xdr:nvCxnSpPr>
        <xdr:spPr>
          <a:xfrm>
            <a:off x="3935506" y="2133600"/>
            <a:ext cx="4736166" cy="0"/>
          </a:xfrm>
          <a:prstGeom prst="line">
            <a:avLst/>
          </a:prstGeom>
          <a:ln>
            <a:prstDash val="dash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134469</xdr:colOff>
      <xdr:row>21</xdr:row>
      <xdr:rowOff>1119</xdr:rowOff>
    </xdr:from>
    <xdr:to>
      <xdr:col>15</xdr:col>
      <xdr:colOff>571499</xdr:colOff>
      <xdr:row>38</xdr:row>
      <xdr:rowOff>134470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F43A9A-D885-488C-BF85-973B3C065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419100</xdr:colOff>
      <xdr:row>13</xdr:row>
      <xdr:rowOff>66675</xdr:rowOff>
    </xdr:from>
    <xdr:to>
      <xdr:col>11</xdr:col>
      <xdr:colOff>552104</xdr:colOff>
      <xdr:row>17</xdr:row>
      <xdr:rowOff>38008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96C3550-D51B-4B9B-9FA0-3CFD25946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0" y="2552700"/>
          <a:ext cx="2771429" cy="7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438150</xdr:colOff>
      <xdr:row>13</xdr:row>
      <xdr:rowOff>95250</xdr:rowOff>
    </xdr:from>
    <xdr:to>
      <xdr:col>9</xdr:col>
      <xdr:colOff>618967</xdr:colOff>
      <xdr:row>15</xdr:row>
      <xdr:rowOff>142821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DD45AD1-D743-490E-A0EF-176C39A93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2581275"/>
          <a:ext cx="1266667" cy="428571"/>
        </a:xfrm>
        <a:prstGeom prst="rect">
          <a:avLst/>
        </a:prstGeom>
      </xdr:spPr>
    </xdr:pic>
    <xdr:clientData/>
  </xdr:twoCellAnchor>
  <xdr:twoCellAnchor>
    <xdr:from>
      <xdr:col>6</xdr:col>
      <xdr:colOff>66675</xdr:colOff>
      <xdr:row>23</xdr:row>
      <xdr:rowOff>71437</xdr:rowOff>
    </xdr:from>
    <xdr:to>
      <xdr:col>11</xdr:col>
      <xdr:colOff>638175</xdr:colOff>
      <xdr:row>37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4B673B-946F-4029-9703-4FBFC169F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57150</xdr:colOff>
      <xdr:row>39</xdr:row>
      <xdr:rowOff>185737</xdr:rowOff>
    </xdr:from>
    <xdr:to>
      <xdr:col>11</xdr:col>
      <xdr:colOff>628650</xdr:colOff>
      <xdr:row>54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7709D0-41D6-4BF2-A71A-899F8D810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519112</xdr:colOff>
      <xdr:row>55</xdr:row>
      <xdr:rowOff>138112</xdr:rowOff>
    </xdr:from>
    <xdr:to>
      <xdr:col>11</xdr:col>
      <xdr:colOff>481012</xdr:colOff>
      <xdr:row>70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469D64-89B2-4CFF-B46E-B416402EB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AABE9-C383-4603-9C78-E1B7F66D8782}" name="Table1" displayName="Table1" ref="A1:D11" totalsRowShown="0">
  <autoFilter ref="A1:D11" xr:uid="{C53EBCC1-3CCE-42C1-BE26-E4EF12BD6D7A}"/>
  <tableColumns count="4">
    <tableColumn id="1" xr3:uid="{CB33BA14-7CC2-45E3-B5C5-4FCF20F44644}" name="Instance"/>
    <tableColumn id="2" xr3:uid="{36045F7D-9459-49CF-BFED-2F4B7D9DBAE2}" name="Years" dataDxfId="1"/>
    <tableColumn id="3" xr3:uid="{2AAD0808-669D-4164-8E19-AD79B5C25D16}" name="Salary" dataDxfId="0"/>
    <tableColumn id="4" xr3:uid="{CE1C05DD-18CA-49A4-AC90-D3E31E2ADD0A}" name="Amoun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C087-7982-476D-8101-138BD0D40DC2}">
  <dimension ref="A1:I35"/>
  <sheetViews>
    <sheetView topLeftCell="A7" workbookViewId="0">
      <selection activeCell="G31" sqref="G31"/>
    </sheetView>
  </sheetViews>
  <sheetFormatPr defaultRowHeight="15" x14ac:dyDescent="0.25"/>
  <cols>
    <col min="1" max="1" width="18" bestFit="1" customWidth="1"/>
    <col min="2" max="2" width="17.5703125" bestFit="1" customWidth="1"/>
    <col min="3" max="3" width="14.5703125" bestFit="1" customWidth="1"/>
    <col min="6" max="6" width="20.1406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7" t="s">
        <v>5</v>
      </c>
      <c r="B3" s="7"/>
    </row>
    <row r="4" spans="1:9" x14ac:dyDescent="0.25">
      <c r="A4" s="4" t="s">
        <v>6</v>
      </c>
      <c r="B4" s="4">
        <v>0.88110909052888975</v>
      </c>
    </row>
    <row r="5" spans="1:9" x14ac:dyDescent="0.25">
      <c r="A5" s="4" t="s">
        <v>7</v>
      </c>
      <c r="B5" s="4">
        <v>0.77635322941264717</v>
      </c>
    </row>
    <row r="6" spans="1:9" x14ac:dyDescent="0.25">
      <c r="A6" s="4" t="s">
        <v>8</v>
      </c>
      <c r="B6" s="4">
        <v>0.71245415210197494</v>
      </c>
    </row>
    <row r="7" spans="1:9" x14ac:dyDescent="0.25">
      <c r="A7" s="4" t="s">
        <v>9</v>
      </c>
      <c r="B7" s="4">
        <v>121.09846507202012</v>
      </c>
    </row>
    <row r="8" spans="1:9" ht="15.75" thickBot="1" x14ac:dyDescent="0.3">
      <c r="A8" s="5" t="s">
        <v>10</v>
      </c>
      <c r="B8" s="5">
        <v>10</v>
      </c>
    </row>
    <row r="10" spans="1:9" ht="15.75" thickBot="1" x14ac:dyDescent="0.3">
      <c r="A10" t="s">
        <v>11</v>
      </c>
    </row>
    <row r="11" spans="1:9" x14ac:dyDescent="0.25">
      <c r="A11" s="6"/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</row>
    <row r="12" spans="1:9" x14ac:dyDescent="0.25">
      <c r="A12" s="4" t="s">
        <v>12</v>
      </c>
      <c r="B12" s="4">
        <v>2</v>
      </c>
      <c r="C12" s="4">
        <v>356346.13230040506</v>
      </c>
      <c r="D12" s="4">
        <v>178173.06615020253</v>
      </c>
      <c r="E12" s="4">
        <v>12.149678243992156</v>
      </c>
      <c r="F12" s="4">
        <v>5.2901649042831388E-3</v>
      </c>
    </row>
    <row r="13" spans="1:9" x14ac:dyDescent="0.25">
      <c r="A13" s="4" t="s">
        <v>13</v>
      </c>
      <c r="B13" s="4">
        <v>7</v>
      </c>
      <c r="C13" s="4">
        <v>102653.86769959494</v>
      </c>
      <c r="D13" s="4">
        <v>14664.838242799276</v>
      </c>
      <c r="E13" s="4"/>
      <c r="F13" s="4"/>
    </row>
    <row r="14" spans="1:9" ht="15.75" thickBot="1" x14ac:dyDescent="0.3">
      <c r="A14" s="5" t="s">
        <v>14</v>
      </c>
      <c r="B14" s="5">
        <v>9</v>
      </c>
      <c r="C14" s="5">
        <v>459000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21</v>
      </c>
      <c r="C16" s="6" t="s">
        <v>9</v>
      </c>
      <c r="D16" s="6" t="s">
        <v>22</v>
      </c>
      <c r="E16" s="6" t="s">
        <v>23</v>
      </c>
      <c r="F16" s="6" t="s">
        <v>24</v>
      </c>
      <c r="G16" s="6" t="s">
        <v>25</v>
      </c>
      <c r="H16" s="6"/>
      <c r="I16" s="6"/>
    </row>
    <row r="17" spans="1:9" x14ac:dyDescent="0.25">
      <c r="A17" s="4" t="s">
        <v>15</v>
      </c>
      <c r="B17" s="4">
        <v>-105.47879254250267</v>
      </c>
      <c r="C17" s="4">
        <v>143.81005810076044</v>
      </c>
      <c r="D17" s="4">
        <v>-0.73345907744922134</v>
      </c>
      <c r="E17" s="8">
        <v>0.48711027130273321</v>
      </c>
      <c r="F17" s="4">
        <v>-445.53554355052825</v>
      </c>
      <c r="G17" s="4">
        <v>234.5779584655229</v>
      </c>
      <c r="H17" s="4"/>
      <c r="I17" s="4"/>
    </row>
    <row r="18" spans="1:9" x14ac:dyDescent="0.25">
      <c r="A18" s="4" t="s">
        <v>3</v>
      </c>
      <c r="B18" s="4">
        <v>31.038882332302002</v>
      </c>
      <c r="C18" s="4">
        <v>25.498835052917286</v>
      </c>
      <c r="D18" s="4">
        <v>1.2172666817086959</v>
      </c>
      <c r="E18" s="8">
        <v>0.26294260834152317</v>
      </c>
      <c r="F18" s="4">
        <v>-29.256281421190408</v>
      </c>
      <c r="G18" s="4">
        <v>91.334046085794412</v>
      </c>
      <c r="H18" s="4"/>
      <c r="I18" s="4"/>
    </row>
    <row r="19" spans="1:9" ht="15.75" thickBot="1" x14ac:dyDescent="0.3">
      <c r="A19" s="5" t="s">
        <v>2</v>
      </c>
      <c r="B19" s="5">
        <v>0.13717066441261844</v>
      </c>
      <c r="C19" s="5">
        <v>2.9877211234682757E-2</v>
      </c>
      <c r="D19" s="5">
        <v>4.5911468555467057</v>
      </c>
      <c r="E19" s="9">
        <v>2.5103602789588683E-3</v>
      </c>
      <c r="F19" s="5">
        <v>6.6522286157127186E-2</v>
      </c>
      <c r="G19" s="5">
        <v>0.20781904266810969</v>
      </c>
      <c r="H19" s="5"/>
      <c r="I19" s="5"/>
    </row>
    <row r="23" spans="1:9" x14ac:dyDescent="0.25">
      <c r="A23" t="s">
        <v>26</v>
      </c>
      <c r="F23" t="s">
        <v>31</v>
      </c>
    </row>
    <row r="24" spans="1:9" ht="15.75" thickBot="1" x14ac:dyDescent="0.3"/>
    <row r="25" spans="1:9" x14ac:dyDescent="0.25">
      <c r="A25" s="6" t="s">
        <v>27</v>
      </c>
      <c r="B25" s="6" t="s">
        <v>28</v>
      </c>
      <c r="C25" s="6" t="s">
        <v>29</v>
      </c>
      <c r="D25" s="6" t="s">
        <v>30</v>
      </c>
      <c r="F25" s="6" t="s">
        <v>32</v>
      </c>
      <c r="G25" s="6" t="s">
        <v>1</v>
      </c>
    </row>
    <row r="26" spans="1:9" x14ac:dyDescent="0.25">
      <c r="A26" s="4">
        <v>1</v>
      </c>
      <c r="B26" s="4">
        <v>251.86686628815667</v>
      </c>
      <c r="C26" s="4">
        <v>-1.8668662881566718</v>
      </c>
      <c r="D26" s="4">
        <v>-1.7480216591404016E-2</v>
      </c>
      <c r="F26" s="4">
        <v>5</v>
      </c>
      <c r="G26" s="4">
        <v>250</v>
      </c>
    </row>
    <row r="27" spans="1:9" x14ac:dyDescent="0.25">
      <c r="A27" s="4">
        <v>2</v>
      </c>
      <c r="B27" s="4">
        <v>728.35944228254289</v>
      </c>
      <c r="C27" s="4">
        <v>121.64055771745711</v>
      </c>
      <c r="D27" s="4">
        <v>1.1389692495330375</v>
      </c>
      <c r="F27" s="4">
        <v>15</v>
      </c>
      <c r="G27" s="4">
        <v>250</v>
      </c>
    </row>
    <row r="28" spans="1:9" x14ac:dyDescent="0.25">
      <c r="A28" s="4">
        <v>3</v>
      </c>
      <c r="B28" s="4">
        <v>364.5062159101783</v>
      </c>
      <c r="C28" s="4">
        <v>185.4937840898217</v>
      </c>
      <c r="D28" s="4">
        <v>1.7368525763303622</v>
      </c>
      <c r="F28" s="4">
        <v>25</v>
      </c>
      <c r="G28" s="4">
        <v>400</v>
      </c>
    </row>
    <row r="29" spans="1:9" x14ac:dyDescent="0.25">
      <c r="A29" s="4">
        <v>4</v>
      </c>
      <c r="B29" s="4">
        <v>591.18877786992448</v>
      </c>
      <c r="C29" s="4">
        <v>-191.18877786992448</v>
      </c>
      <c r="D29" s="4">
        <v>-1.7901770834974984</v>
      </c>
      <c r="F29" s="4">
        <v>35</v>
      </c>
      <c r="G29" s="4">
        <v>450</v>
      </c>
    </row>
    <row r="30" spans="1:9" x14ac:dyDescent="0.25">
      <c r="A30" s="4">
        <v>5</v>
      </c>
      <c r="B30" s="4">
        <v>666.63264329686467</v>
      </c>
      <c r="C30" s="4">
        <v>33.367356703135329</v>
      </c>
      <c r="D30" s="4">
        <v>0.31243192185411245</v>
      </c>
      <c r="F30" s="4">
        <v>45</v>
      </c>
      <c r="G30" s="4">
        <v>550</v>
      </c>
    </row>
    <row r="31" spans="1:9" x14ac:dyDescent="0.25">
      <c r="A31" s="4">
        <v>6</v>
      </c>
      <c r="B31" s="4">
        <v>306.38416637427832</v>
      </c>
      <c r="C31" s="4">
        <v>-56.384166374278323</v>
      </c>
      <c r="D31" s="4">
        <v>-0.52794752725505856</v>
      </c>
      <c r="F31" s="4">
        <v>55</v>
      </c>
      <c r="G31" s="4">
        <v>600</v>
      </c>
    </row>
    <row r="32" spans="1:9" x14ac:dyDescent="0.25">
      <c r="A32" s="4">
        <v>7</v>
      </c>
      <c r="B32" s="4">
        <v>574.56889333673575</v>
      </c>
      <c r="C32" s="4">
        <v>25.431106663264245</v>
      </c>
      <c r="D32" s="4">
        <v>0.23812163487717872</v>
      </c>
      <c r="F32" s="4">
        <v>65</v>
      </c>
      <c r="G32" s="4">
        <v>650</v>
      </c>
    </row>
    <row r="33" spans="1:7" x14ac:dyDescent="0.25">
      <c r="A33" s="4">
        <v>8</v>
      </c>
      <c r="B33" s="4">
        <v>872.739605594718</v>
      </c>
      <c r="C33" s="4">
        <v>27.260394405282</v>
      </c>
      <c r="D33" s="4">
        <v>0.25524998849378611</v>
      </c>
      <c r="F33" s="4">
        <v>75</v>
      </c>
      <c r="G33" s="4">
        <v>700</v>
      </c>
    </row>
    <row r="34" spans="1:7" x14ac:dyDescent="0.25">
      <c r="A34" s="4">
        <v>9</v>
      </c>
      <c r="B34" s="4">
        <v>542.8280796465823</v>
      </c>
      <c r="C34" s="4">
        <v>-92.828079646582296</v>
      </c>
      <c r="D34" s="4">
        <v>-0.86918648018897882</v>
      </c>
      <c r="F34" s="4">
        <v>85</v>
      </c>
      <c r="G34" s="4">
        <v>850</v>
      </c>
    </row>
    <row r="35" spans="1:7" ht="15.75" thickBot="1" x14ac:dyDescent="0.3">
      <c r="A35" s="5">
        <v>10</v>
      </c>
      <c r="B35" s="5">
        <v>700.92530940001916</v>
      </c>
      <c r="C35" s="5">
        <v>-50.92530940001916</v>
      </c>
      <c r="D35" s="5">
        <v>-0.47683406355554236</v>
      </c>
      <c r="F35" s="5">
        <v>95</v>
      </c>
      <c r="G35" s="5">
        <v>900</v>
      </c>
    </row>
  </sheetData>
  <sortState xmlns:xlrd2="http://schemas.microsoft.com/office/spreadsheetml/2017/richdata2" ref="G26:G35">
    <sortCondition ref="G2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B34F-F711-4A82-AAB5-10CF6F42B392}">
  <dimension ref="A1:I18"/>
  <sheetViews>
    <sheetView workbookViewId="0">
      <selection activeCell="J8" sqref="J8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7" t="s">
        <v>5</v>
      </c>
      <c r="B3" s="7"/>
    </row>
    <row r="4" spans="1:9" x14ac:dyDescent="0.25">
      <c r="A4" s="4" t="s">
        <v>6</v>
      </c>
      <c r="B4" s="4">
        <v>0.8538222170526063</v>
      </c>
    </row>
    <row r="5" spans="1:9" x14ac:dyDescent="0.25">
      <c r="A5" s="4" t="s">
        <v>7</v>
      </c>
      <c r="B5" s="4">
        <v>0.729012378332628</v>
      </c>
    </row>
    <row r="6" spans="1:9" x14ac:dyDescent="0.25">
      <c r="A6" s="4" t="s">
        <v>8</v>
      </c>
      <c r="B6" s="4">
        <v>0.69513892562420654</v>
      </c>
    </row>
    <row r="7" spans="1:9" x14ac:dyDescent="0.25">
      <c r="A7" s="4" t="s">
        <v>9</v>
      </c>
      <c r="B7" s="4">
        <v>124.69127793540922</v>
      </c>
    </row>
    <row r="8" spans="1:9" ht="15.75" thickBot="1" x14ac:dyDescent="0.3">
      <c r="A8" s="5" t="s">
        <v>10</v>
      </c>
      <c r="B8" s="5">
        <v>10</v>
      </c>
    </row>
    <row r="10" spans="1:9" ht="15.75" thickBot="1" x14ac:dyDescent="0.3">
      <c r="A10" t="s">
        <v>11</v>
      </c>
    </row>
    <row r="11" spans="1:9" x14ac:dyDescent="0.25">
      <c r="A11" s="6"/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</row>
    <row r="12" spans="1:9" x14ac:dyDescent="0.25">
      <c r="A12" s="4" t="s">
        <v>12</v>
      </c>
      <c r="B12" s="4">
        <v>1</v>
      </c>
      <c r="C12" s="4">
        <v>334616.68165467627</v>
      </c>
      <c r="D12" s="4">
        <v>334616.68165467627</v>
      </c>
      <c r="E12" s="4">
        <v>21.52164364843102</v>
      </c>
      <c r="F12" s="4">
        <v>1.6680717716444529E-3</v>
      </c>
    </row>
    <row r="13" spans="1:9" x14ac:dyDescent="0.25">
      <c r="A13" s="4" t="s">
        <v>13</v>
      </c>
      <c r="B13" s="4">
        <v>8</v>
      </c>
      <c r="C13" s="4">
        <v>124383.31834532374</v>
      </c>
      <c r="D13" s="4">
        <v>15547.914793165468</v>
      </c>
      <c r="E13" s="4"/>
      <c r="F13" s="4"/>
    </row>
    <row r="14" spans="1:9" ht="15.75" thickBot="1" x14ac:dyDescent="0.3">
      <c r="A14" s="5" t="s">
        <v>14</v>
      </c>
      <c r="B14" s="5">
        <v>9</v>
      </c>
      <c r="C14" s="5">
        <v>459000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21</v>
      </c>
      <c r="C16" s="6" t="s">
        <v>9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50</v>
      </c>
      <c r="I16" s="6" t="s">
        <v>51</v>
      </c>
    </row>
    <row r="17" spans="1:9" x14ac:dyDescent="0.25">
      <c r="A17" s="4" t="s">
        <v>15</v>
      </c>
      <c r="B17" s="4">
        <v>-27.792266187050473</v>
      </c>
      <c r="C17" s="4">
        <v>132.69659511431928</v>
      </c>
      <c r="D17" s="4">
        <v>-0.20944219528095043</v>
      </c>
      <c r="E17" s="4">
        <v>0.83933814830246289</v>
      </c>
      <c r="F17" s="4">
        <v>-333.79116324818381</v>
      </c>
      <c r="G17" s="4">
        <v>278.20663087408286</v>
      </c>
      <c r="H17" s="4">
        <v>-333.79116324818381</v>
      </c>
      <c r="I17" s="4">
        <v>278.20663087408286</v>
      </c>
    </row>
    <row r="18" spans="1:9" ht="15.75" thickBot="1" x14ac:dyDescent="0.3">
      <c r="A18" s="5" t="s">
        <v>2</v>
      </c>
      <c r="B18" s="5">
        <v>0.14163669064748205</v>
      </c>
      <c r="C18" s="5">
        <v>3.0530790756915116E-2</v>
      </c>
      <c r="D18" s="5">
        <v>4.6391425553038399</v>
      </c>
      <c r="E18" s="5">
        <v>1.6680717716444499E-3</v>
      </c>
      <c r="F18" s="5">
        <v>7.1232560910982623E-2</v>
      </c>
      <c r="G18" s="5">
        <v>0.21204082038398148</v>
      </c>
      <c r="H18" s="5">
        <v>7.1232560910982623E-2</v>
      </c>
      <c r="I18" s="5">
        <v>0.21204082038398148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opLeftCell="A16" zoomScale="145" zoomScaleNormal="145" workbookViewId="0">
      <selection activeCell="E20" sqref="E20"/>
    </sheetView>
  </sheetViews>
  <sheetFormatPr defaultRowHeight="15" x14ac:dyDescent="0.25"/>
  <cols>
    <col min="2" max="2" width="8.28515625" customWidth="1"/>
  </cols>
  <sheetData>
    <row r="1" spans="1:17" x14ac:dyDescent="0.25">
      <c r="A1" t="s">
        <v>0</v>
      </c>
      <c r="B1" t="s">
        <v>3</v>
      </c>
      <c r="C1" t="s">
        <v>2</v>
      </c>
      <c r="D1" t="s">
        <v>1</v>
      </c>
    </row>
    <row r="2" spans="1:17" x14ac:dyDescent="0.25">
      <c r="A2">
        <v>1</v>
      </c>
      <c r="B2" s="3">
        <v>4</v>
      </c>
      <c r="C2">
        <v>1700</v>
      </c>
      <c r="D2">
        <v>250</v>
      </c>
    </row>
    <row r="3" spans="1:17" x14ac:dyDescent="0.25">
      <c r="A3">
        <v>2</v>
      </c>
      <c r="B3" s="3">
        <v>3</v>
      </c>
      <c r="C3" s="2">
        <v>5400</v>
      </c>
      <c r="D3">
        <v>850</v>
      </c>
    </row>
    <row r="4" spans="1:17" x14ac:dyDescent="0.25">
      <c r="A4">
        <v>3</v>
      </c>
      <c r="B4" s="3">
        <v>1</v>
      </c>
      <c r="C4" s="2">
        <v>3200</v>
      </c>
      <c r="D4">
        <v>550</v>
      </c>
    </row>
    <row r="5" spans="1:17" x14ac:dyDescent="0.25">
      <c r="A5">
        <v>4</v>
      </c>
      <c r="B5" s="3">
        <v>3</v>
      </c>
      <c r="C5" s="2">
        <v>4400</v>
      </c>
      <c r="D5">
        <v>400</v>
      </c>
    </row>
    <row r="6" spans="1:17" x14ac:dyDescent="0.25">
      <c r="A6">
        <v>5</v>
      </c>
      <c r="B6" s="3">
        <v>3</v>
      </c>
      <c r="C6" s="2">
        <v>4950</v>
      </c>
      <c r="D6">
        <v>700</v>
      </c>
    </row>
    <row r="7" spans="1:17" x14ac:dyDescent="0.25">
      <c r="A7">
        <v>6</v>
      </c>
      <c r="B7" s="3">
        <v>2</v>
      </c>
      <c r="C7" s="2">
        <v>2550</v>
      </c>
      <c r="D7">
        <v>250</v>
      </c>
    </row>
    <row r="8" spans="1:17" x14ac:dyDescent="0.25">
      <c r="A8">
        <v>7</v>
      </c>
      <c r="B8" s="3">
        <v>6</v>
      </c>
      <c r="C8" s="2">
        <v>3600</v>
      </c>
      <c r="D8">
        <v>600</v>
      </c>
    </row>
    <row r="9" spans="1:17" x14ac:dyDescent="0.25">
      <c r="A9">
        <v>8</v>
      </c>
      <c r="B9" s="3">
        <v>5</v>
      </c>
      <c r="C9" s="2">
        <v>6000</v>
      </c>
      <c r="D9">
        <v>900</v>
      </c>
    </row>
    <row r="10" spans="1:17" x14ac:dyDescent="0.25">
      <c r="A10">
        <v>9</v>
      </c>
      <c r="B10" s="3">
        <v>1</v>
      </c>
      <c r="C10" s="2">
        <v>4500</v>
      </c>
      <c r="D10">
        <v>450</v>
      </c>
    </row>
    <row r="11" spans="1:17" x14ac:dyDescent="0.25">
      <c r="A11">
        <v>10</v>
      </c>
      <c r="B11" s="3">
        <v>3</v>
      </c>
      <c r="C11" s="2">
        <v>5200</v>
      </c>
      <c r="D11">
        <v>650</v>
      </c>
    </row>
    <row r="13" spans="1:17" x14ac:dyDescent="0.25">
      <c r="B13" t="s">
        <v>70</v>
      </c>
      <c r="C13" t="s">
        <v>69</v>
      </c>
      <c r="D13" t="s">
        <v>68</v>
      </c>
    </row>
    <row r="16" spans="1:17" x14ac:dyDescent="0.25">
      <c r="Q16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76D1-7E02-4139-A68F-FE4675158880}">
  <dimension ref="A1:K19"/>
  <sheetViews>
    <sheetView topLeftCell="A4" workbookViewId="0">
      <selection activeCell="I9" sqref="I9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6" max="6" width="13.42578125" bestFit="1" customWidth="1"/>
  </cols>
  <sheetData>
    <row r="1" spans="1:11" x14ac:dyDescent="0.25">
      <c r="A1" t="s">
        <v>4</v>
      </c>
    </row>
    <row r="2" spans="1:11" ht="15.75" thickBot="1" x14ac:dyDescent="0.3"/>
    <row r="3" spans="1:11" x14ac:dyDescent="0.25">
      <c r="A3" s="7" t="s">
        <v>5</v>
      </c>
      <c r="B3" s="7"/>
    </row>
    <row r="4" spans="1:11" x14ac:dyDescent="0.25">
      <c r="A4" s="4" t="s">
        <v>6</v>
      </c>
      <c r="B4" s="4">
        <v>0.88110909052888975</v>
      </c>
    </row>
    <row r="5" spans="1:11" x14ac:dyDescent="0.25">
      <c r="A5" s="4" t="s">
        <v>7</v>
      </c>
      <c r="B5" s="4">
        <v>0.77635322941264717</v>
      </c>
    </row>
    <row r="6" spans="1:11" x14ac:dyDescent="0.25">
      <c r="A6" s="4" t="s">
        <v>8</v>
      </c>
      <c r="B6" s="4">
        <v>0.71245415210197494</v>
      </c>
    </row>
    <row r="7" spans="1:11" x14ac:dyDescent="0.25">
      <c r="A7" s="16" t="s">
        <v>9</v>
      </c>
      <c r="B7" s="16">
        <v>121.09846507202012</v>
      </c>
    </row>
    <row r="8" spans="1:11" ht="15.75" thickBot="1" x14ac:dyDescent="0.3">
      <c r="A8" s="5" t="s">
        <v>10</v>
      </c>
      <c r="B8" s="5">
        <v>10</v>
      </c>
    </row>
    <row r="10" spans="1:11" ht="15.75" thickBot="1" x14ac:dyDescent="0.3">
      <c r="A10" t="s">
        <v>11</v>
      </c>
    </row>
    <row r="11" spans="1:11" x14ac:dyDescent="0.25">
      <c r="A11" s="6"/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  <c r="J11" t="s">
        <v>35</v>
      </c>
      <c r="K11">
        <f>B17</f>
        <v>-105.47879254250267</v>
      </c>
    </row>
    <row r="12" spans="1:11" x14ac:dyDescent="0.25">
      <c r="A12" s="4" t="s">
        <v>12</v>
      </c>
      <c r="B12" s="4">
        <v>2</v>
      </c>
      <c r="C12" s="4">
        <v>356346.13230040506</v>
      </c>
      <c r="D12" s="4">
        <v>178173.06615020253</v>
      </c>
      <c r="E12" s="4">
        <v>12.149678243992156</v>
      </c>
      <c r="F12" s="4">
        <v>5.2901649042831388E-3</v>
      </c>
      <c r="J12" t="s">
        <v>36</v>
      </c>
      <c r="K12">
        <f>B18</f>
        <v>31.038882332302002</v>
      </c>
    </row>
    <row r="13" spans="1:11" x14ac:dyDescent="0.25">
      <c r="A13" s="4" t="s">
        <v>13</v>
      </c>
      <c r="B13" s="4">
        <v>7</v>
      </c>
      <c r="C13" s="4">
        <v>102653.86769959494</v>
      </c>
      <c r="D13" s="4">
        <v>14664.838242799276</v>
      </c>
      <c r="E13" s="4"/>
      <c r="F13" s="4"/>
      <c r="J13" t="s">
        <v>52</v>
      </c>
      <c r="K13">
        <f>B19</f>
        <v>0.13717066441261844</v>
      </c>
    </row>
    <row r="14" spans="1:11" ht="15.75" thickBot="1" x14ac:dyDescent="0.3">
      <c r="A14" s="5" t="s">
        <v>14</v>
      </c>
      <c r="B14" s="5">
        <v>9</v>
      </c>
      <c r="C14" s="5">
        <v>459000</v>
      </c>
      <c r="D14" s="5"/>
      <c r="E14" s="5"/>
      <c r="F14" s="5"/>
      <c r="J14" t="s">
        <v>53</v>
      </c>
    </row>
    <row r="15" spans="1:11" ht="15.75" thickBot="1" x14ac:dyDescent="0.3"/>
    <row r="16" spans="1:11" x14ac:dyDescent="0.25">
      <c r="A16" s="6"/>
      <c r="B16" s="6" t="s">
        <v>21</v>
      </c>
      <c r="C16" s="6" t="s">
        <v>9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50</v>
      </c>
      <c r="I16" s="6" t="s">
        <v>51</v>
      </c>
    </row>
    <row r="17" spans="1:9" x14ac:dyDescent="0.25">
      <c r="A17" s="4" t="s">
        <v>15</v>
      </c>
      <c r="B17" s="4">
        <v>-105.47879254250267</v>
      </c>
      <c r="C17" s="4">
        <v>143.81005810076044</v>
      </c>
      <c r="D17" s="4">
        <v>-0.73345907744922134</v>
      </c>
      <c r="E17" s="4">
        <v>0.48711027130273321</v>
      </c>
      <c r="F17" s="4">
        <v>-445.53554355052825</v>
      </c>
      <c r="G17" s="4">
        <v>234.5779584655229</v>
      </c>
      <c r="H17" s="4">
        <v>-445.53554355052825</v>
      </c>
      <c r="I17" s="4">
        <v>234.5779584655229</v>
      </c>
    </row>
    <row r="18" spans="1:9" x14ac:dyDescent="0.25">
      <c r="A18" s="4" t="s">
        <v>3</v>
      </c>
      <c r="B18" s="4">
        <v>31.038882332302002</v>
      </c>
      <c r="C18" s="4">
        <v>25.498835052917286</v>
      </c>
      <c r="D18" s="4">
        <v>1.2172666817086959</v>
      </c>
      <c r="E18" s="4">
        <v>0.26294260834152317</v>
      </c>
      <c r="F18" s="4">
        <v>-29.256281421190408</v>
      </c>
      <c r="G18" s="4">
        <v>91.334046085794412</v>
      </c>
      <c r="H18" s="4">
        <v>-29.256281421190408</v>
      </c>
      <c r="I18" s="4">
        <v>91.334046085794412</v>
      </c>
    </row>
    <row r="19" spans="1:9" ht="15.75" thickBot="1" x14ac:dyDescent="0.3">
      <c r="A19" s="5" t="s">
        <v>2</v>
      </c>
      <c r="B19" s="5">
        <v>0.13717066441261844</v>
      </c>
      <c r="C19" s="5">
        <v>2.9877211234682757E-2</v>
      </c>
      <c r="D19" s="5">
        <v>4.5911468555467057</v>
      </c>
      <c r="E19" s="5">
        <v>2.5103602789588683E-3</v>
      </c>
      <c r="F19" s="5">
        <v>6.6522286157127186E-2</v>
      </c>
      <c r="G19" s="5">
        <v>0.20781904266810969</v>
      </c>
      <c r="H19" s="5">
        <v>6.6522286157127186E-2</v>
      </c>
      <c r="I19" s="5">
        <v>0.20781904266810969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8F30-E53A-428A-A807-92C1537A38F3}">
  <dimension ref="A1:U67"/>
  <sheetViews>
    <sheetView tabSelected="1" topLeftCell="A37" workbookViewId="0">
      <selection activeCell="D64" sqref="D64"/>
    </sheetView>
  </sheetViews>
  <sheetFormatPr defaultRowHeight="15" x14ac:dyDescent="0.25"/>
  <cols>
    <col min="1" max="1" width="10.5703125" customWidth="1"/>
    <col min="4" max="4" width="10.28515625" customWidth="1"/>
    <col min="9" max="9" width="16.28515625" bestFit="1" customWidth="1"/>
    <col min="10" max="10" width="16.28515625" customWidth="1"/>
    <col min="11" max="11" width="23.28515625" customWidth="1"/>
    <col min="12" max="12" width="12.5703125" bestFit="1" customWidth="1"/>
    <col min="13" max="13" width="14.42578125" bestFit="1" customWidth="1"/>
    <col min="14" max="14" width="15.28515625" customWidth="1"/>
    <col min="15" max="15" width="15.5703125" customWidth="1"/>
    <col min="17" max="17" width="12.140625" customWidth="1"/>
  </cols>
  <sheetData>
    <row r="1" spans="1:17" ht="15.75" x14ac:dyDescent="0.25">
      <c r="A1" t="s">
        <v>0</v>
      </c>
      <c r="B1" t="s">
        <v>3</v>
      </c>
      <c r="C1" t="s">
        <v>2</v>
      </c>
      <c r="D1" t="s">
        <v>1</v>
      </c>
      <c r="F1" s="10" t="s">
        <v>34</v>
      </c>
      <c r="G1" s="11" t="s">
        <v>38</v>
      </c>
      <c r="H1" t="s">
        <v>37</v>
      </c>
      <c r="I1" t="s">
        <v>42</v>
      </c>
      <c r="J1" t="s">
        <v>41</v>
      </c>
      <c r="K1" t="s">
        <v>44</v>
      </c>
      <c r="L1" t="s">
        <v>63</v>
      </c>
      <c r="M1" t="s">
        <v>62</v>
      </c>
      <c r="N1" s="23" t="s">
        <v>46</v>
      </c>
      <c r="O1" t="s">
        <v>49</v>
      </c>
      <c r="P1" s="19" t="s">
        <v>58</v>
      </c>
      <c r="Q1" s="31" t="s">
        <v>61</v>
      </c>
    </row>
    <row r="2" spans="1:17" x14ac:dyDescent="0.25">
      <c r="A2">
        <v>1</v>
      </c>
      <c r="B2" s="3">
        <v>4</v>
      </c>
      <c r="C2">
        <v>1700</v>
      </c>
      <c r="D2">
        <v>250</v>
      </c>
      <c r="F2">
        <v>1</v>
      </c>
      <c r="G2">
        <f>Table1[[#This Row],[Salary]]-$C$13</f>
        <v>-2450</v>
      </c>
      <c r="H2">
        <f>Table1[[#This Row],[Amount]]-$D$13</f>
        <v>-310</v>
      </c>
      <c r="I2">
        <f>G2*H2</f>
        <v>759500</v>
      </c>
      <c r="J2">
        <f>G2^2</f>
        <v>6002500</v>
      </c>
      <c r="K2">
        <f>H2^2</f>
        <v>96100</v>
      </c>
      <c r="L2" s="32">
        <f>($H$15)+$H$14*Table1[[#This Row],[Salary]]</f>
        <v>212.99010791366908</v>
      </c>
      <c r="M2" s="12">
        <f>Table1[[#This Row],[Amount]]-L2</f>
        <v>37.009892086330922</v>
      </c>
      <c r="N2" s="28">
        <f>M2^2</f>
        <v>1369.7321122418602</v>
      </c>
      <c r="O2">
        <f>(L2-$D$13)^2</f>
        <v>120415.86520576703</v>
      </c>
      <c r="P2" s="27">
        <f>ABS(M2)/Table1[[#This Row],[Amount]]</f>
        <v>0.1480395683453237</v>
      </c>
      <c r="Q2" s="30">
        <f>ABS(M2)</f>
        <v>37.009892086330922</v>
      </c>
    </row>
    <row r="3" spans="1:17" x14ac:dyDescent="0.25">
      <c r="A3">
        <v>2</v>
      </c>
      <c r="B3" s="3">
        <v>3</v>
      </c>
      <c r="C3" s="2">
        <v>5400</v>
      </c>
      <c r="D3">
        <v>850</v>
      </c>
      <c r="F3">
        <v>2</v>
      </c>
      <c r="G3">
        <f>Table1[[#This Row],[Salary]]-$C$13</f>
        <v>1250</v>
      </c>
      <c r="H3">
        <f>Table1[[#This Row],[Amount]]-$D$13</f>
        <v>290</v>
      </c>
      <c r="I3">
        <f t="shared" ref="I3:I11" si="0">G3*H3</f>
        <v>362500</v>
      </c>
      <c r="J3">
        <f t="shared" ref="J3:J11" si="1">G3^2</f>
        <v>1562500</v>
      </c>
      <c r="K3">
        <f t="shared" ref="K3:K11" si="2">H3^2</f>
        <v>84100</v>
      </c>
      <c r="L3" s="32">
        <f>($H$15)+$H$14*Table1[[#This Row],[Salary]]</f>
        <v>737.04586330935251</v>
      </c>
      <c r="M3" s="12">
        <f>Table1[[#This Row],[Amount]]-L3</f>
        <v>112.95413669064749</v>
      </c>
      <c r="N3" s="28">
        <f t="shared" ref="N3:N11" si="3">M3^2</f>
        <v>12758.636995529478</v>
      </c>
      <c r="O3">
        <f t="shared" ref="O3:O11" si="4">(L3-$D$13)^2</f>
        <v>31345.237714953935</v>
      </c>
      <c r="P3" s="27">
        <f>ABS(M3)/Table1[[#This Row],[Amount]]</f>
        <v>0.13288721963605588</v>
      </c>
      <c r="Q3" s="30">
        <f t="shared" ref="Q3:Q11" si="5">ABS(M3)</f>
        <v>112.95413669064749</v>
      </c>
    </row>
    <row r="4" spans="1:17" x14ac:dyDescent="0.25">
      <c r="A4">
        <v>3</v>
      </c>
      <c r="B4" s="3">
        <v>1</v>
      </c>
      <c r="C4" s="2">
        <v>3200</v>
      </c>
      <c r="D4">
        <v>550</v>
      </c>
      <c r="F4">
        <v>3</v>
      </c>
      <c r="G4">
        <f>Table1[[#This Row],[Salary]]-$C$13</f>
        <v>-950</v>
      </c>
      <c r="H4">
        <f>Table1[[#This Row],[Amount]]-$D$13</f>
        <v>-10</v>
      </c>
      <c r="I4">
        <f t="shared" si="0"/>
        <v>9500</v>
      </c>
      <c r="J4">
        <f t="shared" si="1"/>
        <v>902500</v>
      </c>
      <c r="K4">
        <f t="shared" si="2"/>
        <v>100</v>
      </c>
      <c r="L4" s="32">
        <f>($H$15)+$H$14*Table1[[#This Row],[Salary]]</f>
        <v>425.4451438848921</v>
      </c>
      <c r="M4" s="12">
        <f>Table1[[#This Row],[Amount]]-L4</f>
        <v>124.5548561151079</v>
      </c>
      <c r="N4" s="28">
        <f t="shared" si="3"/>
        <v>15513.91218185523</v>
      </c>
      <c r="O4">
        <f t="shared" si="4"/>
        <v>18105.009304157389</v>
      </c>
      <c r="P4" s="27">
        <f>ABS(M4)/Table1[[#This Row],[Amount]]</f>
        <v>0.22646337475474163</v>
      </c>
      <c r="Q4" s="30">
        <f t="shared" si="5"/>
        <v>124.5548561151079</v>
      </c>
    </row>
    <row r="5" spans="1:17" x14ac:dyDescent="0.25">
      <c r="A5">
        <v>4</v>
      </c>
      <c r="B5" s="3">
        <v>3</v>
      </c>
      <c r="C5" s="2">
        <v>4400</v>
      </c>
      <c r="D5">
        <v>400</v>
      </c>
      <c r="F5">
        <v>4</v>
      </c>
      <c r="G5">
        <f>Table1[[#This Row],[Salary]]-$C$13</f>
        <v>250</v>
      </c>
      <c r="H5">
        <f>Table1[[#This Row],[Amount]]-$D$13</f>
        <v>-160</v>
      </c>
      <c r="I5">
        <f t="shared" si="0"/>
        <v>-40000</v>
      </c>
      <c r="J5">
        <f t="shared" si="1"/>
        <v>62500</v>
      </c>
      <c r="K5">
        <f t="shared" si="2"/>
        <v>25600</v>
      </c>
      <c r="L5" s="32">
        <f>($H$15)+$H$14*Table1[[#This Row],[Salary]]</f>
        <v>595.40917266187057</v>
      </c>
      <c r="M5" s="12">
        <f>Table1[[#This Row],[Amount]]-L5</f>
        <v>-195.40917266187057</v>
      </c>
      <c r="N5" s="28">
        <f t="shared" si="3"/>
        <v>38184.744760396745</v>
      </c>
      <c r="O5">
        <f t="shared" si="4"/>
        <v>1253.8095085981622</v>
      </c>
      <c r="P5" s="27">
        <f>ABS(M5)/Table1[[#This Row],[Amount]]</f>
        <v>0.48852293165467642</v>
      </c>
      <c r="Q5" s="30">
        <f t="shared" si="5"/>
        <v>195.40917266187057</v>
      </c>
    </row>
    <row r="6" spans="1:17" x14ac:dyDescent="0.25">
      <c r="A6">
        <v>5</v>
      </c>
      <c r="B6" s="3">
        <v>3</v>
      </c>
      <c r="C6" s="2">
        <v>4950</v>
      </c>
      <c r="D6">
        <v>700</v>
      </c>
      <c r="F6">
        <v>5</v>
      </c>
      <c r="G6">
        <f>Table1[[#This Row],[Salary]]-$C$13</f>
        <v>800</v>
      </c>
      <c r="H6">
        <f>Table1[[#This Row],[Amount]]-$D$13</f>
        <v>140</v>
      </c>
      <c r="I6">
        <f t="shared" si="0"/>
        <v>112000</v>
      </c>
      <c r="J6">
        <f t="shared" si="1"/>
        <v>640000</v>
      </c>
      <c r="K6">
        <f t="shared" si="2"/>
        <v>19600</v>
      </c>
      <c r="L6" s="32">
        <f>($H$15)+$H$14*Table1[[#This Row],[Salary]]</f>
        <v>673.30935251798564</v>
      </c>
      <c r="M6" s="12">
        <f>Table1[[#This Row],[Amount]]-L6</f>
        <v>26.690647482014356</v>
      </c>
      <c r="N6" s="28">
        <f t="shared" si="3"/>
        <v>712.39066300915931</v>
      </c>
      <c r="O6">
        <f t="shared" si="4"/>
        <v>12839.009368045139</v>
      </c>
      <c r="P6" s="27">
        <f>ABS(M6)/Table1[[#This Row],[Amount]]</f>
        <v>3.8129496402877654E-2</v>
      </c>
      <c r="Q6" s="30">
        <f t="shared" si="5"/>
        <v>26.690647482014356</v>
      </c>
    </row>
    <row r="7" spans="1:17" x14ac:dyDescent="0.25">
      <c r="A7">
        <v>6</v>
      </c>
      <c r="B7" s="3">
        <v>2</v>
      </c>
      <c r="C7" s="2">
        <v>2550</v>
      </c>
      <c r="D7">
        <v>250</v>
      </c>
      <c r="F7">
        <v>6</v>
      </c>
      <c r="G7">
        <f>Table1[[#This Row],[Salary]]-$C$13</f>
        <v>-1600</v>
      </c>
      <c r="H7">
        <f>Table1[[#This Row],[Amount]]-$D$13</f>
        <v>-310</v>
      </c>
      <c r="I7">
        <f t="shared" si="0"/>
        <v>496000</v>
      </c>
      <c r="J7">
        <f t="shared" si="1"/>
        <v>2560000</v>
      </c>
      <c r="K7">
        <f t="shared" si="2"/>
        <v>96100</v>
      </c>
      <c r="L7" s="32">
        <f>($H$15)+$H$14*Table1[[#This Row],[Salary]]</f>
        <v>333.38129496402883</v>
      </c>
      <c r="M7" s="12">
        <f>Table1[[#This Row],[Amount]]-L7</f>
        <v>-83.381294964028825</v>
      </c>
      <c r="N7" s="28">
        <f t="shared" si="3"/>
        <v>6952.4403498783786</v>
      </c>
      <c r="O7">
        <f t="shared" si="4"/>
        <v>51356.037472180506</v>
      </c>
      <c r="P7" s="27">
        <f>ABS(M7)/Table1[[#This Row],[Amount]]</f>
        <v>0.33352517985611529</v>
      </c>
      <c r="Q7" s="30">
        <f t="shared" si="5"/>
        <v>83.381294964028825</v>
      </c>
    </row>
    <row r="8" spans="1:17" x14ac:dyDescent="0.25">
      <c r="A8">
        <v>7</v>
      </c>
      <c r="B8" s="3">
        <v>6</v>
      </c>
      <c r="C8" s="2">
        <v>3600</v>
      </c>
      <c r="D8">
        <v>600</v>
      </c>
      <c r="F8">
        <v>7</v>
      </c>
      <c r="G8">
        <f>Table1[[#This Row],[Salary]]-$C$13</f>
        <v>-550</v>
      </c>
      <c r="H8">
        <f>Table1[[#This Row],[Amount]]-$D$13</f>
        <v>40</v>
      </c>
      <c r="I8">
        <f t="shared" si="0"/>
        <v>-22000</v>
      </c>
      <c r="J8">
        <f t="shared" si="1"/>
        <v>302500</v>
      </c>
      <c r="K8">
        <f t="shared" si="2"/>
        <v>1600</v>
      </c>
      <c r="L8" s="32">
        <f>($H$15)+$H$14*Table1[[#This Row],[Salary]]</f>
        <v>482.09982014388493</v>
      </c>
      <c r="M8" s="12">
        <f>Table1[[#This Row],[Amount]]-L8</f>
        <v>117.90017985611507</v>
      </c>
      <c r="N8" s="28">
        <f t="shared" si="3"/>
        <v>13900.452410104283</v>
      </c>
      <c r="O8">
        <f t="shared" si="4"/>
        <v>6068.4380216150767</v>
      </c>
      <c r="P8" s="27">
        <f>ABS(M8)/Table1[[#This Row],[Amount]]</f>
        <v>0.19650029976019179</v>
      </c>
      <c r="Q8" s="30">
        <f t="shared" si="5"/>
        <v>117.90017985611507</v>
      </c>
    </row>
    <row r="9" spans="1:17" x14ac:dyDescent="0.25">
      <c r="A9">
        <v>8</v>
      </c>
      <c r="B9" s="3">
        <v>5</v>
      </c>
      <c r="C9" s="2">
        <v>6000</v>
      </c>
      <c r="D9">
        <v>900</v>
      </c>
      <c r="F9">
        <v>8</v>
      </c>
      <c r="G9">
        <f>Table1[[#This Row],[Salary]]-$C$13</f>
        <v>1850</v>
      </c>
      <c r="H9">
        <f>Table1[[#This Row],[Amount]]-$D$13</f>
        <v>340</v>
      </c>
      <c r="I9">
        <f t="shared" si="0"/>
        <v>629000</v>
      </c>
      <c r="J9">
        <f t="shared" si="1"/>
        <v>3422500</v>
      </c>
      <c r="K9">
        <f t="shared" si="2"/>
        <v>115600</v>
      </c>
      <c r="L9" s="32">
        <f>($H$15)+$H$14*Table1[[#This Row],[Salary]]</f>
        <v>822.02787769784175</v>
      </c>
      <c r="M9" s="12">
        <f>Table1[[#This Row],[Amount]]-L9</f>
        <v>77.972122302158255</v>
      </c>
      <c r="N9" s="28">
        <f t="shared" si="3"/>
        <v>6079.6518563027248</v>
      </c>
      <c r="O9">
        <f t="shared" si="4"/>
        <v>68658.608690835114</v>
      </c>
      <c r="P9" s="27">
        <f>ABS(M9)/Table1[[#This Row],[Amount]]</f>
        <v>8.6635691446842508E-2</v>
      </c>
      <c r="Q9" s="30">
        <f t="shared" si="5"/>
        <v>77.972122302158255</v>
      </c>
    </row>
    <row r="10" spans="1:17" x14ac:dyDescent="0.25">
      <c r="A10">
        <v>9</v>
      </c>
      <c r="B10" s="3">
        <v>1</v>
      </c>
      <c r="C10" s="2">
        <v>4500</v>
      </c>
      <c r="D10">
        <v>450</v>
      </c>
      <c r="F10">
        <v>9</v>
      </c>
      <c r="G10">
        <f>Table1[[#This Row],[Salary]]-$C$13</f>
        <v>350</v>
      </c>
      <c r="H10">
        <f>Table1[[#This Row],[Amount]]-$D$13</f>
        <v>-110</v>
      </c>
      <c r="I10">
        <f t="shared" si="0"/>
        <v>-38500</v>
      </c>
      <c r="J10">
        <f t="shared" si="1"/>
        <v>122500</v>
      </c>
      <c r="K10">
        <f t="shared" si="2"/>
        <v>12100</v>
      </c>
      <c r="L10" s="32">
        <f>($H$15)+$H$14*Table1[[#This Row],[Salary]]</f>
        <v>609.57284172661878</v>
      </c>
      <c r="M10" s="12">
        <f>Table1[[#This Row],[Amount]]-L10</f>
        <v>-159.57284172661878</v>
      </c>
      <c r="N10" s="28">
        <f t="shared" si="3"/>
        <v>25463.491816708527</v>
      </c>
      <c r="O10">
        <f t="shared" si="4"/>
        <v>2457.4666368523958</v>
      </c>
      <c r="P10" s="27">
        <f>ABS(M10)/Table1[[#This Row],[Amount]]</f>
        <v>0.35460631494804173</v>
      </c>
      <c r="Q10" s="30">
        <f t="shared" si="5"/>
        <v>159.57284172661878</v>
      </c>
    </row>
    <row r="11" spans="1:17" x14ac:dyDescent="0.25">
      <c r="A11">
        <v>10</v>
      </c>
      <c r="B11" s="3">
        <v>3</v>
      </c>
      <c r="C11" s="2">
        <v>5200</v>
      </c>
      <c r="D11">
        <v>650</v>
      </c>
      <c r="F11">
        <v>10</v>
      </c>
      <c r="G11">
        <f>Table1[[#This Row],[Salary]]-$C$13</f>
        <v>1050</v>
      </c>
      <c r="H11">
        <f>Table1[[#This Row],[Amount]]-$D$13</f>
        <v>90</v>
      </c>
      <c r="I11">
        <f t="shared" si="0"/>
        <v>94500</v>
      </c>
      <c r="J11">
        <f t="shared" si="1"/>
        <v>1102500</v>
      </c>
      <c r="K11">
        <f t="shared" si="2"/>
        <v>8100</v>
      </c>
      <c r="L11" s="32">
        <f>($H$15)+$H$14*Table1[[#This Row],[Salary]]</f>
        <v>708.7185251798561</v>
      </c>
      <c r="M11" s="12">
        <f>Table1[[#This Row],[Amount]]-L11</f>
        <v>-58.718525179856101</v>
      </c>
      <c r="N11" s="28">
        <f t="shared" si="3"/>
        <v>3447.8651992973951</v>
      </c>
      <c r="O11">
        <f t="shared" si="4"/>
        <v>22117.199731671491</v>
      </c>
      <c r="P11" s="27">
        <f>ABS(M11)/Table1[[#This Row],[Amount]]</f>
        <v>9.0336192584394001E-2</v>
      </c>
      <c r="Q11" s="30">
        <f t="shared" si="5"/>
        <v>58.718525179856101</v>
      </c>
    </row>
    <row r="12" spans="1:17" x14ac:dyDescent="0.25">
      <c r="F12" s="15"/>
      <c r="G12" s="15"/>
      <c r="H12" s="15"/>
      <c r="I12" s="15">
        <f>SUM(I2:I11)</f>
        <v>2362500</v>
      </c>
      <c r="J12" s="15">
        <f t="shared" ref="J12:K12" si="6">SUM(J2:J11)</f>
        <v>16680000</v>
      </c>
      <c r="K12" s="15">
        <f t="shared" si="6"/>
        <v>459000</v>
      </c>
      <c r="L12" s="15"/>
      <c r="M12" s="15"/>
      <c r="N12" s="15">
        <f t="shared" ref="N12:O12" si="7">SUM(N2:N11)</f>
        <v>124383.31834532377</v>
      </c>
      <c r="O12" s="15">
        <f t="shared" si="7"/>
        <v>334616.68165467627</v>
      </c>
      <c r="P12" s="15"/>
    </row>
    <row r="13" spans="1:17" x14ac:dyDescent="0.25">
      <c r="A13" t="s">
        <v>33</v>
      </c>
      <c r="B13">
        <f>AVERAGE(B2:B11)</f>
        <v>3.1</v>
      </c>
      <c r="C13" s="3">
        <f t="shared" ref="C13:D13" si="8">AVERAGE(C2:C11)</f>
        <v>4150</v>
      </c>
      <c r="D13" s="3">
        <f t="shared" si="8"/>
        <v>560</v>
      </c>
      <c r="K13" s="14" t="s">
        <v>43</v>
      </c>
      <c r="L13" s="3"/>
      <c r="M13" s="3"/>
      <c r="N13" s="14" t="s">
        <v>48</v>
      </c>
      <c r="O13" s="14" t="s">
        <v>45</v>
      </c>
    </row>
    <row r="14" spans="1:17" x14ac:dyDescent="0.25">
      <c r="C14" s="3" t="s">
        <v>39</v>
      </c>
      <c r="D14" s="3" t="s">
        <v>40</v>
      </c>
      <c r="G14" t="s">
        <v>36</v>
      </c>
      <c r="H14" s="13">
        <f>I12/J12</f>
        <v>0.14163669064748202</v>
      </c>
      <c r="K14" s="3"/>
      <c r="L14" s="3"/>
      <c r="M14" s="3"/>
      <c r="N14" s="3"/>
      <c r="O14" s="3"/>
    </row>
    <row r="15" spans="1:17" x14ac:dyDescent="0.25">
      <c r="G15" t="s">
        <v>35</v>
      </c>
      <c r="H15" s="13">
        <f>D13-H14*C13</f>
        <v>-27.792266187050359</v>
      </c>
      <c r="N15" s="21">
        <f>AVERAGE(N2:N11)</f>
        <v>12438.331834532377</v>
      </c>
      <c r="O15" s="22" t="s">
        <v>54</v>
      </c>
      <c r="P15" s="23"/>
    </row>
    <row r="16" spans="1:17" x14ac:dyDescent="0.25">
      <c r="N16" s="23"/>
      <c r="O16" s="22" t="s">
        <v>55</v>
      </c>
      <c r="P16" s="23"/>
      <c r="Q16" s="34">
        <v>2</v>
      </c>
    </row>
    <row r="17" spans="1:21" x14ac:dyDescent="0.25">
      <c r="G17" t="s">
        <v>43</v>
      </c>
      <c r="H17">
        <f>K12</f>
        <v>459000</v>
      </c>
    </row>
    <row r="18" spans="1:21" x14ac:dyDescent="0.25">
      <c r="G18" t="s">
        <v>48</v>
      </c>
      <c r="H18">
        <f>N12</f>
        <v>124383.31834532377</v>
      </c>
      <c r="N18" s="24">
        <f>SQRT(N15)</f>
        <v>111.52726946595786</v>
      </c>
      <c r="O18" s="25" t="s">
        <v>56</v>
      </c>
      <c r="P18" s="26"/>
    </row>
    <row r="19" spans="1:21" x14ac:dyDescent="0.25">
      <c r="G19" t="s">
        <v>45</v>
      </c>
      <c r="H19">
        <f>O12</f>
        <v>334616.68165467627</v>
      </c>
      <c r="N19" s="26"/>
      <c r="O19" s="25" t="s">
        <v>57</v>
      </c>
      <c r="P19" s="26"/>
      <c r="Q19" s="34">
        <v>3</v>
      </c>
    </row>
    <row r="20" spans="1:21" x14ac:dyDescent="0.25">
      <c r="F20" s="34">
        <v>1</v>
      </c>
      <c r="G20" s="13" t="s">
        <v>47</v>
      </c>
      <c r="H20">
        <f>H19/H17</f>
        <v>0.729012378332628</v>
      </c>
      <c r="N20" s="17"/>
    </row>
    <row r="22" spans="1:21" x14ac:dyDescent="0.25">
      <c r="P22" s="18">
        <f>AVERAGE(P2:P11)</f>
        <v>0.20956462693892602</v>
      </c>
      <c r="Q22" s="19" t="s">
        <v>60</v>
      </c>
      <c r="R22" s="20"/>
      <c r="S22" s="20"/>
      <c r="T22" s="20"/>
      <c r="U22" s="34">
        <v>4</v>
      </c>
    </row>
    <row r="23" spans="1:21" x14ac:dyDescent="0.25">
      <c r="P23" s="20"/>
      <c r="Q23" s="19" t="s">
        <v>59</v>
      </c>
      <c r="R23" s="20"/>
      <c r="S23" s="20"/>
      <c r="T23" s="20"/>
    </row>
    <row r="24" spans="1:21" x14ac:dyDescent="0.25">
      <c r="A24" s="13" t="s">
        <v>65</v>
      </c>
    </row>
    <row r="25" spans="1:21" x14ac:dyDescent="0.25">
      <c r="B25" t="s">
        <v>66</v>
      </c>
      <c r="Q25" s="33">
        <f>AVERAGE(Q2:Q11)</f>
        <v>99.416366906474821</v>
      </c>
      <c r="R25" s="29" t="s">
        <v>64</v>
      </c>
      <c r="S25" s="29"/>
      <c r="T25" s="29"/>
      <c r="U25" s="34">
        <v>5</v>
      </c>
    </row>
    <row r="26" spans="1:21" x14ac:dyDescent="0.25">
      <c r="B26" t="s">
        <v>69</v>
      </c>
    </row>
    <row r="27" spans="1:21" x14ac:dyDescent="0.25">
      <c r="B27" t="s">
        <v>2</v>
      </c>
      <c r="C27" t="s">
        <v>67</v>
      </c>
    </row>
    <row r="28" spans="1:21" x14ac:dyDescent="0.25">
      <c r="B28">
        <v>1700</v>
      </c>
      <c r="C28">
        <v>37.009892086330922</v>
      </c>
    </row>
    <row r="29" spans="1:21" x14ac:dyDescent="0.25">
      <c r="B29">
        <v>5400</v>
      </c>
      <c r="C29">
        <v>112.95413669064749</v>
      </c>
    </row>
    <row r="30" spans="1:21" x14ac:dyDescent="0.25">
      <c r="B30">
        <v>3200</v>
      </c>
      <c r="C30">
        <v>124.5548561151079</v>
      </c>
    </row>
    <row r="31" spans="1:21" x14ac:dyDescent="0.25">
      <c r="B31">
        <v>4400</v>
      </c>
      <c r="C31">
        <v>195.40917266187057</v>
      </c>
    </row>
    <row r="32" spans="1:21" x14ac:dyDescent="0.25">
      <c r="B32">
        <v>4950</v>
      </c>
      <c r="C32">
        <v>26.690647482014356</v>
      </c>
    </row>
    <row r="33" spans="2:3" x14ac:dyDescent="0.25">
      <c r="B33">
        <v>2550</v>
      </c>
      <c r="C33">
        <v>83.381294964028825</v>
      </c>
    </row>
    <row r="34" spans="2:3" x14ac:dyDescent="0.25">
      <c r="B34">
        <v>3600</v>
      </c>
      <c r="C34">
        <v>117.90017985611507</v>
      </c>
    </row>
    <row r="35" spans="2:3" x14ac:dyDescent="0.25">
      <c r="B35">
        <v>6000</v>
      </c>
      <c r="C35">
        <v>77.972122302158255</v>
      </c>
    </row>
    <row r="36" spans="2:3" x14ac:dyDescent="0.25">
      <c r="B36">
        <v>4500</v>
      </c>
      <c r="C36">
        <v>159.57284172661878</v>
      </c>
    </row>
    <row r="37" spans="2:3" x14ac:dyDescent="0.25">
      <c r="B37">
        <v>5200</v>
      </c>
      <c r="C37">
        <v>58.718525179856101</v>
      </c>
    </row>
    <row r="40" spans="2:3" x14ac:dyDescent="0.25">
      <c r="B40" t="s">
        <v>70</v>
      </c>
    </row>
    <row r="41" spans="2:3" x14ac:dyDescent="0.25">
      <c r="B41" t="s">
        <v>3</v>
      </c>
      <c r="C41" t="s">
        <v>67</v>
      </c>
    </row>
    <row r="42" spans="2:3" x14ac:dyDescent="0.25">
      <c r="B42">
        <v>4</v>
      </c>
      <c r="C42">
        <v>37.009892086330922</v>
      </c>
    </row>
    <row r="43" spans="2:3" x14ac:dyDescent="0.25">
      <c r="B43">
        <v>3</v>
      </c>
      <c r="C43">
        <v>112.95413669064749</v>
      </c>
    </row>
    <row r="44" spans="2:3" x14ac:dyDescent="0.25">
      <c r="B44">
        <v>1</v>
      </c>
      <c r="C44">
        <v>124.5548561151079</v>
      </c>
    </row>
    <row r="45" spans="2:3" x14ac:dyDescent="0.25">
      <c r="B45">
        <v>3</v>
      </c>
      <c r="C45">
        <v>195.40917266187057</v>
      </c>
    </row>
    <row r="46" spans="2:3" x14ac:dyDescent="0.25">
      <c r="B46">
        <v>3</v>
      </c>
      <c r="C46">
        <v>26.690647482014356</v>
      </c>
    </row>
    <row r="47" spans="2:3" x14ac:dyDescent="0.25">
      <c r="B47">
        <v>2</v>
      </c>
      <c r="C47">
        <v>83.381294964028825</v>
      </c>
    </row>
    <row r="48" spans="2:3" x14ac:dyDescent="0.25">
      <c r="B48">
        <v>6</v>
      </c>
      <c r="C48">
        <v>117.90017985611507</v>
      </c>
    </row>
    <row r="49" spans="2:3" x14ac:dyDescent="0.25">
      <c r="B49">
        <v>5</v>
      </c>
      <c r="C49">
        <v>77.972122302158255</v>
      </c>
    </row>
    <row r="50" spans="2:3" x14ac:dyDescent="0.25">
      <c r="B50">
        <v>1</v>
      </c>
      <c r="C50">
        <v>159.57284172661878</v>
      </c>
    </row>
    <row r="51" spans="2:3" x14ac:dyDescent="0.25">
      <c r="B51">
        <v>3</v>
      </c>
      <c r="C51">
        <v>58.718525179856101</v>
      </c>
    </row>
    <row r="57" spans="2:3" x14ac:dyDescent="0.25">
      <c r="B57" t="s">
        <v>2</v>
      </c>
      <c r="C57" t="s">
        <v>62</v>
      </c>
    </row>
    <row r="58" spans="2:3" x14ac:dyDescent="0.25">
      <c r="B58">
        <v>1700</v>
      </c>
      <c r="C58">
        <v>37.009892086330922</v>
      </c>
    </row>
    <row r="59" spans="2:3" x14ac:dyDescent="0.25">
      <c r="B59">
        <v>5400</v>
      </c>
      <c r="C59">
        <v>112.95413669064749</v>
      </c>
    </row>
    <row r="60" spans="2:3" x14ac:dyDescent="0.25">
      <c r="B60">
        <v>3200</v>
      </c>
      <c r="C60">
        <v>124.5548561151079</v>
      </c>
    </row>
    <row r="61" spans="2:3" x14ac:dyDescent="0.25">
      <c r="B61">
        <v>4400</v>
      </c>
      <c r="C61">
        <v>-195.40917266187057</v>
      </c>
    </row>
    <row r="62" spans="2:3" x14ac:dyDescent="0.25">
      <c r="B62">
        <v>4950</v>
      </c>
      <c r="C62">
        <v>26.690647482014356</v>
      </c>
    </row>
    <row r="63" spans="2:3" x14ac:dyDescent="0.25">
      <c r="B63">
        <v>2550</v>
      </c>
      <c r="C63">
        <v>-83.381294964028825</v>
      </c>
    </row>
    <row r="64" spans="2:3" x14ac:dyDescent="0.25">
      <c r="B64">
        <v>3600</v>
      </c>
      <c r="C64">
        <v>117.90017985611507</v>
      </c>
    </row>
    <row r="65" spans="2:3" x14ac:dyDescent="0.25">
      <c r="B65">
        <v>6000</v>
      </c>
      <c r="C65">
        <v>77.972122302158255</v>
      </c>
    </row>
    <row r="66" spans="2:3" x14ac:dyDescent="0.25">
      <c r="B66">
        <v>4500</v>
      </c>
      <c r="C66">
        <v>-159.57284172661878</v>
      </c>
    </row>
    <row r="67" spans="2:3" x14ac:dyDescent="0.25">
      <c r="B67">
        <v>5200</v>
      </c>
      <c r="C67">
        <v>-58.718525179856101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CDAE-CFD9-4BF3-9EC1-9DFBEA0DF8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Festival</vt:lpstr>
      <vt:lpstr>Sheet4</vt:lpstr>
      <vt:lpstr>Manual</vt:lpstr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Desai</dc:creator>
  <cp:lastModifiedBy>Milind Desai</cp:lastModifiedBy>
  <dcterms:created xsi:type="dcterms:W3CDTF">2018-09-15T17:11:25Z</dcterms:created>
  <dcterms:modified xsi:type="dcterms:W3CDTF">2020-03-15T14:42:05Z</dcterms:modified>
</cp:coreProperties>
</file>