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1. Raw Historical Data" sheetId="2" r:id="rId5"/>
    <sheet state="visible" name="2. Integrated fin." sheetId="3" r:id="rId6"/>
    <sheet state="visible" name="Hist. &amp; Forecast Ratio" sheetId="4" r:id="rId7"/>
    <sheet state="visible" name="3.1 Revenue Growth rate calcula" sheetId="5" r:id="rId8"/>
    <sheet state="visible" name="4.1 Market data &amp; WACC" sheetId="6" r:id="rId9"/>
    <sheet state="visible" name="4.2 Beta BBW" sheetId="7" r:id="rId10"/>
    <sheet state="visible" name="5. Reorg. fin. stmts" sheetId="8" r:id="rId11"/>
    <sheet state="visible" name="6. ROIC &amp; FCF" sheetId="9" r:id="rId12"/>
    <sheet state="visible" name="7. Valuation" sheetId="10" r:id="rId13"/>
    <sheet state="visible" name="8. Scenario Analysis" sheetId="11" r:id="rId14"/>
    <sheet state="visible" name="9. Graphs and analysis" sheetId="12" r:id="rId15"/>
    <sheet state="visible" name="10. Peer Metrics" sheetId="13" r:id="rId16"/>
  </sheets>
  <definedNames>
    <definedName name="YEARONYEARPERCENTAGE">_xludf.LAMBDA((('5. Reorg. fin. stmts'!$D$23-'5. Reorg. fin. stmts'!$C$23)/'5. Reorg. fin. stmts'!$D$23)*100)</definedName>
    <definedName hidden="1" localSheetId="6" name="_xlnm._FilterDatabase">'4.2 Beta BBW'!$A$2:$E$2</definedName>
  </definedNames>
  <calcPr/>
  <extLst>
    <ext uri="GoogleSheetsCustomDataVersion2">
      <go:sheetsCustomData xmlns:go="http://customooxmlschemas.google.com/" r:id="rId17" roundtripDataChecksum="XpmnNkXKfeL2Fxb1dwCSqCHWc930lkX2AvCu6C8tW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22">
      <text>
        <t xml:space="preserve">======
ID#AAABWzS8gEU
Tobias Mella Lukacs    (2024-10-07 11:23:03)
last 5th year interest payment carried over for the next 5 years. As it would be the lowest amount of interest payments throughout their historical data and is in line with the business needs and report. Consider that before 2020 they were together with Victoria Secret and the company is highly leveraged. There is an immaterial decrease in interest payments in perpetuity.</t>
      </text>
    </comment>
    <comment authorId="0" ref="F64">
      <text>
        <t xml:space="preserve">======
ID#AAABTvB8IO8
Rajalakshmi Sathyamurthy    (2024-10-06 02:05:20)
Treasury Share Retirement - From Consolidated Statement of Total Equity
chrome-extension://efaidnbmnnnibpcajpcglclefindmkaj/https://investors.bbwinc.com/static-files/2c00b596-db40-4789-be35-8fc12495b181</t>
      </text>
    </comment>
    <comment authorId="0" ref="G64">
      <text>
        <t xml:space="preserve">======
ID#AAABTvB8IO4
Rajalakshmi Sathyamurthy    (2024-10-06 02:03:20)
Cumulative Effect of Accounting Change - From Consolidated Statement of Equity
chrome-extension://efaidnbmnnnibpcajpcglclefindmkaj/https://investors.bbwinc.com/static-files/d30ddf90-099c-4c82-93ea-a385006a5741</t>
      </text>
    </comment>
    <comment authorId="0" ref="H64">
      <text>
        <t xml:space="preserve">======
ID#AAABTvB8IO0
Rajalakshmi Sathyamurthy    (2024-10-06 02:01:39)
Cumulative Effect of Accounting Change - From Consolidated Statement of Equity 
chrome-extension://efaidnbmnnnibpcajpcglclefindmkaj/https://investors.bbwinc.com/static-files/3b558ba5-e7d7-44b9-b179-2ec4f601ea9a</t>
      </text>
    </comment>
    <comment authorId="0" ref="J64">
      <text>
        <t xml:space="preserve">======
ID#AAABTvB8IOw
Rajalakshmi Sathyamurthy    (2024-10-06 01:57:25)
Treasury Share Retirement + Victoria's Secret Spin off 
From Consolidated Statement of Total Equity 
chrome-extension://efaidnbmnnnibpcajpcglclefindmkaj/https://investors.bbwinc.com/static-files/dfb553d7-66d9-4677-a50e-d0b763668272</t>
      </text>
    </comment>
    <comment authorId="0" ref="K64">
      <text>
        <t xml:space="preserve">======
ID#AAABTvB8IOs
Rajalakshmi Sathyamurthy    (2024-10-06 01:55:34)
Treasury Share Retirement ( Consolidated Statement of Total Equity) - chrome-extension://efaidnbmnnnibpcajpcglclefindmkaj/https://investors.bbwinc.com/static-files/8c44876e-e07e-452d-9660-2d609c5c3736</t>
      </text>
    </comment>
  </commentList>
  <extLst>
    <ext uri="GoogleSheetsCustomDataVersion2">
      <go:sheetsCustomData xmlns:go="http://customooxmlschemas.google.com/" r:id="rId1" roundtripDataSignature="AMtx7mgZj5CiyOeamNFzrkMYZ4uZzYUWc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
ID#AAABWxjvRrU
Rajalakshmi Sathyamurthy    (2024-10-06 11:29:56)
https://csimarket.com/Industry/industry_growth_rates.php?ind=1307</t>
      </text>
    </comment>
    <comment authorId="0" ref="A15">
      <text>
        <t xml:space="preserve">======
ID#AAABWxjvRrQ
Rajalakshmi Sathyamurthy    (2024-10-06 11:29:45)
Predicted GDP is at 1.8% in the future.
https://www.cbo.gov/publication/58957</t>
      </text>
    </comment>
  </commentList>
  <extLst>
    <ext uri="GoogleSheetsCustomDataVersion2">
      <go:sheetsCustomData xmlns:go="http://customooxmlschemas.google.com/" r:id="rId1" roundtripDataSignature="AMtx7mhHgeFo6/UogA2N4XVNhje/ksABT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J5">
      <text>
        <t xml:space="preserve">======
ID#AAABTtlqbaQ
Tobias Mella Lukacs    (2024-10-02 22:50:58)
Wacc to be used for our valuation</t>
      </text>
    </comment>
  </commentList>
  <extLst>
    <ext uri="GoogleSheetsCustomDataVersion2">
      <go:sheetsCustomData xmlns:go="http://customooxmlschemas.google.com/" r:id="rId1" roundtripDataSignature="AMtx7mi5mjej2VlVJW/Lh3NWdHtfMSW/r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2">
      <text>
        <t xml:space="preserve">======
ID#AAABWxWBQRI
Tobias Mella Lukacs    (2024-10-07 07:14:21)
OECD forecast GDP long-term growth rate (1.3%-1.5%).
Similar to the treasury rate (1.5%) at the start of the year.</t>
      </text>
    </comment>
  </commentList>
  <extLst>
    <ext uri="GoogleSheetsCustomDataVersion2">
      <go:sheetsCustomData xmlns:go="http://customooxmlschemas.google.com/" r:id="rId1" roundtripDataSignature="AMtx7mi7f+hNUU77YQS8KhpUsfPWtb+YYw=="/>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5">
      <text>
        <t xml:space="preserve">======
ID#AAABTvB8IOg
Rajalakshmi Sathyamurthy    (2024-10-06 01:42:41)
https://finance.yahoo.com/quote/BBWI/history/</t>
      </text>
    </comment>
  </commentList>
  <extLst>
    <ext uri="GoogleSheetsCustomDataVersion2">
      <go:sheetsCustomData xmlns:go="http://customooxmlschemas.google.com/" r:id="rId1" roundtripDataSignature="AMtx7mgsr7MiNiFA6cSUQ0HWSirpuxKHG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Specialty retailer of professional beauty supplies &amp; products. 
======</t>
      </text>
    </comment>
    <comment authorId="0" ref="D1">
      <text>
        <t xml:space="preserve">Develops, manufactures, and sells hair care products in the US &amp; 
internationally.
======</t>
      </text>
    </comment>
    <comment authorId="0" ref="E1">
      <text>
        <t xml:space="preserve">Specialty value retailer: range of accessories, fragrance, branded cosmetics, personalized living space products. 
======</t>
      </text>
    </comment>
    <comment authorId="0" ref="F1">
      <text>
        <t xml:space="preserve">Home furnishings market: furniture, lighting, textiles, bathware, décor, outdoor and garden.
======</t>
      </text>
    </comment>
    <comment authorId="0" ref="G1">
      <text>
        <t xml:space="preserve">Omni-channel sporting goods retailer primarily in the US. 
======</t>
      </text>
    </comment>
    <comment authorId="0" ref="H1">
      <text>
        <t xml:space="preserve">Specialty beauty retailer in the US, offers branded and private label beauty products.
======</t>
      </text>
    </comment>
    <comment authorId="0" ref="I1">
      <text>
        <t xml:space="preserve">Omni-channel specialty retailer of various products for home: cooking, dining, and entertaining products. 
======</t>
      </text>
    </comment>
    <comment authorId="0" ref="J1">
      <text>
        <t xml:space="preserve">Retail of technology (computing, mobile, networking) products in the US, Canada &amp; international.
======</t>
      </text>
    </comment>
    <comment authorId="0" ref="K1">
      <text>
        <t xml:space="preserve">Omnichannel retailer in the US, Europe, the Middle East, Asia, the Asia-Pacific, Canada, and internationally: apparel, personal care products, and accessories. 
======</t>
      </text>
    </comment>
    <comment authorId="0" ref="L1">
      <text>
        <t xml:space="preserve">Off-price retail apparel, accessories, footwear and home fashion stores.
======</t>
      </text>
    </comment>
    <comment authorId="0" ref="M1">
      <text>
        <t xml:space="preserve">Omnichannel retailer in the US. It offers branded apparel, footwear, accessories, beauty, and home products through its stores and website.
======</t>
      </text>
    </comment>
    <comment authorId="0" ref="N1">
      <text>
        <t xml:space="preserve">Fashion retailer: apparels, shoes, beauty, accessories, and home goods (brand-name and private-label merchandise, stores and online). 
======</t>
      </text>
    </comment>
    <comment authorId="0" ref="O1">
      <text>
        <t xml:space="preserve">Luxury accessories and branded lifestyle products in North America, Greater China, Asia, and internationally.
======</t>
      </text>
    </comment>
    <comment authorId="0" ref="P1">
      <text>
        <t xml:space="preserve">Cosmetic and skin care products under the e.l.f. Cosmetics, e.l.f. Skin, Well People, Naturium, and Keys Soulcare brand names worldwide. 
======</t>
      </text>
    </comment>
    <comment authorId="0" ref="Q1">
      <text>
        <t xml:space="preserve">Cosmetic and skin care products under the e.l.f. Cosmetics, e.l.f. Skin, Well People, Naturium, and Keys Soulcare brand names worldwide. 
======</t>
      </text>
    </comment>
    <comment authorId="0" ref="A4">
      <text>
        <t xml:space="preserve">Data Source: Yahoo! Finance
======</t>
      </text>
    </comment>
    <comment authorId="0" ref="A7">
      <text>
        <t xml:space="preserve">Past 5-year averages (2019-2023)
Data Source: Refinitiv
======</t>
      </text>
    </comment>
  </commentList>
</comments>
</file>

<file path=xl/sharedStrings.xml><?xml version="1.0" encoding="utf-8"?>
<sst xmlns="http://schemas.openxmlformats.org/spreadsheetml/2006/main" count="1984" uniqueCount="993">
  <si>
    <t>Contents</t>
  </si>
  <si>
    <t>Link</t>
  </si>
  <si>
    <t>Group</t>
  </si>
  <si>
    <t>Connect ID</t>
  </si>
  <si>
    <t>Raw Historical Data</t>
  </si>
  <si>
    <t>1. Raw Historical Data</t>
  </si>
  <si>
    <t>Source : Bloomberg</t>
  </si>
  <si>
    <t>Tobias Mella Lukacs</t>
  </si>
  <si>
    <t>Intergated Finance</t>
  </si>
  <si>
    <t>2. Integrated fin.</t>
  </si>
  <si>
    <t>Mallika Nair</t>
  </si>
  <si>
    <t>Historical and Forecasted Ratios</t>
  </si>
  <si>
    <t>3. Hist. &amp; Forecast Ratio</t>
  </si>
  <si>
    <t>Aditya Suhane</t>
  </si>
  <si>
    <t>Revenue Growth rate Calculations</t>
  </si>
  <si>
    <t>3.1 Revenue Growth rate calculations</t>
  </si>
  <si>
    <t>Rajalakshmi Sathyamurthy</t>
  </si>
  <si>
    <t>WACC Calculations</t>
  </si>
  <si>
    <t>4.1 Market data &amp; WACC</t>
  </si>
  <si>
    <t>Orla Conlon</t>
  </si>
  <si>
    <t>Beta Calculation</t>
  </si>
  <si>
    <t>4.2 Beta BBW</t>
  </si>
  <si>
    <t>Yan Yang</t>
  </si>
  <si>
    <t>Reorganised Financial Statements</t>
  </si>
  <si>
    <t>5. Reorg. fin. stmts</t>
  </si>
  <si>
    <t>ROIC &amp; FCF</t>
  </si>
  <si>
    <t>6. ROIC &amp; FCF</t>
  </si>
  <si>
    <t>Valuation</t>
  </si>
  <si>
    <t>7. Valuation</t>
  </si>
  <si>
    <t>Scenario &amp; Sensitivity Analysis</t>
  </si>
  <si>
    <t>8. Scenario Analysis</t>
  </si>
  <si>
    <t>Financial Analysis of BBW</t>
  </si>
  <si>
    <t>9. Graphs and analysis</t>
  </si>
  <si>
    <t>Peer Metrics</t>
  </si>
  <si>
    <t>10. Peer Metrics</t>
  </si>
  <si>
    <t>Group 22</t>
  </si>
  <si>
    <t>Tobias Mella</t>
  </si>
  <si>
    <t>Bath &amp; Body Works Inc (BBWI US) - Income Statement</t>
  </si>
  <si>
    <t>Split Victoria Secret and BBW</t>
  </si>
  <si>
    <t>In Millions of USD except Per Share</t>
  </si>
  <si>
    <t>FY13</t>
  </si>
  <si>
    <t>FY14</t>
  </si>
  <si>
    <t>FY15</t>
  </si>
  <si>
    <t>FY16</t>
  </si>
  <si>
    <t>FY17</t>
  </si>
  <si>
    <t>FY18</t>
  </si>
  <si>
    <t>FY19</t>
  </si>
  <si>
    <t>FY20</t>
  </si>
  <si>
    <t>FY21</t>
  </si>
  <si>
    <t>FY22</t>
  </si>
  <si>
    <t>FY23</t>
  </si>
  <si>
    <t>Category</t>
  </si>
  <si>
    <t>12 Months Ending</t>
  </si>
  <si>
    <t>02/01/2014</t>
  </si>
  <si>
    <t>01/31/2015</t>
  </si>
  <si>
    <t>01/30/2016</t>
  </si>
  <si>
    <t>01/28/2017</t>
  </si>
  <si>
    <t>02/03/2018</t>
  </si>
  <si>
    <t>02/02/2019</t>
  </si>
  <si>
    <t>02/01/2020</t>
  </si>
  <si>
    <t>01/30/2021</t>
  </si>
  <si>
    <t>01/29/2022</t>
  </si>
  <si>
    <t>01/28/2023</t>
  </si>
  <si>
    <t>02/03/2024</t>
  </si>
  <si>
    <t>Income Statement</t>
  </si>
  <si>
    <t xml:space="preserve">  Revenues</t>
  </si>
  <si>
    <t>Revenues</t>
  </si>
  <si>
    <t>ARD_REVENUES</t>
  </si>
  <si>
    <t>—</t>
  </si>
  <si>
    <t>Total Revenue</t>
  </si>
  <si>
    <t>ARD_TOTAL_REVENUES</t>
  </si>
  <si>
    <t>Revenue</t>
  </si>
  <si>
    <t xml:space="preserve">  Operating Expenses</t>
  </si>
  <si>
    <t>Cost of Goods Sold</t>
  </si>
  <si>
    <t>ARD_COST_OF_GOODS_SOLD</t>
  </si>
  <si>
    <t>Cost of Sales</t>
  </si>
  <si>
    <t>Selling General and Administrative Expenses</t>
  </si>
  <si>
    <t>ARD_SELLING_GENERAL_ADMIN_EXP</t>
  </si>
  <si>
    <t>Operating Expenses</t>
  </si>
  <si>
    <t>Other One-Time Charges</t>
  </si>
  <si>
    <t>ARD_OTHER_ONE_TIME_CHARGES</t>
  </si>
  <si>
    <t>Gross Profit</t>
  </si>
  <si>
    <t>ARD_GROSS_PROFITS</t>
  </si>
  <si>
    <t>Operating Income</t>
  </si>
  <si>
    <t>ARD_OPERATING_INCOME</t>
  </si>
  <si>
    <t>EBIT</t>
  </si>
  <si>
    <t>Impairment of Goodwill</t>
  </si>
  <si>
    <t>ARD_IMPAIRMENT_OF_GOODWILL</t>
  </si>
  <si>
    <t>NonOperating Expenses</t>
  </si>
  <si>
    <t>(Gain)/Loss On Sale of Business</t>
  </si>
  <si>
    <t>ARD_GL_ON_SALE_OF_BUSINESS</t>
  </si>
  <si>
    <t>NonOperating Expenses/Gains</t>
  </si>
  <si>
    <t>Loss/(Recovery) on Impair of Intangible Assets</t>
  </si>
  <si>
    <t>ARD_LOSS_RECOV_IMPAIR_INTANG</t>
  </si>
  <si>
    <t xml:space="preserve">  Non-Operating Expenses</t>
  </si>
  <si>
    <t>Interest Expense</t>
  </si>
  <si>
    <t>ARD_INT_EXP</t>
  </si>
  <si>
    <t>Interest Income</t>
  </si>
  <si>
    <t>ARD_INT_INCOME</t>
  </si>
  <si>
    <t>NonOperating Gains</t>
  </si>
  <si>
    <t>Other Non-Operating Income</t>
  </si>
  <si>
    <t>ARD_OTHER_NON_OPERATING_INC</t>
  </si>
  <si>
    <t>Other Non-Operating Expenses</t>
  </si>
  <si>
    <t>ARD_OTHER_NON_OPERATING_EXP</t>
  </si>
  <si>
    <t>Income Tax Expense (Benefit)</t>
  </si>
  <si>
    <t>ARD_INCOME_TAX_EXP_BENEFIT</t>
  </si>
  <si>
    <t>Reported Taxes</t>
  </si>
  <si>
    <t>Income Before Income Taxes</t>
  </si>
  <si>
    <t>ARD_INCOME_BEFORE_INCOME_TAXES</t>
  </si>
  <si>
    <t>EBT</t>
  </si>
  <si>
    <t>Income Before XO Items</t>
  </si>
  <si>
    <t>ARD_INCOME_BEFORE_XO_ITEMS</t>
  </si>
  <si>
    <t>Other Non-Operating (Income)/Expense - Net</t>
  </si>
  <si>
    <t>ARD_OTH_NON_OPER_INC_EXP_NET</t>
  </si>
  <si>
    <t xml:space="preserve">  Extraordinary Items</t>
  </si>
  <si>
    <t>Discontinued Operations Loss/(Benefit) - Net</t>
  </si>
  <si>
    <t>ARD_DISC_OPS_LOSS_BEN_NET</t>
  </si>
  <si>
    <t xml:space="preserve">  Earnings</t>
  </si>
  <si>
    <t>Minority/Non Controlling Interest</t>
  </si>
  <si>
    <t>ARD_MINORITY_NONCONTROL_INTEREST</t>
  </si>
  <si>
    <t>Dividends Per Share</t>
  </si>
  <si>
    <t>ARD_DVD_PER_SH</t>
  </si>
  <si>
    <t>Dividends</t>
  </si>
  <si>
    <t>Basic EPS Before XO Items</t>
  </si>
  <si>
    <t>ARD_BASIC_EPS_BEF_XO_ITEMS</t>
  </si>
  <si>
    <t>Basic EPS</t>
  </si>
  <si>
    <t>ARD_BASIC_EPS</t>
  </si>
  <si>
    <t>EPS</t>
  </si>
  <si>
    <t>Weighted Avg. Shares - Basic</t>
  </si>
  <si>
    <t>ARD_WEIGHTED_AVG_SHARES_BASIC</t>
  </si>
  <si>
    <t>Diluted EPS Before XO Items</t>
  </si>
  <si>
    <t>ARD_DILUTED_EPS_BEF_XO_ITEMS</t>
  </si>
  <si>
    <t>Diluted EPS</t>
  </si>
  <si>
    <t>ARD_DILUTED_EPS</t>
  </si>
  <si>
    <t>Weighted Avg. Shares - Diluted</t>
  </si>
  <si>
    <t>ARD_WEIGHTED_AVG_SHARE_DILUTED</t>
  </si>
  <si>
    <t>Weighted Avg. Shares - Basic &amp; Diluted</t>
  </si>
  <si>
    <t>ARD_WTD_AVG_SHS_BASIC_DILUTED</t>
  </si>
  <si>
    <t>Net Income Available For Common Shareholders</t>
  </si>
  <si>
    <t>ARD_NET_INC_AVAIL_COM_SHRHLDR</t>
  </si>
  <si>
    <t>Discontinued Operations Per Share - Basic</t>
  </si>
  <si>
    <t>ARD_DISCONTINUE_OPS_PER_SH_BASIC</t>
  </si>
  <si>
    <t>Discontinued Operations Per Share - Diluted</t>
  </si>
  <si>
    <t>ARD_DISCONTINUE_OPS_PER_SH_DIL</t>
  </si>
  <si>
    <t>Profit After Taxation Before Minority</t>
  </si>
  <si>
    <t>ARD_PROF_AFTER_TAX_BEF_MINORITY</t>
  </si>
  <si>
    <t>Cumulative Net Income</t>
  </si>
  <si>
    <t>ARD_CUMULATIVE_NET_INCOME</t>
  </si>
  <si>
    <t>Net Income</t>
  </si>
  <si>
    <t>ARD_NET_INC</t>
  </si>
  <si>
    <t xml:space="preserve">  Comprehensive Income</t>
  </si>
  <si>
    <t>Foreign Currency Translation Adjustments</t>
  </si>
  <si>
    <t>ARD_FOR_CRNCY_TRANSLATION_ADJ</t>
  </si>
  <si>
    <t>Unrealized Gain (Loss) On Securities</t>
  </si>
  <si>
    <t>ARD_UNREALIZED_GL_ON_SECS</t>
  </si>
  <si>
    <t>Reclassification Adjustments</t>
  </si>
  <si>
    <t>ARD_RECLASS_ADJUSTMENTS</t>
  </si>
  <si>
    <t>Total Comprehensive Income</t>
  </si>
  <si>
    <t>ARD_TOTAL_COMPREHENSIVE_INCOME</t>
  </si>
  <si>
    <t>Net Income - Comprehensive Income</t>
  </si>
  <si>
    <t>ARDR_COMPR_INCOME_NET_INC</t>
  </si>
  <si>
    <t xml:space="preserve">  Others</t>
  </si>
  <si>
    <t xml:space="preserve">  Reference Items</t>
  </si>
  <si>
    <t>ARDR_REVENUES</t>
  </si>
  <si>
    <t>ARDR_COST_OF_GOODS_SOLD</t>
  </si>
  <si>
    <t>Amortization Expense</t>
  </si>
  <si>
    <t>ARDR_AMORT_EXP</t>
  </si>
  <si>
    <t>Depreciation Expense</t>
  </si>
  <si>
    <t>ARDR_DEPRECIATION_EXP</t>
  </si>
  <si>
    <t>Selling General and Administrative Expense</t>
  </si>
  <si>
    <t>ARDR_SELLING_GENERAL_ADMIN_EXP</t>
  </si>
  <si>
    <t>Depreciation and Amortization</t>
  </si>
  <si>
    <t>ARDR_DEPRECIATION_AMORTIZATION</t>
  </si>
  <si>
    <t>ARDR_INT_EXP</t>
  </si>
  <si>
    <t>Write-Down/Impairment of Assets</t>
  </si>
  <si>
    <t>ARDR_WRITEDOWN_IMPAIR_OF_ASSETS</t>
  </si>
  <si>
    <t>Restructuring Charges</t>
  </si>
  <si>
    <t>ARDR_RESTRUCTURING_CHARGES</t>
  </si>
  <si>
    <t>ARDR_OTHER_ONE_TIME_CHARGES</t>
  </si>
  <si>
    <t>ARDR_INCOME_TAX_EXP_BENEFIT</t>
  </si>
  <si>
    <t>Discontinued Operations Loss/(Benefit)-Net</t>
  </si>
  <si>
    <t>ARDR_DISC_OPS_LOSS_BEN_NET</t>
  </si>
  <si>
    <t>ARDR_FOR_CRNCY_TRANSLATION_ADJ</t>
  </si>
  <si>
    <t>ARDR_UNREALIZED_GL_ON_SECS</t>
  </si>
  <si>
    <t>Change In Fair Value of Derivatives</t>
  </si>
  <si>
    <t>ARDR_CHG_FAIR_VAL_OF_DERIVATIVES</t>
  </si>
  <si>
    <t>ARDR_RECLASS_ADJUSTMENTS</t>
  </si>
  <si>
    <t>Total Cash Common Dividends</t>
  </si>
  <si>
    <t>ARDR_TOTAL_CASH_COMMON_DVD</t>
  </si>
  <si>
    <t>ARDR_DVD_PER_SH</t>
  </si>
  <si>
    <t>ARDR_BASIC_EPS</t>
  </si>
  <si>
    <t>ARDR_WEIGHTED_AVG_SHARES_BASIC</t>
  </si>
  <si>
    <t>ARDR_DILUTED_EPS</t>
  </si>
  <si>
    <t>ARDR_WEIGHTED_AVG_SHARE_DILUTED</t>
  </si>
  <si>
    <t>Current Rental Expense</t>
  </si>
  <si>
    <t>ARDR_CURRENT_RENTAL_EXP</t>
  </si>
  <si>
    <t>Stock Based Compensation Expense</t>
  </si>
  <si>
    <t>ARDR_STK_BASED_COMPENSATION_EXP</t>
  </si>
  <si>
    <t>ARDR_TOTAL_COMPREHENSIVE_INCOME</t>
  </si>
  <si>
    <t>ARDR_TOTAL_REVENUES</t>
  </si>
  <si>
    <t>GL On Early Ext of Debt -Non-Op</t>
  </si>
  <si>
    <t>ARDR_GL_ON_EARLY_EXT_DEBT_NON_OP</t>
  </si>
  <si>
    <t>ARDR_IMPAIRMENT_OF_GOODWILL</t>
  </si>
  <si>
    <t>(Gain)/Loss On Sale of Investments</t>
  </si>
  <si>
    <t>ARDR_GL_ON_SALE_OF_INVESTMENTS</t>
  </si>
  <si>
    <t>ARDR_GL_ON_SALE_OF_BUSINESS</t>
  </si>
  <si>
    <t>Current Income Tax Expense (Benefit)</t>
  </si>
  <si>
    <t>ARDR_CUR_INCOME_TAX_EXP_BENEFIT</t>
  </si>
  <si>
    <t>Deferred Income Tax Expense (Benefit)</t>
  </si>
  <si>
    <t>ARDR_DEFERRED_INC_TAX_EXP_BEN</t>
  </si>
  <si>
    <t>Net Inc Available For Common Shareholders</t>
  </si>
  <si>
    <t>ARDR_NET_INC_AVAIL_COM_SHRHLDR</t>
  </si>
  <si>
    <t>Adjusted Net Income-As Reported</t>
  </si>
  <si>
    <t>ARD_ADJ_NET_INCOME_AS_REPORTED</t>
  </si>
  <si>
    <t>Effective Tax Rate - %</t>
  </si>
  <si>
    <t>ARDR_EFFECTIVE_TAX_RATE_PCT</t>
  </si>
  <si>
    <t>Adjusted EPS</t>
  </si>
  <si>
    <t>ARDR_ADJUSTED_EPS</t>
  </si>
  <si>
    <t>Total Fees Paid To Audit Firms</t>
  </si>
  <si>
    <t>ARDR_TOT_FEES_PAID_AUDIT_FIRMS</t>
  </si>
  <si>
    <t>Auditor Expense - Audit</t>
  </si>
  <si>
    <t>ARDR_AUDITOR_EXP_AUDIT</t>
  </si>
  <si>
    <t>Auditor Expense - Non Audit</t>
  </si>
  <si>
    <t>ARDR_AUDITOR_EXP_NON_AUDIT</t>
  </si>
  <si>
    <t>Special Dividend Per Share</t>
  </si>
  <si>
    <t>ARDR_SPECIAL_DVD_PER_SHARE</t>
  </si>
  <si>
    <t>Loss/(Recovery) Impair Intangible Assets</t>
  </si>
  <si>
    <t>ARDR_LOSS_RECOVERY_IMPAIR_INTANG</t>
  </si>
  <si>
    <t>Tax Provision/Benefit - Non-Recurring</t>
  </si>
  <si>
    <t>ARDR_TAX_PROV_BENEFIT_NONREC</t>
  </si>
  <si>
    <t>ARDR Debt Extinguishment After Tax</t>
  </si>
  <si>
    <t>ARDR_DEBT_EXTINGUISHMENT_AFT_TAX</t>
  </si>
  <si>
    <t>ARDR Impairment Write Down After Tax</t>
  </si>
  <si>
    <t>ARDR_IMPAIRMNT_WRITE_DWN_AFT_TAX</t>
  </si>
  <si>
    <t>ARDR Restructuring After Tax</t>
  </si>
  <si>
    <t>ARDR_RESTRUCTURING_AFTER_TAX</t>
  </si>
  <si>
    <t>ARDR Realized Investments After Tax</t>
  </si>
  <si>
    <t>ARDR_REALIZED_INVESTMNTS_AFT_TAX</t>
  </si>
  <si>
    <t>ARDR Sale Business After Tax</t>
  </si>
  <si>
    <t>ARDR_SALE_BUSINESS_AFTER_TAX</t>
  </si>
  <si>
    <t>ARDR Other One Time Charge After Tax</t>
  </si>
  <si>
    <t>ARDR_OTHER_ONE_TIME_CHRG_AFT_TAX</t>
  </si>
  <si>
    <t>Advertising Expenses</t>
  </si>
  <si>
    <t>ARDR_ADVERTISING_EXPENSES</t>
  </si>
  <si>
    <t>ARDR Goodwill Impairment After Tax</t>
  </si>
  <si>
    <t>ARDR_GOODWILL_IMPAIRMENT_AFT_TAX</t>
  </si>
  <si>
    <t>Adjusted EBIT/Non-GAAP Operating Income</t>
  </si>
  <si>
    <t>ARDR_ADJ_EBIT_NON_GAAP_OP_INC</t>
  </si>
  <si>
    <t>Stock-Based Compensation Attrib to SG&amp;A</t>
  </si>
  <si>
    <t>ARDR_STOCK_BASED_CMPNSTN_IN_SG&amp;A</t>
  </si>
  <si>
    <t>Stock-Based Compensation Attrib to COGS</t>
  </si>
  <si>
    <t>ARDR_STOCK_BASED_CMPNSTN_IN_COGS</t>
  </si>
  <si>
    <t>Stock Based Comp Attributable to Other</t>
  </si>
  <si>
    <t>ARDR_STOCK_BASED_COMP_OTHER</t>
  </si>
  <si>
    <t>Income Tax Exp - Current Taxes (Intl)</t>
  </si>
  <si>
    <t>ARDR_ITE_CURRENT_TAX_INTL</t>
  </si>
  <si>
    <t>Income Tax Exp - Current Taxes (National)</t>
  </si>
  <si>
    <t>ARDR_ITE_CURRENT_TAX_NATL</t>
  </si>
  <si>
    <t>Income Tax Exp - Current Taxes (Local)</t>
  </si>
  <si>
    <t>ARDR_ITE_CURRENT_TAX_LCL</t>
  </si>
  <si>
    <t>Income Tax Exp - Deferred Taxes (Intl)</t>
  </si>
  <si>
    <t>ARDR_INC_DEFERRED_TAX_INTL</t>
  </si>
  <si>
    <t>Income Tax Exp - Deferred Taxes (National)</t>
  </si>
  <si>
    <t>ARDR_ITE_DEFERRED_TAX_NATL</t>
  </si>
  <si>
    <t>Income Tax Exp - Deferred Taxes (Local)</t>
  </si>
  <si>
    <t>ARDR_ITE_DEFERRED_TAX_LCL</t>
  </si>
  <si>
    <t>Non-GAAP Revenue</t>
  </si>
  <si>
    <t>ARDR_NON_GAAP_REVENUE</t>
  </si>
  <si>
    <t>Non-GAAP Cost of Sales</t>
  </si>
  <si>
    <t>ARDR_NON_GAAP_COST_OF_SALES</t>
  </si>
  <si>
    <t>Non-GAAP Gross Profit</t>
  </si>
  <si>
    <t>ARDR_NON_GAAP_GROSS_PROFIT</t>
  </si>
  <si>
    <t>Non-GAAP Gross Margin Percentage</t>
  </si>
  <si>
    <t>ARDR_NON_GAAP_GROSS_MARGIN_PCT</t>
  </si>
  <si>
    <t>Non-GAAP Selling General &amp; Administrative</t>
  </si>
  <si>
    <t>ARDR_NON_GAAP_SG&amp;A</t>
  </si>
  <si>
    <t>Non-GAAP Interest Expense</t>
  </si>
  <si>
    <t>ARDR_NON_GAAP_INTEREST_EXPENSE</t>
  </si>
  <si>
    <t>Non-GAAP Other Income - Net</t>
  </si>
  <si>
    <t>ARDR_NON_GAAP_OTHER_INCOME_NET</t>
  </si>
  <si>
    <t>Non-GAAP Other Income</t>
  </si>
  <si>
    <t>ARDR_NON_GAAP_OTHER_INCOME</t>
  </si>
  <si>
    <t>Non-GAAP Other Expense</t>
  </si>
  <si>
    <t>ARDR_NON_GAAP_OTHER_EXPENSE</t>
  </si>
  <si>
    <t>Non-GAAP Pre-Tax Income</t>
  </si>
  <si>
    <t>ARDR_NON_GAAP_PRETAX_INCOME</t>
  </si>
  <si>
    <t>Restructuring/Workflow Bal - Non-GAAP COGS</t>
  </si>
  <si>
    <t>ARDR_RSTRCT_WF_BAL_NON_GAAP_COGS</t>
  </si>
  <si>
    <t>Restructuring/Workflow Bal - Non-GAAP SGA</t>
  </si>
  <si>
    <t>ARDR_RSTRCT_WF_BAL_NON_GAAP_SG&amp;A</t>
  </si>
  <si>
    <t>Tax Effect on Non-GAAP Adjustments</t>
  </si>
  <si>
    <t>ARDR_TAX_EFFECT_NON_GAAP_ADJ</t>
  </si>
  <si>
    <t>Non-GAAP Diluted Weighted Average Shares</t>
  </si>
  <si>
    <t>ARDR_NON_GAAP_DIL_WAVG_SHRS</t>
  </si>
  <si>
    <t>ARDR Restructuring Workflow Balance Non-GAAP EPS</t>
  </si>
  <si>
    <t>ARDR_REST_WF_BAL_NON-GAAP_EPS</t>
  </si>
  <si>
    <t>ARDR Other Adjustments Non-GAAP EPS</t>
  </si>
  <si>
    <t>ARDR_OTHER_ADJ_NON-GAAP_EPS</t>
  </si>
  <si>
    <t>ARDR G/L on Sale Business Non-GAAP EPS</t>
  </si>
  <si>
    <t>ARDR_G/L_ON_SLE_BUS_NON-GAAP_EPS</t>
  </si>
  <si>
    <t>Earnings Before Interest and Taxes</t>
  </si>
  <si>
    <t>ARDR_EBIT</t>
  </si>
  <si>
    <t>ARDR EBIT Margin</t>
  </si>
  <si>
    <t>ARDR_EBIT_MARGIN</t>
  </si>
  <si>
    <t>ARDR Gross Margin</t>
  </si>
  <si>
    <t>ARDR_GROSS_MARGIN</t>
  </si>
  <si>
    <t>ARDR Revenue Growth</t>
  </si>
  <si>
    <t>ARDR_REVENUE_GROWTH</t>
  </si>
  <si>
    <t>ARDR Adjusted Operating Margin</t>
  </si>
  <si>
    <t>ARDR_ADJUSTED_OPERATING_MARGIN</t>
  </si>
  <si>
    <t>Capital Expenditures As Reported</t>
  </si>
  <si>
    <t>ARDR_CAPEX_AS_REPORTED</t>
  </si>
  <si>
    <t>ARDR Stock Based Compensation CF Pre Tax</t>
  </si>
  <si>
    <t>ARDR_STK_BSD_CMPNSTN_CF_PRE_TAX</t>
  </si>
  <si>
    <t>ARDR Non GAAP Income Tax Expense</t>
  </si>
  <si>
    <t>ARDR_NON_GAAP_INCOME_TAX_EXPENSE</t>
  </si>
  <si>
    <t>Source: Bloomberg</t>
  </si>
  <si>
    <t>Right click to show data transparency (not supported for all values)</t>
  </si>
  <si>
    <t>Bath &amp; Body Works Inc (BBWI US) - Standardized</t>
  </si>
  <si>
    <t>Total Assets</t>
  </si>
  <si>
    <t xml:space="preserve">  + Cash, Cash Equivalents &amp; STI</t>
  </si>
  <si>
    <t>CASH_CASH_EQTY_STI_DETAILED</t>
  </si>
  <si>
    <t xml:space="preserve">    + Cash &amp; Cash Equivalents</t>
  </si>
  <si>
    <t>BS_CASH_NEAR_CASH_ITEM</t>
  </si>
  <si>
    <t>Operating Current Assets</t>
  </si>
  <si>
    <t xml:space="preserve">  + Accounts &amp; Notes Receiv</t>
  </si>
  <si>
    <t>BS_ACCT_NOTE_RCV</t>
  </si>
  <si>
    <t xml:space="preserve">    + Accounts Receivable, Net</t>
  </si>
  <si>
    <t>BS_ACCTS_REC_EXCL_NOTES_REC</t>
  </si>
  <si>
    <t xml:space="preserve">    + Notes Receivable, Net</t>
  </si>
  <si>
    <t>NOTES_RECEIVABLE</t>
  </si>
  <si>
    <t xml:space="preserve">  + Inventories</t>
  </si>
  <si>
    <t>BS_INVENTORIES</t>
  </si>
  <si>
    <t xml:space="preserve">    + Raw Materials</t>
  </si>
  <si>
    <t>INVTRY_RAW_MATERIALS</t>
  </si>
  <si>
    <t xml:space="preserve">    + Work In Process</t>
  </si>
  <si>
    <t>INVTRY_IN_PROGRESS</t>
  </si>
  <si>
    <t xml:space="preserve">    + Finished Goods</t>
  </si>
  <si>
    <t>INVTRY_FINISHED_GOODS</t>
  </si>
  <si>
    <t xml:space="preserve">    + Other Inventory</t>
  </si>
  <si>
    <t>BS_OTHER_INV</t>
  </si>
  <si>
    <t xml:space="preserve">  + Other ST Assets</t>
  </si>
  <si>
    <t>OTHER_CURRENT_ASSETS_DETAILED</t>
  </si>
  <si>
    <t xml:space="preserve">    + Derivative &amp; Hedging Assets</t>
  </si>
  <si>
    <t>BS_DERIV_HEDGING_ASST_ST</t>
  </si>
  <si>
    <t>Non operating assets</t>
  </si>
  <si>
    <t xml:space="preserve">    + Deferred Tax Assets</t>
  </si>
  <si>
    <t>BS_DEFERRED_TAX_ASSETS_ST</t>
  </si>
  <si>
    <t xml:space="preserve">    + Discontinued Operations</t>
  </si>
  <si>
    <t>BS_ASSETS_OF_DISCONTINUED_OPS_ST</t>
  </si>
  <si>
    <t xml:space="preserve">    + Misc ST Assets</t>
  </si>
  <si>
    <t>BS_OTHER_CUR_ASSET_LESS_PREPAY</t>
  </si>
  <si>
    <t>Total Current Assets</t>
  </si>
  <si>
    <t>BS_CUR_ASSET_REPORT</t>
  </si>
  <si>
    <t xml:space="preserve">  + Property, Plant &amp; Equip, Net</t>
  </si>
  <si>
    <t>BS_NET_FIX_ASSET</t>
  </si>
  <si>
    <t xml:space="preserve">    + Property, Plant &amp; Equip</t>
  </si>
  <si>
    <t>BS_GROSS_FIX_ASSET</t>
  </si>
  <si>
    <t>Fixed Assets [Op LT Assets]</t>
  </si>
  <si>
    <t xml:space="preserve">    - Accumulated Depreciation</t>
  </si>
  <si>
    <t>BS_ACCUM_DEPR</t>
  </si>
  <si>
    <t xml:space="preserve">  + Other LT Assets</t>
  </si>
  <si>
    <t>BS_OTHER_ASSETS_DEF_CHRG_OTHER</t>
  </si>
  <si>
    <t xml:space="preserve">    + Total Intangible Assets</t>
  </si>
  <si>
    <t>BS_DISCLOSED_INTANGIBLES</t>
  </si>
  <si>
    <t>Goodwill &amp; Intangibles</t>
  </si>
  <si>
    <t xml:space="preserve">    + Goodwill</t>
  </si>
  <si>
    <t>BS_GOODWILL</t>
  </si>
  <si>
    <t xml:space="preserve">    + Other Intangible Assets</t>
  </si>
  <si>
    <t>OTHER_INTANGIBLE_ASSETS_DETAILED</t>
  </si>
  <si>
    <t>BS_DEFERRED_TAX_ASSETS_LT</t>
  </si>
  <si>
    <t>BS_DERIV_HEDGING_ASST_LT</t>
  </si>
  <si>
    <t>BS_ASSETS_OF_DISCONTINUED_OPS_LT</t>
  </si>
  <si>
    <t xml:space="preserve">    + Investments in Affiliates</t>
  </si>
  <si>
    <t>BS_INVEST_IN_ASSOC_CO</t>
  </si>
  <si>
    <t xml:space="preserve">    + Misc LT Assets</t>
  </si>
  <si>
    <t>OTHER_NONCURRENT_ASSETS_DETAILED</t>
  </si>
  <si>
    <t>Total Noncurrent Assets</t>
  </si>
  <si>
    <t>BS_TOT_NON_CUR_ASSET</t>
  </si>
  <si>
    <t>BS_TOT_ASSET</t>
  </si>
  <si>
    <t>Liabilities &amp; Shareholders' Equity</t>
  </si>
  <si>
    <t xml:space="preserve">  + Payables &amp; Accruals</t>
  </si>
  <si>
    <t>ACCT_PAYABLE_ACCRUALS_DETAILED</t>
  </si>
  <si>
    <t xml:space="preserve">    + Accounts Payable</t>
  </si>
  <si>
    <t>BS_ACCT_PAYABLE</t>
  </si>
  <si>
    <t>Operating Current Liabilities</t>
  </si>
  <si>
    <t xml:space="preserve">    + Accrued Taxes</t>
  </si>
  <si>
    <t>BS_TAXES_PAYABLE</t>
  </si>
  <si>
    <t>Non Operating Liabilities</t>
  </si>
  <si>
    <t xml:space="preserve">    + Interest &amp; Dividends Payable</t>
  </si>
  <si>
    <t>INTEREST_DIVIDENDS_PAYABLE</t>
  </si>
  <si>
    <t xml:space="preserve">    + Other Payables &amp; Accruals</t>
  </si>
  <si>
    <t>BS_ACCRUAL</t>
  </si>
  <si>
    <t xml:space="preserve">  + ST Debt</t>
  </si>
  <si>
    <t>BS_ST_BORROW</t>
  </si>
  <si>
    <t xml:space="preserve">    + ST Borrowings</t>
  </si>
  <si>
    <t>SHORT_TERM_DEBT_DETAILED</t>
  </si>
  <si>
    <t xml:space="preserve">    + ST Lease Liabilities</t>
  </si>
  <si>
    <t>ST_CAPITALIZED_LEASE_LIABILITIES</t>
  </si>
  <si>
    <t xml:space="preserve">      + ST Finance Leases</t>
  </si>
  <si>
    <t>ST_CAPITAL_LEASE_OBLIGATIONS</t>
  </si>
  <si>
    <t xml:space="preserve">      + ST Operating Leases</t>
  </si>
  <si>
    <t>BS_ST_OPERATING_LEASE_LIABS</t>
  </si>
  <si>
    <t xml:space="preserve">    + Current Portion of LT Debt</t>
  </si>
  <si>
    <t>BS_CURR_PORTION_LT_DEBT</t>
  </si>
  <si>
    <t xml:space="preserve">  + Other ST Liabilities</t>
  </si>
  <si>
    <t>OTHER_CURRENT_LIABS_SUB_DETAILED</t>
  </si>
  <si>
    <t xml:space="preserve">    + Deferred Revenue</t>
  </si>
  <si>
    <t>ST_DEFERRED_REVENUE</t>
  </si>
  <si>
    <t xml:space="preserve">    + Derivatives &amp; Hedging</t>
  </si>
  <si>
    <t>BS_DERIV_HEDGING_LIAB_ST</t>
  </si>
  <si>
    <t>BS_LIABS_OF_DISCONTINUED_OPS_ST</t>
  </si>
  <si>
    <t xml:space="preserve">    + Misc ST Liabilities</t>
  </si>
  <si>
    <t>OTHER_CURRENT_LIABS_DETAILED</t>
  </si>
  <si>
    <t>Total Current Liabilities</t>
  </si>
  <si>
    <t>BS_CUR_LIAB</t>
  </si>
  <si>
    <t xml:space="preserve">  + LT Debt</t>
  </si>
  <si>
    <t>BS_LT_BORROW</t>
  </si>
  <si>
    <t xml:space="preserve">    + LT Borrowings</t>
  </si>
  <si>
    <t>LONG_TERM_BORROWINGS_DETAILED</t>
  </si>
  <si>
    <t>Debt</t>
  </si>
  <si>
    <t xml:space="preserve">    + LT Lease Liabilities</t>
  </si>
  <si>
    <t>LT_CAPITALIZED_LEASE_LIABILITIES</t>
  </si>
  <si>
    <t xml:space="preserve">      + LT Finance Leases</t>
  </si>
  <si>
    <t>LT_CAPITAL_LEASE_OBLIGATIONS</t>
  </si>
  <si>
    <t>Operating LT Liabilities</t>
  </si>
  <si>
    <t xml:space="preserve">      + LT Operating Leases</t>
  </si>
  <si>
    <t>BS_LT_OPERATING_LEASE_LIABS</t>
  </si>
  <si>
    <t xml:space="preserve">  + Other LT Liabilities</t>
  </si>
  <si>
    <t>OTHER_NONCUR_LIABS_SUB_DETAILED</t>
  </si>
  <si>
    <t xml:space="preserve">    + Accrued Liabilities</t>
  </si>
  <si>
    <t>BS_ACCRUED_LIABILITIES</t>
  </si>
  <si>
    <t xml:space="preserve">    + Pension Liabilities</t>
  </si>
  <si>
    <t>PENSION_LIABILITIES</t>
  </si>
  <si>
    <t>Debt equivalent</t>
  </si>
  <si>
    <t xml:space="preserve">    + Pensions</t>
  </si>
  <si>
    <t>BS_PENSIONS_LT_LIABS</t>
  </si>
  <si>
    <t xml:space="preserve">    + Other Post-Ret Benefits</t>
  </si>
  <si>
    <t>BS_OPRB_LT_LIABS</t>
  </si>
  <si>
    <t xml:space="preserve">    + Deferred Tax Liabilities</t>
  </si>
  <si>
    <t>BS_DEFERRED_TAX_LIABILITIES_LT</t>
  </si>
  <si>
    <t>BS_DERIV_HEDGING_LIAB_LT</t>
  </si>
  <si>
    <t>BS_LIABS_OF_DISCONTINUED_OPS_LT</t>
  </si>
  <si>
    <t xml:space="preserve">    + Misc LT Liabilities</t>
  </si>
  <si>
    <t>OTHER_NONCURRENT_LIABS_DETAILED</t>
  </si>
  <si>
    <t>Total Noncurrent Liabilities</t>
  </si>
  <si>
    <t>NON_CUR_LIAB</t>
  </si>
  <si>
    <t>Total Liabilities</t>
  </si>
  <si>
    <t>BS_TOT_LIAB2</t>
  </si>
  <si>
    <t xml:space="preserve">  + Preferred Equity and Hybrid Capital</t>
  </si>
  <si>
    <t>PFD_EQTY_HYBRID_CAPITAL</t>
  </si>
  <si>
    <t>Equity</t>
  </si>
  <si>
    <t xml:space="preserve">  + Share Capital &amp; APIC</t>
  </si>
  <si>
    <t>BS_SH_CAP_AND_APIC</t>
  </si>
  <si>
    <t xml:space="preserve">    + Common Stock</t>
  </si>
  <si>
    <t>BS_COMMON_STOCK</t>
  </si>
  <si>
    <t xml:space="preserve">    + Additional Paid in Capital</t>
  </si>
  <si>
    <t>BS_ADD_PAID_IN_CAP</t>
  </si>
  <si>
    <t xml:space="preserve">  - Treasury Stock</t>
  </si>
  <si>
    <t>BS_AMT_OF_TSY_STOCK</t>
  </si>
  <si>
    <t>Exclude in Equity</t>
  </si>
  <si>
    <t xml:space="preserve">  + Retained Earnings</t>
  </si>
  <si>
    <t>BS_PURE_RETAINED_EARNINGS</t>
  </si>
  <si>
    <t>Retained Earnings</t>
  </si>
  <si>
    <t xml:space="preserve">  + Other Equity</t>
  </si>
  <si>
    <t>OTHER_EQUITY_RATIO</t>
  </si>
  <si>
    <t>Equity Before Minority Interest</t>
  </si>
  <si>
    <t>EQTY_BEF_MINORITY_INT_DETAILED</t>
  </si>
  <si>
    <t xml:space="preserve">  + Minority/Non Controlling Interest</t>
  </si>
  <si>
    <t>MINORITY_NONCONTROLLING_INTEREST</t>
  </si>
  <si>
    <t>Total Equity</t>
  </si>
  <si>
    <t>TOTAL_EQUITY</t>
  </si>
  <si>
    <t>Total Liabilities &amp; Equity</t>
  </si>
  <si>
    <t>TOT_LIAB_AND_EQY</t>
  </si>
  <si>
    <t>Reference Items</t>
  </si>
  <si>
    <t>Accounting Standard</t>
  </si>
  <si>
    <t>ACCOUNTING_STANDARD</t>
  </si>
  <si>
    <t>US GAAP</t>
  </si>
  <si>
    <t>Shares Outstanding</t>
  </si>
  <si>
    <t>BS_SH_OUT</t>
  </si>
  <si>
    <t>#N/A Requesting Data...</t>
  </si>
  <si>
    <t>Number of Treasury Shares</t>
  </si>
  <si>
    <t>BS_NUM_OF_TSY_SH</t>
  </si>
  <si>
    <t>Pension Obligations</t>
  </si>
  <si>
    <t>BS_PENSION_RSRV</t>
  </si>
  <si>
    <t>Future Minimum Operating Lease Obligations</t>
  </si>
  <si>
    <t>BS_FUTURE_MIN_OPER_LEASE_OBLIG</t>
  </si>
  <si>
    <t>Capital Leases - Total</t>
  </si>
  <si>
    <t>BS_TOTAL_CAPITAL_LEASES</t>
  </si>
  <si>
    <t>Options Granted During Period</t>
  </si>
  <si>
    <t>BS_OPTIONS_GRANTED</t>
  </si>
  <si>
    <t>Options Outstanding at Period End</t>
  </si>
  <si>
    <t>BS_OPTIONS_OUTSTANDING</t>
  </si>
  <si>
    <t>Net Debt</t>
  </si>
  <si>
    <t>NET_DEBT</t>
  </si>
  <si>
    <t>Net Debt to Equity</t>
  </si>
  <si>
    <t>NET_DEBT_TO_SHRHLDR_EQTY</t>
  </si>
  <si>
    <t>Tangible Common Equity Ratio</t>
  </si>
  <si>
    <t>TCE_RATIO</t>
  </si>
  <si>
    <t>Current Ratio</t>
  </si>
  <si>
    <t>CUR_RATIO</t>
  </si>
  <si>
    <t>Cash Conversion Cycle</t>
  </si>
  <si>
    <t>CASH_CONVERSION_CYCLE</t>
  </si>
  <si>
    <t>Cash Held Overseas</t>
  </si>
  <si>
    <t>BS_CASH_HELD_OVERSEAS</t>
  </si>
  <si>
    <t>Number of Employees</t>
  </si>
  <si>
    <t>NUM_OF_EMPLOYEES</t>
  </si>
  <si>
    <t>Bath &amp; Body Works Inc (BBWI US) - Cash Flow Statement</t>
  </si>
  <si>
    <t>FY24</t>
  </si>
  <si>
    <t>08/03/2024</t>
  </si>
  <si>
    <t>Cash from Operating Activities</t>
  </si>
  <si>
    <t xml:space="preserve">  + Net Income</t>
  </si>
  <si>
    <t>CF_NET_INC</t>
  </si>
  <si>
    <t xml:space="preserve">  + Depreciation &amp; Amortization</t>
  </si>
  <si>
    <t>CF_DEPR_AMORT</t>
  </si>
  <si>
    <t xml:space="preserve">  + Non-Cash Items</t>
  </si>
  <si>
    <t>NON_CASH_ITEMS_DETAILED</t>
  </si>
  <si>
    <t xml:space="preserve">    + Stock-Based Compensation</t>
  </si>
  <si>
    <t>CF_STOCK_BASED_COMPENSATION</t>
  </si>
  <si>
    <t xml:space="preserve">    + Deferred Income Taxes</t>
  </si>
  <si>
    <t>CF_DEF_INC_TAX</t>
  </si>
  <si>
    <t xml:space="preserve">    + Other Non-Cash Adj</t>
  </si>
  <si>
    <t>OTHER_NON_CASH_ADJ_LESS_DETAILED</t>
  </si>
  <si>
    <t xml:space="preserve">  + Chg in Non-Cash Work Cap</t>
  </si>
  <si>
    <t>CF_CHNG_NON_CASH_WORK_CAP</t>
  </si>
  <si>
    <t xml:space="preserve">    + (Inc) Dec in Accts Receiv</t>
  </si>
  <si>
    <t>CF_ACCT_RCV_UNBILLED_REV</t>
  </si>
  <si>
    <t xml:space="preserve">    + (Inc) Dec in Inventories</t>
  </si>
  <si>
    <t>CF_CHANGE_IN_INVENTORIES</t>
  </si>
  <si>
    <t xml:space="preserve">    + Inc (Dec) in Accts Payable</t>
  </si>
  <si>
    <t>CF_CHANGE_IN_ACCOUNTS_PAYABLE</t>
  </si>
  <si>
    <t xml:space="preserve">    + Inc (Dec) in Other</t>
  </si>
  <si>
    <t>INC_DEC_IN_OT_OP_AST_LIAB_DETAIL</t>
  </si>
  <si>
    <t xml:space="preserve">  + Net Cash From Disc Ops</t>
  </si>
  <si>
    <t>CF_NET_CASH_DISCONT_OPS_OPER</t>
  </si>
  <si>
    <t>CF_CASH_FROM_OPER</t>
  </si>
  <si>
    <t>Cash from Investing Activities</t>
  </si>
  <si>
    <t xml:space="preserve">  + Change in Fixed &amp; Intang</t>
  </si>
  <si>
    <t>FIXED_INTANG_ASST_CHANGE</t>
  </si>
  <si>
    <t xml:space="preserve">    + Disp in Fixed &amp; Intang</t>
  </si>
  <si>
    <t>DISPOSAL_OF_FIXED_INTANG</t>
  </si>
  <si>
    <t xml:space="preserve">    + Disp of Fixed Prod Assets</t>
  </si>
  <si>
    <t>CF_DISPOSAL_OF_FIXED_PROD_ASSETS</t>
  </si>
  <si>
    <t xml:space="preserve">    + Disp of Intangible Assets</t>
  </si>
  <si>
    <t>CF_DISPOSAL_OF_INTANGIBLE_ASSETS</t>
  </si>
  <si>
    <t xml:space="preserve">    + Acq of Fixed &amp; Intang</t>
  </si>
  <si>
    <t>ACQUIS_OF_FIXED_INTANG</t>
  </si>
  <si>
    <t xml:space="preserve">    + Acq of Fixed Prod Assets</t>
  </si>
  <si>
    <t>CF_PURCHASE_OF_FIXED_PROD_ASSETS</t>
  </si>
  <si>
    <t xml:space="preserve">    + Acq of Intangible Assets</t>
  </si>
  <si>
    <t>CF_ACQUISITION_OF_INTANG_ASSETS</t>
  </si>
  <si>
    <t xml:space="preserve">  + Net Change in LT Investment</t>
  </si>
  <si>
    <t>NET_CHG_IN_LT_INVEST_DETAILED</t>
  </si>
  <si>
    <t xml:space="preserve">    + Dec in LT Investment</t>
  </si>
  <si>
    <t>CF_DECR_INVEST</t>
  </si>
  <si>
    <t xml:space="preserve">    + Inc in LT Investment</t>
  </si>
  <si>
    <t>CF_INCR_INVEST</t>
  </si>
  <si>
    <t xml:space="preserve">  + Net Cash From Acq &amp; Div</t>
  </si>
  <si>
    <t>CF_NT_CSH_RCVD_PD_FOR_ACQUIS_DIV</t>
  </si>
  <si>
    <t xml:space="preserve">    + Cash from Divestitures</t>
  </si>
  <si>
    <t>CF_CASH_FOR_DIVESTITURES</t>
  </si>
  <si>
    <t xml:space="preserve">    + Cash for Acq of Subs</t>
  </si>
  <si>
    <t>CF_CASH_FOR_ACQUIS_SUBSIDIARIES</t>
  </si>
  <si>
    <t xml:space="preserve">    + Cash for JVs</t>
  </si>
  <si>
    <t>CF_CASH_FOR_JOINT_VENTURES_ASSOC</t>
  </si>
  <si>
    <t xml:space="preserve">  + Other Investing Activities</t>
  </si>
  <si>
    <t>OTHER_INVESTING_ACT_DETAILED</t>
  </si>
  <si>
    <t>CF_NET_CASH_DISCONTINUED_OPS_INV</t>
  </si>
  <si>
    <t>CF_CASH_FROM_INV_ACT</t>
  </si>
  <si>
    <t>Cash from Financing Activities</t>
  </si>
  <si>
    <t xml:space="preserve">  + Dividends Paid</t>
  </si>
  <si>
    <t>CF_DVD_PAID</t>
  </si>
  <si>
    <t xml:space="preserve">  + Cash From (Repayment) Debt</t>
  </si>
  <si>
    <t>PROC_FR_REPAYMNTS_BOR_DETAILED</t>
  </si>
  <si>
    <t xml:space="preserve">    + Cash From (Repay) ST Debt</t>
  </si>
  <si>
    <t>CF_NET_CHG_ST_DEBT_CPTL_LEAS</t>
  </si>
  <si>
    <t xml:space="preserve">    + Cash From LT Debt</t>
  </si>
  <si>
    <t>CF_LT_DEBT_CAP_LEAS_PROCEEDS</t>
  </si>
  <si>
    <t xml:space="preserve">    + Repayments of LT Debt</t>
  </si>
  <si>
    <t>CF_LT_DEBT_CAP_LEAS_PAYMENT</t>
  </si>
  <si>
    <t xml:space="preserve">  + Cash (Repurchase) of Equity</t>
  </si>
  <si>
    <t>PROC_FR_REPURCH_EQTY_DETAILED</t>
  </si>
  <si>
    <t xml:space="preserve">    + Increase in Capital Stock</t>
  </si>
  <si>
    <t>CF_INCR_CAP_STOCK</t>
  </si>
  <si>
    <t xml:space="preserve">    + Decrease in Capital Stock</t>
  </si>
  <si>
    <t>CF_DECR_CAP_STOCK</t>
  </si>
  <si>
    <t xml:space="preserve">  + Other Financing Activities</t>
  </si>
  <si>
    <t>OTHER_FIN_AND_DEC_CAP</t>
  </si>
  <si>
    <t>CF_NET_CASH_DISCONTINUED_OPS_FIN</t>
  </si>
  <si>
    <t>CFF_ACTIVITIES_DETAILED</t>
  </si>
  <si>
    <t xml:space="preserve">  Effect of Foreign Exchange Rates</t>
  </si>
  <si>
    <t>CF_EFFECT_FOREIGN_EXCHANGES</t>
  </si>
  <si>
    <t>Net Changes in Cash</t>
  </si>
  <si>
    <t>CF_NET_CHNG_CASH</t>
  </si>
  <si>
    <t>Cash Paid for Taxes</t>
  </si>
  <si>
    <t>CF_CASH_PAID_FOR_TAX</t>
  </si>
  <si>
    <t>Cash Paid for Interest</t>
  </si>
  <si>
    <t>CF_ACT_CASH_PAID_FOR_INT_DEBT</t>
  </si>
  <si>
    <t>EBITDA</t>
  </si>
  <si>
    <t>Trailing 12M EBITDA Margin</t>
  </si>
  <si>
    <t>EBITDA_MARGIN</t>
  </si>
  <si>
    <t>Net Cash Paid for Acquisitions</t>
  </si>
  <si>
    <t>CF_NET_CASH_PAID_FOR_AQUIS</t>
  </si>
  <si>
    <t>Tax Benefit from Stock Options</t>
  </si>
  <si>
    <t>CF_TAX_BENEFIT_FRM_STOCK_OPTIONS</t>
  </si>
  <si>
    <t>Free Cash Flow</t>
  </si>
  <si>
    <t>CF_FREE_CASH_FLOW</t>
  </si>
  <si>
    <t>Free Cash Flow to Firm</t>
  </si>
  <si>
    <t>CF_FREE_CASH_FLOW_FIRM</t>
  </si>
  <si>
    <t>Free Cash Flow to Equity</t>
  </si>
  <si>
    <t>FREE_CASH_FLOW_EQUITY</t>
  </si>
  <si>
    <t>Free Cash Flow per Basic Share</t>
  </si>
  <si>
    <t>FREE_CASH_FLOW_PER_SH</t>
  </si>
  <si>
    <t>Price to Free Cash Flow</t>
  </si>
  <si>
    <t>PX_TO_FREE_CASH_FLOW</t>
  </si>
  <si>
    <t>Cash Flow to Net Income</t>
  </si>
  <si>
    <t>CASH_FLOW_TO_NET_INC</t>
  </si>
  <si>
    <t>Step 2: Build the Revenue Forecast</t>
  </si>
  <si>
    <t>Step 3:  Forecast the Income Statement</t>
  </si>
  <si>
    <t>in grey = need to calculate</t>
  </si>
  <si>
    <t xml:space="preserve">   Condense raw data into necessary level of detail. Operating and Nonoperating items are not combined</t>
  </si>
  <si>
    <t xml:space="preserve">   Income Statement should be linked with the Balance Sheet through Retained Earnings</t>
  </si>
  <si>
    <t xml:space="preserve">   This worksheet contains historical and forecast financial statemnts in the condensed form</t>
  </si>
  <si>
    <t>Income Statement for Year Ending:</t>
  </si>
  <si>
    <t>FY25</t>
  </si>
  <si>
    <t>FY26</t>
  </si>
  <si>
    <t>FY27</t>
  </si>
  <si>
    <t>FY28</t>
  </si>
  <si>
    <t>FY29</t>
  </si>
  <si>
    <t>FY30</t>
  </si>
  <si>
    <t>FY31</t>
  </si>
  <si>
    <t>FY32</t>
  </si>
  <si>
    <t>FY33</t>
  </si>
  <si>
    <t>CV</t>
  </si>
  <si>
    <t>Comments</t>
  </si>
  <si>
    <t>Please refer to tab 4.3 Growth rate</t>
  </si>
  <si>
    <t xml:space="preserve"> Cost of Sales</t>
  </si>
  <si>
    <t xml:space="preserve">     Depreciation</t>
  </si>
  <si>
    <t>Depreciation to net capex and not to sales</t>
  </si>
  <si>
    <t>EBITA</t>
  </si>
  <si>
    <t>Other Non-Operating Income/(Expenses)</t>
  </si>
  <si>
    <t>NonOperating, Net</t>
  </si>
  <si>
    <t>Non  operating income/expenses is not related to the core business of BBW and we will therefore establish 0$ projected to the future</t>
  </si>
  <si>
    <t>10-year interest payment forecast based on Bath &amp; Body Works' issued notes please refer to the tab 4.1 column 'M' to 'Q'. The forecast reflects expected annual interest payments for each year from 2024 to 2033. The payments decrease as various bonds mature over the period, leading to a reduction in the total interest obligations</t>
  </si>
  <si>
    <t>Interest, Net</t>
  </si>
  <si>
    <t>Marginal Tax Rate</t>
  </si>
  <si>
    <t>Federal TAX rate US is 21%</t>
  </si>
  <si>
    <t>Interest Tax Shield</t>
  </si>
  <si>
    <t>Operating Taxes</t>
  </si>
  <si>
    <t>NOPLAT</t>
  </si>
  <si>
    <t>Step 4: Forecast the Balance Sheet: Invested Capital and Nonoperating Asset</t>
  </si>
  <si>
    <t>Balance Sheet as at</t>
  </si>
  <si>
    <t>Assets</t>
  </si>
  <si>
    <t>Net Operating Working Capital</t>
  </si>
  <si>
    <t>Operating Long-Term Assets</t>
  </si>
  <si>
    <t>Operating Long-Term Liabilities</t>
  </si>
  <si>
    <t>Net Op Long-Term Assets</t>
  </si>
  <si>
    <t>Net Operating Assets [Invested Capital]</t>
  </si>
  <si>
    <r>
      <rPr>
        <rFont val="Calibri"/>
        <color theme="1"/>
        <sz val="11.0"/>
      </rPr>
      <t xml:space="preserve">NonOperating Assets </t>
    </r>
    <r>
      <rPr>
        <rFont val="Calibri"/>
        <i/>
        <color theme="1"/>
        <sz val="9.0"/>
      </rPr>
      <t>(incl. investments)</t>
    </r>
  </si>
  <si>
    <t>NonOperating Liabs</t>
  </si>
  <si>
    <t>Net NonOperating Assets</t>
  </si>
  <si>
    <t>Excess cash (plug)</t>
  </si>
  <si>
    <t>Total Assets [Total Funds Invested]</t>
  </si>
  <si>
    <t>Reconcile Retained Earnings</t>
  </si>
  <si>
    <t>Beg. Retained Earnings</t>
  </si>
  <si>
    <t>Profit</t>
  </si>
  <si>
    <t xml:space="preserve">   Less: Dividends</t>
  </si>
  <si>
    <t xml:space="preserve">Less : Treasury Share Retirement/Cumulative Effect of Accounting Change  </t>
  </si>
  <si>
    <t>10k</t>
  </si>
  <si>
    <t>End Retained Earnings</t>
  </si>
  <si>
    <t>Liabilities &amp; Equity</t>
  </si>
  <si>
    <t>Debt Equivalent</t>
  </si>
  <si>
    <t>Total Funds Invested</t>
  </si>
  <si>
    <r>
      <rPr>
        <rFont val="Calibri"/>
        <color theme="1"/>
        <sz val="11.0"/>
      </rPr>
      <t xml:space="preserve">Revenue </t>
    </r>
    <r>
      <rPr>
        <rFont val="Calibri"/>
        <i/>
        <color theme="1"/>
        <sz val="11.0"/>
      </rPr>
      <t>% YoY- BBW business area</t>
    </r>
  </si>
  <si>
    <r>
      <rPr>
        <rFont val="Calibri"/>
        <color theme="1"/>
        <sz val="11.0"/>
      </rPr>
      <t xml:space="preserve">Revenue </t>
    </r>
    <r>
      <rPr>
        <rFont val="Calibri"/>
        <i/>
        <color theme="1"/>
        <sz val="11.0"/>
      </rPr>
      <t>% YoY</t>
    </r>
  </si>
  <si>
    <t xml:space="preserve"> Cost of Sales % Rev</t>
  </si>
  <si>
    <t xml:space="preserve">4y historical average  because Victoria secret was separated from BBW </t>
  </si>
  <si>
    <t>Gross Profit Margin</t>
  </si>
  <si>
    <r>
      <rPr>
        <rFont val="Calibri"/>
        <color theme="1"/>
        <sz val="11.0"/>
      </rPr>
      <t>Operating Expenses</t>
    </r>
    <r>
      <rPr>
        <rFont val="Calibri"/>
        <i/>
        <color theme="1"/>
        <sz val="11.0"/>
      </rPr>
      <t xml:space="preserve"> % Rev</t>
    </r>
  </si>
  <si>
    <t>5y historical average  no major changes after split</t>
  </si>
  <si>
    <r>
      <rPr>
        <rFont val="Calibri"/>
        <color theme="1"/>
        <sz val="11.0"/>
      </rPr>
      <t>Depreciation</t>
    </r>
    <r>
      <rPr>
        <rFont val="Calibri"/>
        <i/>
        <color theme="1"/>
        <sz val="11.0"/>
      </rPr>
      <t xml:space="preserve"> % Rev</t>
    </r>
  </si>
  <si>
    <t xml:space="preserve">3y historical average due to adjustments and split with victoria secret </t>
  </si>
  <si>
    <t>EBITA Margin</t>
  </si>
  <si>
    <t>NonOperating Income</t>
  </si>
  <si>
    <t>Other Nonoperating Income (Expenses)</t>
  </si>
  <si>
    <t>Reported Taxes % EBIT</t>
  </si>
  <si>
    <t xml:space="preserve">Reported taxes as of the forecast staqrt at 20.8% lowering in the years to come. This since we already are in the first half of the FY24 and it can be seen that the reported tax is going to be higher this year </t>
  </si>
  <si>
    <r>
      <rPr>
        <rFont val="Calibri"/>
        <color theme="1"/>
        <sz val="11.0"/>
      </rPr>
      <t xml:space="preserve">Interest, Net </t>
    </r>
    <r>
      <rPr>
        <rFont val="Calibri"/>
        <i/>
        <color theme="1"/>
        <sz val="11.0"/>
      </rPr>
      <t>% Debt</t>
    </r>
    <r>
      <rPr>
        <rFont val="Calibri"/>
        <color theme="1"/>
        <sz val="11.0"/>
        <vertAlign val="subscript"/>
      </rPr>
      <t>t-1</t>
    </r>
  </si>
  <si>
    <r>
      <rPr>
        <rFont val="Calibri"/>
        <color theme="1"/>
        <sz val="11.0"/>
      </rPr>
      <t xml:space="preserve">Operating Taxes </t>
    </r>
    <r>
      <rPr>
        <rFont val="Calibri"/>
        <i/>
        <color theme="1"/>
        <sz val="11.0"/>
      </rPr>
      <t>% EBITA</t>
    </r>
  </si>
  <si>
    <t>Not necessary</t>
  </si>
  <si>
    <t>NOPLAT Margin</t>
  </si>
  <si>
    <t>Dividend Payout Ratio</t>
  </si>
  <si>
    <t>Net Operating Working Capital % Rev</t>
  </si>
  <si>
    <t xml:space="preserve">5y average withoutn counting FY20 due to split and covid </t>
  </si>
  <si>
    <t>Net Op Long-Term Assets % Rev</t>
  </si>
  <si>
    <t>Goodwill &amp; Intangibles % Rev</t>
  </si>
  <si>
    <t>Net NonOp Assets (growth)</t>
  </si>
  <si>
    <t>5y average withoutn counting FY20 due to split and covid nor FY21 due to major adjustments in FY21</t>
  </si>
  <si>
    <t>Debt (growth)</t>
  </si>
  <si>
    <t>Decrease in debt throughout the years with a slight increase in the final 5 years of our forecast. In line with annual report and with the 'new' company after the split</t>
  </si>
  <si>
    <t>Year</t>
  </si>
  <si>
    <t>Revenue ( in $, millions)</t>
  </si>
  <si>
    <t>YoY Increase</t>
  </si>
  <si>
    <t>Revenue Growth</t>
  </si>
  <si>
    <t>Best Case</t>
  </si>
  <si>
    <t>Base Case</t>
  </si>
  <si>
    <t xml:space="preserve">Worst case </t>
  </si>
  <si>
    <t>Average YoY increase ( excluding 2020 and 2021 - pandemic time period)</t>
  </si>
  <si>
    <t>Specialty Retail Industry - YoY growth rate</t>
  </si>
  <si>
    <t>Forecasted revenue for the next 10 years</t>
  </si>
  <si>
    <t>Terminal Growth Rate</t>
  </si>
  <si>
    <t>Forecasted revenue - 2029 to 2033</t>
  </si>
  <si>
    <t>Change between Forecasted revenue and CV</t>
  </si>
  <si>
    <t xml:space="preserve">After 5y </t>
  </si>
  <si>
    <t>% YoY</t>
  </si>
  <si>
    <t>Sensitivity Analysis</t>
  </si>
  <si>
    <t>2024 to 2028</t>
  </si>
  <si>
    <t>2029</t>
  </si>
  <si>
    <t>2030</t>
  </si>
  <si>
    <t>2031</t>
  </si>
  <si>
    <t>2032</t>
  </si>
  <si>
    <t>2033</t>
  </si>
  <si>
    <t>Continuing Value</t>
  </si>
  <si>
    <t>Worst Case</t>
  </si>
  <si>
    <t>Collect all financial market data on one worksheet. This worksheet will contain estimates of beta, the cost of equity, the cost of debt, and the WACC.  It will also contain historical market values and trading multiples for the company.</t>
  </si>
  <si>
    <t>***Source: Bloomberg</t>
  </si>
  <si>
    <t>Calculation of Cost of Capital for Bath and Body Works.</t>
  </si>
  <si>
    <t>Company name</t>
  </si>
  <si>
    <t>Total debt to equity</t>
  </si>
  <si>
    <t>Total debt to equity 5y</t>
  </si>
  <si>
    <t>Total debt to equity 10y</t>
  </si>
  <si>
    <t>Cost of Debt</t>
  </si>
  <si>
    <t>TAX</t>
  </si>
  <si>
    <t>Beta Unleveraged</t>
  </si>
  <si>
    <t>Beta Leveraged</t>
  </si>
  <si>
    <t>D/E</t>
  </si>
  <si>
    <t>Debt Ratio</t>
  </si>
  <si>
    <t>Equity Ratio</t>
  </si>
  <si>
    <t>Cost of Equity</t>
  </si>
  <si>
    <t>WACC</t>
  </si>
  <si>
    <t>BBW</t>
  </si>
  <si>
    <t>Elf</t>
  </si>
  <si>
    <t>Increase in Equity</t>
  </si>
  <si>
    <t>Abercrombie &amp; Fitch</t>
  </si>
  <si>
    <t>Increase in Debt</t>
  </si>
  <si>
    <t>Ross &amp; Stores</t>
  </si>
  <si>
    <t>TJX Companies</t>
  </si>
  <si>
    <t>Industry average</t>
  </si>
  <si>
    <t xml:space="preserve">Debt in the market issued by BBW </t>
  </si>
  <si>
    <t>Principal (in millions)</t>
  </si>
  <si>
    <t>Interest Rate (Decimal)</t>
  </si>
  <si>
    <t>interest per note</t>
  </si>
  <si>
    <t>2025 Notes: Principal: $314 million, Interest Rate: 9.375%</t>
  </si>
  <si>
    <t>2027 Notes: Principal: $297 million, Interest Rate: 6.694%</t>
  </si>
  <si>
    <t>2028 Notes: Principal: $462 million, Interest Rate: 5.250%</t>
  </si>
  <si>
    <t>2029 Notes: Principal: $500 million, Interest Rate: 7.500%</t>
  </si>
  <si>
    <t>1. Capital structure</t>
  </si>
  <si>
    <t>4Y average -&gt; new strategy of company lower debt/EV ratio</t>
  </si>
  <si>
    <t>2030 Notes: Principal: $938 million, Interest Rate: 6.625%</t>
  </si>
  <si>
    <t>Enterprise Value</t>
  </si>
  <si>
    <t>2033 Notes: Principal: $294 million, Interest Rate: 6.950%</t>
  </si>
  <si>
    <t>Liabilities</t>
  </si>
  <si>
    <t>2035 Notes: Principal: $811 million, Interest Rate: 6.875%</t>
  </si>
  <si>
    <t xml:space="preserve">Shares outstanding </t>
  </si>
  <si>
    <t>2036 Notes: Principal: $613 million, Interest Rate: 6.750%</t>
  </si>
  <si>
    <t>Stock Price</t>
  </si>
  <si>
    <t>2037 Notes: Principal: $201 million, Interest Rate: 7.600%</t>
  </si>
  <si>
    <t>Economic Value of Equity</t>
  </si>
  <si>
    <t>-&gt; Market cap</t>
  </si>
  <si>
    <t>Economic Value</t>
  </si>
  <si>
    <t>Debt/Economic Value</t>
  </si>
  <si>
    <t>-&gt; for sesitivity analisys chcange target D/EV ratio and growth rate</t>
  </si>
  <si>
    <t>Principal Repayments</t>
  </si>
  <si>
    <t>Interest Payments</t>
  </si>
  <si>
    <t>Forecasted interests payments</t>
  </si>
  <si>
    <t>Equity/Economic Value</t>
  </si>
  <si>
    <t>Debt/Equity</t>
  </si>
  <si>
    <t>-&gt; Annual Decrease in Debt to Economic value of equity</t>
  </si>
  <si>
    <t>Objective D/EV</t>
  </si>
  <si>
    <t>E/EV</t>
  </si>
  <si>
    <t>-&gt; It would be unrealistic to assume that the company will not issue any more bonds in the future given their past activity. Plus they might issue debt through other instruments/means. We add the 1% debt growth rate that could go in line with interest payments to mitigate this and carry it forward</t>
  </si>
  <si>
    <t>Current leverage</t>
  </si>
  <si>
    <t>Target</t>
  </si>
  <si>
    <t>variance</t>
  </si>
  <si>
    <t>Terminal value for interest payments -&gt;</t>
  </si>
  <si>
    <t>2 Cost of Debt</t>
  </si>
  <si>
    <t>The 6.625% Fixed Interest Rate Notes due October 2030 issued in 2020 by Bath &amp; Body Works is a bullet bond. This means that the bond will pay interest semi-annually, but the principal repayment will occur in one lump sum at maturity on October 1, 2030​</t>
  </si>
  <si>
    <t xml:space="preserve">Source: Refinitiv Eikon daily </t>
  </si>
  <si>
    <t>Date</t>
  </si>
  <si>
    <t>Bid</t>
  </si>
  <si>
    <t>Ask</t>
  </si>
  <si>
    <t>BidYld</t>
  </si>
  <si>
    <t>AskYld</t>
  </si>
  <si>
    <t>YTM</t>
  </si>
  <si>
    <t>Kd</t>
  </si>
  <si>
    <t>-&gt; This will be our cost of debt</t>
  </si>
  <si>
    <t>3. Risk Free Rate</t>
  </si>
  <si>
    <t>91282CLF6=RRPS History     Daily     6 Months</t>
  </si>
  <si>
    <t>rf</t>
  </si>
  <si>
    <t>-&gt; This will be our risk free rate</t>
  </si>
  <si>
    <t>4. Beta</t>
  </si>
  <si>
    <t>beta</t>
  </si>
  <si>
    <t>Look in tab 2. Beta Data</t>
  </si>
  <si>
    <t>Beta adjusted (Beta Bloomberg)</t>
  </si>
  <si>
    <t>5. Market risk premium</t>
  </si>
  <si>
    <t>Market risk premium</t>
  </si>
  <si>
    <t>https://www.statista.com/statistics/664840/average-market-risk-premium-usa/</t>
  </si>
  <si>
    <t xml:space="preserve">Market risk premium </t>
  </si>
  <si>
    <t>Kb</t>
  </si>
  <si>
    <t>cost of debt</t>
  </si>
  <si>
    <t>5. Debt Beta</t>
  </si>
  <si>
    <t>Bd</t>
  </si>
  <si>
    <t>beta debt</t>
  </si>
  <si>
    <t>PRM</t>
  </si>
  <si>
    <t>market risk premium</t>
  </si>
  <si>
    <t>Rf</t>
  </si>
  <si>
    <t>MRP</t>
  </si>
  <si>
    <t>6. Beta equity no debt (unleveraged)</t>
  </si>
  <si>
    <t>Bc/d P</t>
  </si>
  <si>
    <t>Beta with debt on equity</t>
  </si>
  <si>
    <t>Bs/d p</t>
  </si>
  <si>
    <t>Beta with no debt over equity</t>
  </si>
  <si>
    <t>B adj</t>
  </si>
  <si>
    <t>B/P</t>
  </si>
  <si>
    <t>Debt equity ratio</t>
  </si>
  <si>
    <t>tc</t>
  </si>
  <si>
    <t>tax rate</t>
  </si>
  <si>
    <t>r tax</t>
  </si>
  <si>
    <t>Be</t>
  </si>
  <si>
    <t>7. Beta leveraged</t>
  </si>
  <si>
    <t>Debt/EV</t>
  </si>
  <si>
    <t>Target capital structure</t>
  </si>
  <si>
    <t>Equity/EV</t>
  </si>
  <si>
    <t>objective capital structure</t>
  </si>
  <si>
    <t>B leveraged</t>
  </si>
  <si>
    <t>8. Cost of equity</t>
  </si>
  <si>
    <t>Ke</t>
  </si>
  <si>
    <t>6. WACC</t>
  </si>
  <si>
    <t>D/EV</t>
  </si>
  <si>
    <t>K0</t>
  </si>
  <si>
    <t>Source: Refinitiv</t>
  </si>
  <si>
    <t>Y</t>
  </si>
  <si>
    <t>X</t>
  </si>
  <si>
    <t>Exchange Date</t>
  </si>
  <si>
    <t>SP 500</t>
  </si>
  <si>
    <t>BBW returns</t>
  </si>
  <si>
    <t>S&amp;P 500 Returns</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</si>
  <si>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</si>
  <si>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</si>
  <si>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</si>
  <si>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</si>
  <si>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</si>
  <si>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</si>
  <si>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</si>
  <si>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</si>
  <si>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</si>
  <si>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</si>
  <si>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</si>
  <si>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</si>
  <si>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</si>
  <si>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</si>
  <si>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</si>
  <si>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</si>
  <si>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</si>
  <si>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</si>
  <si>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</si>
  <si>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</si>
  <si>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</si>
  <si>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</si>
  <si>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</si>
  <si>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</si>
  <si>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</si>
  <si>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BBW is more volatile or sensitive to market movements compared to the overall market</t>
  </si>
  <si>
    <t>Operating profit after tax</t>
  </si>
  <si>
    <r>
      <rPr>
        <rFont val="Calibri"/>
        <color rgb="FFFF0000"/>
        <sz val="11.0"/>
      </rPr>
      <t>Less</t>
    </r>
    <r>
      <rPr>
        <rFont val="Calibri"/>
        <color theme="1"/>
        <sz val="11.0"/>
      </rPr>
      <t>: interest tax shield</t>
    </r>
  </si>
  <si>
    <t>Less: After-tax Interest Expense</t>
  </si>
  <si>
    <t>Opening Working Capital</t>
  </si>
  <si>
    <t xml:space="preserve">  Change in Working Capital</t>
  </si>
  <si>
    <t>Closing Working Capital</t>
  </si>
  <si>
    <t>Opening Net Long-term Assets</t>
  </si>
  <si>
    <t xml:space="preserve">  Change in Net Long-term Assets</t>
  </si>
  <si>
    <t>Closing Net Long-term Assets</t>
  </si>
  <si>
    <t>Depreciation</t>
  </si>
  <si>
    <t>Net Capex</t>
  </si>
  <si>
    <t>Opening Debt</t>
  </si>
  <si>
    <t xml:space="preserve">Change in Debt </t>
  </si>
  <si>
    <t>Closing Debt</t>
  </si>
  <si>
    <t xml:space="preserve"> </t>
  </si>
  <si>
    <t>Change in Working Capital</t>
  </si>
  <si>
    <t>FCFF</t>
  </si>
  <si>
    <t>Less: Interest Expense Aft Tax</t>
  </si>
  <si>
    <t>Add: Increase in Debt</t>
  </si>
  <si>
    <t>FCFE</t>
  </si>
  <si>
    <t>Invested Capital</t>
  </si>
  <si>
    <t>ROIC</t>
  </si>
  <si>
    <t>This worksheet presents discounted cash flows, discounted economic profits and the final results.</t>
  </si>
  <si>
    <t>FCFF Valuation Model</t>
  </si>
  <si>
    <t>t</t>
  </si>
  <si>
    <t>g</t>
  </si>
  <si>
    <r>
      <rPr>
        <rFont val="Calibri"/>
        <b/>
        <color theme="1"/>
        <sz val="11.0"/>
      </rPr>
      <t>PV of FCFF</t>
    </r>
    <r>
      <rPr>
        <rFont val="Calibri"/>
        <b/>
        <color theme="1"/>
        <sz val="11.0"/>
        <vertAlign val="subscript"/>
      </rPr>
      <t>2022-2031</t>
    </r>
  </si>
  <si>
    <t>PV of CV</t>
  </si>
  <si>
    <t>Enterprise (Firm) Value</t>
  </si>
  <si>
    <t>Total Debt (Book Value of Debt)</t>
  </si>
  <si>
    <t>Number of outstanding shares</t>
  </si>
  <si>
    <t>Price per share</t>
  </si>
  <si>
    <t>Current price per share (5th August 2024)</t>
  </si>
  <si>
    <t>FCFE Valuation Model</t>
  </si>
  <si>
    <r>
      <rPr>
        <rFont val="Calibri"/>
        <b/>
        <color theme="1"/>
        <sz val="11.0"/>
      </rPr>
      <t>PV of FCFE</t>
    </r>
    <r>
      <rPr>
        <rFont val="Calibri"/>
        <b/>
        <color theme="1"/>
        <sz val="11.0"/>
        <vertAlign val="subscript"/>
      </rPr>
      <t>2024-2033</t>
    </r>
  </si>
  <si>
    <t>Equity Value</t>
  </si>
  <si>
    <t>Negative</t>
  </si>
  <si>
    <t>Standard</t>
  </si>
  <si>
    <t>Positive</t>
  </si>
  <si>
    <t>Growth Rate</t>
  </si>
  <si>
    <t>Minimum</t>
  </si>
  <si>
    <t>Actual</t>
  </si>
  <si>
    <t>Maximum</t>
  </si>
  <si>
    <t>Difference 1 (Actual - Minimum)</t>
  </si>
  <si>
    <t>Difference 2(Maximum - Actual)</t>
  </si>
  <si>
    <t>Cost of equity</t>
  </si>
  <si>
    <t xml:space="preserve">Performance </t>
  </si>
  <si>
    <t>Return on Equity</t>
  </si>
  <si>
    <t>Return on Assets</t>
  </si>
  <si>
    <t>Return on Invested Capital</t>
  </si>
  <si>
    <t>Net Profit Margin</t>
  </si>
  <si>
    <t>EBITDA Margin</t>
  </si>
  <si>
    <t>Years</t>
  </si>
  <si>
    <t>P/E Multiple</t>
  </si>
  <si>
    <t>Efficiency</t>
  </si>
  <si>
    <t>Assets Turnover Ratio</t>
  </si>
  <si>
    <t xml:space="preserve">Average Days in Inventory </t>
  </si>
  <si>
    <t>Receivable Turnover</t>
  </si>
  <si>
    <t>Leverage</t>
  </si>
  <si>
    <t>Interest Cover</t>
  </si>
  <si>
    <t>Liquidity</t>
  </si>
  <si>
    <t>Quick ( Acid-Test) Ratio</t>
  </si>
  <si>
    <t>Earnings Per Share</t>
  </si>
  <si>
    <t>Current Price</t>
  </si>
  <si>
    <t>Market Price per share ( as of 2nd Feb )</t>
  </si>
  <si>
    <t xml:space="preserve">Dividend Per share </t>
  </si>
  <si>
    <t xml:space="preserve">Dividend Payout </t>
  </si>
  <si>
    <t>P/E</t>
  </si>
  <si>
    <t>Unit: Millions</t>
  </si>
  <si>
    <t>Bath &amp; Body Works, Inc.</t>
  </si>
  <si>
    <t>Sally Beauty Holdings, Inc.</t>
  </si>
  <si>
    <t>Olaplex Holdings, Inc.</t>
  </si>
  <si>
    <t>Five Below, Inc.</t>
  </si>
  <si>
    <t>RH</t>
  </si>
  <si>
    <t>Dick's Sporting Goods, Inc.</t>
  </si>
  <si>
    <t>ULTA Beauty, Inc.</t>
  </si>
  <si>
    <t>Williams- Sonoma, Inc.</t>
  </si>
  <si>
    <t>Best Buy Co., Inc.</t>
  </si>
  <si>
    <t>Abercrombie &amp; Fitch Co.</t>
  </si>
  <si>
    <t>Ross Stores, Inc.</t>
  </si>
  <si>
    <t>Kohl's Corporation</t>
  </si>
  <si>
    <t>Nordstrom, Inc.</t>
  </si>
  <si>
    <t>Tapestry, Inc.</t>
  </si>
  <si>
    <t>e.l.f. Beauty, Inc.</t>
  </si>
  <si>
    <t>The Estee Lauder Companies, Inc.</t>
  </si>
  <si>
    <t>Sector</t>
  </si>
  <si>
    <t>Consumer Cyclical</t>
  </si>
  <si>
    <t>Consumer Defensive</t>
  </si>
  <si>
    <t>Industry</t>
  </si>
  <si>
    <t>Specialty Retail</t>
  </si>
  <si>
    <t>Apparel Retail</t>
  </si>
  <si>
    <t>Department Stores</t>
  </si>
  <si>
    <t>Luxury Goods</t>
  </si>
  <si>
    <t>Household &amp; Personal Products</t>
  </si>
  <si>
    <t>As of 4 Oct, 2024:</t>
  </si>
  <si>
    <t>Market Capitalization</t>
  </si>
  <si>
    <t>Trailing P/E</t>
  </si>
  <si>
    <t>Historical Metrics:</t>
  </si>
  <si>
    <t>Sales</t>
  </si>
  <si>
    <t>CAGR of Revenue</t>
  </si>
  <si>
    <t>Return on Common Equity %</t>
  </si>
  <si>
    <t>Return on Assets %</t>
  </si>
  <si>
    <t>Return on Invested Capital %</t>
  </si>
  <si>
    <t>Gross Profit Margin %</t>
  </si>
  <si>
    <t>Net Profit Margin %</t>
  </si>
  <si>
    <t>EBITDA Margin %</t>
  </si>
  <si>
    <t>Asset Turnover Ratio</t>
  </si>
  <si>
    <t>Inventory Turnover Ratio</t>
  </si>
  <si>
    <t>Average Days in Inventory</t>
  </si>
  <si>
    <t>Receivables Turnover</t>
  </si>
  <si>
    <t>Average Collection Period</t>
  </si>
  <si>
    <t>Accounts Payable Turnover</t>
  </si>
  <si>
    <t>Free Cash Flow (Net of Dividends)</t>
  </si>
  <si>
    <t>Total Debt/EBITDA</t>
  </si>
  <si>
    <t>Total Debt/Equity</t>
  </si>
  <si>
    <t>Total Debt/Capital</t>
  </si>
  <si>
    <t>Total Debt/Total Assets</t>
  </si>
  <si>
    <t>Quick Ratio</t>
  </si>
  <si>
    <t>EPS- Diluted</t>
  </si>
  <si>
    <t>Dividend Yield</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</si>
</sst>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0_ ;[Red]\-#,##0\ "/>
    <numFmt numFmtId="166" formatCode="0.0%"/>
    <numFmt numFmtId="167" formatCode="_(* #,##0_);_(* \(#,##0\);_(* &quot;-&quot;??_);_(@_)"/>
    <numFmt numFmtId="168" formatCode="_-* #,##0.00_-;\-* #,##0.00_-;_-* &quot;-&quot;??_-;_-@"/>
    <numFmt numFmtId="169" formatCode="dd\-mmm\-yyyy"/>
    <numFmt numFmtId="170" formatCode="#,##0.000000;\-#,##0.000000;#,##0.000000;&quot;--&quot;"/>
    <numFmt numFmtId="171" formatCode="#,##0.00;\-#,##0.00;#,##0.00;&quot;--&quot;"/>
    <numFmt numFmtId="172" formatCode="_(&quot;$&quot;* #,##0.00_);_(&quot;$&quot;* \(#,##0.00\);_(&quot;$&quot;* &quot;-&quot;??_);_(@_)"/>
  </numFmts>
  <fonts count="55">
    <font>
      <sz val="11.0"/>
      <color theme="1"/>
      <name val="Calibri"/>
      <scheme val="minor"/>
    </font>
    <font>
      <color theme="1"/>
      <name val="Calibri"/>
      <scheme val="minor"/>
    </font>
    <font>
      <b/>
      <color theme="1"/>
      <name val="Calibri"/>
      <scheme val="minor"/>
    </font>
    <font>
      <u/>
      <color rgb="FF0000FF"/>
    </font>
    <font>
      <i/>
      <color theme="1"/>
      <name val="Calibri"/>
      <scheme val="minor"/>
    </font>
    <font>
      <b/>
      <sz val="16.0"/>
      <color rgb="FFFFFFFF"/>
      <name val="Arial"/>
    </font>
    <font>
      <b/>
      <sz val="10.0"/>
      <color theme="1"/>
      <name val="Arial"/>
    </font>
    <font>
      <sz val="10.0"/>
      <color theme="1"/>
      <name val="Calibri"/>
    </font>
    <font>
      <sz val="11.0"/>
      <color theme="1"/>
      <name val="Calibri"/>
    </font>
    <font>
      <b/>
      <sz val="10.0"/>
      <color rgb="FFFFFFFF"/>
      <name val="Arial"/>
    </font>
    <font>
      <b/>
      <sz val="10.0"/>
      <color theme="1"/>
      <name val="Calibri"/>
    </font>
    <font>
      <b/>
      <sz val="10.0"/>
      <color rgb="FF000000"/>
      <name val="Arial"/>
    </font>
    <font>
      <sz val="10.0"/>
      <color rgb="FF333333"/>
      <name val="Arial"/>
    </font>
    <font>
      <sz val="10.0"/>
      <color rgb="FF000000"/>
      <name val="Arial"/>
    </font>
    <font>
      <i/>
      <sz val="10.0"/>
      <color rgb="FF000000"/>
      <name val="Arial"/>
    </font>
    <font>
      <b/>
      <sz val="11.0"/>
      <color rgb="FFFFFFFF"/>
      <name val="Arial"/>
    </font>
    <font>
      <b/>
      <sz val="11.0"/>
      <color theme="1"/>
      <name val="Arial"/>
    </font>
    <font>
      <b/>
      <sz val="11.0"/>
      <color theme="1"/>
      <name val="Calibri"/>
    </font>
    <font>
      <sz val="11.0"/>
      <color rgb="FF333333"/>
      <name val="Arial"/>
    </font>
    <font>
      <sz val="11.0"/>
      <color theme="1"/>
      <name val="Arial"/>
    </font>
    <font>
      <i/>
      <sz val="10.0"/>
      <color rgb="FF333333"/>
      <name val="Arial"/>
    </font>
    <font>
      <b/>
      <sz val="14.0"/>
      <color rgb="FFC00000"/>
      <name val="Calibri"/>
    </font>
    <font>
      <b/>
      <sz val="11.0"/>
      <color theme="0"/>
      <name val="Calibri"/>
    </font>
    <font>
      <sz val="11.0"/>
      <color theme="0"/>
      <name val="Calibri"/>
    </font>
    <font>
      <sz val="11.0"/>
      <color rgb="FFFF0000"/>
      <name val="Calibri"/>
    </font>
    <font>
      <u/>
      <sz val="11.0"/>
      <color theme="1"/>
      <name val="Calibri"/>
    </font>
    <font>
      <i/>
      <sz val="11.0"/>
      <color theme="1"/>
      <name val="Calibri"/>
    </font>
    <font>
      <u/>
      <sz val="11.0"/>
      <color theme="1"/>
      <name val="Calibri"/>
    </font>
    <font>
      <sz val="11.0"/>
      <color rgb="FF000000"/>
      <name val="Calibri"/>
    </font>
    <font>
      <u/>
      <sz val="11.0"/>
      <color theme="10"/>
      <name val="Calibri"/>
    </font>
    <font/>
    <font>
      <b/>
      <sz val="11.0"/>
      <color rgb="FF000000"/>
      <name val="Calibri"/>
      <scheme val="minor"/>
    </font>
    <font>
      <sz val="11.0"/>
      <color rgb="FF000000"/>
      <name val="Calibri"/>
      <scheme val="minor"/>
    </font>
    <font>
      <b/>
      <sz val="12.0"/>
      <color rgb="FFFFFFFF"/>
      <name val="Arial"/>
    </font>
    <font>
      <b/>
      <sz val="11.0"/>
      <color theme="1"/>
      <name val="Calibri"/>
      <scheme val="minor"/>
    </font>
    <font>
      <b/>
      <i/>
      <sz val="9.0"/>
      <color theme="1"/>
      <name val="Arial"/>
    </font>
    <font>
      <b/>
      <color rgb="FFFFFFFF"/>
      <name val="Calibri"/>
      <scheme val="minor"/>
    </font>
    <font>
      <color rgb="FFFFFFFF"/>
      <name val="Calibri"/>
      <scheme val="minor"/>
    </font>
    <font>
      <b/>
      <sz val="11.0"/>
      <color rgb="FF000000"/>
      <name val="Arial"/>
    </font>
    <font>
      <sz val="11.0"/>
      <color rgb="FFFFFFFF"/>
      <name val="Arial"/>
    </font>
    <font>
      <b/>
      <sz val="11.0"/>
      <color rgb="FF000000"/>
      <name val="Calibri"/>
    </font>
    <font>
      <b/>
      <sz val="10.0"/>
      <color rgb="FF000000"/>
      <name val="Calibri"/>
    </font>
    <font>
      <sz val="10.0"/>
      <color rgb="FF000000"/>
      <name val="Calibri"/>
    </font>
    <font>
      <b/>
      <sz val="11.0"/>
      <color rgb="FFFFFFFF"/>
      <name val="Calibri"/>
    </font>
    <font>
      <b/>
      <u/>
      <sz val="11.0"/>
      <color theme="1"/>
      <name val="Calibri"/>
    </font>
    <font>
      <b/>
      <sz val="12.0"/>
      <color theme="1"/>
      <name val="Arial"/>
    </font>
    <font>
      <b/>
      <sz val="11.0"/>
      <color rgb="FF808080"/>
      <name val="Arial"/>
    </font>
    <font>
      <b/>
      <sz val="11.0"/>
      <color rgb="FFFFFF00"/>
      <name val="&quot;Aptos Narrow&quot;"/>
    </font>
    <font>
      <b/>
      <sz val="11.0"/>
      <color rgb="FFFFFFFF"/>
      <name val="&quot;Aptos Narrow&quot;"/>
    </font>
    <font>
      <sz val="11.0"/>
      <color theme="1"/>
      <name val="&quot;Aptos Narrow&quot;"/>
    </font>
    <font>
      <sz val="9.0"/>
      <color theme="1"/>
      <name val="&quot;Aptos Narrow&quot;"/>
    </font>
    <font>
      <b/>
      <sz val="11.0"/>
      <color theme="1"/>
      <name val="&quot;Aptos Narrow&quot;"/>
    </font>
    <font>
      <sz val="11.0"/>
      <color rgb="FF000000"/>
      <name val="&quot;Aptos Narrow&quot;"/>
    </font>
    <font>
      <sz val="11.0"/>
      <color rgb="FF000000"/>
      <name val="Arial"/>
    </font>
    <font>
      <sz val="11.0"/>
      <color rgb="FFFF0000"/>
      <name val="&quot;Aptos Narrow&quot;"/>
    </font>
  </fonts>
  <fills count="36">
    <fill>
      <patternFill patternType="none"/>
    </fill>
    <fill>
      <patternFill patternType="lightGray"/>
    </fill>
    <fill>
      <patternFill patternType="solid">
        <fgColor rgb="FF1155CC"/>
        <bgColor rgb="FF1155CC"/>
      </patternFill>
    </fill>
    <fill>
      <patternFill patternType="solid">
        <fgColor rgb="FF4F81BD"/>
        <bgColor rgb="FF4F81BD"/>
      </patternFill>
    </fill>
    <fill>
      <patternFill patternType="solid">
        <fgColor rgb="FFF7CAAC"/>
        <bgColor rgb="FFF7CAAC"/>
      </patternFill>
    </fill>
    <fill>
      <patternFill patternType="solid">
        <fgColor rgb="FFE2EFD9"/>
        <bgColor rgb="FFE2EFD9"/>
      </patternFill>
    </fill>
    <fill>
      <patternFill patternType="solid">
        <fgColor rgb="FFFFFFFF"/>
        <bgColor rgb="FFFFFFFF"/>
      </patternFill>
    </fill>
    <fill>
      <patternFill patternType="solid">
        <fgColor rgb="FF8EAADB"/>
        <bgColor rgb="FF8EAADB"/>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B4C6E7"/>
        <bgColor rgb="FFB4C6E7"/>
      </patternFill>
    </fill>
    <fill>
      <patternFill patternType="solid">
        <fgColor theme="1"/>
        <bgColor theme="1"/>
      </patternFill>
    </fill>
    <fill>
      <patternFill patternType="solid">
        <fgColor rgb="FFD9E2F3"/>
        <bgColor rgb="FFD9E2F3"/>
      </patternFill>
    </fill>
    <fill>
      <patternFill patternType="solid">
        <fgColor rgb="FFDEEAF6"/>
        <bgColor rgb="FFDEEAF6"/>
      </patternFill>
    </fill>
    <fill>
      <patternFill patternType="solid">
        <fgColor rgb="FFFFFF00"/>
        <bgColor rgb="FFFFFF00"/>
      </patternFill>
    </fill>
    <fill>
      <patternFill patternType="solid">
        <fgColor rgb="FF93C47D"/>
        <bgColor rgb="FF93C47D"/>
      </patternFill>
    </fill>
    <fill>
      <patternFill patternType="solid">
        <fgColor rgb="FF000000"/>
        <bgColor rgb="FF000000"/>
      </patternFill>
    </fill>
    <fill>
      <patternFill patternType="solid">
        <fgColor rgb="FFCCCCCC"/>
        <bgColor rgb="FFCCCCCC"/>
      </patternFill>
    </fill>
    <fill>
      <patternFill patternType="solid">
        <fgColor rgb="FF434343"/>
        <bgColor rgb="FF434343"/>
      </patternFill>
    </fill>
    <fill>
      <patternFill patternType="solid">
        <fgColor rgb="FFA6A6A6"/>
        <bgColor rgb="FFA6A6A6"/>
      </patternFill>
    </fill>
    <fill>
      <patternFill patternType="solid">
        <fgColor rgb="FFFFF2CC"/>
        <bgColor rgb="FFFFF2CC"/>
      </patternFill>
    </fill>
    <fill>
      <patternFill patternType="solid">
        <fgColor theme="0"/>
        <bgColor theme="0"/>
      </patternFill>
    </fill>
    <fill>
      <patternFill patternType="solid">
        <fgColor rgb="FFBFBFBF"/>
        <bgColor rgb="FFBFBFBF"/>
      </patternFill>
    </fill>
    <fill>
      <patternFill patternType="solid">
        <fgColor rgb="FFB6D7A8"/>
        <bgColor rgb="FFB6D7A8"/>
      </patternFill>
    </fill>
    <fill>
      <patternFill patternType="solid">
        <fgColor rgb="FF6AA84F"/>
        <bgColor rgb="FF6AA84F"/>
      </patternFill>
    </fill>
    <fill>
      <patternFill patternType="solid">
        <fgColor rgb="FF38761D"/>
        <bgColor rgb="FF38761D"/>
      </patternFill>
    </fill>
    <fill>
      <patternFill patternType="solid">
        <fgColor rgb="FFD9EAD3"/>
        <bgColor rgb="FFD9EAD3"/>
      </patternFill>
    </fill>
    <fill>
      <patternFill patternType="solid">
        <fgColor rgb="FFF4CCCC"/>
        <bgColor rgb="FFF4CCCC"/>
      </patternFill>
    </fill>
    <fill>
      <patternFill patternType="solid">
        <fgColor rgb="FF9FC5E8"/>
        <bgColor rgb="FF9FC5E8"/>
      </patternFill>
    </fill>
    <fill>
      <patternFill patternType="solid">
        <fgColor rgb="FF83CCEB"/>
        <bgColor rgb="FF83CCEB"/>
      </patternFill>
    </fill>
    <fill>
      <patternFill patternType="solid">
        <fgColor rgb="FF44B3E1"/>
        <bgColor rgb="FF44B3E1"/>
      </patternFill>
    </fill>
    <fill>
      <patternFill patternType="solid">
        <fgColor rgb="FFE8E8E8"/>
        <bgColor rgb="FFE8E8E8"/>
      </patternFill>
    </fill>
    <fill>
      <patternFill patternType="solid">
        <fgColor rgb="FFDAE9F8"/>
        <bgColor rgb="FFDAE9F8"/>
      </patternFill>
    </fill>
  </fills>
  <borders count="78">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bottom/>
    </border>
    <border>
      <left/>
      <right/>
      <top style="thin">
        <color rgb="FF000000"/>
      </top>
      <bottom/>
    </border>
    <border>
      <left style="thin">
        <color rgb="FF000000"/>
      </left>
      <right style="thin">
        <color rgb="FF000000"/>
      </right>
    </border>
    <border>
      <left style="thin">
        <color rgb="FF000000"/>
      </left>
    </border>
    <border>
      <left style="thick">
        <color rgb="FF000000"/>
      </left>
    </border>
    <border>
      <left style="thick">
        <color rgb="FF000000"/>
      </left>
      <right/>
      <top style="thin">
        <color rgb="FF000000"/>
      </top>
      <bottom/>
    </border>
    <border>
      <left/>
      <right/>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right style="thin">
        <color rgb="FF000000"/>
      </right>
      <top style="thin">
        <color rgb="FF000000"/>
      </top>
      <bottom style="thin">
        <color rgb="FF000000"/>
      </bottom>
    </border>
    <border>
      <top style="thin">
        <color rgb="FF000000"/>
      </top>
    </border>
    <border>
      <bottom style="thin">
        <color rgb="FF000000"/>
      </bottom>
    </border>
    <border>
      <left/>
      <right/>
      <top/>
      <bottom style="thin">
        <color rgb="FF000000"/>
      </bottom>
    </border>
    <border>
      <left style="thick">
        <color rgb="FF000000"/>
      </left>
      <right/>
      <top style="thin">
        <color rgb="FF000000"/>
      </top>
      <bottom style="thin">
        <color rgb="FF000000"/>
      </bottom>
    </border>
    <border>
      <left style="thick">
        <color rgb="FF000000"/>
      </left>
      <top style="thin">
        <color rgb="FF000000"/>
      </top>
    </border>
    <border>
      <left style="thick">
        <color rgb="FF000000"/>
      </left>
      <bottom style="thin">
        <color rgb="FF000000"/>
      </bottom>
    </border>
    <border>
      <left style="thick">
        <color rgb="FF000000"/>
      </left>
      <top style="thin">
        <color rgb="FF000000"/>
      </top>
      <bottom style="thin">
        <color rgb="FF000000"/>
      </bottom>
    </border>
    <border>
      <left style="thick">
        <color rgb="FF000000"/>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border>
    <border>
      <top/>
    </border>
    <border>
      <left style="medium">
        <color rgb="FF000000"/>
      </left>
      <right/>
      <top style="medium">
        <color rgb="FF000000"/>
      </top>
      <bottom style="medium">
        <color rgb="FF000000"/>
      </bottom>
    </border>
    <border>
      <left style="medium">
        <color rgb="FF666666"/>
      </left>
      <right style="medium">
        <color rgb="FF666666"/>
      </right>
      <bottom style="medium">
        <color rgb="FF666666"/>
      </bottom>
    </border>
    <border>
      <left style="medium">
        <color rgb="FF666666"/>
      </left>
      <right style="medium">
        <color rgb="FF666666"/>
      </right>
      <top/>
      <bottom style="medium">
        <color rgb="FF666666"/>
      </bottom>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top style="medium">
        <color rgb="FF000000"/>
      </top>
      <bottom style="thin">
        <color rgb="FF000000"/>
      </bottom>
    </border>
    <border>
      <bottom style="medium">
        <color rgb="FF000000"/>
      </bottom>
    </border>
    <border>
      <left/>
      <right/>
      <top/>
      <bottom style="medium">
        <color rgb="FF000000"/>
      </bottom>
    </border>
    <border>
      <left/>
      <right/>
      <top style="thin">
        <color rgb="FF000000"/>
      </top>
    </border>
    <border>
      <left style="thick">
        <color rgb="FF000000"/>
      </left>
      <right/>
      <top style="thin">
        <color rgb="FF000000"/>
      </top>
    </border>
    <border>
      <left style="medium">
        <color rgb="FF000000"/>
      </left>
      <right style="medium">
        <color rgb="FF000000"/>
      </right>
      <top style="medium">
        <color rgb="FF000000"/>
      </top>
      <bottom style="medium">
        <color rgb="FF000000"/>
      </bottom>
    </border>
    <border>
      <left/>
      <right style="thin">
        <color rgb="FF000000"/>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top/>
      <bottom/>
    </border>
    <border>
      <top/>
      <bottom/>
    </border>
    <border>
      <right/>
      <top/>
      <bottom/>
    </border>
    <border>
      <left style="medium">
        <color rgb="FF000000"/>
      </left>
      <right style="medium">
        <color rgb="FF666666"/>
      </right>
      <top/>
    </border>
    <border>
      <left style="medium">
        <color rgb="FF666666"/>
      </left>
      <right style="medium">
        <color rgb="FF000000"/>
      </right>
      <bottom style="medium">
        <color rgb="FF666666"/>
      </bottom>
    </border>
    <border>
      <left style="medium">
        <color rgb="FF000000"/>
      </left>
      <right style="medium">
        <color rgb="FF666666"/>
      </right>
    </border>
    <border>
      <left style="medium">
        <color rgb="FF666666"/>
      </left>
      <right style="medium">
        <color rgb="FF666666"/>
      </right>
      <bottom style="medium">
        <color rgb="FF000000"/>
      </bottom>
    </border>
    <border>
      <left style="medium">
        <color rgb="FF000000"/>
      </left>
      <right style="medium">
        <color rgb="FF666666"/>
      </right>
      <bottom/>
    </border>
    <border>
      <left style="thin">
        <color rgb="FF0F9ED5"/>
      </left>
      <right/>
      <top style="thin">
        <color rgb="FF0F9ED5"/>
      </top>
      <bottom/>
    </border>
    <border>
      <left/>
      <right/>
      <top style="thin">
        <color rgb="FF0F9ED5"/>
      </top>
      <bottom/>
    </border>
    <border>
      <left/>
      <right style="thin">
        <color rgb="FF0F9ED5"/>
      </right>
      <top style="thin">
        <color rgb="FF0F9ED5"/>
      </top>
      <bottom/>
    </border>
    <border>
      <left style="thin">
        <color rgb="FF0F9ED5"/>
      </left>
      <top style="thin">
        <color rgb="FF0F9ED5"/>
      </top>
    </border>
    <border>
      <left style="thin">
        <color rgb="FF000000"/>
      </left>
      <right style="thin">
        <color rgb="FF000000"/>
      </right>
      <top style="thin">
        <color rgb="FF0F9ED5"/>
      </top>
      <bottom/>
    </border>
    <border>
      <top style="thin">
        <color rgb="FF0F9ED5"/>
      </top>
    </border>
    <border>
      <right style="thin">
        <color rgb="FF0F9ED5"/>
      </right>
      <top style="thin">
        <color rgb="FF0F9ED5"/>
      </top>
    </border>
    <border>
      <left style="thin">
        <color rgb="FF0F9ED5"/>
      </left>
      <top style="thin">
        <color rgb="FF0F9ED5"/>
      </top>
      <bottom style="medium">
        <color rgb="FF000000"/>
      </bottom>
    </border>
    <border>
      <left style="thin">
        <color rgb="FF000000"/>
      </left>
      <right style="thin">
        <color rgb="FF000000"/>
      </right>
      <top style="thin">
        <color rgb="FF0F9ED5"/>
      </top>
      <bottom style="medium">
        <color rgb="FF000000"/>
      </bottom>
    </border>
    <border>
      <top style="thin">
        <color rgb="FF0F9ED5"/>
      </top>
      <bottom style="medium">
        <color rgb="FF000000"/>
      </bottom>
    </border>
    <border>
      <right style="thin">
        <color rgb="FF0F9ED5"/>
      </right>
      <top style="thin">
        <color rgb="FF0F9ED5"/>
      </top>
      <bottom style="medium">
        <color rgb="FF000000"/>
      </bottom>
    </border>
    <border>
      <left style="thin">
        <color rgb="FF0F9ED5"/>
      </left>
    </border>
    <border>
      <right style="thin">
        <color rgb="FF0F9ED5"/>
      </right>
    </border>
    <border>
      <left style="thin">
        <color rgb="FF0F9ED5"/>
      </left>
      <top style="thin">
        <color rgb="FF0F9ED5"/>
      </top>
      <bottom style="thin">
        <color rgb="FF000000"/>
      </bottom>
    </border>
    <border>
      <left style="thin">
        <color rgb="FF000000"/>
      </left>
      <right style="thin">
        <color rgb="FF000000"/>
      </right>
      <top style="thin">
        <color rgb="FF0F9ED5"/>
      </top>
      <bottom style="thin">
        <color rgb="FF000000"/>
      </bottom>
    </border>
    <border>
      <top style="thin">
        <color rgb="FF0F9ED5"/>
      </top>
      <bottom style="thin">
        <color rgb="FF000000"/>
      </bottom>
    </border>
    <border>
      <right style="thin">
        <color rgb="FF0F9ED5"/>
      </right>
      <top style="thin">
        <color rgb="FF0F9ED5"/>
      </top>
      <bottom style="thin">
        <color rgb="FF000000"/>
      </bottom>
    </border>
    <border>
      <left style="thin">
        <color rgb="FF0F9ED5"/>
      </left>
      <right/>
      <top/>
      <bottom/>
    </border>
    <border>
      <left/>
      <right style="thin">
        <color rgb="FF0F9ED5"/>
      </right>
      <top/>
      <bottom/>
    </border>
  </borders>
  <cellStyleXfs count="1">
    <xf borderId="0" fillId="0" fontId="0" numFmtId="0" applyAlignment="1" applyFont="1"/>
  </cellStyleXfs>
  <cellXfs count="488">
    <xf borderId="0" fillId="0" fontId="0" numFmtId="0" xfId="0" applyAlignment="1" applyFont="1">
      <alignment readingOrder="0" shrinkToFit="0" vertical="bottom" wrapText="0"/>
    </xf>
    <xf borderId="0" fillId="2" fontId="1" numFmtId="0" xfId="0" applyFill="1" applyFont="1"/>
    <xf borderId="1" fillId="0" fontId="2" numFmtId="0" xfId="0" applyAlignment="1" applyBorder="1" applyFont="1">
      <alignment readingOrder="0"/>
    </xf>
    <xf borderId="1" fillId="0" fontId="1" numFmtId="0" xfId="0" applyBorder="1" applyFont="1"/>
    <xf borderId="1" fillId="0" fontId="1"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xf>
    <xf borderId="0" fillId="0" fontId="1" numFmtId="0" xfId="0" applyAlignment="1" applyFont="1">
      <alignment readingOrder="0"/>
    </xf>
    <xf borderId="2" fillId="3" fontId="5" numFmtId="0" xfId="0" applyAlignment="1" applyBorder="1" applyFill="1" applyFont="1">
      <alignment horizontal="left" readingOrder="1" vertical="center"/>
    </xf>
    <xf borderId="2" fillId="4" fontId="6" numFmtId="0" xfId="0" applyAlignment="1" applyBorder="1" applyFill="1" applyFont="1">
      <alignment horizontal="left" readingOrder="1" shrinkToFit="0" vertical="center" wrapText="1"/>
    </xf>
    <xf borderId="3" fillId="5" fontId="7" numFmtId="0" xfId="0" applyAlignment="1" applyBorder="1" applyFill="1" applyFont="1">
      <alignment horizontal="left"/>
    </xf>
    <xf borderId="0" fillId="0" fontId="8" numFmtId="2" xfId="0" applyFont="1" applyNumberFormat="1"/>
    <xf borderId="0" fillId="0" fontId="8" numFmtId="0" xfId="0" applyFont="1"/>
    <xf borderId="3" fillId="6" fontId="7" numFmtId="0" xfId="0" applyAlignment="1" applyBorder="1" applyFill="1" applyFont="1">
      <alignment horizontal="center"/>
    </xf>
    <xf borderId="3" fillId="4" fontId="7" numFmtId="0" xfId="0" applyAlignment="1" applyBorder="1" applyFont="1">
      <alignment horizontal="center"/>
    </xf>
    <xf borderId="4" fillId="3" fontId="9" numFmtId="0" xfId="0" applyAlignment="1" applyBorder="1" applyFont="1">
      <alignment horizontal="left"/>
    </xf>
    <xf borderId="4" fillId="7" fontId="9" numFmtId="0" xfId="0" applyAlignment="1" applyBorder="1" applyFill="1" applyFont="1">
      <alignment horizontal="right"/>
    </xf>
    <xf borderId="4" fillId="3" fontId="9" numFmtId="0" xfId="0" applyAlignment="1" applyBorder="1" applyFont="1">
      <alignment horizontal="right"/>
    </xf>
    <xf borderId="4" fillId="4" fontId="6" numFmtId="0" xfId="0" applyAlignment="1" applyBorder="1" applyFont="1">
      <alignment horizontal="right"/>
    </xf>
    <xf borderId="3" fillId="5" fontId="10" numFmtId="0" xfId="0" applyAlignment="1" applyBorder="1" applyFont="1">
      <alignment horizontal="left"/>
    </xf>
    <xf borderId="5" fillId="3" fontId="9" numFmtId="0" xfId="0" applyAlignment="1" applyBorder="1" applyFont="1">
      <alignment horizontal="left"/>
    </xf>
    <xf borderId="5" fillId="7" fontId="9" numFmtId="0" xfId="0" applyAlignment="1" applyBorder="1" applyFont="1">
      <alignment horizontal="right"/>
    </xf>
    <xf borderId="5" fillId="3" fontId="9" numFmtId="0" xfId="0" applyAlignment="1" applyBorder="1" applyFont="1">
      <alignment horizontal="right"/>
    </xf>
    <xf borderId="5" fillId="4" fontId="6" numFmtId="0" xfId="0" applyAlignment="1" applyBorder="1" applyFont="1">
      <alignment horizontal="right"/>
    </xf>
    <xf borderId="6" fillId="6" fontId="11" numFmtId="0" xfId="0" applyBorder="1" applyFont="1"/>
    <xf borderId="7" fillId="6" fontId="11" numFmtId="3" xfId="0" applyAlignment="1" applyBorder="1" applyFont="1" applyNumberFormat="1">
      <alignment horizontal="right"/>
    </xf>
    <xf borderId="7" fillId="4" fontId="11" numFmtId="3" xfId="0" applyAlignment="1" applyBorder="1" applyFont="1" applyNumberFormat="1">
      <alignment horizontal="right"/>
    </xf>
    <xf borderId="6" fillId="6" fontId="12" numFmtId="0" xfId="0" applyBorder="1" applyFont="1"/>
    <xf borderId="7" fillId="6" fontId="13" numFmtId="3" xfId="0" applyAlignment="1" applyBorder="1" applyFont="1" applyNumberFormat="1">
      <alignment horizontal="right"/>
    </xf>
    <xf borderId="7" fillId="4" fontId="13" numFmtId="3" xfId="0" applyAlignment="1" applyBorder="1" applyFont="1" applyNumberFormat="1">
      <alignment horizontal="right"/>
    </xf>
    <xf borderId="7" fillId="6" fontId="13" numFmtId="164" xfId="0" applyAlignment="1" applyBorder="1" applyFont="1" applyNumberFormat="1">
      <alignment horizontal="right"/>
    </xf>
    <xf borderId="7" fillId="4" fontId="13" numFmtId="164" xfId="0" applyAlignment="1" applyBorder="1" applyFont="1" applyNumberFormat="1">
      <alignment horizontal="right"/>
    </xf>
    <xf borderId="7" fillId="6" fontId="11" numFmtId="164" xfId="0" applyAlignment="1" applyBorder="1" applyFont="1" applyNumberFormat="1">
      <alignment horizontal="right"/>
    </xf>
    <xf borderId="7" fillId="4" fontId="11" numFmtId="164" xfId="0" applyAlignment="1" applyBorder="1" applyFont="1" applyNumberFormat="1">
      <alignment horizontal="right"/>
    </xf>
    <xf borderId="0" fillId="0" fontId="8" numFmtId="164" xfId="0" applyFont="1" applyNumberFormat="1"/>
    <xf borderId="7" fillId="6" fontId="13" numFmtId="4" xfId="0" applyAlignment="1" applyBorder="1" applyFont="1" applyNumberFormat="1">
      <alignment horizontal="right"/>
    </xf>
    <xf borderId="7" fillId="4" fontId="13" numFmtId="4" xfId="0" applyAlignment="1" applyBorder="1" applyFont="1" applyNumberFormat="1">
      <alignment horizontal="right"/>
    </xf>
    <xf borderId="8" fillId="8" fontId="14" numFmtId="0" xfId="0" applyBorder="1" applyFill="1" applyFont="1"/>
    <xf borderId="8" fillId="4" fontId="14" numFmtId="0" xfId="0" applyBorder="1" applyFont="1"/>
    <xf borderId="3" fillId="4" fontId="8" numFmtId="2" xfId="0" applyBorder="1" applyFont="1" applyNumberFormat="1"/>
    <xf borderId="2" fillId="3" fontId="5" numFmtId="2" xfId="0" applyBorder="1" applyFont="1" applyNumberFormat="1"/>
    <xf borderId="2" fillId="3" fontId="8" numFmtId="2" xfId="0" applyBorder="1" applyFont="1" applyNumberFormat="1"/>
    <xf borderId="2" fillId="4" fontId="8" numFmtId="2" xfId="0" applyBorder="1" applyFont="1" applyNumberFormat="1"/>
    <xf borderId="3" fillId="6" fontId="8" numFmtId="2" xfId="0" applyBorder="1" applyFont="1" applyNumberFormat="1"/>
    <xf borderId="4" fillId="3" fontId="15" numFmtId="2" xfId="0" applyBorder="1" applyFont="1" applyNumberFormat="1"/>
    <xf borderId="4" fillId="3" fontId="8" numFmtId="2" xfId="0" applyBorder="1" applyFont="1" applyNumberFormat="1"/>
    <xf borderId="5" fillId="3" fontId="15" numFmtId="2" xfId="0" applyBorder="1" applyFont="1" applyNumberFormat="1"/>
    <xf borderId="5" fillId="3" fontId="8" numFmtId="2" xfId="0" applyBorder="1" applyFont="1" applyNumberFormat="1"/>
    <xf borderId="5" fillId="3" fontId="15" numFmtId="2" xfId="0" applyAlignment="1" applyBorder="1" applyFont="1" applyNumberFormat="1">
      <alignment horizontal="right"/>
    </xf>
    <xf borderId="5" fillId="4" fontId="15" numFmtId="2" xfId="0" applyAlignment="1" applyBorder="1" applyFont="1" applyNumberFormat="1">
      <alignment horizontal="right"/>
    </xf>
    <xf borderId="6" fillId="6" fontId="16" numFmtId="2" xfId="0" applyBorder="1" applyFont="1" applyNumberFormat="1"/>
    <xf borderId="7" fillId="6" fontId="17" numFmtId="2" xfId="0" applyBorder="1" applyFont="1" applyNumberFormat="1"/>
    <xf borderId="0" fillId="0" fontId="17" numFmtId="0" xfId="0" applyFont="1"/>
    <xf borderId="7" fillId="4" fontId="17" numFmtId="2" xfId="0" applyBorder="1" applyFont="1" applyNumberFormat="1"/>
    <xf borderId="0" fillId="0" fontId="17" numFmtId="2" xfId="0" applyFont="1" applyNumberFormat="1"/>
    <xf borderId="6" fillId="6" fontId="18" numFmtId="2" xfId="0" applyBorder="1" applyFont="1" applyNumberFormat="1"/>
    <xf borderId="6" fillId="6" fontId="8" numFmtId="2" xfId="0" applyBorder="1" applyFont="1" applyNumberFormat="1"/>
    <xf borderId="7" fillId="6" fontId="8" numFmtId="2" xfId="0" applyBorder="1" applyFont="1" applyNumberFormat="1"/>
    <xf borderId="7" fillId="4" fontId="8" numFmtId="2" xfId="0" applyBorder="1" applyFont="1" applyNumberFormat="1"/>
    <xf borderId="9" fillId="0" fontId="8" numFmtId="2" xfId="0" applyBorder="1" applyFont="1" applyNumberFormat="1"/>
    <xf borderId="9" fillId="0" fontId="13" numFmtId="164" xfId="0" applyAlignment="1" applyBorder="1" applyFont="1" applyNumberFormat="1">
      <alignment horizontal="right"/>
    </xf>
    <xf borderId="10" fillId="0" fontId="18" numFmtId="2" xfId="0" applyBorder="1" applyFont="1" applyNumberFormat="1"/>
    <xf borderId="9" fillId="0" fontId="11" numFmtId="164" xfId="0" applyAlignment="1" applyBorder="1" applyFont="1" applyNumberFormat="1">
      <alignment horizontal="right"/>
    </xf>
    <xf borderId="6" fillId="9" fontId="18" numFmtId="2" xfId="0" applyBorder="1" applyFill="1" applyFont="1" applyNumberFormat="1"/>
    <xf borderId="0" fillId="0" fontId="17" numFmtId="164" xfId="0" applyFont="1" applyNumberFormat="1"/>
    <xf borderId="6" fillId="6" fontId="17" numFmtId="2" xfId="0" applyBorder="1" applyFont="1" applyNumberFormat="1"/>
    <xf borderId="8" fillId="8" fontId="19" numFmtId="2" xfId="0" applyBorder="1" applyFont="1" applyNumberFormat="1"/>
    <xf borderId="8" fillId="8" fontId="8" numFmtId="2" xfId="0" applyBorder="1" applyFont="1" applyNumberFormat="1"/>
    <xf borderId="8" fillId="4" fontId="8" numFmtId="2" xfId="0" applyBorder="1" applyFont="1" applyNumberFormat="1"/>
    <xf borderId="2" fillId="4" fontId="5" numFmtId="0" xfId="0" applyAlignment="1" applyBorder="1" applyFont="1">
      <alignment horizontal="left" readingOrder="1" vertical="center"/>
    </xf>
    <xf borderId="4" fillId="3" fontId="9" numFmtId="0" xfId="0" applyAlignment="1" applyBorder="1" applyFont="1">
      <alignment horizontal="right" readingOrder="0"/>
    </xf>
    <xf borderId="5" fillId="4" fontId="9" numFmtId="0" xfId="0" applyAlignment="1" applyBorder="1" applyFont="1">
      <alignment horizontal="right"/>
    </xf>
    <xf borderId="7" fillId="10" fontId="11" numFmtId="3" xfId="0" applyAlignment="1" applyBorder="1" applyFill="1" applyFont="1" applyNumberFormat="1">
      <alignment horizontal="right"/>
    </xf>
    <xf borderId="7" fillId="10" fontId="13" numFmtId="164" xfId="0" applyAlignment="1" applyBorder="1" applyFont="1" applyNumberFormat="1">
      <alignment horizontal="right"/>
    </xf>
    <xf borderId="7" fillId="10" fontId="11" numFmtId="164" xfId="0" applyAlignment="1" applyBorder="1" applyFont="1" applyNumberFormat="1">
      <alignment horizontal="right"/>
    </xf>
    <xf borderId="7" fillId="6" fontId="11" numFmtId="10" xfId="0" applyAlignment="1" applyBorder="1" applyFont="1" applyNumberFormat="1">
      <alignment horizontal="right"/>
    </xf>
    <xf borderId="7" fillId="4" fontId="11" numFmtId="10" xfId="0" applyAlignment="1" applyBorder="1" applyFont="1" applyNumberFormat="1">
      <alignment horizontal="right"/>
    </xf>
    <xf borderId="7" fillId="10" fontId="11" numFmtId="10" xfId="0" applyAlignment="1" applyBorder="1" applyFont="1" applyNumberFormat="1">
      <alignment horizontal="right"/>
    </xf>
    <xf borderId="6" fillId="6" fontId="20" numFmtId="0" xfId="0" applyBorder="1" applyFont="1"/>
    <xf borderId="7" fillId="6" fontId="14" numFmtId="164" xfId="0" applyAlignment="1" applyBorder="1" applyFont="1" applyNumberFormat="1">
      <alignment horizontal="right"/>
    </xf>
    <xf borderId="7" fillId="4" fontId="14" numFmtId="164" xfId="0" applyAlignment="1" applyBorder="1" applyFont="1" applyNumberFormat="1">
      <alignment horizontal="right"/>
    </xf>
    <xf borderId="7" fillId="10" fontId="14" numFmtId="164" xfId="0" applyAlignment="1" applyBorder="1" applyFont="1" applyNumberFormat="1">
      <alignment horizontal="right"/>
    </xf>
    <xf borderId="7" fillId="10" fontId="13" numFmtId="4" xfId="0" applyAlignment="1" applyBorder="1" applyFont="1" applyNumberFormat="1">
      <alignment horizontal="right"/>
    </xf>
    <xf borderId="0" fillId="0" fontId="21" numFmtId="0" xfId="0" applyAlignment="1" applyFont="1">
      <alignment horizontal="left" shrinkToFit="0" vertical="center" wrapText="1"/>
    </xf>
    <xf borderId="10" fillId="0" fontId="21" numFmtId="0" xfId="0" applyAlignment="1" applyBorder="1" applyFont="1">
      <alignment horizontal="center" shrinkToFit="0" vertical="center" wrapText="1"/>
    </xf>
    <xf borderId="3" fillId="11" fontId="8" numFmtId="0" xfId="0" applyBorder="1" applyFill="1" applyFont="1"/>
    <xf borderId="3" fillId="9" fontId="8" numFmtId="0" xfId="0" applyBorder="1" applyFont="1"/>
    <xf borderId="11" fillId="0" fontId="8" numFmtId="0" xfId="0" applyBorder="1" applyFont="1"/>
    <xf borderId="2" fillId="9" fontId="17" numFmtId="0" xfId="0" applyAlignment="1" applyBorder="1" applyFont="1">
      <alignment vertical="center"/>
    </xf>
    <xf borderId="12" fillId="12" fontId="17" numFmtId="0" xfId="0" applyAlignment="1" applyBorder="1" applyFill="1" applyFont="1">
      <alignment horizontal="center"/>
    </xf>
    <xf borderId="8" fillId="12" fontId="17" numFmtId="1" xfId="0" applyAlignment="1" applyBorder="1" applyFont="1" applyNumberFormat="1">
      <alignment horizontal="center"/>
    </xf>
    <xf borderId="8" fillId="13" fontId="17" numFmtId="1" xfId="0" applyAlignment="1" applyBorder="1" applyFill="1" applyFont="1" applyNumberFormat="1">
      <alignment horizontal="center"/>
    </xf>
    <xf borderId="8" fillId="14" fontId="22" numFmtId="1" xfId="0" applyAlignment="1" applyBorder="1" applyFill="1" applyFont="1" applyNumberFormat="1">
      <alignment horizontal="center"/>
    </xf>
    <xf borderId="3" fillId="13" fontId="17" numFmtId="1" xfId="0" applyAlignment="1" applyBorder="1" applyFont="1" applyNumberFormat="1">
      <alignment horizontal="center"/>
    </xf>
    <xf borderId="3" fillId="9" fontId="8" numFmtId="164" xfId="0" applyBorder="1" applyFont="1" applyNumberFormat="1"/>
    <xf borderId="0" fillId="0" fontId="8" numFmtId="38" xfId="0" applyFont="1" applyNumberFormat="1"/>
    <xf borderId="3" fillId="15" fontId="8" numFmtId="0" xfId="0" applyBorder="1" applyFill="1" applyFont="1"/>
    <xf borderId="0" fillId="0" fontId="8" numFmtId="165" xfId="0" applyFont="1" applyNumberFormat="1"/>
    <xf borderId="13" fillId="9" fontId="8" numFmtId="165" xfId="0" applyBorder="1" applyFont="1" applyNumberFormat="1"/>
    <xf borderId="14" fillId="0" fontId="8" numFmtId="0" xfId="0" applyBorder="1" applyFont="1"/>
    <xf borderId="15" fillId="0" fontId="17" numFmtId="38" xfId="0" applyBorder="1" applyFont="1" applyNumberFormat="1"/>
    <xf borderId="15" fillId="9" fontId="17" numFmtId="38" xfId="0" applyBorder="1" applyFont="1" applyNumberFormat="1"/>
    <xf borderId="16" fillId="0" fontId="17" numFmtId="38" xfId="0" applyBorder="1" applyFont="1" applyNumberFormat="1"/>
    <xf borderId="17" fillId="9" fontId="8" numFmtId="0" xfId="0" applyBorder="1" applyFont="1"/>
    <xf borderId="3" fillId="9" fontId="8" numFmtId="165" xfId="0" applyBorder="1" applyFont="1" applyNumberFormat="1"/>
    <xf borderId="14" fillId="0" fontId="17" numFmtId="0" xfId="0" applyBorder="1" applyFont="1"/>
    <xf borderId="2" fillId="11" fontId="17" numFmtId="37" xfId="0" applyBorder="1" applyFont="1" applyNumberFormat="1"/>
    <xf borderId="2" fillId="9" fontId="17" numFmtId="37" xfId="0" applyBorder="1" applyFont="1" applyNumberFormat="1"/>
    <xf borderId="18" fillId="11" fontId="17" numFmtId="37" xfId="0" applyBorder="1" applyFont="1" applyNumberFormat="1"/>
    <xf borderId="11" fillId="0" fontId="23" numFmtId="0" xfId="0" applyBorder="1" applyFont="1"/>
    <xf borderId="0" fillId="0" fontId="23" numFmtId="0" xfId="0" applyFont="1"/>
    <xf borderId="3" fillId="0" fontId="8" numFmtId="165" xfId="0" applyBorder="1" applyFont="1" applyNumberFormat="1"/>
    <xf borderId="19" fillId="0" fontId="8" numFmtId="0" xfId="0" applyBorder="1" applyFont="1"/>
    <xf borderId="19" fillId="0" fontId="8" numFmtId="165" xfId="0" applyBorder="1" applyFont="1" applyNumberFormat="1"/>
    <xf borderId="8" fillId="9" fontId="8" numFmtId="165" xfId="0" applyBorder="1" applyFont="1" applyNumberFormat="1"/>
    <xf borderId="3" fillId="15" fontId="8" numFmtId="0" xfId="0" applyAlignment="1" applyBorder="1" applyFont="1">
      <alignment shrinkToFit="0" wrapText="1"/>
    </xf>
    <xf borderId="13" fillId="9" fontId="8" numFmtId="0" xfId="0" applyBorder="1" applyFont="1"/>
    <xf borderId="2" fillId="9" fontId="17" numFmtId="38" xfId="0" applyBorder="1" applyFont="1" applyNumberFormat="1"/>
    <xf borderId="17" fillId="9" fontId="8" numFmtId="38" xfId="0" applyBorder="1" applyFont="1" applyNumberFormat="1"/>
    <xf borderId="20" fillId="0" fontId="8" numFmtId="165" xfId="0" applyBorder="1" applyFont="1" applyNumberFormat="1"/>
    <xf borderId="21" fillId="9" fontId="8" numFmtId="165" xfId="0" applyBorder="1" applyFont="1" applyNumberFormat="1"/>
    <xf borderId="3" fillId="15" fontId="8" numFmtId="0" xfId="0" applyAlignment="1" applyBorder="1" applyFont="1">
      <alignment readingOrder="0"/>
    </xf>
    <xf borderId="0" fillId="0" fontId="8" numFmtId="37" xfId="0" applyFont="1" applyNumberFormat="1"/>
    <xf borderId="13" fillId="9" fontId="8" numFmtId="37" xfId="0" applyBorder="1" applyFont="1" applyNumberFormat="1"/>
    <xf borderId="11" fillId="0" fontId="23" numFmtId="37" xfId="0" applyBorder="1" applyFont="1" applyNumberFormat="1"/>
    <xf borderId="0" fillId="0" fontId="23" numFmtId="37" xfId="0" applyFont="1" applyNumberFormat="1"/>
    <xf borderId="15" fillId="0" fontId="8" numFmtId="37" xfId="0" applyBorder="1" applyFont="1" applyNumberFormat="1"/>
    <xf borderId="2" fillId="9" fontId="8" numFmtId="37" xfId="0" applyBorder="1" applyFont="1" applyNumberFormat="1"/>
    <xf borderId="16" fillId="0" fontId="8" numFmtId="37" xfId="0" applyBorder="1" applyFont="1" applyNumberFormat="1"/>
    <xf borderId="17" fillId="9" fontId="8" numFmtId="165" xfId="0" applyBorder="1" applyFont="1" applyNumberFormat="1"/>
    <xf borderId="0" fillId="0" fontId="17" numFmtId="166" xfId="0" applyFont="1" applyNumberFormat="1"/>
    <xf borderId="3" fillId="9" fontId="17" numFmtId="166" xfId="0" applyBorder="1" applyFont="1" applyNumberFormat="1"/>
    <xf borderId="13" fillId="9" fontId="24" numFmtId="164" xfId="0" applyBorder="1" applyFont="1" applyNumberFormat="1"/>
    <xf borderId="0" fillId="0" fontId="24" numFmtId="164" xfId="0" applyFont="1" applyNumberFormat="1"/>
    <xf borderId="17" fillId="9" fontId="8" numFmtId="37" xfId="0" applyBorder="1" applyFont="1" applyNumberFormat="1"/>
    <xf borderId="11" fillId="0" fontId="23" numFmtId="38" xfId="0" applyBorder="1" applyFont="1" applyNumberFormat="1"/>
    <xf borderId="0" fillId="0" fontId="23" numFmtId="38" xfId="0" applyFont="1" applyNumberFormat="1"/>
    <xf borderId="3" fillId="9" fontId="8" numFmtId="37" xfId="0" applyBorder="1" applyFont="1" applyNumberFormat="1"/>
    <xf borderId="11" fillId="0" fontId="8" numFmtId="38" xfId="0" applyBorder="1" applyFont="1" applyNumberFormat="1"/>
    <xf borderId="20" fillId="0" fontId="8" numFmtId="37" xfId="0" applyBorder="1" applyFont="1" applyNumberFormat="1"/>
    <xf borderId="21" fillId="9" fontId="8" numFmtId="37" xfId="0" applyBorder="1" applyFont="1" applyNumberFormat="1"/>
    <xf borderId="22" fillId="11" fontId="17" numFmtId="37" xfId="0" applyBorder="1" applyFont="1" applyNumberFormat="1"/>
    <xf borderId="0" fillId="0" fontId="17" numFmtId="37" xfId="0" applyFont="1" applyNumberFormat="1"/>
    <xf borderId="17" fillId="9" fontId="17" numFmtId="37" xfId="0" applyBorder="1" applyFont="1" applyNumberFormat="1"/>
    <xf borderId="23" fillId="0" fontId="17" numFmtId="37" xfId="0" applyBorder="1" applyFont="1" applyNumberFormat="1"/>
    <xf borderId="0" fillId="0" fontId="8" numFmtId="10" xfId="0" applyFont="1" applyNumberFormat="1"/>
    <xf borderId="3" fillId="9" fontId="8" numFmtId="10" xfId="0" applyBorder="1" applyFont="1" applyNumberFormat="1"/>
    <xf borderId="11" fillId="0" fontId="21" numFmtId="0" xfId="0" applyBorder="1" applyFont="1"/>
    <xf borderId="22" fillId="12" fontId="17" numFmtId="0" xfId="0" applyAlignment="1" applyBorder="1" applyFont="1">
      <alignment horizontal="center"/>
    </xf>
    <xf borderId="2" fillId="13" fontId="17" numFmtId="1" xfId="0" applyAlignment="1" applyBorder="1" applyFont="1" applyNumberFormat="1">
      <alignment horizontal="center"/>
    </xf>
    <xf borderId="2" fillId="14" fontId="22" numFmtId="1" xfId="0" applyAlignment="1" applyBorder="1" applyFont="1" applyNumberFormat="1">
      <alignment horizontal="center"/>
    </xf>
    <xf borderId="0" fillId="0" fontId="25" numFmtId="0" xfId="0" applyFont="1"/>
    <xf borderId="3" fillId="9" fontId="8" numFmtId="38" xfId="0" applyBorder="1" applyFont="1" applyNumberFormat="1"/>
    <xf borderId="11" fillId="0" fontId="8" numFmtId="167" xfId="0" applyBorder="1" applyFont="1" applyNumberFormat="1"/>
    <xf borderId="13" fillId="9" fontId="8" numFmtId="38" xfId="0" applyBorder="1" applyFont="1" applyNumberFormat="1"/>
    <xf borderId="20" fillId="0" fontId="8" numFmtId="0" xfId="0" applyBorder="1" applyFont="1"/>
    <xf borderId="2" fillId="11" fontId="8" numFmtId="38" xfId="0" applyBorder="1" applyFont="1" applyNumberFormat="1"/>
    <xf borderId="2" fillId="9" fontId="8" numFmtId="38" xfId="0" applyBorder="1" applyFont="1" applyNumberFormat="1"/>
    <xf borderId="22" fillId="11" fontId="8" numFmtId="167" xfId="0" applyBorder="1" applyFont="1" applyNumberFormat="1"/>
    <xf borderId="2" fillId="11" fontId="8" numFmtId="167" xfId="0" applyBorder="1" applyFont="1" applyNumberFormat="1"/>
    <xf borderId="18" fillId="11" fontId="8" numFmtId="167" xfId="0" applyBorder="1" applyFont="1" applyNumberFormat="1"/>
    <xf borderId="24" fillId="0" fontId="8" numFmtId="38" xfId="0" applyBorder="1" applyFont="1" applyNumberFormat="1"/>
    <xf borderId="20" fillId="0" fontId="8" numFmtId="38" xfId="0" applyBorder="1" applyFont="1" applyNumberFormat="1"/>
    <xf borderId="22" fillId="11" fontId="8" numFmtId="38" xfId="0" applyBorder="1" applyFont="1" applyNumberFormat="1"/>
    <xf borderId="18" fillId="11" fontId="8" numFmtId="38" xfId="0" applyBorder="1" applyFont="1" applyNumberFormat="1"/>
    <xf borderId="11" fillId="0" fontId="23" numFmtId="167" xfId="0" applyBorder="1" applyFont="1" applyNumberFormat="1"/>
    <xf borderId="0" fillId="0" fontId="23" numFmtId="167" xfId="0" applyFont="1" applyNumberFormat="1"/>
    <xf borderId="2" fillId="11" fontId="8" numFmtId="37" xfId="0" applyBorder="1" applyFont="1" applyNumberFormat="1"/>
    <xf borderId="0" fillId="0" fontId="8" numFmtId="167" xfId="0" applyFont="1" applyNumberFormat="1"/>
    <xf borderId="3" fillId="15" fontId="8" numFmtId="167" xfId="0" applyBorder="1" applyFont="1" applyNumberFormat="1"/>
    <xf borderId="0" fillId="0" fontId="26" numFmtId="0" xfId="0" applyFont="1"/>
    <xf borderId="25" fillId="0" fontId="17" numFmtId="167" xfId="0" applyBorder="1" applyFont="1" applyNumberFormat="1"/>
    <xf borderId="3" fillId="16" fontId="27" numFmtId="0" xfId="0" applyBorder="1" applyFill="1" applyFont="1"/>
    <xf borderId="3" fillId="16" fontId="8" numFmtId="0" xfId="0" applyBorder="1" applyFont="1"/>
    <xf borderId="3" fillId="9" fontId="28" numFmtId="38" xfId="0" applyAlignment="1" applyBorder="1" applyFont="1" applyNumberFormat="1">
      <alignment horizontal="right"/>
    </xf>
    <xf borderId="26" fillId="16" fontId="8" numFmtId="0" xfId="0" applyBorder="1" applyFont="1"/>
    <xf borderId="3" fillId="16" fontId="28" numFmtId="38" xfId="0" applyAlignment="1" applyBorder="1" applyFont="1" applyNumberFormat="1">
      <alignment horizontal="right"/>
    </xf>
    <xf borderId="3" fillId="16" fontId="8" numFmtId="38" xfId="0" applyBorder="1" applyFont="1" applyNumberFormat="1"/>
    <xf borderId="3" fillId="16" fontId="28" numFmtId="37" xfId="0" applyBorder="1" applyFont="1" applyNumberFormat="1"/>
    <xf borderId="3" fillId="16" fontId="28" numFmtId="164" xfId="0" applyBorder="1" applyFont="1" applyNumberFormat="1"/>
    <xf borderId="13" fillId="16" fontId="8" numFmtId="38" xfId="0" applyBorder="1" applyFont="1" applyNumberFormat="1"/>
    <xf borderId="13" fillId="16" fontId="28" numFmtId="164" xfId="0" applyBorder="1" applyFont="1" applyNumberFormat="1"/>
    <xf borderId="13" fillId="9" fontId="28" numFmtId="38" xfId="0" applyAlignment="1" applyBorder="1" applyFont="1" applyNumberFormat="1">
      <alignment horizontal="right"/>
    </xf>
    <xf borderId="27" fillId="16" fontId="8" numFmtId="0" xfId="0" applyBorder="1" applyFont="1"/>
    <xf borderId="2" fillId="16" fontId="17" numFmtId="38" xfId="0" applyBorder="1" applyFont="1" applyNumberFormat="1"/>
    <xf borderId="2" fillId="9" fontId="17" numFmtId="165" xfId="0" applyBorder="1" applyFont="1" applyNumberFormat="1"/>
    <xf borderId="22" fillId="16" fontId="17" numFmtId="38" xfId="0" applyBorder="1" applyFont="1" applyNumberFormat="1"/>
    <xf borderId="18" fillId="16" fontId="17" numFmtId="38" xfId="0" applyBorder="1" applyFont="1" applyNumberFormat="1"/>
    <xf borderId="3" fillId="15" fontId="8" numFmtId="38" xfId="0" applyBorder="1" applyFont="1" applyNumberFormat="1"/>
    <xf borderId="25" fillId="0" fontId="17" numFmtId="38" xfId="0" applyBorder="1" applyFont="1" applyNumberFormat="1"/>
    <xf borderId="11" fillId="0" fontId="21" numFmtId="0" xfId="0" applyAlignment="1" applyBorder="1" applyFont="1">
      <alignment horizontal="center" shrinkToFit="0" vertical="center" wrapText="1"/>
    </xf>
    <xf borderId="0" fillId="0" fontId="23" numFmtId="9" xfId="0" applyFont="1" applyNumberFormat="1"/>
    <xf borderId="0" fillId="0" fontId="8" numFmtId="9" xfId="0" applyFont="1" applyNumberFormat="1"/>
    <xf borderId="3" fillId="9" fontId="8" numFmtId="9" xfId="0" applyBorder="1" applyFont="1" applyNumberFormat="1"/>
    <xf borderId="0" fillId="0" fontId="8" numFmtId="166" xfId="0" applyFont="1" applyNumberFormat="1"/>
    <xf borderId="0" fillId="0" fontId="29" numFmtId="0" xfId="0" applyFont="1"/>
    <xf borderId="20" fillId="0" fontId="8" numFmtId="9" xfId="0" applyBorder="1" applyFont="1" applyNumberFormat="1"/>
    <xf borderId="21" fillId="9" fontId="8" numFmtId="9" xfId="0" applyBorder="1" applyFont="1" applyNumberFormat="1"/>
    <xf borderId="24" fillId="0" fontId="8" numFmtId="166" xfId="0" applyBorder="1" applyFont="1" applyNumberFormat="1"/>
    <xf borderId="20" fillId="0" fontId="8" numFmtId="166" xfId="0" applyBorder="1" applyFont="1" applyNumberFormat="1"/>
    <xf borderId="3" fillId="9" fontId="23" numFmtId="0" xfId="0" applyBorder="1" applyFont="1"/>
    <xf borderId="3" fillId="9" fontId="8" numFmtId="166" xfId="0" applyBorder="1" applyFont="1" applyNumberFormat="1"/>
    <xf borderId="11" fillId="0" fontId="8" numFmtId="166" xfId="0" applyBorder="1" applyFont="1" applyNumberFormat="1"/>
    <xf borderId="21" fillId="9" fontId="8" numFmtId="166" xfId="0" applyBorder="1" applyFont="1" applyNumberFormat="1"/>
    <xf borderId="15" fillId="0" fontId="17" numFmtId="166" xfId="0" applyBorder="1" applyFont="1" applyNumberFormat="1"/>
    <xf borderId="2" fillId="9" fontId="17" numFmtId="166" xfId="0" applyBorder="1" applyFont="1" applyNumberFormat="1"/>
    <xf borderId="0" fillId="0" fontId="23" numFmtId="166" xfId="0" applyFont="1" applyNumberFormat="1"/>
    <xf borderId="3" fillId="9" fontId="23" numFmtId="166" xfId="0" applyBorder="1" applyFont="1" applyNumberFormat="1"/>
    <xf borderId="0" fillId="0" fontId="8" numFmtId="166" xfId="0" applyAlignment="1" applyFont="1" applyNumberFormat="1">
      <alignment horizontal="center" shrinkToFit="0" vertical="center" wrapText="1"/>
    </xf>
    <xf borderId="3" fillId="9" fontId="8" numFmtId="166" xfId="0" applyAlignment="1" applyBorder="1" applyFont="1" applyNumberFormat="1">
      <alignment horizontal="center" shrinkToFit="0" vertical="center" wrapText="1"/>
    </xf>
    <xf borderId="11" fillId="0" fontId="8" numFmtId="166" xfId="0" applyAlignment="1" applyBorder="1" applyFont="1" applyNumberFormat="1">
      <alignment horizontal="center" shrinkToFit="0" vertical="center" wrapText="1"/>
    </xf>
    <xf borderId="11" fillId="0" fontId="30" numFmtId="0" xfId="0" applyBorder="1" applyFont="1"/>
    <xf borderId="26" fillId="17" fontId="8" numFmtId="166" xfId="0" applyBorder="1" applyFill="1" applyFont="1" applyNumberFormat="1"/>
    <xf borderId="3" fillId="17" fontId="8" numFmtId="166" xfId="0" applyBorder="1" applyFont="1" applyNumberFormat="1"/>
    <xf borderId="3" fillId="17" fontId="8" numFmtId="10" xfId="0" applyBorder="1" applyFont="1" applyNumberFormat="1"/>
    <xf borderId="1" fillId="0" fontId="17" numFmtId="0" xfId="0" applyBorder="1" applyFont="1"/>
    <xf borderId="1" fillId="0" fontId="17" numFmtId="0" xfId="0" applyAlignment="1" applyBorder="1" applyFont="1">
      <alignment shrinkToFit="0" wrapText="1"/>
    </xf>
    <xf borderId="1" fillId="0" fontId="17" numFmtId="10" xfId="0" applyBorder="1" applyFont="1" applyNumberFormat="1"/>
    <xf borderId="1" fillId="0" fontId="8" numFmtId="0" xfId="0" applyBorder="1" applyFont="1"/>
    <xf borderId="1" fillId="0" fontId="8" numFmtId="10" xfId="0" applyBorder="1" applyFont="1" applyNumberFormat="1"/>
    <xf borderId="16" fillId="0" fontId="30" numFmtId="0" xfId="0" applyBorder="1" applyFont="1"/>
    <xf borderId="14" fillId="0" fontId="8" numFmtId="0" xfId="0" applyAlignment="1" applyBorder="1" applyFont="1">
      <alignment shrinkToFit="0" wrapText="1"/>
    </xf>
    <xf borderId="14" fillId="18" fontId="8" numFmtId="0" xfId="0" applyAlignment="1" applyBorder="1" applyFill="1" applyFont="1">
      <alignment shrinkToFit="0" wrapText="1"/>
    </xf>
    <xf borderId="1" fillId="18" fontId="8" numFmtId="10" xfId="0" applyAlignment="1" applyBorder="1" applyFont="1" applyNumberFormat="1">
      <alignment readingOrder="0"/>
    </xf>
    <xf borderId="14" fillId="18" fontId="8" numFmtId="0" xfId="0" applyBorder="1" applyFont="1"/>
    <xf borderId="1" fillId="18" fontId="8" numFmtId="10" xfId="0" applyBorder="1" applyFont="1" applyNumberFormat="1"/>
    <xf borderId="1" fillId="0" fontId="17" numFmtId="0" xfId="0" applyAlignment="1" applyBorder="1" applyFont="1">
      <alignment readingOrder="0" shrinkToFit="0" wrapText="1"/>
    </xf>
    <xf borderId="0" fillId="0" fontId="17" numFmtId="0" xfId="0" applyAlignment="1" applyFont="1">
      <alignment readingOrder="0" shrinkToFit="0" wrapText="1"/>
    </xf>
    <xf borderId="0" fillId="0" fontId="8" numFmtId="1" xfId="0" applyFont="1" applyNumberFormat="1"/>
    <xf borderId="14" fillId="0" fontId="17" numFmtId="0" xfId="0" applyAlignment="1" applyBorder="1" applyFont="1">
      <alignment readingOrder="0" shrinkToFit="0" wrapText="1"/>
    </xf>
    <xf borderId="15" fillId="0" fontId="30" numFmtId="0" xfId="0" applyBorder="1" applyFont="1"/>
    <xf borderId="1" fillId="0" fontId="8" numFmtId="0" xfId="0" applyAlignment="1" applyBorder="1" applyFont="1">
      <alignment readingOrder="0" shrinkToFit="0" wrapText="1"/>
    </xf>
    <xf borderId="1" fillId="0" fontId="8" numFmtId="1" xfId="0" applyBorder="1" applyFont="1" applyNumberFormat="1"/>
    <xf borderId="28" fillId="0" fontId="17" numFmtId="0" xfId="0" applyAlignment="1" applyBorder="1" applyFont="1">
      <alignment readingOrder="0"/>
    </xf>
    <xf borderId="1" fillId="0" fontId="1" numFmtId="10" xfId="0" applyAlignment="1" applyBorder="1" applyFont="1" applyNumberFormat="1">
      <alignment horizontal="left" shrinkToFit="0" vertical="top" wrapText="1"/>
    </xf>
    <xf borderId="1" fillId="0" fontId="31" numFmtId="10" xfId="0" applyAlignment="1" applyBorder="1" applyFont="1" applyNumberFormat="1">
      <alignment horizontal="left" readingOrder="0" shrinkToFit="0" wrapText="1"/>
    </xf>
    <xf borderId="1" fillId="0" fontId="31" numFmtId="49" xfId="0" applyAlignment="1" applyBorder="1" applyFont="1" applyNumberFormat="1">
      <alignment horizontal="left" readingOrder="0" shrinkToFit="0" wrapText="1"/>
    </xf>
    <xf borderId="29" fillId="0" fontId="30" numFmtId="0" xfId="0" applyBorder="1" applyFont="1"/>
    <xf borderId="1" fillId="0" fontId="1" numFmtId="10" xfId="0" applyAlignment="1" applyBorder="1" applyFont="1" applyNumberFormat="1">
      <alignment horizontal="left" readingOrder="0"/>
    </xf>
    <xf borderId="1" fillId="0" fontId="1" numFmtId="10" xfId="0" applyAlignment="1" applyBorder="1" applyFont="1" applyNumberFormat="1">
      <alignment horizontal="left"/>
    </xf>
    <xf borderId="1" fillId="0" fontId="32" numFmtId="10" xfId="0" applyAlignment="1" applyBorder="1" applyFont="1" applyNumberFormat="1">
      <alignment horizontal="left" readingOrder="0" shrinkToFit="0" wrapText="1"/>
    </xf>
    <xf borderId="1" fillId="0" fontId="1" numFmtId="10" xfId="0" applyAlignment="1" applyBorder="1" applyFont="1" applyNumberFormat="1">
      <alignment horizontal="left" readingOrder="0" shrinkToFit="0" vertical="top" wrapText="1"/>
    </xf>
    <xf borderId="30" fillId="19" fontId="33" numFmtId="0" xfId="0" applyAlignment="1" applyBorder="1" applyFill="1" applyFont="1">
      <alignment horizontal="center"/>
    </xf>
    <xf borderId="31" fillId="0" fontId="30" numFmtId="0" xfId="0" applyBorder="1" applyFont="1"/>
    <xf borderId="32" fillId="19" fontId="15" numFmtId="0" xfId="0" applyAlignment="1" applyBorder="1" applyFont="1">
      <alignment shrinkToFit="0" wrapText="1"/>
    </xf>
    <xf borderId="1" fillId="0" fontId="34" numFmtId="0" xfId="0" applyAlignment="1" applyBorder="1" applyFont="1">
      <alignment shrinkToFit="0" wrapText="1"/>
    </xf>
    <xf borderId="1" fillId="0" fontId="34" numFmtId="166" xfId="0" applyAlignment="1" applyBorder="1" applyFont="1" applyNumberFormat="1">
      <alignment shrinkToFit="0" wrapText="1"/>
    </xf>
    <xf borderId="1" fillId="0" fontId="34" numFmtId="166" xfId="0" applyBorder="1" applyFont="1" applyNumberFormat="1"/>
    <xf borderId="33" fillId="0" fontId="16" numFmtId="0" xfId="0" applyAlignment="1" applyBorder="1" applyFont="1">
      <alignment shrinkToFit="0" wrapText="1"/>
    </xf>
    <xf borderId="33" fillId="0" fontId="16" numFmtId="10" xfId="0" applyAlignment="1" applyBorder="1" applyFont="1" applyNumberFormat="1">
      <alignment horizontal="right" shrinkToFit="0" wrapText="1"/>
    </xf>
    <xf borderId="1" fillId="0" fontId="34" numFmtId="0" xfId="0" applyAlignment="1" applyBorder="1" applyFont="1">
      <alignment horizontal="center" readingOrder="0" shrinkToFit="0" wrapText="1"/>
    </xf>
    <xf borderId="1" fillId="0" fontId="34" numFmtId="166" xfId="0" applyAlignment="1" applyBorder="1" applyFont="1" applyNumberFormat="1">
      <alignment horizontal="right" shrinkToFit="0" wrapText="1"/>
    </xf>
    <xf borderId="1" fillId="0" fontId="0" numFmtId="166" xfId="0" applyBorder="1" applyFont="1" applyNumberFormat="1"/>
    <xf borderId="1" fillId="0" fontId="34" numFmtId="2" xfId="0" applyAlignment="1" applyBorder="1" applyFont="1" applyNumberFormat="1">
      <alignment horizontal="right" shrinkToFit="0" wrapText="1"/>
    </xf>
    <xf borderId="1" fillId="0" fontId="0" numFmtId="10" xfId="0" applyAlignment="1" applyBorder="1" applyFont="1" applyNumberFormat="1">
      <alignment horizontal="right" shrinkToFit="0" wrapText="1"/>
    </xf>
    <xf borderId="1" fillId="0" fontId="34" numFmtId="10" xfId="0" applyAlignment="1" applyBorder="1" applyFont="1" applyNumberFormat="1">
      <alignment horizontal="right" shrinkToFit="0" wrapText="1"/>
    </xf>
    <xf borderId="1" fillId="0" fontId="0" numFmtId="10" xfId="0" applyBorder="1" applyFont="1" applyNumberFormat="1"/>
    <xf borderId="0" fillId="0" fontId="16" numFmtId="166" xfId="0" applyAlignment="1" applyFont="1" applyNumberFormat="1">
      <alignment horizontal="right" shrinkToFit="0" wrapText="1"/>
    </xf>
    <xf borderId="0" fillId="0" fontId="16" numFmtId="0" xfId="0" applyAlignment="1" applyFont="1">
      <alignment horizontal="center" shrinkToFit="0" wrapText="1"/>
    </xf>
    <xf borderId="0" fillId="0" fontId="16" numFmtId="2" xfId="0" applyAlignment="1" applyFont="1" applyNumberFormat="1">
      <alignment horizontal="right" shrinkToFit="0" wrapText="1"/>
    </xf>
    <xf borderId="0" fillId="0" fontId="19" numFmtId="10" xfId="0" applyAlignment="1" applyFont="1" applyNumberFormat="1">
      <alignment horizontal="right" shrinkToFit="0" wrapText="1"/>
    </xf>
    <xf borderId="0" fillId="0" fontId="16" numFmtId="10" xfId="0" applyAlignment="1" applyFont="1" applyNumberFormat="1">
      <alignment horizontal="right" shrinkToFit="0" wrapText="1"/>
    </xf>
    <xf borderId="34" fillId="20" fontId="16" numFmtId="0" xfId="0" applyAlignment="1" applyBorder="1" applyFill="1" applyFont="1">
      <alignment shrinkToFit="0" wrapText="1"/>
    </xf>
    <xf borderId="34" fillId="20" fontId="16" numFmtId="166" xfId="0" applyAlignment="1" applyBorder="1" applyFont="1" applyNumberFormat="1">
      <alignment horizontal="right" shrinkToFit="0" wrapText="1"/>
    </xf>
    <xf borderId="0" fillId="0" fontId="16" numFmtId="168" xfId="0" applyAlignment="1" applyFont="1" applyNumberFormat="1">
      <alignment horizontal="right" shrinkToFit="0" wrapText="1"/>
    </xf>
    <xf borderId="0" fillId="0" fontId="16" numFmtId="166" xfId="0" applyAlignment="1" applyFont="1" applyNumberFormat="1">
      <alignment shrinkToFit="0" wrapText="1"/>
    </xf>
    <xf borderId="0" fillId="0" fontId="35" numFmtId="166" xfId="0" applyAlignment="1" applyFont="1" applyNumberFormat="1">
      <alignment horizontal="center" shrinkToFit="0" wrapText="1"/>
    </xf>
    <xf borderId="35" fillId="21" fontId="36" numFmtId="0" xfId="0" applyAlignment="1" applyBorder="1" applyFill="1" applyFont="1">
      <alignment horizontal="left" readingOrder="0" shrinkToFit="0" wrapText="1"/>
    </xf>
    <xf borderId="19" fillId="21" fontId="36" numFmtId="0" xfId="0" applyAlignment="1" applyBorder="1" applyFont="1">
      <alignment horizontal="left" readingOrder="0" shrinkToFit="0" wrapText="1"/>
    </xf>
    <xf borderId="36" fillId="21" fontId="36" numFmtId="0" xfId="0" applyAlignment="1" applyBorder="1" applyFont="1">
      <alignment horizontal="left" readingOrder="0" shrinkToFit="0" wrapText="1"/>
    </xf>
    <xf borderId="0" fillId="0" fontId="37" numFmtId="0" xfId="0" applyFont="1"/>
    <xf borderId="10" fillId="0" fontId="2" numFmtId="0" xfId="0" applyAlignment="1" applyBorder="1" applyFont="1">
      <alignment readingOrder="0"/>
    </xf>
    <xf borderId="0" fillId="0" fontId="1" numFmtId="10" xfId="0" applyAlignment="1" applyFont="1" applyNumberFormat="1">
      <alignment readingOrder="0"/>
    </xf>
    <xf borderId="37" fillId="0" fontId="8" numFmtId="38" xfId="0" applyBorder="1" applyFont="1" applyNumberFormat="1"/>
    <xf borderId="0" fillId="0" fontId="38" numFmtId="0" xfId="0" applyAlignment="1" applyFont="1">
      <alignment shrinkToFit="0" wrapText="1"/>
    </xf>
    <xf borderId="28" fillId="0" fontId="6" numFmtId="0" xfId="0" applyBorder="1" applyFont="1"/>
    <xf borderId="28" fillId="0" fontId="6" numFmtId="0" xfId="0" applyAlignment="1" applyBorder="1" applyFont="1">
      <alignment horizontal="right"/>
    </xf>
    <xf borderId="10" fillId="0" fontId="13" numFmtId="0" xfId="0" applyBorder="1" applyFont="1"/>
    <xf borderId="9" fillId="0" fontId="11" numFmtId="4" xfId="0" applyAlignment="1" applyBorder="1" applyFont="1" applyNumberFormat="1">
      <alignment horizontal="right"/>
    </xf>
    <xf borderId="38" fillId="0" fontId="2" numFmtId="0" xfId="0" applyAlignment="1" applyBorder="1" applyFont="1">
      <alignment readingOrder="0"/>
    </xf>
    <xf borderId="20" fillId="0" fontId="1" numFmtId="0" xfId="0" applyBorder="1" applyFont="1"/>
    <xf borderId="20" fillId="0" fontId="1" numFmtId="0" xfId="0" applyAlignment="1" applyBorder="1" applyFont="1">
      <alignment readingOrder="0"/>
    </xf>
    <xf borderId="20" fillId="0" fontId="1" numFmtId="10" xfId="0" applyAlignment="1" applyBorder="1" applyFont="1" applyNumberFormat="1">
      <alignment readingOrder="0"/>
    </xf>
    <xf borderId="39" fillId="0" fontId="8" numFmtId="38" xfId="0" applyBorder="1" applyFont="1" applyNumberFormat="1"/>
    <xf borderId="10" fillId="0" fontId="12" numFmtId="0" xfId="0" applyBorder="1" applyFont="1"/>
    <xf quotePrefix="1" borderId="0" fillId="0" fontId="8" numFmtId="0" xfId="0" applyFont="1"/>
    <xf borderId="10" fillId="0" fontId="1" numFmtId="0" xfId="0" applyBorder="1" applyFont="1"/>
    <xf borderId="37" fillId="0" fontId="1" numFmtId="0" xfId="0" applyBorder="1" applyFont="1"/>
    <xf borderId="0" fillId="0" fontId="28" numFmtId="169" xfId="0" applyFont="1" applyNumberFormat="1"/>
    <xf borderId="0" fillId="0" fontId="11" numFmtId="10" xfId="0" applyAlignment="1" applyFont="1" applyNumberFormat="1">
      <alignment horizontal="right"/>
    </xf>
    <xf borderId="10" fillId="21" fontId="37" numFmtId="0" xfId="0" applyBorder="1" applyFont="1"/>
    <xf borderId="0" fillId="21" fontId="36" numFmtId="0" xfId="0" applyAlignment="1" applyFont="1">
      <alignment horizontal="center" readingOrder="0" shrinkToFit="0" wrapText="1"/>
    </xf>
    <xf borderId="37" fillId="21" fontId="36" numFmtId="0" xfId="0" applyAlignment="1" applyBorder="1" applyFont="1">
      <alignment horizontal="center" readingOrder="0" shrinkToFit="0" wrapText="1"/>
    </xf>
    <xf borderId="0" fillId="0" fontId="2" numFmtId="0" xfId="0" applyAlignment="1" applyFont="1">
      <alignment readingOrder="0"/>
    </xf>
    <xf borderId="0" fillId="0" fontId="11" numFmtId="164" xfId="0" applyAlignment="1" applyFont="1" applyNumberFormat="1">
      <alignment horizontal="right"/>
    </xf>
    <xf quotePrefix="1" borderId="0" fillId="0" fontId="17" numFmtId="0" xfId="0" applyFont="1"/>
    <xf borderId="37" fillId="17" fontId="8" numFmtId="38" xfId="0" applyBorder="1" applyFont="1" applyNumberFormat="1"/>
    <xf borderId="38" fillId="0" fontId="1" numFmtId="0" xfId="0" applyBorder="1" applyFont="1"/>
    <xf borderId="1" fillId="17" fontId="8" numFmtId="38" xfId="0" applyBorder="1" applyFont="1" applyNumberFormat="1"/>
    <xf borderId="0" fillId="0" fontId="15" numFmtId="0" xfId="0" applyAlignment="1" applyFont="1">
      <alignment shrinkToFit="0" wrapText="1"/>
    </xf>
    <xf borderId="0" fillId="0" fontId="39" numFmtId="0" xfId="0" applyAlignment="1" applyFont="1">
      <alignment shrinkToFit="0" wrapText="1"/>
    </xf>
    <xf borderId="0" fillId="0" fontId="28" numFmtId="0" xfId="0" applyFont="1"/>
    <xf borderId="27" fillId="22" fontId="40" numFmtId="0" xfId="0" applyAlignment="1" applyBorder="1" applyFill="1" applyFont="1">
      <alignment horizontal="right"/>
    </xf>
    <xf borderId="1" fillId="22" fontId="40" numFmtId="0" xfId="0" applyAlignment="1" applyBorder="1" applyFont="1">
      <alignment horizontal="right"/>
    </xf>
    <xf borderId="0" fillId="0" fontId="40" numFmtId="0" xfId="0" applyAlignment="1" applyFont="1">
      <alignment horizontal="center"/>
    </xf>
    <xf borderId="29" fillId="0" fontId="28" numFmtId="169" xfId="0" applyAlignment="1" applyBorder="1" applyFont="1" applyNumberFormat="1">
      <alignment horizontal="right"/>
    </xf>
    <xf borderId="39" fillId="0" fontId="28" numFmtId="0" xfId="0" applyAlignment="1" applyBorder="1" applyFont="1">
      <alignment horizontal="right"/>
    </xf>
    <xf borderId="0" fillId="0" fontId="8" numFmtId="0" xfId="0" applyAlignment="1" applyFont="1">
      <alignment horizontal="right"/>
    </xf>
    <xf borderId="3" fillId="17" fontId="28" numFmtId="10" xfId="0" applyAlignment="1" applyBorder="1" applyFont="1" applyNumberFormat="1">
      <alignment horizontal="right"/>
    </xf>
    <xf quotePrefix="1" borderId="3" fillId="17" fontId="8" numFmtId="0" xfId="0" applyBorder="1" applyFont="1"/>
    <xf borderId="3" fillId="17" fontId="8" numFmtId="0" xfId="0" applyBorder="1" applyFont="1"/>
    <xf borderId="0" fillId="0" fontId="28" numFmtId="0" xfId="0" applyAlignment="1" applyFont="1">
      <alignment horizontal="right"/>
    </xf>
    <xf borderId="0" fillId="0" fontId="41" numFmtId="0" xfId="0" applyFont="1"/>
    <xf borderId="0" fillId="0" fontId="42" numFmtId="0" xfId="0" applyFont="1"/>
    <xf borderId="1" fillId="0" fontId="42" numFmtId="169" xfId="0" applyBorder="1" applyFont="1" applyNumberFormat="1"/>
    <xf borderId="1" fillId="0" fontId="42" numFmtId="170" xfId="0" applyBorder="1" applyFont="1" applyNumberFormat="1"/>
    <xf borderId="3" fillId="17" fontId="11" numFmtId="10" xfId="0" applyAlignment="1" applyBorder="1" applyFont="1" applyNumberFormat="1">
      <alignment horizontal="right"/>
    </xf>
    <xf borderId="3" fillId="17" fontId="11" numFmtId="164" xfId="0" applyAlignment="1" applyBorder="1" applyFont="1" applyNumberFormat="1">
      <alignment horizontal="right"/>
    </xf>
    <xf borderId="0" fillId="0" fontId="28" numFmtId="169" xfId="0" applyAlignment="1" applyFont="1" applyNumberFormat="1">
      <alignment horizontal="right"/>
    </xf>
    <xf borderId="3" fillId="17" fontId="8" numFmtId="2" xfId="0" applyBorder="1" applyFont="1" applyNumberFormat="1"/>
    <xf borderId="0" fillId="0" fontId="28" numFmtId="0" xfId="0" applyAlignment="1" applyFont="1">
      <alignment horizontal="left"/>
    </xf>
    <xf borderId="3" fillId="17" fontId="28" numFmtId="169" xfId="0" applyAlignment="1" applyBorder="1" applyFont="1" applyNumberFormat="1">
      <alignment horizontal="right"/>
    </xf>
    <xf borderId="0" fillId="0" fontId="40" numFmtId="169" xfId="0" applyAlignment="1" applyFont="1" applyNumberFormat="1">
      <alignment horizontal="left"/>
    </xf>
    <xf borderId="0" fillId="0" fontId="28" numFmtId="10" xfId="0" applyAlignment="1" applyFont="1" applyNumberFormat="1">
      <alignment horizontal="right"/>
    </xf>
    <xf borderId="3" fillId="17" fontId="28" numFmtId="2" xfId="0" applyAlignment="1" applyBorder="1" applyFont="1" applyNumberFormat="1">
      <alignment horizontal="right"/>
    </xf>
    <xf borderId="0" fillId="0" fontId="28" numFmtId="2" xfId="0" applyAlignment="1" applyFont="1" applyNumberFormat="1">
      <alignment horizontal="right"/>
    </xf>
    <xf borderId="0" fillId="0" fontId="28" numFmtId="9" xfId="0" applyAlignment="1" applyFont="1" applyNumberFormat="1">
      <alignment horizontal="right"/>
    </xf>
    <xf borderId="0" fillId="0" fontId="40" numFmtId="2" xfId="0" applyAlignment="1" applyFont="1" applyNumberFormat="1">
      <alignment horizontal="right"/>
    </xf>
    <xf borderId="0" fillId="0" fontId="40" numFmtId="169" xfId="0" applyAlignment="1" applyFont="1" applyNumberFormat="1">
      <alignment horizontal="right"/>
    </xf>
    <xf borderId="0" fillId="0" fontId="40" numFmtId="10" xfId="0" applyAlignment="1" applyFont="1" applyNumberFormat="1">
      <alignment horizontal="right"/>
    </xf>
    <xf borderId="27" fillId="22" fontId="41" numFmtId="0" xfId="0" applyAlignment="1" applyBorder="1" applyFont="1">
      <alignment horizontal="center"/>
    </xf>
    <xf borderId="7" fillId="22" fontId="41" numFmtId="0" xfId="0" applyAlignment="1" applyBorder="1" applyFont="1">
      <alignment horizontal="center"/>
    </xf>
    <xf borderId="14" fillId="0" fontId="42" numFmtId="171" xfId="0" applyBorder="1" applyFont="1" applyNumberFormat="1"/>
    <xf borderId="1" fillId="0" fontId="8" numFmtId="4" xfId="0" applyBorder="1" applyFont="1" applyNumberFormat="1"/>
    <xf borderId="40" fillId="0" fontId="26" numFmtId="0" xfId="0" applyAlignment="1" applyBorder="1" applyFont="1">
      <alignment horizontal="center"/>
    </xf>
    <xf borderId="40" fillId="0" fontId="30" numFmtId="0" xfId="0" applyBorder="1" applyFont="1"/>
    <xf borderId="41" fillId="0" fontId="8" numFmtId="0" xfId="0" applyBorder="1" applyFont="1"/>
    <xf borderId="42" fillId="17" fontId="8" numFmtId="0" xfId="0" applyBorder="1" applyFont="1"/>
    <xf borderId="0" fillId="0" fontId="26" numFmtId="0" xfId="0" applyAlignment="1" applyFont="1">
      <alignment horizontal="center"/>
    </xf>
    <xf borderId="3" fillId="14" fontId="22" numFmtId="1" xfId="0" applyAlignment="1" applyBorder="1" applyFont="1" applyNumberFormat="1">
      <alignment horizontal="center"/>
    </xf>
    <xf borderId="10" fillId="0" fontId="8" numFmtId="0" xfId="0" applyBorder="1" applyFont="1"/>
    <xf borderId="13" fillId="15" fontId="8" numFmtId="0" xfId="0" applyBorder="1" applyFont="1"/>
    <xf borderId="1" fillId="0" fontId="8" numFmtId="38" xfId="0" applyBorder="1" applyFont="1" applyNumberFormat="1"/>
    <xf borderId="1" fillId="9" fontId="8" numFmtId="37" xfId="0" applyBorder="1" applyFont="1" applyNumberFormat="1"/>
    <xf borderId="1" fillId="15" fontId="8" numFmtId="0" xfId="0" applyBorder="1" applyFont="1"/>
    <xf borderId="1" fillId="23" fontId="8" numFmtId="37" xfId="0" applyBorder="1" applyFill="1" applyFont="1" applyNumberFormat="1"/>
    <xf borderId="1" fillId="11" fontId="17" numFmtId="37" xfId="0" applyBorder="1" applyFont="1" applyNumberFormat="1"/>
    <xf borderId="1" fillId="9" fontId="17" numFmtId="37" xfId="0" applyBorder="1" applyFont="1" applyNumberFormat="1"/>
    <xf borderId="1" fillId="0" fontId="8" numFmtId="165" xfId="0" applyBorder="1" applyFont="1" applyNumberFormat="1"/>
    <xf borderId="1" fillId="9" fontId="8" numFmtId="165" xfId="0" applyBorder="1" applyFont="1" applyNumberFormat="1"/>
    <xf borderId="10" fillId="0" fontId="8" numFmtId="37" xfId="0" applyBorder="1" applyFont="1" applyNumberFormat="1"/>
    <xf borderId="17" fillId="15" fontId="8" numFmtId="0" xfId="0" applyBorder="1" applyFont="1"/>
    <xf borderId="43" fillId="12" fontId="17" numFmtId="1" xfId="0" applyAlignment="1" applyBorder="1" applyFont="1" applyNumberFormat="1">
      <alignment horizontal="center"/>
    </xf>
    <xf borderId="13" fillId="14" fontId="43" numFmtId="1" xfId="0" applyAlignment="1" applyBorder="1" applyFont="1" applyNumberFormat="1">
      <alignment horizontal="center"/>
    </xf>
    <xf borderId="1" fillId="0" fontId="8" numFmtId="37" xfId="0" applyBorder="1" applyFont="1" applyNumberFormat="1"/>
    <xf borderId="1" fillId="15" fontId="8" numFmtId="0" xfId="0" applyAlignment="1" applyBorder="1" applyFont="1">
      <alignment shrinkToFit="0" wrapText="1"/>
    </xf>
    <xf borderId="1" fillId="24" fontId="28" numFmtId="37" xfId="0" applyAlignment="1" applyBorder="1" applyFill="1" applyFont="1" applyNumberFormat="1">
      <alignment horizontal="right"/>
    </xf>
    <xf borderId="1" fillId="9" fontId="28" numFmtId="37" xfId="0" applyAlignment="1" applyBorder="1" applyFont="1" applyNumberFormat="1">
      <alignment horizontal="right"/>
    </xf>
    <xf borderId="1" fillId="24" fontId="8" numFmtId="38" xfId="0" applyBorder="1" applyFont="1" applyNumberFormat="1"/>
    <xf borderId="1" fillId="0" fontId="28" numFmtId="37" xfId="0" applyAlignment="1" applyBorder="1" applyFont="1" applyNumberFormat="1">
      <alignment horizontal="right"/>
    </xf>
    <xf borderId="1" fillId="0" fontId="23" numFmtId="37" xfId="0" applyBorder="1" applyFont="1" applyNumberFormat="1"/>
    <xf borderId="1" fillId="9" fontId="23" numFmtId="37" xfId="0" applyBorder="1" applyFont="1" applyNumberFormat="1"/>
    <xf borderId="1" fillId="6" fontId="13" numFmtId="164" xfId="0" applyAlignment="1" applyBorder="1" applyFont="1" applyNumberFormat="1">
      <alignment horizontal="right"/>
    </xf>
    <xf borderId="1" fillId="9" fontId="13" numFmtId="164" xfId="0" applyAlignment="1" applyBorder="1" applyFont="1" applyNumberFormat="1">
      <alignment horizontal="right"/>
    </xf>
    <xf borderId="10" fillId="0" fontId="8" numFmtId="9" xfId="0" applyBorder="1" applyFont="1" applyNumberFormat="1"/>
    <xf borderId="3" fillId="6" fontId="13" numFmtId="2" xfId="0" applyAlignment="1" applyBorder="1" applyFont="1" applyNumberFormat="1">
      <alignment horizontal="right"/>
    </xf>
    <xf borderId="37" fillId="0" fontId="8" numFmtId="0" xfId="0" applyBorder="1" applyFont="1"/>
    <xf borderId="43" fillId="9" fontId="17" numFmtId="0" xfId="0" applyAlignment="1" applyBorder="1" applyFont="1">
      <alignment vertical="center"/>
    </xf>
    <xf borderId="44" fillId="12" fontId="17" numFmtId="0" xfId="0" applyAlignment="1" applyBorder="1" applyFont="1">
      <alignment horizontal="center"/>
    </xf>
    <xf borderId="43" fillId="13" fontId="17" numFmtId="1" xfId="0" applyAlignment="1" applyBorder="1" applyFont="1" applyNumberFormat="1">
      <alignment horizontal="center"/>
    </xf>
    <xf borderId="13" fillId="14" fontId="22" numFmtId="1" xfId="0" applyAlignment="1" applyBorder="1" applyFont="1" applyNumberFormat="1">
      <alignment horizontal="center"/>
    </xf>
    <xf borderId="0" fillId="9" fontId="8" numFmtId="37" xfId="0" applyFont="1" applyNumberFormat="1"/>
    <xf borderId="45" fillId="0" fontId="17" numFmtId="0" xfId="0" applyBorder="1" applyFont="1"/>
    <xf borderId="45" fillId="0" fontId="8" numFmtId="37" xfId="0" applyBorder="1" applyFont="1" applyNumberFormat="1"/>
    <xf borderId="45" fillId="9" fontId="8" numFmtId="37" xfId="0" applyBorder="1" applyFont="1" applyNumberFormat="1"/>
    <xf borderId="45" fillId="0" fontId="8" numFmtId="0" xfId="0" applyBorder="1" applyFont="1"/>
    <xf borderId="45" fillId="0" fontId="8" numFmtId="166" xfId="0" applyBorder="1" applyFont="1" applyNumberFormat="1"/>
    <xf borderId="45" fillId="9" fontId="8" numFmtId="166" xfId="0" applyBorder="1" applyFont="1" applyNumberFormat="1"/>
    <xf borderId="17" fillId="9" fontId="8" numFmtId="166" xfId="0" applyBorder="1" applyFont="1" applyNumberFormat="1"/>
    <xf borderId="0" fillId="0" fontId="44" numFmtId="0" xfId="0" applyFont="1"/>
    <xf borderId="0" fillId="0" fontId="8" numFmtId="0" xfId="0" applyAlignment="1" applyFont="1">
      <alignment horizontal="center"/>
    </xf>
    <xf borderId="37" fillId="0" fontId="8" numFmtId="0" xfId="0" applyAlignment="1" applyBorder="1" applyFont="1">
      <alignment horizontal="center"/>
    </xf>
    <xf borderId="37" fillId="0" fontId="8" numFmtId="10" xfId="0" applyBorder="1" applyFont="1" applyNumberFormat="1"/>
    <xf borderId="0" fillId="0" fontId="8" numFmtId="10" xfId="0" applyAlignment="1" applyFont="1" applyNumberFormat="1">
      <alignment readingOrder="0"/>
    </xf>
    <xf borderId="3" fillId="11" fontId="8" numFmtId="37" xfId="0" applyBorder="1" applyFont="1" applyNumberFormat="1"/>
    <xf borderId="46" fillId="11" fontId="8" numFmtId="37" xfId="0" applyBorder="1" applyFont="1" applyNumberFormat="1"/>
    <xf borderId="37" fillId="0" fontId="8" numFmtId="37" xfId="0" applyBorder="1" applyFont="1" applyNumberFormat="1"/>
    <xf borderId="0" fillId="0" fontId="17" numFmtId="172" xfId="0" applyFont="1" applyNumberFormat="1"/>
    <xf borderId="0" fillId="0" fontId="8" numFmtId="172" xfId="0" applyFont="1" applyNumberFormat="1"/>
    <xf borderId="0" fillId="0" fontId="8" numFmtId="166" xfId="0" applyAlignment="1" applyFont="1" applyNumberFormat="1">
      <alignment readingOrder="0"/>
    </xf>
    <xf borderId="0" fillId="0" fontId="33" numFmtId="0" xfId="0" applyFont="1"/>
    <xf borderId="47" fillId="19" fontId="33" numFmtId="0" xfId="0" applyAlignment="1" applyBorder="1" applyFont="1">
      <alignment horizontal="center"/>
    </xf>
    <xf borderId="48" fillId="0" fontId="30" numFmtId="0" xfId="0" applyBorder="1" applyFont="1"/>
    <xf borderId="49" fillId="0" fontId="30" numFmtId="0" xfId="0" applyBorder="1" applyFont="1"/>
    <xf borderId="0" fillId="0" fontId="17" numFmtId="0" xfId="0" applyAlignment="1" applyFont="1">
      <alignment horizontal="center"/>
    </xf>
    <xf borderId="50" fillId="25" fontId="45" numFmtId="0" xfId="0" applyAlignment="1" applyBorder="1" applyFill="1" applyFont="1">
      <alignment horizontal="center" readingOrder="0"/>
    </xf>
    <xf borderId="51" fillId="20" fontId="16" numFmtId="0" xfId="0" applyAlignment="1" applyBorder="1" applyFont="1">
      <alignment horizontal="center" shrinkToFit="0" wrapText="1"/>
    </xf>
    <xf borderId="52" fillId="0" fontId="30" numFmtId="0" xfId="0" applyBorder="1" applyFont="1"/>
    <xf borderId="53" fillId="0" fontId="30" numFmtId="0" xfId="0" applyBorder="1" applyFont="1"/>
    <xf borderId="54" fillId="20" fontId="16" numFmtId="0" xfId="0" applyAlignment="1" applyBorder="1" applyFont="1">
      <alignment horizontal="center" shrinkToFit="0" textRotation="90" vertical="center" wrapText="1"/>
    </xf>
    <xf borderId="33" fillId="0" fontId="16" numFmtId="168" xfId="0" applyAlignment="1" applyBorder="1" applyFont="1" applyNumberFormat="1">
      <alignment horizontal="center" shrinkToFit="0" vertical="center" wrapText="1"/>
    </xf>
    <xf borderId="33" fillId="0" fontId="16" numFmtId="10" xfId="0" applyAlignment="1" applyBorder="1" applyFont="1" applyNumberFormat="1">
      <alignment horizontal="center" shrinkToFit="0" vertical="center" wrapText="1"/>
    </xf>
    <xf borderId="55" fillId="0" fontId="16" numFmtId="10" xfId="0" applyAlignment="1" applyBorder="1" applyFont="1" applyNumberFormat="1">
      <alignment horizontal="center" shrinkToFit="0" vertical="center" wrapText="1"/>
    </xf>
    <xf borderId="56" fillId="0" fontId="30" numFmtId="0" xfId="0" applyBorder="1" applyFont="1"/>
    <xf borderId="45" fillId="0" fontId="16" numFmtId="172" xfId="0" applyAlignment="1" applyBorder="1" applyFont="1" applyNumberFormat="1">
      <alignment horizontal="center" shrinkToFit="0" vertical="center" wrapText="1"/>
    </xf>
    <xf borderId="57" fillId="0" fontId="16" numFmtId="10" xfId="0" applyAlignment="1" applyBorder="1" applyFont="1" applyNumberFormat="1">
      <alignment horizontal="center" shrinkToFit="0" vertical="center" wrapText="1"/>
    </xf>
    <xf borderId="45" fillId="10" fontId="16" numFmtId="172" xfId="0" applyAlignment="1" applyBorder="1" applyFont="1" applyNumberFormat="1">
      <alignment horizontal="center" shrinkToFit="0" vertical="center" wrapText="1"/>
    </xf>
    <xf borderId="58" fillId="0" fontId="30" numFmtId="0" xfId="0" applyBorder="1" applyFont="1"/>
    <xf borderId="0" fillId="0" fontId="33" numFmtId="0" xfId="0" applyAlignment="1" applyFont="1">
      <alignment horizontal="center"/>
    </xf>
    <xf borderId="0" fillId="0" fontId="8" numFmtId="0" xfId="0" applyAlignment="1" applyFont="1">
      <alignment horizontal="left"/>
    </xf>
    <xf borderId="0" fillId="0" fontId="1" numFmtId="0" xfId="0" applyAlignment="1" applyFont="1">
      <alignment readingOrder="0" shrinkToFit="0" wrapText="1"/>
    </xf>
    <xf borderId="0" fillId="0" fontId="8" numFmtId="0" xfId="0" applyAlignment="1" applyFont="1">
      <alignment horizontal="center" readingOrder="0"/>
    </xf>
    <xf borderId="0" fillId="0" fontId="1" numFmtId="9" xfId="0" applyAlignment="1" applyFont="1" applyNumberFormat="1">
      <alignment readingOrder="0"/>
    </xf>
    <xf borderId="51" fillId="20" fontId="16" numFmtId="0" xfId="0" applyAlignment="1" applyBorder="1" applyFont="1">
      <alignment horizontal="center" readingOrder="0" shrinkToFit="0" wrapText="1"/>
    </xf>
    <xf borderId="33" fillId="0" fontId="16" numFmtId="10" xfId="0" applyAlignment="1" applyBorder="1" applyFont="1" applyNumberFormat="1">
      <alignment horizontal="center" readingOrder="0" shrinkToFit="0" vertical="center" wrapText="1"/>
    </xf>
    <xf borderId="55" fillId="0" fontId="16" numFmtId="10" xfId="0" applyAlignment="1" applyBorder="1" applyFont="1" applyNumberFormat="1">
      <alignment horizontal="center" readingOrder="0" shrinkToFit="0" vertical="center" wrapText="1"/>
    </xf>
    <xf borderId="0" fillId="0" fontId="8" numFmtId="172" xfId="0" applyAlignment="1" applyFont="1" applyNumberFormat="1">
      <alignment horizontal="center" vertical="center"/>
    </xf>
    <xf borderId="0" fillId="0" fontId="8" numFmtId="10" xfId="0" applyAlignment="1" applyFont="1" applyNumberFormat="1">
      <alignment horizontal="center" readingOrder="0" vertical="center"/>
    </xf>
    <xf borderId="1" fillId="0" fontId="17" numFmtId="0" xfId="0" applyAlignment="1" applyBorder="1" applyFont="1">
      <alignment readingOrder="0"/>
    </xf>
    <xf borderId="1" fillId="26" fontId="17" numFmtId="0" xfId="0" applyBorder="1" applyFill="1" applyFont="1"/>
    <xf borderId="0" fillId="0" fontId="2" numFmtId="0" xfId="0" applyAlignment="1" applyFont="1">
      <alignment horizontal="right" readingOrder="0"/>
    </xf>
    <xf borderId="1" fillId="18" fontId="17" numFmtId="0" xfId="0" applyBorder="1" applyFont="1"/>
    <xf borderId="1" fillId="0" fontId="8" numFmtId="2" xfId="0" applyBorder="1" applyFont="1" applyNumberFormat="1"/>
    <xf borderId="1" fillId="0" fontId="1" numFmtId="2" xfId="0" applyAlignment="1" applyBorder="1" applyFont="1" applyNumberFormat="1">
      <alignment readingOrder="0"/>
    </xf>
    <xf borderId="1" fillId="27" fontId="17" numFmtId="0" xfId="0" applyBorder="1" applyFill="1" applyFont="1"/>
    <xf borderId="1" fillId="27" fontId="17" numFmtId="0" xfId="0" applyAlignment="1" applyBorder="1" applyFont="1">
      <alignment readingOrder="0"/>
    </xf>
    <xf borderId="1" fillId="28" fontId="17" numFmtId="0" xfId="0" applyBorder="1" applyFill="1" applyFont="1"/>
    <xf borderId="1" fillId="29" fontId="17" numFmtId="0" xfId="0" applyAlignment="1" applyBorder="1" applyFill="1" applyFont="1">
      <alignment readingOrder="0"/>
    </xf>
    <xf borderId="1" fillId="0" fontId="8" numFmtId="2" xfId="0" applyAlignment="1" applyBorder="1" applyFont="1" applyNumberFormat="1">
      <alignment readingOrder="0"/>
    </xf>
    <xf borderId="1" fillId="30" fontId="17" numFmtId="0" xfId="0" applyBorder="1" applyFill="1" applyFont="1"/>
    <xf borderId="1" fillId="29" fontId="17" numFmtId="0" xfId="0" applyBorder="1" applyFont="1"/>
    <xf borderId="1" fillId="31" fontId="17" numFmtId="0" xfId="0" applyBorder="1" applyFill="1" applyFont="1"/>
    <xf borderId="1" fillId="0" fontId="8" numFmtId="2" xfId="0" applyAlignment="1" applyBorder="1" applyFont="1" applyNumberFormat="1">
      <alignment horizontal="right"/>
    </xf>
    <xf borderId="1" fillId="6" fontId="13" numFmtId="2" xfId="0" applyAlignment="1" applyBorder="1" applyFont="1" applyNumberFormat="1">
      <alignment horizontal="right"/>
    </xf>
    <xf borderId="1" fillId="0" fontId="1" numFmtId="2" xfId="0" applyBorder="1" applyFont="1" applyNumberFormat="1"/>
    <xf borderId="59" fillId="6" fontId="46" numFmtId="0" xfId="0" applyAlignment="1" applyBorder="1" applyFont="1">
      <alignment shrinkToFit="0" wrapText="1"/>
    </xf>
    <xf borderId="4" fillId="32" fontId="47" numFmtId="0" xfId="0" applyAlignment="1" applyBorder="1" applyFill="1" applyFont="1">
      <alignment shrinkToFit="0" wrapText="1"/>
    </xf>
    <xf borderId="60" fillId="33" fontId="48" numFmtId="0" xfId="0" applyAlignment="1" applyBorder="1" applyFill="1" applyFont="1">
      <alignment shrinkToFit="0" wrapText="1"/>
    </xf>
    <xf borderId="61" fillId="33" fontId="48" numFmtId="0" xfId="0" applyAlignment="1" applyBorder="1" applyFont="1">
      <alignment shrinkToFit="0" wrapText="1"/>
    </xf>
    <xf borderId="61" fillId="33" fontId="15" numFmtId="0" xfId="0" applyAlignment="1" applyBorder="1" applyFont="1">
      <alignment shrinkToFit="0" wrapText="1"/>
    </xf>
    <xf borderId="0" fillId="0" fontId="8" numFmtId="0" xfId="0" applyAlignment="1" applyFont="1">
      <alignment shrinkToFit="0" wrapText="1"/>
    </xf>
    <xf borderId="62" fillId="0" fontId="49" numFmtId="0" xfId="0" applyBorder="1" applyFont="1"/>
    <xf borderId="63" fillId="34" fontId="50" numFmtId="0" xfId="0" applyBorder="1" applyFill="1" applyFont="1"/>
    <xf borderId="64" fillId="0" fontId="50" numFmtId="0" xfId="0" applyBorder="1" applyFont="1"/>
    <xf borderId="65" fillId="0" fontId="50" numFmtId="0" xfId="0" applyBorder="1" applyFont="1"/>
    <xf borderId="59" fillId="35" fontId="51" numFmtId="0" xfId="0" applyBorder="1" applyFill="1" applyFont="1"/>
    <xf borderId="63" fillId="35" fontId="49" numFmtId="0" xfId="0" applyBorder="1" applyFont="1"/>
    <xf borderId="60" fillId="35" fontId="49" numFmtId="0" xfId="0" applyBorder="1" applyFont="1"/>
    <xf borderId="61" fillId="35" fontId="49" numFmtId="0" xfId="0" applyBorder="1" applyFont="1"/>
    <xf borderId="62" fillId="0" fontId="52" numFmtId="0" xfId="0" applyBorder="1" applyFont="1"/>
    <xf borderId="63" fillId="34" fontId="52" numFmtId="0" xfId="0" applyAlignment="1" applyBorder="1" applyFont="1">
      <alignment horizontal="right"/>
    </xf>
    <xf borderId="64" fillId="0" fontId="52" numFmtId="0" xfId="0" applyAlignment="1" applyBorder="1" applyFont="1">
      <alignment horizontal="right"/>
    </xf>
    <xf borderId="65" fillId="0" fontId="52" numFmtId="0" xfId="0" applyAlignment="1" applyBorder="1" applyFont="1">
      <alignment horizontal="right"/>
    </xf>
    <xf borderId="65" fillId="0" fontId="53" numFmtId="0" xfId="0" applyAlignment="1" applyBorder="1" applyFont="1">
      <alignment horizontal="right"/>
    </xf>
    <xf borderId="59" fillId="35" fontId="38" numFmtId="0" xfId="0" applyBorder="1" applyFont="1"/>
    <xf borderId="63" fillId="35" fontId="52" numFmtId="0" xfId="0" applyBorder="1" applyFont="1"/>
    <xf borderId="60" fillId="35" fontId="52" numFmtId="0" xfId="0" applyBorder="1" applyFont="1"/>
    <xf borderId="61" fillId="35" fontId="52" numFmtId="0" xfId="0" applyBorder="1" applyFont="1"/>
    <xf borderId="65" fillId="0" fontId="52" numFmtId="3" xfId="0" applyAlignment="1" applyBorder="1" applyFont="1" applyNumberFormat="1">
      <alignment horizontal="right"/>
    </xf>
    <xf borderId="63" fillId="34" fontId="52" numFmtId="10" xfId="0" applyAlignment="1" applyBorder="1" applyFont="1" applyNumberFormat="1">
      <alignment horizontal="right"/>
    </xf>
    <xf borderId="64" fillId="0" fontId="52" numFmtId="10" xfId="0" applyAlignment="1" applyBorder="1" applyFont="1" applyNumberFormat="1">
      <alignment horizontal="right"/>
    </xf>
    <xf borderId="64" fillId="0" fontId="52" numFmtId="9" xfId="0" applyAlignment="1" applyBorder="1" applyFont="1" applyNumberFormat="1">
      <alignment horizontal="right"/>
    </xf>
    <xf borderId="65" fillId="0" fontId="52" numFmtId="9" xfId="0" applyAlignment="1" applyBorder="1" applyFont="1" applyNumberFormat="1">
      <alignment horizontal="right"/>
    </xf>
    <xf borderId="65" fillId="0" fontId="53" numFmtId="9" xfId="0" applyAlignment="1" applyBorder="1" applyFont="1" applyNumberFormat="1">
      <alignment horizontal="right"/>
    </xf>
    <xf borderId="66" fillId="0" fontId="52" numFmtId="0" xfId="0" applyBorder="1" applyFont="1"/>
    <xf borderId="67" fillId="34" fontId="52" numFmtId="0" xfId="0" applyAlignment="1" applyBorder="1" applyFont="1">
      <alignment horizontal="right"/>
    </xf>
    <xf borderId="68" fillId="0" fontId="52" numFmtId="0" xfId="0" applyAlignment="1" applyBorder="1" applyFont="1">
      <alignment horizontal="right"/>
    </xf>
    <xf borderId="69" fillId="0" fontId="52" numFmtId="0" xfId="0" applyAlignment="1" applyBorder="1" applyFont="1">
      <alignment horizontal="right"/>
    </xf>
    <xf borderId="69" fillId="0" fontId="52" numFmtId="3" xfId="0" applyAlignment="1" applyBorder="1" applyFont="1" applyNumberFormat="1">
      <alignment horizontal="right"/>
    </xf>
    <xf borderId="70" fillId="0" fontId="52" numFmtId="0" xfId="0" applyBorder="1" applyFont="1"/>
    <xf borderId="7" fillId="34" fontId="52" numFmtId="0" xfId="0" applyAlignment="1" applyBorder="1" applyFont="1">
      <alignment horizontal="right"/>
    </xf>
    <xf borderId="0" fillId="0" fontId="52" numFmtId="0" xfId="0" applyAlignment="1" applyFont="1">
      <alignment horizontal="right"/>
    </xf>
    <xf borderId="71" fillId="0" fontId="52" numFmtId="0" xfId="0" applyAlignment="1" applyBorder="1" applyFont="1">
      <alignment horizontal="right"/>
    </xf>
    <xf borderId="72" fillId="0" fontId="52" numFmtId="0" xfId="0" applyBorder="1" applyFont="1"/>
    <xf borderId="73" fillId="34" fontId="52" numFmtId="0" xfId="0" applyAlignment="1" applyBorder="1" applyFont="1">
      <alignment horizontal="right"/>
    </xf>
    <xf borderId="74" fillId="0" fontId="52" numFmtId="0" xfId="0" applyAlignment="1" applyBorder="1" applyFont="1">
      <alignment horizontal="right"/>
    </xf>
    <xf borderId="75" fillId="0" fontId="52" numFmtId="0" xfId="0" applyAlignment="1" applyBorder="1" applyFont="1">
      <alignment horizontal="right"/>
    </xf>
    <xf borderId="64" fillId="0" fontId="28" numFmtId="0" xfId="0" applyAlignment="1" applyBorder="1" applyFont="1">
      <alignment horizontal="right"/>
    </xf>
    <xf borderId="64" fillId="0" fontId="52" numFmtId="0" xfId="0" applyBorder="1" applyFont="1"/>
    <xf borderId="65" fillId="0" fontId="52" numFmtId="4" xfId="0" applyAlignment="1" applyBorder="1" applyFont="1" applyNumberFormat="1">
      <alignment horizontal="right"/>
    </xf>
    <xf borderId="76" fillId="17" fontId="52" numFmtId="0" xfId="0" applyBorder="1" applyFont="1"/>
    <xf borderId="7" fillId="17" fontId="54" numFmtId="0" xfId="0" applyAlignment="1" applyBorder="1" applyFont="1">
      <alignment horizontal="right"/>
    </xf>
    <xf borderId="3" fillId="17" fontId="52" numFmtId="0" xfId="0" applyAlignment="1" applyBorder="1" applyFont="1">
      <alignment horizontal="right"/>
    </xf>
    <xf borderId="3" fillId="17" fontId="28" numFmtId="0" xfId="0" applyAlignment="1" applyBorder="1" applyFont="1">
      <alignment horizontal="right"/>
    </xf>
    <xf borderId="77" fillId="17" fontId="52" numFmtId="0" xfId="0" applyAlignment="1" applyBorder="1" applyFont="1">
      <alignment horizontal="right"/>
    </xf>
    <xf borderId="63" fillId="34" fontId="54" numFmtId="0" xfId="0" applyAlignment="1" applyBorder="1" applyFont="1">
      <alignment horizontal="right"/>
    </xf>
    <xf borderId="68" fillId="0" fontId="52" numFmtId="0" xfId="0" applyBorder="1" applyFont="1"/>
    <xf borderId="68" fillId="0" fontId="28"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Bath and Body Works - Historical Revenue Growth</a:t>
            </a:r>
          </a:p>
        </c:rich>
      </c:tx>
      <c:overlay val="0"/>
    </c:title>
    <c:plotArea>
      <c:layout/>
      <c:barChart>
        <c:barDir val="col"/>
        <c:ser>
          <c:idx val="0"/>
          <c:order val="0"/>
          <c:spPr>
            <a:solidFill>
              <a:schemeClr val="accent1"/>
            </a:solidFill>
            <a:ln cmpd="sng">
              <a:solidFill>
                <a:srgbClr val="000000"/>
              </a:solidFill>
            </a:ln>
          </c:spPr>
          <c:cat>
            <c:strRef>
              <c:f>'3.1 Revenue Growth rate calcula'!$A$2:$A$11</c:f>
            </c:strRef>
          </c:cat>
          <c:val>
            <c:numRef>
              <c:f>'3.1 Revenue Growth rate calcula'!$B$2:$B$11</c:f>
              <c:numCache/>
            </c:numRef>
          </c:val>
        </c:ser>
        <c:axId val="1015166289"/>
        <c:axId val="563066690"/>
      </c:barChart>
      <c:catAx>
        <c:axId val="10151662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3066690"/>
      </c:catAx>
      <c:valAx>
        <c:axId val="563066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51662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mn-lt"/>
              </a:defRPr>
            </a:pPr>
            <a:r>
              <a:rPr b="1" i="0" sz="1600">
                <a:solidFill>
                  <a:schemeClr val="dk1"/>
                </a:solidFill>
                <a:latin typeface="+mn-lt"/>
              </a:rPr>
              <a:t>BBW Returns</a:t>
            </a:r>
          </a:p>
        </c:rich>
      </c:tx>
      <c:layout>
        <c:manualLayout>
          <c:xMode val="edge"/>
          <c:yMode val="edge"/>
          <c:x val="0.38177481792744083"/>
          <c:y val="0.04093566308982293"/>
        </c:manualLayout>
      </c:layout>
      <c:overlay val="0"/>
    </c:title>
    <c:plotArea>
      <c:layout/>
      <c:scatterChart>
        <c:scatterStyle val="lineMarker"/>
        <c:ser>
          <c:idx val="0"/>
          <c:order val="0"/>
          <c:tx>
            <c:v>S&amp;P 500 Returns</c:v>
          </c:tx>
          <c:spPr>
            <a:ln>
              <a:noFill/>
            </a:ln>
          </c:spPr>
          <c:marker>
            <c:symbol val="circle"/>
            <c:size val="7"/>
            <c:spPr>
              <a:solidFill>
                <a:schemeClr val="accent1"/>
              </a:solidFill>
              <a:ln cmpd="sng">
                <a:solidFill>
                  <a:schemeClr val="accent1"/>
                </a:solidFill>
              </a:ln>
            </c:spPr>
          </c:marker>
          <c:xVal>
            <c:numRef>
              <c:f>'4.2 Beta BBW'!$D$3:$D$504</c:f>
            </c:numRef>
          </c:xVal>
          <c:yVal>
            <c:numRef>
              <c:f>'4.2 Beta BBW'!$E$3:$E$504</c:f>
              <c:numCache/>
            </c:numRef>
          </c:yVal>
        </c:ser>
        <c:ser>
          <c:idx val="1"/>
          <c:order val="1"/>
          <c:tx>
            <c:v>S&amp;P 500 Returns</c:v>
          </c:tx>
          <c:spPr>
            <a:ln>
              <a:noFill/>
            </a:ln>
          </c:spPr>
          <c:marker>
            <c:symbol val="circle"/>
            <c:size val="7"/>
            <c:spPr>
              <a:solidFill>
                <a:schemeClr val="accent2"/>
              </a:solidFill>
              <a:ln cmpd="sng">
                <a:solidFill>
                  <a:schemeClr val="accent2"/>
                </a:solidFill>
              </a:ln>
            </c:spPr>
          </c:marker>
          <c:xVal>
            <c:numRef>
              <c:f>'4.2 Beta BBW'!$D$3:$D$504</c:f>
            </c:numRef>
          </c:xVal>
          <c:yVal>
            <c:numRef>
              <c:f>'4.2 Beta BBW'!$E$3:$E$504</c:f>
              <c:numCache/>
            </c:numRef>
          </c:yVal>
        </c:ser>
        <c:ser>
          <c:idx val="2"/>
          <c:order val="2"/>
          <c:tx>
            <c:v>S&amp;P 500 Returns</c:v>
          </c:tx>
          <c:spPr>
            <a:ln>
              <a:noFill/>
            </a:ln>
          </c:spPr>
          <c:marker>
            <c:symbol val="circle"/>
            <c:size val="7"/>
            <c:spPr>
              <a:solidFill>
                <a:schemeClr val="accent3"/>
              </a:solidFill>
              <a:ln cmpd="sng">
                <a:solidFill>
                  <a:schemeClr val="accent3"/>
                </a:solidFill>
              </a:ln>
            </c:spPr>
          </c:marker>
          <c:xVal>
            <c:numRef>
              <c:f>'4.2 Beta BBW'!$D$3:$D$504</c:f>
            </c:numRef>
          </c:xVal>
          <c:yVal>
            <c:numRef>
              <c:f>'4.2 Beta BBW'!$E$3:$E$504</c:f>
              <c:numCache/>
            </c:numRef>
          </c:yVal>
        </c:ser>
        <c:ser>
          <c:idx val="3"/>
          <c:order val="3"/>
          <c:tx>
            <c:v>S&amp;P 500 Returns</c:v>
          </c:tx>
          <c:spPr>
            <a:ln>
              <a:noFill/>
            </a:ln>
          </c:spPr>
          <c:marker>
            <c:symbol val="circle"/>
            <c:size val="7"/>
            <c:spPr>
              <a:solidFill>
                <a:schemeClr val="accent4"/>
              </a:solidFill>
              <a:ln cmpd="sng">
                <a:solidFill>
                  <a:schemeClr val="accent4"/>
                </a:solidFill>
              </a:ln>
            </c:spPr>
          </c:marker>
          <c:xVal>
            <c:numRef>
              <c:f>'4.2 Beta BBW'!$D$3:$D$504</c:f>
            </c:numRef>
          </c:xVal>
          <c:yVal>
            <c:numRef>
              <c:f>'4.2 Beta BBW'!$E$3:$E$504</c:f>
              <c:numCache/>
            </c:numRef>
          </c:yVal>
        </c:ser>
        <c:ser>
          <c:idx val="4"/>
          <c:order val="4"/>
          <c:tx>
            <c:v>S&amp;P 500 Returns</c:v>
          </c:tx>
          <c:spPr>
            <a:ln>
              <a:noFill/>
            </a:ln>
          </c:spPr>
          <c:marker>
            <c:symbol val="circle"/>
            <c:size val="7"/>
            <c:spPr>
              <a:solidFill>
                <a:schemeClr val="accent5"/>
              </a:solidFill>
              <a:ln cmpd="sng">
                <a:solidFill>
                  <a:schemeClr val="accent5"/>
                </a:solidFill>
              </a:ln>
            </c:spPr>
          </c:marker>
          <c:xVal>
            <c:numRef>
              <c:f>'4.2 Beta BBW'!$D$3:$D$504</c:f>
            </c:numRef>
          </c:xVal>
          <c:yVal>
            <c:numRef>
              <c:f>'4.2 Beta BBW'!$E$3:$E$504</c:f>
              <c:numCache/>
            </c:numRef>
          </c:yVal>
        </c:ser>
        <c:ser>
          <c:idx val="5"/>
          <c:order val="5"/>
          <c:tx>
            <c:v>S&amp;P 500 Returns</c:v>
          </c:tx>
          <c:spPr>
            <a:ln>
              <a:noFill/>
            </a:ln>
          </c:spPr>
          <c:marker>
            <c:symbol val="circle"/>
            <c:size val="7"/>
            <c:spPr>
              <a:solidFill>
                <a:schemeClr val="accent6"/>
              </a:solidFill>
              <a:ln cmpd="sng">
                <a:solidFill>
                  <a:schemeClr val="accent6"/>
                </a:solidFill>
              </a:ln>
            </c:spPr>
          </c:marker>
          <c:xVal>
            <c:numRef>
              <c:f>'4.2 Beta BBW'!$D$3:$D$504</c:f>
            </c:numRef>
          </c:xVal>
          <c:yVal>
            <c:numRef>
              <c:f>'4.2 Beta BBW'!$E$3:$E$504</c:f>
              <c:numCache/>
            </c:numRef>
          </c:yVal>
        </c:ser>
        <c:ser>
          <c:idx val="6"/>
          <c:order val="6"/>
          <c:tx>
            <c:v>S&amp;P 500 Returns</c:v>
          </c:tx>
          <c:spPr>
            <a:ln>
              <a:noFill/>
            </a:ln>
          </c:spPr>
          <c:marker>
            <c:symbol val="circle"/>
            <c:size val="7"/>
            <c:spPr>
              <a:solidFill>
                <a:schemeClr val="accent3"/>
              </a:solidFill>
              <a:ln cmpd="sng">
                <a:solidFill>
                  <a:schemeClr val="accent3"/>
                </a:solidFill>
              </a:ln>
            </c:spPr>
          </c:marker>
          <c:xVal>
            <c:numRef>
              <c:f>'4.2 Beta BBW'!$D$3:$D$504</c:f>
            </c:numRef>
          </c:xVal>
          <c:yVal>
            <c:numRef>
              <c:f>'4.2 Beta BBW'!$E$3:$E$504</c:f>
              <c:numCache/>
            </c:numRef>
          </c:yVal>
        </c:ser>
        <c:ser>
          <c:idx val="7"/>
          <c:order val="7"/>
          <c:tx>
            <c:v>S&amp;P 500 Returns</c:v>
          </c:tx>
          <c:spPr>
            <a:ln>
              <a:noFill/>
            </a:ln>
          </c:spPr>
          <c:marker>
            <c:symbol val="circle"/>
            <c:size val="7"/>
            <c:spPr>
              <a:solidFill>
                <a:schemeClr val="accent4"/>
              </a:solidFill>
              <a:ln cmpd="sng">
                <a:solidFill>
                  <a:schemeClr val="accent4"/>
                </a:solidFill>
              </a:ln>
            </c:spPr>
          </c:marker>
          <c:xVal>
            <c:numRef>
              <c:f>'4.2 Beta BBW'!$D$3:$D$504</c:f>
            </c:numRef>
          </c:xVal>
          <c:yVal>
            <c:numRef>
              <c:f>'4.2 Beta BBW'!$E$3:$E$504</c:f>
              <c:numCache/>
            </c:numRef>
          </c:yVal>
        </c:ser>
        <c:ser>
          <c:idx val="8"/>
          <c:order val="8"/>
          <c:tx>
            <c:v>S&amp;P 500 Returns</c:v>
          </c:tx>
          <c:spPr>
            <a:ln>
              <a:noFill/>
            </a:ln>
          </c:spPr>
          <c:marker>
            <c:symbol val="circle"/>
            <c:size val="7"/>
            <c:spPr>
              <a:solidFill>
                <a:schemeClr val="accent5"/>
              </a:solidFill>
              <a:ln cmpd="sng">
                <a:solidFill>
                  <a:schemeClr val="accent5"/>
                </a:solidFill>
              </a:ln>
            </c:spPr>
          </c:marker>
          <c:xVal>
            <c:numRef>
              <c:f>'4.2 Beta BBW'!$D$3:$D$504</c:f>
            </c:numRef>
          </c:xVal>
          <c:yVal>
            <c:numRef>
              <c:f>'4.2 Beta BBW'!$E$3:$E$504</c:f>
              <c:numCache/>
            </c:numRef>
          </c:yVal>
        </c:ser>
        <c:ser>
          <c:idx val="9"/>
          <c:order val="9"/>
          <c:tx>
            <c:v>S&amp;P 500 Returns</c:v>
          </c:tx>
          <c:spPr>
            <a:ln>
              <a:noFill/>
            </a:ln>
          </c:spPr>
          <c:marker>
            <c:symbol val="circle"/>
            <c:size val="7"/>
            <c:spPr>
              <a:solidFill>
                <a:schemeClr val="accent6"/>
              </a:solidFill>
              <a:ln cmpd="sng">
                <a:solidFill>
                  <a:schemeClr val="accent6"/>
                </a:solidFill>
              </a:ln>
            </c:spPr>
          </c:marker>
          <c:xVal>
            <c:numRef>
              <c:f>'4.2 Beta BBW'!$D$3:$D$504</c:f>
            </c:numRef>
          </c:xVal>
          <c:yVal>
            <c:numRef>
              <c:f>'4.2 Beta BBW'!$E$3:$E$504</c:f>
              <c:numCache/>
            </c:numRef>
          </c:yVal>
        </c:ser>
        <c:ser>
          <c:idx val="10"/>
          <c:order val="10"/>
          <c:tx>
            <c:v>S&amp;P 500 Returns</c:v>
          </c:tx>
          <c:spPr>
            <a:ln>
              <a:noFill/>
            </a:ln>
          </c:spPr>
          <c:marker>
            <c:symbol val="circle"/>
            <c:size val="7"/>
            <c:spPr>
              <a:solidFill>
                <a:schemeClr val="accent2"/>
              </a:solidFill>
              <a:ln cmpd="sng">
                <a:solidFill>
                  <a:schemeClr val="accent2"/>
                </a:solidFill>
              </a:ln>
            </c:spPr>
          </c:marker>
          <c:xVal>
            <c:numRef>
              <c:f>'4.2 Beta BBW'!$D$3:$D$504</c:f>
            </c:numRef>
          </c:xVal>
          <c:yVal>
            <c:numRef>
              <c:f>'4.2 Beta BBW'!$E$3:$E$504</c:f>
              <c:numCache/>
            </c:numRef>
          </c:yVal>
        </c:ser>
        <c:ser>
          <c:idx val="11"/>
          <c:order val="11"/>
          <c:tx>
            <c:v>S&amp;P 500 Returns</c:v>
          </c:tx>
          <c:spPr>
            <a:ln>
              <a:noFill/>
            </a:ln>
          </c:spPr>
          <c:marker>
            <c:symbol val="circle"/>
            <c:size val="7"/>
            <c:spPr>
              <a:solidFill>
                <a:schemeClr val="accent1"/>
              </a:solidFill>
              <a:ln cmpd="sng">
                <a:solidFill>
                  <a:schemeClr val="accent1"/>
                </a:solidFill>
              </a:ln>
            </c:spPr>
          </c:marker>
          <c:trendline>
            <c:name>Linear (S&amp;P 500 Returns)</c:name>
            <c:spPr>
              <a:ln w="19050">
                <a:solidFill>
                  <a:srgbClr val="000000">
                    <a:alpha val="0"/>
                  </a:srgbClr>
                </a:solidFill>
              </a:ln>
            </c:spPr>
            <c:trendlineType val="linear"/>
            <c:dispRSqr val="0"/>
            <c:dispEq val="0"/>
          </c:trendline>
          <c:xVal>
            <c:numRef>
              <c:f>'4.2 Beta BBW'!$D$3:$D$504</c:f>
            </c:numRef>
          </c:xVal>
          <c:yVal>
            <c:numRef>
              <c:f>'4.2 Beta BBW'!$E$3:$E$504</c:f>
              <c:numCache/>
            </c:numRef>
          </c:yVal>
        </c:ser>
        <c:dLbls>
          <c:showLegendKey val="0"/>
          <c:showVal val="0"/>
          <c:showCatName val="0"/>
          <c:showSerName val="0"/>
          <c:showPercent val="0"/>
          <c:showBubbleSize val="0"/>
        </c:dLbls>
        <c:axId val="2003016596"/>
        <c:axId val="602616884"/>
      </c:scatterChart>
      <c:valAx>
        <c:axId val="200301659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602616884"/>
      </c:valAx>
      <c:valAx>
        <c:axId val="602616884"/>
        <c:scaling>
          <c:orientation val="minMax"/>
        </c:scaling>
        <c:delete val="0"/>
        <c:axPos val="l"/>
        <c:majorGridlines>
          <c:spPr>
            <a:ln>
              <a:solidFill>
                <a:srgbClr val="B7B7B7"/>
              </a:solidFill>
            </a:ln>
          </c:spPr>
        </c:majorGridlines>
        <c:title>
          <c:tx>
            <c:rich>
              <a:bodyPr/>
              <a:lstStyle/>
              <a:p>
                <a:pPr lvl="0">
                  <a:defRPr b="1" i="0" sz="900">
                    <a:solidFill>
                      <a:schemeClr val="dk1"/>
                    </a:solidFill>
                    <a:latin typeface="+mn-lt"/>
                  </a:defRPr>
                </a:pPr>
                <a:r>
                  <a:rPr b="1" i="0" sz="900">
                    <a:solidFill>
                      <a:schemeClr val="dk1"/>
                    </a:solidFill>
                    <a:latin typeface="+mn-lt"/>
                  </a:rPr>
                  <a:t>S&amp;P 500 returns</a:t>
                </a:r>
              </a:p>
            </c:rich>
          </c:tx>
          <c:layout>
            <c:manualLayout>
              <c:xMode val="edge"/>
              <c:yMode val="edge"/>
              <c:x val="0.016319869441044473"/>
              <c:y val="0.23186392414607812"/>
            </c:manualLayout>
          </c:layout>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2003016596"/>
      </c:valAx>
    </c:plotArea>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 Multiple - Bath and Body works</a:t>
            </a:r>
          </a:p>
        </c:rich>
      </c:tx>
      <c:overlay val="0"/>
    </c:title>
    <c:plotArea>
      <c:layout/>
      <c:lineChart>
        <c:varyColors val="0"/>
        <c:ser>
          <c:idx val="0"/>
          <c:order val="0"/>
          <c:spPr>
            <a:ln cmpd="sng">
              <a:solidFill>
                <a:srgbClr val="4472C4"/>
              </a:solidFill>
              <a:prstDash val="sysDot"/>
            </a:ln>
          </c:spPr>
          <c:marker>
            <c:symbol val="none"/>
          </c:marker>
          <c:dPt>
            <c:idx val="0"/>
            <c:marker>
              <c:symbol val="none"/>
            </c:marker>
          </c:dPt>
          <c:dLbls>
            <c:numFmt formatCode="General" sourceLinked="1"/>
            <c:txPr>
              <a:bodyPr/>
              <a:lstStyle/>
              <a:p>
                <a:pPr lvl="0">
                  <a:defRPr b="1"/>
                </a:pPr>
              </a:p>
            </c:txPr>
            <c:showLegendKey val="0"/>
            <c:showVal val="1"/>
            <c:showCatName val="0"/>
            <c:showSerName val="0"/>
            <c:showPercent val="0"/>
            <c:showBubbleSize val="0"/>
          </c:dLbls>
          <c:cat>
            <c:strRef>
              <c:f>'9. Graphs and analysis'!$H$7:$H$11</c:f>
            </c:strRef>
          </c:cat>
          <c:val>
            <c:numRef>
              <c:f>'9. Graphs and analysis'!$I$7:$I$11</c:f>
              <c:numCache/>
            </c:numRef>
          </c:val>
          <c:smooth val="0"/>
        </c:ser>
        <c:axId val="1604258003"/>
        <c:axId val="40462688"/>
      </c:lineChart>
      <c:catAx>
        <c:axId val="1604258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40462688"/>
      </c:catAx>
      <c:valAx>
        <c:axId val="4046268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60425800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725025" cy="2057400"/>
    <xdr:grpSp>
      <xdr:nvGrpSpPr>
        <xdr:cNvPr id="2" name="Shape 2" title="Drawing"/>
        <xdr:cNvGrpSpPr/>
      </xdr:nvGrpSpPr>
      <xdr:grpSpPr>
        <a:xfrm>
          <a:off x="33350" y="63375"/>
          <a:ext cx="9753600" cy="2041500"/>
          <a:chOff x="33350" y="63375"/>
          <a:chExt cx="9753600" cy="2041500"/>
        </a:xfrm>
      </xdr:grpSpPr>
      <xdr:sp>
        <xdr:nvSpPr>
          <xdr:cNvPr id="3" name="Shape 3"/>
          <xdr:cNvSpPr/>
        </xdr:nvSpPr>
        <xdr:spPr>
          <a:xfrm>
            <a:off x="33350" y="63375"/>
            <a:ext cx="9753600" cy="2041500"/>
          </a:xfrm>
          <a:prstGeom prst="rect">
            <a:avLst/>
          </a:prstGeom>
          <a:solidFill>
            <a:srgbClr val="07376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3385725" y="333525"/>
            <a:ext cx="5133600" cy="1501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800" u="sng">
                <a:solidFill>
                  <a:srgbClr val="FFFFFF"/>
                </a:solidFill>
                <a:latin typeface="Calibri"/>
                <a:ea typeface="Calibri"/>
                <a:cs typeface="Calibri"/>
                <a:sym typeface="Calibri"/>
              </a:rPr>
              <a:t>COMPANY </a:t>
            </a:r>
            <a:r>
              <a:rPr b="1" lang="en-US" sz="1800">
                <a:solidFill>
                  <a:srgbClr val="FFFFFF"/>
                </a:solidFill>
                <a:latin typeface="Calibri"/>
                <a:ea typeface="Calibri"/>
                <a:cs typeface="Calibri"/>
                <a:sym typeface="Calibri"/>
              </a:rPr>
              <a:t>- </a:t>
            </a:r>
            <a:r>
              <a:rPr b="1" lang="en-US" sz="1800">
                <a:solidFill>
                  <a:srgbClr val="FFFFFF"/>
                </a:solidFill>
                <a:latin typeface="Calibri"/>
                <a:ea typeface="Calibri"/>
                <a:cs typeface="Calibri"/>
                <a:sym typeface="Calibri"/>
              </a:rPr>
              <a:t>BATH AND BODY WORKS</a:t>
            </a:r>
            <a:endParaRPr b="1" sz="1800">
              <a:solidFill>
                <a:srgbClr val="FFFFFF"/>
              </a:solidFill>
              <a:latin typeface="Calibri"/>
              <a:ea typeface="Calibri"/>
              <a:cs typeface="Calibri"/>
              <a:sym typeface="Calibri"/>
            </a:endParaRPr>
          </a:p>
          <a:p>
            <a:pPr indent="0" lvl="0" marL="0" rtl="0" algn="l">
              <a:spcBef>
                <a:spcPts val="0"/>
              </a:spcBef>
              <a:spcAft>
                <a:spcPts val="0"/>
              </a:spcAft>
              <a:buNone/>
            </a:pPr>
            <a:r>
              <a:t/>
            </a:r>
            <a:endParaRPr b="1" sz="1800">
              <a:solidFill>
                <a:srgbClr val="FFFFFF"/>
              </a:solidFill>
              <a:latin typeface="Calibri"/>
              <a:ea typeface="Calibri"/>
              <a:cs typeface="Calibri"/>
              <a:sym typeface="Calibri"/>
            </a:endParaRPr>
          </a:p>
          <a:p>
            <a:pPr indent="0" lvl="0" marL="0" rtl="0" algn="l">
              <a:spcBef>
                <a:spcPts val="0"/>
              </a:spcBef>
              <a:spcAft>
                <a:spcPts val="0"/>
              </a:spcAft>
              <a:buNone/>
            </a:pPr>
            <a:r>
              <a:rPr b="1" lang="en-US" sz="1800">
                <a:solidFill>
                  <a:srgbClr val="FFFFFF"/>
                </a:solidFill>
                <a:latin typeface="Calibri"/>
                <a:ea typeface="Calibri"/>
                <a:cs typeface="Calibri"/>
                <a:sym typeface="Calibri"/>
              </a:rPr>
              <a:t>GROUP 22</a:t>
            </a:r>
            <a:endParaRPr b="1" sz="1800">
              <a:solidFill>
                <a:srgbClr val="FFFFFF"/>
              </a:solidFill>
              <a:latin typeface="Calibri"/>
              <a:ea typeface="Calibri"/>
              <a:cs typeface="Calibri"/>
              <a:sym typeface="Calibri"/>
            </a:endParaRPr>
          </a:p>
          <a:p>
            <a:pPr indent="0" lvl="0" marL="0" rtl="0" algn="l">
              <a:spcBef>
                <a:spcPts val="0"/>
              </a:spcBef>
              <a:spcAft>
                <a:spcPts val="0"/>
              </a:spcAft>
              <a:buNone/>
            </a:pPr>
            <a:r>
              <a:t/>
            </a:r>
            <a:endParaRPr b="1" sz="1800">
              <a:solidFill>
                <a:srgbClr val="FFFFFF"/>
              </a:solidFill>
              <a:latin typeface="Calibri"/>
              <a:ea typeface="Calibri"/>
              <a:cs typeface="Calibri"/>
              <a:sym typeface="Calibri"/>
            </a:endParaRPr>
          </a:p>
          <a:p>
            <a:pPr indent="0" lvl="0" marL="0" rtl="0" algn="l">
              <a:spcBef>
                <a:spcPts val="0"/>
              </a:spcBef>
              <a:spcAft>
                <a:spcPts val="0"/>
              </a:spcAft>
              <a:buNone/>
            </a:pPr>
            <a:r>
              <a:rPr b="1" lang="en-US" sz="1800">
                <a:solidFill>
                  <a:srgbClr val="FFFFFF"/>
                </a:solidFill>
                <a:latin typeface="Calibri"/>
                <a:ea typeface="Calibri"/>
                <a:cs typeface="Calibri"/>
                <a:sym typeface="Calibri"/>
              </a:rPr>
              <a:t>FINANCIAL ANALYSIS AND VALUATION</a:t>
            </a:r>
            <a:endParaRPr b="1" sz="1800">
              <a:solidFill>
                <a:srgbClr val="FFFFFF"/>
              </a:solidFill>
              <a:latin typeface="Calibri"/>
              <a:ea typeface="Calibri"/>
              <a:cs typeface="Calibri"/>
              <a:sym typeface="Calibri"/>
            </a:endParaRPr>
          </a:p>
        </xdr:txBody>
      </xdr:sp>
    </xdr:grpSp>
    <xdr:clientData fLocksWithSheet="0"/>
  </xdr:oneCellAnchor>
  <xdr:oneCellAnchor>
    <xdr:from>
      <xdr:col>0</xdr:col>
      <xdr:colOff>0</xdr:colOff>
      <xdr:row>0</xdr:row>
      <xdr:rowOff>19050</xdr:rowOff>
    </xdr:from>
    <xdr:ext cx="3267075" cy="2019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xdr:colOff>
      <xdr:row>0</xdr:row>
      <xdr:rowOff>0</xdr:rowOff>
    </xdr:from>
    <xdr:ext cx="5715000" cy="3533775"/>
    <xdr:graphicFrame>
      <xdr:nvGraphicFramePr>
        <xdr:cNvPr id="102661260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676275</xdr:colOff>
      <xdr:row>3</xdr:row>
      <xdr:rowOff>19050</xdr:rowOff>
    </xdr:from>
    <xdr:ext cx="2771775" cy="342900"/>
    <xdr:sp>
      <xdr:nvSpPr>
        <xdr:cNvPr id="6" name="Shape 6"/>
        <xdr:cNvSpPr txBox="1"/>
      </xdr:nvSpPr>
      <xdr:spPr>
        <a:xfrm>
          <a:off x="3964875" y="3613313"/>
          <a:ext cx="2762250" cy="333375"/>
        </a:xfrm>
        <a:prstGeom prst="rect">
          <a:avLst/>
        </a:prstGeom>
        <a:solidFill>
          <a:schemeClr val="lt1"/>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C00000"/>
            </a:buClr>
            <a:buSzPts val="1200"/>
            <a:buFont typeface="Calibri"/>
            <a:buNone/>
          </a:pPr>
          <a:r>
            <a:rPr b="1" lang="en-US" sz="1200">
              <a:solidFill>
                <a:srgbClr val="C00000"/>
              </a:solidFill>
              <a:latin typeface="Calibri"/>
              <a:ea typeface="Calibri"/>
              <a:cs typeface="Calibri"/>
              <a:sym typeface="Calibri"/>
            </a:rPr>
            <a:t>2a: Complete historical data</a:t>
          </a:r>
          <a:endParaRPr sz="1400"/>
        </a:p>
      </xdr:txBody>
    </xdr:sp>
    <xdr:clientData fLocksWithSheet="0"/>
  </xdr:oneCellAnchor>
  <xdr:oneCellAnchor>
    <xdr:from>
      <xdr:col>12</xdr:col>
      <xdr:colOff>9525</xdr:colOff>
      <xdr:row>4</xdr:row>
      <xdr:rowOff>114300</xdr:rowOff>
    </xdr:from>
    <xdr:ext cx="2971800" cy="38100"/>
    <xdr:grpSp>
      <xdr:nvGrpSpPr>
        <xdr:cNvPr id="5" name="Shape 5"/>
        <xdr:cNvGrpSpPr/>
      </xdr:nvGrpSpPr>
      <xdr:grpSpPr>
        <a:xfrm>
          <a:off x="3860100" y="3760950"/>
          <a:ext cx="2971800" cy="38100"/>
          <a:chOff x="3860100" y="3760950"/>
          <a:chExt cx="2971800" cy="38100"/>
        </a:xfrm>
      </xdr:grpSpPr>
      <xdr:grpSp>
        <xdr:nvGrpSpPr>
          <xdr:cNvPr id="7" name="Shape 7"/>
          <xdr:cNvGrpSpPr/>
        </xdr:nvGrpSpPr>
        <xdr:grpSpPr>
          <a:xfrm>
            <a:off x="3860100" y="3760950"/>
            <a:ext cx="2971800" cy="38100"/>
            <a:chOff x="3860100" y="3775238"/>
            <a:chExt cx="2971800" cy="9525"/>
          </a:xfrm>
        </xdr:grpSpPr>
        <xdr:sp>
          <xdr:nvSpPr>
            <xdr:cNvPr id="8" name="Shape 8"/>
            <xdr:cNvSpPr/>
          </xdr:nvSpPr>
          <xdr:spPr>
            <a:xfrm>
              <a:off x="3860100" y="3775238"/>
              <a:ext cx="2971800"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a:off x="3860100" y="3775238"/>
              <a:ext cx="2971800" cy="9525"/>
            </a:xfrm>
            <a:prstGeom prst="straightConnector1">
              <a:avLst/>
            </a:prstGeom>
            <a:noFill/>
            <a:ln cap="flat" cmpd="sng" w="9525">
              <a:solidFill>
                <a:srgbClr val="548135"/>
              </a:solidFill>
              <a:prstDash val="solid"/>
              <a:miter lim="800000"/>
              <a:headEnd len="med" w="med" type="triangle"/>
              <a:tailEnd len="med" w="med" type="triangle"/>
            </a:ln>
          </xdr:spPr>
        </xdr:cxnSp>
      </xdr:grpSp>
    </xdr:grpSp>
    <xdr:clientData fLocksWithSheet="0"/>
  </xdr:oneCellAnchor>
  <xdr:oneCellAnchor>
    <xdr:from>
      <xdr:col>17</xdr:col>
      <xdr:colOff>247650</xdr:colOff>
      <xdr:row>1</xdr:row>
      <xdr:rowOff>76200</xdr:rowOff>
    </xdr:from>
    <xdr:ext cx="2466975" cy="333375"/>
    <xdr:sp>
      <xdr:nvSpPr>
        <xdr:cNvPr id="10" name="Shape 10"/>
        <xdr:cNvSpPr txBox="1"/>
      </xdr:nvSpPr>
      <xdr:spPr>
        <a:xfrm>
          <a:off x="4117275" y="3618075"/>
          <a:ext cx="2457450" cy="323850"/>
        </a:xfrm>
        <a:prstGeom prst="rect">
          <a:avLst/>
        </a:prstGeom>
        <a:solidFill>
          <a:schemeClr val="lt1"/>
        </a:solidFill>
        <a:ln cap="flat" cmpd="sng" w="9525">
          <a:solidFill>
            <a:srgbClr val="00206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1F3864"/>
            </a:buClr>
            <a:buSzPts val="1200"/>
            <a:buFont typeface="Calibri"/>
            <a:buNone/>
          </a:pPr>
          <a:r>
            <a:rPr b="1" lang="en-US" sz="1200">
              <a:solidFill>
                <a:srgbClr val="1F3864"/>
              </a:solidFill>
              <a:latin typeface="Calibri"/>
              <a:ea typeface="Calibri"/>
              <a:cs typeface="Calibri"/>
              <a:sym typeface="Calibri"/>
            </a:rPr>
            <a:t>3b: simplified forecast of key line items</a:t>
          </a:r>
          <a:endParaRPr b="1" i="1" sz="1200">
            <a:solidFill>
              <a:srgbClr val="1F3864"/>
            </a:solidFill>
          </a:endParaRPr>
        </a:p>
      </xdr:txBody>
    </xdr:sp>
    <xdr:clientData fLocksWithSheet="0"/>
  </xdr:oneCellAnchor>
  <xdr:oneCellAnchor>
    <xdr:from>
      <xdr:col>12</xdr:col>
      <xdr:colOff>47625</xdr:colOff>
      <xdr:row>2</xdr:row>
      <xdr:rowOff>38100</xdr:rowOff>
    </xdr:from>
    <xdr:ext cx="2914650" cy="333375"/>
    <xdr:sp>
      <xdr:nvSpPr>
        <xdr:cNvPr id="11" name="Shape 11"/>
        <xdr:cNvSpPr txBox="1"/>
      </xdr:nvSpPr>
      <xdr:spPr>
        <a:xfrm>
          <a:off x="3893438" y="3618075"/>
          <a:ext cx="2905125" cy="323850"/>
        </a:xfrm>
        <a:prstGeom prst="rect">
          <a:avLst/>
        </a:prstGeom>
        <a:solidFill>
          <a:schemeClr val="lt1"/>
        </a:solidFill>
        <a:ln cap="flat" cmpd="sng" w="9525">
          <a:solidFill>
            <a:srgbClr val="548135"/>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548135"/>
            </a:buClr>
            <a:buSzPts val="1200"/>
            <a:buFont typeface="Calibri"/>
            <a:buNone/>
          </a:pPr>
          <a:r>
            <a:rPr b="1" lang="en-US" sz="1200">
              <a:solidFill>
                <a:srgbClr val="548135"/>
              </a:solidFill>
              <a:latin typeface="Calibri"/>
              <a:ea typeface="Calibri"/>
              <a:cs typeface="Calibri"/>
              <a:sym typeface="Calibri"/>
            </a:rPr>
            <a:t>3a: detailed forecast</a:t>
          </a:r>
          <a:endParaRPr b="1" i="1" sz="1200">
            <a:solidFill>
              <a:srgbClr val="548135"/>
            </a:solidFill>
          </a:endParaRPr>
        </a:p>
      </xdr:txBody>
    </xdr:sp>
    <xdr:clientData fLocksWithSheet="0"/>
  </xdr:oneCellAnchor>
  <xdr:oneCellAnchor>
    <xdr:from>
      <xdr:col>17</xdr:col>
      <xdr:colOff>0</xdr:colOff>
      <xdr:row>3</xdr:row>
      <xdr:rowOff>142875</xdr:rowOff>
    </xdr:from>
    <xdr:ext cx="2905125" cy="38100"/>
    <xdr:grpSp>
      <xdr:nvGrpSpPr>
        <xdr:cNvPr id="5" name="Shape 5"/>
        <xdr:cNvGrpSpPr/>
      </xdr:nvGrpSpPr>
      <xdr:grpSpPr>
        <a:xfrm>
          <a:off x="3893438" y="3760950"/>
          <a:ext cx="2905125" cy="38100"/>
          <a:chOff x="3893438" y="3760950"/>
          <a:chExt cx="2905125" cy="38100"/>
        </a:xfrm>
      </xdr:grpSpPr>
      <xdr:grpSp>
        <xdr:nvGrpSpPr>
          <xdr:cNvPr id="12" name="Shape 12"/>
          <xdr:cNvGrpSpPr/>
        </xdr:nvGrpSpPr>
        <xdr:grpSpPr>
          <a:xfrm>
            <a:off x="3893438" y="3760950"/>
            <a:ext cx="2905125" cy="38100"/>
            <a:chOff x="3893438" y="3775238"/>
            <a:chExt cx="2905125" cy="9525"/>
          </a:xfrm>
        </xdr:grpSpPr>
        <xdr:sp>
          <xdr:nvSpPr>
            <xdr:cNvPr id="8" name="Shape 8"/>
            <xdr:cNvSpPr/>
          </xdr:nvSpPr>
          <xdr:spPr>
            <a:xfrm>
              <a:off x="3893438" y="3775238"/>
              <a:ext cx="290512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a:off x="3893438" y="3775238"/>
              <a:ext cx="2905125" cy="9525"/>
            </a:xfrm>
            <a:prstGeom prst="straightConnector1">
              <a:avLst/>
            </a:prstGeom>
            <a:noFill/>
            <a:ln cap="flat" cmpd="sng" w="9525">
              <a:solidFill>
                <a:srgbClr val="002060"/>
              </a:solidFill>
              <a:prstDash val="solid"/>
              <a:miter lim="800000"/>
              <a:headEnd len="med" w="med" type="triangl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733425</xdr:colOff>
      <xdr:row>0</xdr:row>
      <xdr:rowOff>95250</xdr:rowOff>
    </xdr:from>
    <xdr:ext cx="3800475" cy="228600"/>
    <xdr:sp>
      <xdr:nvSpPr>
        <xdr:cNvPr id="14" name="Shape 14"/>
        <xdr:cNvSpPr txBox="1"/>
      </xdr:nvSpPr>
      <xdr:spPr>
        <a:xfrm>
          <a:off x="3450525" y="3670463"/>
          <a:ext cx="3790950" cy="219075"/>
        </a:xfrm>
        <a:prstGeom prst="rect">
          <a:avLst/>
        </a:prstGeom>
        <a:solidFill>
          <a:schemeClr val="lt1"/>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C00000"/>
            </a:buClr>
            <a:buSzPts val="1200"/>
            <a:buFont typeface="Calibri"/>
            <a:buNone/>
          </a:pPr>
          <a:r>
            <a:rPr b="1" lang="en-US" sz="1200">
              <a:solidFill>
                <a:srgbClr val="C00000"/>
              </a:solidFill>
              <a:latin typeface="Calibri"/>
              <a:ea typeface="Calibri"/>
              <a:cs typeface="Calibri"/>
              <a:sym typeface="Calibri"/>
            </a:rPr>
            <a:t>2b: Find historical ratios (common size) </a:t>
          </a:r>
          <a:endParaRPr sz="1400"/>
        </a:p>
      </xdr:txBody>
    </xdr:sp>
    <xdr:clientData fLocksWithSheet="0"/>
  </xdr:oneCellAnchor>
  <xdr:oneCellAnchor>
    <xdr:from>
      <xdr:col>11</xdr:col>
      <xdr:colOff>38100</xdr:colOff>
      <xdr:row>0</xdr:row>
      <xdr:rowOff>95250</xdr:rowOff>
    </xdr:from>
    <xdr:ext cx="2847975" cy="209550"/>
    <xdr:sp>
      <xdr:nvSpPr>
        <xdr:cNvPr id="15" name="Shape 15"/>
        <xdr:cNvSpPr txBox="1"/>
      </xdr:nvSpPr>
      <xdr:spPr>
        <a:xfrm>
          <a:off x="3926775" y="3679988"/>
          <a:ext cx="2838450" cy="200025"/>
        </a:xfrm>
        <a:prstGeom prst="rect">
          <a:avLst/>
        </a:prstGeom>
        <a:solidFill>
          <a:schemeClr val="lt1"/>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C00000"/>
            </a:buClr>
            <a:buSzPts val="1200"/>
            <a:buFont typeface="Calibri"/>
            <a:buNone/>
          </a:pPr>
          <a:r>
            <a:rPr b="1" lang="en-US" sz="1200">
              <a:solidFill>
                <a:srgbClr val="C00000"/>
              </a:solidFill>
              <a:latin typeface="Calibri"/>
              <a:ea typeface="Calibri"/>
              <a:cs typeface="Calibri"/>
              <a:sym typeface="Calibri"/>
            </a:rPr>
            <a:t>2c: Forecast each line item [detailed]</a:t>
          </a:r>
          <a:endParaRPr sz="1400"/>
        </a:p>
      </xdr:txBody>
    </xdr:sp>
    <xdr:clientData fLocksWithSheet="0"/>
  </xdr:oneCellAnchor>
  <xdr:oneCellAnchor>
    <xdr:from>
      <xdr:col>16</xdr:col>
      <xdr:colOff>19050</xdr:colOff>
      <xdr:row>0</xdr:row>
      <xdr:rowOff>104775</xdr:rowOff>
    </xdr:from>
    <xdr:ext cx="3505200" cy="209550"/>
    <xdr:sp>
      <xdr:nvSpPr>
        <xdr:cNvPr id="16" name="Shape 16"/>
        <xdr:cNvSpPr txBox="1"/>
      </xdr:nvSpPr>
      <xdr:spPr>
        <a:xfrm>
          <a:off x="3598163" y="3679988"/>
          <a:ext cx="3495675" cy="200025"/>
        </a:xfrm>
        <a:prstGeom prst="rect">
          <a:avLst/>
        </a:prstGeom>
        <a:solidFill>
          <a:schemeClr val="lt1"/>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C00000"/>
            </a:buClr>
            <a:buSzPts val="1200"/>
            <a:buFont typeface="Calibri"/>
            <a:buNone/>
          </a:pPr>
          <a:r>
            <a:rPr b="1" lang="en-US" sz="1200">
              <a:solidFill>
                <a:srgbClr val="C00000"/>
              </a:solidFill>
              <a:latin typeface="Calibri"/>
              <a:ea typeface="Calibri"/>
              <a:cs typeface="Calibri"/>
              <a:sym typeface="Calibri"/>
            </a:rPr>
            <a:t>2d: Forecast each line item [simplified]</a:t>
          </a:r>
          <a:endParaRPr sz="1400"/>
        </a:p>
      </xdr:txBody>
    </xdr:sp>
    <xdr:clientData fLocksWithSheet="0"/>
  </xdr:oneCellAnchor>
  <xdr:oneCellAnchor>
    <xdr:from>
      <xdr:col>6</xdr:col>
      <xdr:colOff>771525</xdr:colOff>
      <xdr:row>37</xdr:row>
      <xdr:rowOff>95250</xdr:rowOff>
    </xdr:from>
    <xdr:ext cx="5610225" cy="647700"/>
    <xdr:sp>
      <xdr:nvSpPr>
        <xdr:cNvPr id="17" name="Shape 17"/>
        <xdr:cNvSpPr txBox="1"/>
      </xdr:nvSpPr>
      <xdr:spPr>
        <a:xfrm>
          <a:off x="2545650" y="3460913"/>
          <a:ext cx="5600700" cy="638175"/>
        </a:xfrm>
        <a:prstGeom prst="rect">
          <a:avLst/>
        </a:prstGeom>
        <a:solidFill>
          <a:schemeClr val="lt1"/>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C00000"/>
            </a:buClr>
            <a:buSzPts val="1200"/>
            <a:buFont typeface="Calibri"/>
            <a:buNone/>
          </a:pPr>
          <a:r>
            <a:rPr b="1" lang="en-US" sz="1200">
              <a:solidFill>
                <a:srgbClr val="C00000"/>
              </a:solidFill>
              <a:latin typeface="Calibri"/>
              <a:ea typeface="Calibri"/>
              <a:cs typeface="Calibri"/>
              <a:sym typeface="Calibri"/>
            </a:rPr>
            <a:t>2e: Return to Integrated fin. stmts worksheet for </a:t>
          </a:r>
          <a:r>
            <a:rPr b="1" lang="en-US" sz="1200">
              <a:solidFill>
                <a:srgbClr val="548135"/>
              </a:solidFill>
              <a:latin typeface="Calibri"/>
              <a:ea typeface="Calibri"/>
              <a:cs typeface="Calibri"/>
              <a:sym typeface="Calibri"/>
            </a:rPr>
            <a:t>Step 3</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476250</xdr:colOff>
      <xdr:row>0</xdr:row>
      <xdr:rowOff>104775</xdr:rowOff>
    </xdr:from>
    <xdr:ext cx="6153150" cy="4248150"/>
    <xdr:graphicFrame>
      <xdr:nvGraphicFramePr>
        <xdr:cNvPr id="130300620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914400</xdr:colOff>
      <xdr:row>74</xdr:row>
      <xdr:rowOff>123825</xdr:rowOff>
    </xdr:from>
    <xdr:ext cx="5286375" cy="161925"/>
    <xdr:grpSp>
      <xdr:nvGrpSpPr>
        <xdr:cNvPr id="5" name="Shape 5"/>
        <xdr:cNvGrpSpPr/>
      </xdr:nvGrpSpPr>
      <xdr:grpSpPr>
        <a:xfrm>
          <a:off x="2702813" y="3699038"/>
          <a:ext cx="5286375" cy="161925"/>
          <a:chOff x="2702813" y="3699038"/>
          <a:chExt cx="5286375" cy="161925"/>
        </a:xfrm>
      </xdr:grpSpPr>
      <xdr:grpSp>
        <xdr:nvGrpSpPr>
          <xdr:cNvPr id="18" name="Shape 18"/>
          <xdr:cNvGrpSpPr/>
        </xdr:nvGrpSpPr>
        <xdr:grpSpPr>
          <a:xfrm>
            <a:off x="2702813" y="3699038"/>
            <a:ext cx="5286375" cy="161925"/>
            <a:chOff x="2702813" y="3699038"/>
            <a:chExt cx="5286375" cy="161925"/>
          </a:xfrm>
        </xdr:grpSpPr>
        <xdr:sp>
          <xdr:nvSpPr>
            <xdr:cNvPr id="8" name="Shape 8"/>
            <xdr:cNvSpPr/>
          </xdr:nvSpPr>
          <xdr:spPr>
            <a:xfrm>
              <a:off x="2702813" y="3699038"/>
              <a:ext cx="5286375" cy="161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 name="Shape 19"/>
            <xdr:cNvGrpSpPr/>
          </xdr:nvGrpSpPr>
          <xdr:grpSpPr>
            <a:xfrm>
              <a:off x="2702813" y="3699038"/>
              <a:ext cx="5286375" cy="161925"/>
              <a:chOff x="2707575" y="3703800"/>
              <a:chExt cx="5276850" cy="152400"/>
            </a:xfrm>
          </xdr:grpSpPr>
          <xdr:sp>
            <xdr:nvSpPr>
              <xdr:cNvPr id="20" name="Shape 20"/>
              <xdr:cNvSpPr/>
            </xdr:nvSpPr>
            <xdr:spPr>
              <a:xfrm>
                <a:off x="2707575" y="3703800"/>
                <a:ext cx="5276850" cy="1524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1" name="Shape 21"/>
              <xdr:cNvCxnSpPr/>
            </xdr:nvCxnSpPr>
            <xdr:spPr>
              <a:xfrm>
                <a:off x="2707575" y="3703800"/>
                <a:ext cx="5276850" cy="152400"/>
              </a:xfrm>
              <a:prstGeom prst="straightConnector1">
                <a:avLst/>
              </a:prstGeom>
              <a:noFill/>
              <a:ln cap="flat" cmpd="sng" w="9525">
                <a:solidFill>
                  <a:schemeClr val="accent1"/>
                </a:solidFill>
                <a:prstDash val="solid"/>
                <a:miter lim="800000"/>
                <a:headEnd len="sm" w="sm" type="none"/>
                <a:tailEnd len="med" w="med" type="triangle"/>
              </a:ln>
            </xdr:spPr>
          </xdr:cxnSp>
        </xdr:grpSp>
      </xdr:grpSp>
    </xdr:grpSp>
    <xdr:clientData fLocksWithSheet="0"/>
  </xdr:oneCellAnchor>
  <xdr:oneCellAnchor>
    <xdr:from>
      <xdr:col>3</xdr:col>
      <xdr:colOff>457200</xdr:colOff>
      <xdr:row>48</xdr:row>
      <xdr:rowOff>76200</xdr:rowOff>
    </xdr:from>
    <xdr:ext cx="885825" cy="38100"/>
    <xdr:grpSp>
      <xdr:nvGrpSpPr>
        <xdr:cNvPr id="5" name="Shape 5"/>
        <xdr:cNvGrpSpPr/>
      </xdr:nvGrpSpPr>
      <xdr:grpSpPr>
        <a:xfrm>
          <a:off x="4903088" y="3760950"/>
          <a:ext cx="885825" cy="38100"/>
          <a:chOff x="4903088" y="3760950"/>
          <a:chExt cx="885825" cy="38100"/>
        </a:xfrm>
      </xdr:grpSpPr>
      <xdr:grpSp>
        <xdr:nvGrpSpPr>
          <xdr:cNvPr id="22" name="Shape 22"/>
          <xdr:cNvGrpSpPr/>
        </xdr:nvGrpSpPr>
        <xdr:grpSpPr>
          <a:xfrm>
            <a:off x="4903088" y="3760950"/>
            <a:ext cx="885825" cy="38100"/>
            <a:chOff x="4903088" y="3760950"/>
            <a:chExt cx="885825" cy="38100"/>
          </a:xfrm>
        </xdr:grpSpPr>
        <xdr:sp>
          <xdr:nvSpPr>
            <xdr:cNvPr id="8" name="Shape 8"/>
            <xdr:cNvSpPr/>
          </xdr:nvSpPr>
          <xdr:spPr>
            <a:xfrm>
              <a:off x="4903088" y="3760950"/>
              <a:ext cx="88582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4903088" y="3760950"/>
              <a:ext cx="885825" cy="38100"/>
              <a:chOff x="4903088" y="3770475"/>
              <a:chExt cx="885900" cy="19200"/>
            </a:xfrm>
          </xdr:grpSpPr>
          <xdr:sp>
            <xdr:nvSpPr>
              <xdr:cNvPr id="24" name="Shape 24"/>
              <xdr:cNvSpPr/>
            </xdr:nvSpPr>
            <xdr:spPr>
              <a:xfrm>
                <a:off x="4903088" y="3770475"/>
                <a:ext cx="885900" cy="19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5" name="Shape 25"/>
              <xdr:cNvCxnSpPr>
                <a:endCxn id="26" idx="1"/>
              </xdr:cNvCxnSpPr>
            </xdr:nvCxnSpPr>
            <xdr:spPr>
              <a:xfrm>
                <a:off x="4903088" y="3770475"/>
                <a:ext cx="885900" cy="19200"/>
              </a:xfrm>
              <a:prstGeom prst="straightConnector1">
                <a:avLst/>
              </a:prstGeom>
              <a:noFill/>
              <a:ln cap="flat" cmpd="sng" w="9525">
                <a:solidFill>
                  <a:schemeClr val="accent1"/>
                </a:solidFill>
                <a:prstDash val="solid"/>
                <a:miter lim="800000"/>
                <a:headEnd len="sm" w="sm" type="none"/>
                <a:tailEnd len="med" w="med" type="triangle"/>
              </a:ln>
            </xdr:spPr>
          </xdr:cxnSp>
        </xdr:grpSp>
      </xdr:grpSp>
    </xdr:grpSp>
    <xdr:clientData fLocksWithSheet="0"/>
  </xdr:oneCellAnchor>
  <xdr:oneCellAnchor>
    <xdr:from>
      <xdr:col>0</xdr:col>
      <xdr:colOff>0</xdr:colOff>
      <xdr:row>102</xdr:row>
      <xdr:rowOff>114300</xdr:rowOff>
    </xdr:from>
    <xdr:ext cx="5848350" cy="371475"/>
    <xdr:grpSp>
      <xdr:nvGrpSpPr>
        <xdr:cNvPr id="5" name="Shape 5"/>
        <xdr:cNvGrpSpPr/>
      </xdr:nvGrpSpPr>
      <xdr:grpSpPr>
        <a:xfrm>
          <a:off x="2417063" y="3594263"/>
          <a:ext cx="5857874" cy="371475"/>
          <a:chOff x="2417063" y="3594263"/>
          <a:chExt cx="5857874" cy="371475"/>
        </a:xfrm>
      </xdr:grpSpPr>
      <xdr:grpSp>
        <xdr:nvGrpSpPr>
          <xdr:cNvPr id="27" name="Shape 27"/>
          <xdr:cNvGrpSpPr/>
        </xdr:nvGrpSpPr>
        <xdr:grpSpPr>
          <a:xfrm>
            <a:off x="2417063" y="3594263"/>
            <a:ext cx="5857874" cy="371475"/>
            <a:chOff x="1569338" y="3427575"/>
            <a:chExt cx="5857874" cy="371475"/>
          </a:xfrm>
        </xdr:grpSpPr>
        <xdr:sp>
          <xdr:nvSpPr>
            <xdr:cNvPr id="8" name="Shape 8"/>
            <xdr:cNvSpPr/>
          </xdr:nvSpPr>
          <xdr:spPr>
            <a:xfrm>
              <a:off x="1569338" y="3427575"/>
              <a:ext cx="5857850" cy="371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8" name="Shape 28"/>
            <xdr:cNvGrpSpPr/>
          </xdr:nvGrpSpPr>
          <xdr:grpSpPr>
            <a:xfrm>
              <a:off x="1569338" y="3427575"/>
              <a:ext cx="5857874" cy="371475"/>
              <a:chOff x="1569308" y="3691238"/>
              <a:chExt cx="5857980" cy="93600"/>
            </a:xfrm>
          </xdr:grpSpPr>
          <xdr:sp>
            <xdr:nvSpPr>
              <xdr:cNvPr id="29" name="Shape 29"/>
              <xdr:cNvSpPr/>
            </xdr:nvSpPr>
            <xdr:spPr>
              <a:xfrm>
                <a:off x="3264788" y="3775238"/>
                <a:ext cx="4162500" cy="9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0" name="Shape 30"/>
              <xdr:cNvCxnSpPr>
                <a:endCxn id="31" idx="1"/>
              </xdr:cNvCxnSpPr>
            </xdr:nvCxnSpPr>
            <xdr:spPr>
              <a:xfrm>
                <a:off x="1569308" y="3691238"/>
                <a:ext cx="4162500" cy="9600"/>
              </a:xfrm>
              <a:prstGeom prst="straightConnector1">
                <a:avLst/>
              </a:prstGeom>
              <a:noFill/>
              <a:ln cap="flat" cmpd="sng" w="9525">
                <a:solidFill>
                  <a:schemeClr val="accent1"/>
                </a:solidFill>
                <a:prstDash val="solid"/>
                <a:miter lim="800000"/>
                <a:headEnd len="sm" w="sm" type="none"/>
                <a:tailEnd len="med" w="med" type="triangle"/>
              </a:ln>
            </xdr:spPr>
          </xdr:cxnSp>
        </xdr:grpSp>
      </xdr:grpSp>
    </xdr:grpSp>
    <xdr:clientData fLocksWithSheet="0"/>
  </xdr:oneCellAnchor>
  <xdr:oneCellAnchor>
    <xdr:from>
      <xdr:col>0</xdr:col>
      <xdr:colOff>1228725</xdr:colOff>
      <xdr:row>98</xdr:row>
      <xdr:rowOff>19050</xdr:rowOff>
    </xdr:from>
    <xdr:ext cx="5572125" cy="38100"/>
    <xdr:grpSp>
      <xdr:nvGrpSpPr>
        <xdr:cNvPr id="5" name="Shape 5"/>
        <xdr:cNvGrpSpPr/>
      </xdr:nvGrpSpPr>
      <xdr:grpSpPr>
        <a:xfrm>
          <a:off x="2559938" y="3760950"/>
          <a:ext cx="5572125" cy="38100"/>
          <a:chOff x="2559938" y="3760950"/>
          <a:chExt cx="5572125" cy="38100"/>
        </a:xfrm>
      </xdr:grpSpPr>
      <xdr:grpSp>
        <xdr:nvGrpSpPr>
          <xdr:cNvPr id="26" name="Shape 26"/>
          <xdr:cNvGrpSpPr/>
        </xdr:nvGrpSpPr>
        <xdr:grpSpPr>
          <a:xfrm>
            <a:off x="2559938" y="3760950"/>
            <a:ext cx="5572125" cy="38100"/>
            <a:chOff x="2559938" y="3760950"/>
            <a:chExt cx="5572125" cy="38100"/>
          </a:xfrm>
        </xdr:grpSpPr>
        <xdr:sp>
          <xdr:nvSpPr>
            <xdr:cNvPr id="8" name="Shape 8"/>
            <xdr:cNvSpPr/>
          </xdr:nvSpPr>
          <xdr:spPr>
            <a:xfrm>
              <a:off x="2559938" y="3760950"/>
              <a:ext cx="557212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2" name="Shape 32"/>
            <xdr:cNvGrpSpPr/>
          </xdr:nvGrpSpPr>
          <xdr:grpSpPr>
            <a:xfrm>
              <a:off x="2559938" y="3760950"/>
              <a:ext cx="5572125" cy="38100"/>
              <a:chOff x="2559938" y="3765788"/>
              <a:chExt cx="5572200" cy="28500"/>
            </a:xfrm>
          </xdr:grpSpPr>
          <xdr:sp>
            <xdr:nvSpPr>
              <xdr:cNvPr id="33" name="Shape 33"/>
              <xdr:cNvSpPr/>
            </xdr:nvSpPr>
            <xdr:spPr>
              <a:xfrm>
                <a:off x="2559938" y="3765788"/>
                <a:ext cx="5572200" cy="28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4" name="Shape 34"/>
              <xdr:cNvCxnSpPr>
                <a:endCxn id="35" idx="1"/>
              </xdr:cNvCxnSpPr>
            </xdr:nvCxnSpPr>
            <xdr:spPr>
              <a:xfrm flipH="1" rot="10800000">
                <a:off x="2559938" y="3765788"/>
                <a:ext cx="5572200" cy="28500"/>
              </a:xfrm>
              <a:prstGeom prst="straightConnector1">
                <a:avLst/>
              </a:prstGeom>
              <a:noFill/>
              <a:ln cap="flat" cmpd="sng" w="9525">
                <a:solidFill>
                  <a:schemeClr val="accent1"/>
                </a:solidFill>
                <a:prstDash val="solid"/>
                <a:miter lim="800000"/>
                <a:headEnd len="sm" w="sm" type="none"/>
                <a:tailEnd len="med" w="med" type="triangle"/>
              </a:ln>
            </xdr:spPr>
          </xdr:cxnSp>
        </xdr:grpSp>
      </xdr:grpSp>
    </xdr:grpSp>
    <xdr:clientData fLocksWithSheet="0"/>
  </xdr:oneCellAnchor>
  <xdr:oneCellAnchor>
    <xdr:from>
      <xdr:col>0</xdr:col>
      <xdr:colOff>161925</xdr:colOff>
      <xdr:row>54</xdr:row>
      <xdr:rowOff>114300</xdr:rowOff>
    </xdr:from>
    <xdr:ext cx="4552950" cy="3514725"/>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180975</xdr:colOff>
      <xdr:row>73</xdr:row>
      <xdr:rowOff>85725</xdr:rowOff>
    </xdr:from>
    <xdr:ext cx="1190625" cy="7524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361950</xdr:colOff>
      <xdr:row>47</xdr:row>
      <xdr:rowOff>95250</xdr:rowOff>
    </xdr:from>
    <xdr:ext cx="1533525" cy="4095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266700</xdr:colOff>
      <xdr:row>103</xdr:row>
      <xdr:rowOff>114300</xdr:rowOff>
    </xdr:from>
    <xdr:ext cx="2438400" cy="40005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304800</xdr:colOff>
      <xdr:row>79</xdr:row>
      <xdr:rowOff>114300</xdr:rowOff>
    </xdr:from>
    <xdr:ext cx="2381250" cy="13049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47625</xdr:colOff>
      <xdr:row>87</xdr:row>
      <xdr:rowOff>171450</xdr:rowOff>
    </xdr:from>
    <xdr:ext cx="3352800" cy="64770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38100</xdr:colOff>
      <xdr:row>97</xdr:row>
      <xdr:rowOff>0</xdr:rowOff>
    </xdr:from>
    <xdr:ext cx="1895475" cy="438150"/>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504825</xdr:colOff>
      <xdr:row>22</xdr:row>
      <xdr:rowOff>57150</xdr:rowOff>
    </xdr:from>
    <xdr:ext cx="6991350" cy="4343400"/>
    <xdr:graphicFrame>
      <xdr:nvGraphicFramePr>
        <xdr:cNvPr id="565971503"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428625</xdr:colOff>
      <xdr:row>1</xdr:row>
      <xdr:rowOff>47625</xdr:rowOff>
    </xdr:from>
    <xdr:ext cx="4953000" cy="1447800"/>
    <xdr:sp>
      <xdr:nvSpPr>
        <xdr:cNvPr id="36" name="Shape 36"/>
        <xdr:cNvSpPr txBox="1"/>
      </xdr:nvSpPr>
      <xdr:spPr>
        <a:xfrm>
          <a:off x="2874263" y="3060863"/>
          <a:ext cx="4943475" cy="14382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2 year regression from our valuation date 5th of August.</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Data daily returns from BBW and SP500</a:t>
          </a:r>
          <a:endParaRPr sz="1400"/>
        </a:p>
        <a:p>
          <a:pPr indent="0" lvl="0" marL="0" rtl="0" algn="l">
            <a:spcBef>
              <a:spcPts val="0"/>
            </a:spcBef>
            <a:spcAft>
              <a:spcPts val="0"/>
            </a:spcAft>
            <a:buSzPts val="1100"/>
            <a:buFont typeface="Arial"/>
            <a:buNone/>
          </a:pPr>
          <a:r>
            <a:t/>
          </a:r>
          <a:endParaRPr sz="1100"/>
        </a:p>
      </xdr:txBody>
    </xdr:sp>
    <xdr:clientData fLocksWithSheet="0"/>
  </xdr:oneCellAnchor>
  <xdr:oneCellAnchor>
    <xdr:from>
      <xdr:col>6</xdr:col>
      <xdr:colOff>542925</xdr:colOff>
      <xdr:row>22</xdr:row>
      <xdr:rowOff>104775</xdr:rowOff>
    </xdr:from>
    <xdr:ext cx="6953250" cy="43243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0"/>
    <col customWidth="1" min="2" max="2" width="33.71"/>
    <col customWidth="1" min="3" max="3" width="18.29"/>
    <col customWidth="1" min="5" max="5" width="18.57"/>
  </cols>
  <sheetData>
    <row r="4">
      <c r="B4" s="1"/>
    </row>
    <row r="14">
      <c r="A14" s="2" t="s">
        <v>0</v>
      </c>
      <c r="B14" s="2" t="s">
        <v>1</v>
      </c>
      <c r="C14" s="3"/>
      <c r="E14" s="2" t="s">
        <v>2</v>
      </c>
      <c r="F14" s="2" t="s">
        <v>3</v>
      </c>
    </row>
    <row r="15">
      <c r="A15" s="4" t="s">
        <v>4</v>
      </c>
      <c r="B15" s="5" t="s">
        <v>5</v>
      </c>
      <c r="C15" s="6" t="s">
        <v>6</v>
      </c>
      <c r="E15" s="4" t="s">
        <v>7</v>
      </c>
      <c r="F15" s="4">
        <v>2.4273004E7</v>
      </c>
    </row>
    <row r="16">
      <c r="A16" s="4" t="s">
        <v>8</v>
      </c>
      <c r="B16" s="5" t="s">
        <v>9</v>
      </c>
      <c r="C16" s="3"/>
      <c r="E16" s="4" t="s">
        <v>10</v>
      </c>
      <c r="F16" s="4">
        <v>2.4209537E7</v>
      </c>
    </row>
    <row r="17">
      <c r="A17" s="4" t="s">
        <v>11</v>
      </c>
      <c r="B17" s="5" t="s">
        <v>12</v>
      </c>
      <c r="C17" s="3"/>
      <c r="E17" s="4" t="s">
        <v>13</v>
      </c>
      <c r="F17" s="4">
        <v>2.4212188E7</v>
      </c>
    </row>
    <row r="18">
      <c r="A18" s="4" t="s">
        <v>14</v>
      </c>
      <c r="B18" s="5" t="s">
        <v>15</v>
      </c>
      <c r="C18" s="3"/>
      <c r="E18" s="4" t="s">
        <v>16</v>
      </c>
      <c r="F18" s="4">
        <v>2.420932E7</v>
      </c>
    </row>
    <row r="19">
      <c r="A19" s="4" t="s">
        <v>17</v>
      </c>
      <c r="B19" s="5" t="s">
        <v>18</v>
      </c>
      <c r="C19" s="3"/>
      <c r="E19" s="4" t="s">
        <v>19</v>
      </c>
      <c r="F19" s="4">
        <v>2.4297856E7</v>
      </c>
    </row>
    <row r="20">
      <c r="A20" s="4" t="s">
        <v>20</v>
      </c>
      <c r="B20" s="5" t="s">
        <v>21</v>
      </c>
      <c r="C20" s="3"/>
      <c r="E20" s="4" t="s">
        <v>22</v>
      </c>
      <c r="F20" s="4">
        <v>2.421869E7</v>
      </c>
    </row>
    <row r="21">
      <c r="A21" s="4" t="s">
        <v>23</v>
      </c>
      <c r="B21" s="5" t="s">
        <v>24</v>
      </c>
      <c r="C21" s="3"/>
    </row>
    <row r="22">
      <c r="A22" s="4" t="s">
        <v>25</v>
      </c>
      <c r="B22" s="5" t="s">
        <v>26</v>
      </c>
      <c r="C22" s="3"/>
    </row>
    <row r="23">
      <c r="A23" s="4" t="s">
        <v>27</v>
      </c>
      <c r="B23" s="5" t="s">
        <v>28</v>
      </c>
      <c r="C23" s="3"/>
    </row>
    <row r="24">
      <c r="A24" s="4" t="s">
        <v>29</v>
      </c>
      <c r="B24" s="5" t="s">
        <v>30</v>
      </c>
      <c r="C24" s="3"/>
    </row>
    <row r="25">
      <c r="A25" s="4" t="s">
        <v>31</v>
      </c>
      <c r="B25" s="5" t="s">
        <v>32</v>
      </c>
      <c r="C25" s="3"/>
    </row>
    <row r="26">
      <c r="A26" s="4" t="s">
        <v>33</v>
      </c>
      <c r="B26" s="5" t="s">
        <v>34</v>
      </c>
      <c r="C26" s="3"/>
    </row>
    <row r="29">
      <c r="M29" s="7" t="s">
        <v>35</v>
      </c>
    </row>
    <row r="30">
      <c r="M30" s="7" t="s">
        <v>36</v>
      </c>
    </row>
    <row r="31">
      <c r="M31" s="7" t="s">
        <v>10</v>
      </c>
      <c r="N31" s="7">
        <v>2.4209537E7</v>
      </c>
    </row>
    <row r="32">
      <c r="M32" s="7" t="s">
        <v>13</v>
      </c>
      <c r="N32" s="7">
        <v>2.4212188E7</v>
      </c>
    </row>
    <row r="33">
      <c r="M33" s="7" t="s">
        <v>19</v>
      </c>
      <c r="N33" s="7">
        <v>2.4297856E7</v>
      </c>
    </row>
  </sheetData>
  <hyperlinks>
    <hyperlink display="1. Raw Historical Data" location="'1. Raw Historical Data'!A1" ref="B15"/>
    <hyperlink display="2. Integrated fin." location="'2. Integrated fin.'!A1" ref="B16"/>
    <hyperlink display="3. Hist. &amp; Forecast Ratio" location="'Hist. &amp; Forecast Ratio'!A1" ref="B17"/>
    <hyperlink display="3.1 Revenue Growth rate calculations" location="'3.1 Revenue Growth rate calcula'!A1" ref="B18"/>
    <hyperlink display="4.1 Market data &amp; WACC" location="'4.1 Market data &amp; WACC'!A1" ref="B19"/>
    <hyperlink display="4.2 Beta BBW" location="'4.2 Beta BBW'!A1" ref="B20"/>
    <hyperlink display="5. Reorg. fin. stmts" location="'5. Reorg. fin. stmts'!A1" ref="B21"/>
    <hyperlink display="6. ROIC &amp; FCF" location="'6. ROIC &amp; FCF'!A1" ref="B22"/>
    <hyperlink display="7. Valuation" location="'7. Valuation'!A1" ref="B23"/>
    <hyperlink display="8. Scenario Analysis" location="'8. Scenario Analysis'!A1" ref="B24"/>
    <hyperlink display="9. Graphs and analysis" location="'9. Graphs and analysis'!A1" ref="B25"/>
    <hyperlink display="10. Peer Metrics" location="'10. Peer Metrics'!A1" ref="B26"/>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12.71"/>
    <col customWidth="1" min="3" max="26" width="8.71"/>
  </cols>
  <sheetData>
    <row r="1" ht="14.25" customHeight="1">
      <c r="A1" s="12" t="s">
        <v>895</v>
      </c>
    </row>
    <row r="2" ht="14.25" customHeight="1"/>
    <row r="3" ht="14.25" customHeight="1">
      <c r="A3" s="379" t="s">
        <v>896</v>
      </c>
      <c r="B3" s="379"/>
      <c r="L3" s="366"/>
    </row>
    <row r="4" ht="14.25" customHeight="1">
      <c r="B4" s="380">
        <v>2024.0</v>
      </c>
      <c r="C4" s="148" t="s">
        <v>508</v>
      </c>
      <c r="D4" s="90" t="s">
        <v>624</v>
      </c>
      <c r="E4" s="90" t="s">
        <v>625</v>
      </c>
      <c r="F4" s="90" t="s">
        <v>626</v>
      </c>
      <c r="G4" s="90" t="s">
        <v>627</v>
      </c>
      <c r="H4" s="149" t="s">
        <v>628</v>
      </c>
      <c r="I4" s="149" t="s">
        <v>629</v>
      </c>
      <c r="J4" s="149" t="s">
        <v>630</v>
      </c>
      <c r="K4" s="149" t="s">
        <v>631</v>
      </c>
      <c r="L4" s="149" t="s">
        <v>632</v>
      </c>
      <c r="M4" s="339" t="s">
        <v>633</v>
      </c>
    </row>
    <row r="5" ht="14.25" customHeight="1">
      <c r="A5" s="12" t="s">
        <v>897</v>
      </c>
      <c r="B5" s="380">
        <v>0.0</v>
      </c>
      <c r="C5" s="380">
        <v>1.0</v>
      </c>
      <c r="D5" s="380">
        <v>2.0</v>
      </c>
      <c r="E5" s="380">
        <v>3.0</v>
      </c>
      <c r="F5" s="380">
        <v>4.0</v>
      </c>
      <c r="G5" s="380">
        <v>5.0</v>
      </c>
      <c r="H5" s="380">
        <v>6.0</v>
      </c>
      <c r="I5" s="380">
        <v>7.0</v>
      </c>
      <c r="J5" s="380">
        <v>8.0</v>
      </c>
      <c r="K5" s="380">
        <v>9.0</v>
      </c>
      <c r="L5" s="381">
        <v>10.0</v>
      </c>
      <c r="M5" s="380">
        <v>11.0</v>
      </c>
    </row>
    <row r="6" ht="14.25" customHeight="1">
      <c r="A6" s="12" t="s">
        <v>898</v>
      </c>
      <c r="B6" s="145">
        <f>'3.1 Revenue Growth rate calcula'!$C$14</f>
        <v>0.0456</v>
      </c>
      <c r="L6" s="366"/>
      <c r="M6" s="145">
        <v>0.015</v>
      </c>
    </row>
    <row r="7" ht="14.25" customHeight="1">
      <c r="A7" s="12" t="s">
        <v>739</v>
      </c>
      <c r="B7" s="145">
        <f>'4.1 Market data &amp; WACC'!J5</f>
        <v>0.08328960806</v>
      </c>
      <c r="C7" s="145"/>
      <c r="D7" s="145"/>
      <c r="E7" s="145"/>
      <c r="F7" s="145"/>
      <c r="G7" s="145"/>
      <c r="H7" s="145"/>
      <c r="I7" s="145"/>
      <c r="J7" s="145"/>
      <c r="K7" s="145"/>
      <c r="L7" s="382"/>
      <c r="M7" s="383">
        <f>'4.1 Market data &amp; WACC'!J5</f>
        <v>0.08328960806</v>
      </c>
      <c r="N7" s="145"/>
    </row>
    <row r="8" ht="14.25" customHeight="1">
      <c r="A8" s="12" t="s">
        <v>889</v>
      </c>
      <c r="C8" s="122">
        <f>'6. ROIC &amp; FCF'!L6</f>
        <v>923.8027447</v>
      </c>
      <c r="D8" s="122">
        <f>'6. ROIC &amp; FCF'!M6</f>
        <v>898.2131258</v>
      </c>
      <c r="E8" s="122">
        <f>'6. ROIC &amp; FCF'!N6</f>
        <v>924.2629735</v>
      </c>
      <c r="F8" s="122">
        <f>'6. ROIC &amp; FCF'!O6</f>
        <v>973.2053989</v>
      </c>
      <c r="G8" s="122">
        <f>'6. ROIC &amp; FCF'!P6</f>
        <v>1025.230998</v>
      </c>
      <c r="H8" s="122">
        <f>'6. ROIC &amp; FCF'!Q6</f>
        <v>1082.402425</v>
      </c>
      <c r="I8" s="122">
        <f>'6. ROIC &amp; FCF'!R6</f>
        <v>1136.891066</v>
      </c>
      <c r="J8" s="122">
        <f>'6. ROIC &amp; FCF'!S6</f>
        <v>1186.772637</v>
      </c>
      <c r="K8" s="122">
        <f>'6. ROIC &amp; FCF'!T6</f>
        <v>1231.210065</v>
      </c>
      <c r="L8" s="122">
        <f>'6. ROIC &amp; FCF'!U6</f>
        <v>1269.426241</v>
      </c>
      <c r="M8" s="122">
        <f>'6. ROIC &amp; FCF'!Q6</f>
        <v>1082.402425</v>
      </c>
    </row>
    <row r="9" ht="14.25" customHeight="1">
      <c r="A9" s="52" t="s">
        <v>899</v>
      </c>
      <c r="B9" s="52"/>
      <c r="C9" s="384">
        <f t="shared" ref="C9:L9" si="1">C8/((1+$M$7)^C5)</f>
        <v>852.7754147</v>
      </c>
      <c r="D9" s="384">
        <f t="shared" si="1"/>
        <v>765.4031465</v>
      </c>
      <c r="E9" s="384">
        <f t="shared" si="1"/>
        <v>727.045891</v>
      </c>
      <c r="F9" s="384">
        <f t="shared" si="1"/>
        <v>706.6855344</v>
      </c>
      <c r="G9" s="384">
        <f t="shared" si="1"/>
        <v>687.2248321</v>
      </c>
      <c r="H9" s="384">
        <f t="shared" si="1"/>
        <v>669.7632196</v>
      </c>
      <c r="I9" s="384">
        <f t="shared" si="1"/>
        <v>649.3918214</v>
      </c>
      <c r="J9" s="384">
        <f t="shared" si="1"/>
        <v>625.7644808</v>
      </c>
      <c r="K9" s="384">
        <f t="shared" si="1"/>
        <v>599.2816283</v>
      </c>
      <c r="L9" s="385">
        <f t="shared" si="1"/>
        <v>570.3766022</v>
      </c>
      <c r="M9" s="122"/>
    </row>
    <row r="10" ht="14.25" customHeight="1">
      <c r="A10" s="12" t="s">
        <v>722</v>
      </c>
      <c r="L10" s="386">
        <f>M8/(M7-M6)</f>
        <v>15850.17773</v>
      </c>
      <c r="M10" s="12"/>
    </row>
    <row r="11" ht="15.0" customHeight="1">
      <c r="A11" s="52" t="s">
        <v>900</v>
      </c>
      <c r="B11" s="52"/>
      <c r="L11" s="385">
        <f>L10/((1+M7)^L5)</f>
        <v>7121.776926</v>
      </c>
      <c r="M11" s="12"/>
    </row>
    <row r="12" ht="14.25" customHeight="1">
      <c r="A12" s="12" t="s">
        <v>901</v>
      </c>
      <c r="B12" s="122">
        <f>SUM(C9:L9)+L11</f>
        <v>13975.4895</v>
      </c>
      <c r="L12" s="366"/>
      <c r="M12" s="12"/>
    </row>
    <row r="13" ht="14.25" customHeight="1">
      <c r="A13" s="12" t="s">
        <v>902</v>
      </c>
      <c r="B13" s="122">
        <f>'2. Integrated fin.'!L68+'2. Integrated fin.'!L69</f>
        <v>5834</v>
      </c>
      <c r="D13" s="95"/>
      <c r="L13" s="366"/>
      <c r="M13" s="12"/>
    </row>
    <row r="14" ht="14.25" customHeight="1">
      <c r="A14" s="12" t="s">
        <v>470</v>
      </c>
      <c r="B14" s="122">
        <f>B12-B13</f>
        <v>8141.489497</v>
      </c>
      <c r="D14" s="122"/>
      <c r="E14" s="122"/>
      <c r="L14" s="366"/>
      <c r="M14" s="12"/>
    </row>
    <row r="15" ht="14.25" customHeight="1">
      <c r="A15" s="12" t="s">
        <v>903</v>
      </c>
      <c r="B15" s="95">
        <v>225.0</v>
      </c>
      <c r="L15" s="366"/>
      <c r="M15" s="12"/>
    </row>
    <row r="16" ht="14.25" customHeight="1">
      <c r="A16" s="52" t="s">
        <v>904</v>
      </c>
      <c r="B16" s="387">
        <f>B14/B15</f>
        <v>36.18439776</v>
      </c>
      <c r="C16" s="145"/>
      <c r="L16" s="366"/>
      <c r="M16" s="12"/>
    </row>
    <row r="17" ht="14.25" customHeight="1">
      <c r="A17" s="12" t="s">
        <v>905</v>
      </c>
      <c r="B17" s="388">
        <v>33.2</v>
      </c>
      <c r="C17" s="192"/>
      <c r="L17" s="366"/>
      <c r="M17" s="12"/>
    </row>
    <row r="18" ht="14.25" customHeight="1">
      <c r="C18" s="388"/>
      <c r="L18" s="366"/>
      <c r="M18" s="12"/>
    </row>
    <row r="19" ht="14.25" customHeight="1">
      <c r="A19" s="379" t="s">
        <v>906</v>
      </c>
      <c r="B19" s="379"/>
      <c r="L19" s="366"/>
      <c r="M19" s="12"/>
    </row>
    <row r="20" ht="14.25" customHeight="1">
      <c r="B20" s="380">
        <v>2024.0</v>
      </c>
      <c r="C20" s="148" t="s">
        <v>508</v>
      </c>
      <c r="D20" s="90" t="s">
        <v>624</v>
      </c>
      <c r="E20" s="90" t="s">
        <v>625</v>
      </c>
      <c r="F20" s="90" t="s">
        <v>626</v>
      </c>
      <c r="G20" s="90" t="s">
        <v>627</v>
      </c>
      <c r="H20" s="149" t="s">
        <v>628</v>
      </c>
      <c r="I20" s="149" t="s">
        <v>629</v>
      </c>
      <c r="J20" s="149" t="s">
        <v>630</v>
      </c>
      <c r="K20" s="149" t="s">
        <v>631</v>
      </c>
      <c r="L20" s="149" t="s">
        <v>632</v>
      </c>
      <c r="M20" s="339" t="s">
        <v>633</v>
      </c>
    </row>
    <row r="21" ht="14.25" customHeight="1">
      <c r="A21" s="12" t="s">
        <v>897</v>
      </c>
      <c r="B21" s="380">
        <v>0.0</v>
      </c>
      <c r="C21" s="380">
        <v>1.0</v>
      </c>
      <c r="D21" s="380">
        <v>2.0</v>
      </c>
      <c r="E21" s="380">
        <v>3.0</v>
      </c>
      <c r="F21" s="380">
        <v>4.0</v>
      </c>
      <c r="G21" s="380">
        <v>5.0</v>
      </c>
      <c r="H21" s="380">
        <v>6.0</v>
      </c>
      <c r="I21" s="380">
        <v>7.0</v>
      </c>
      <c r="J21" s="380">
        <v>8.0</v>
      </c>
      <c r="K21" s="380">
        <v>9.0</v>
      </c>
      <c r="L21" s="381">
        <v>10.0</v>
      </c>
      <c r="M21" s="380">
        <v>11.0</v>
      </c>
    </row>
    <row r="22" ht="14.25" customHeight="1">
      <c r="A22" s="12" t="s">
        <v>898</v>
      </c>
      <c r="L22" s="366"/>
      <c r="M22" s="145">
        <v>0.015</v>
      </c>
    </row>
    <row r="23" ht="14.25" customHeight="1">
      <c r="A23" s="12" t="s">
        <v>738</v>
      </c>
      <c r="C23" s="145"/>
      <c r="D23" s="145"/>
      <c r="E23" s="145"/>
      <c r="F23" s="145"/>
      <c r="G23" s="145"/>
      <c r="H23" s="145"/>
      <c r="I23" s="145"/>
      <c r="J23" s="145"/>
      <c r="K23" s="145"/>
      <c r="L23" s="382"/>
      <c r="M23" s="389">
        <f>'4.1 Market data &amp; WACC'!I5</f>
        <v>0.09736406021</v>
      </c>
    </row>
    <row r="24" ht="14.25" customHeight="1">
      <c r="A24" s="12" t="s">
        <v>892</v>
      </c>
      <c r="C24" s="122">
        <f>'6. ROIC &amp; FCF'!L10</f>
        <v>59.30355841</v>
      </c>
      <c r="D24" s="122">
        <f>'6. ROIC &amp; FCF'!M10</f>
        <v>126.1464739</v>
      </c>
      <c r="E24" s="122">
        <f>'6. ROIC &amp; FCF'!N10</f>
        <v>213.9119978</v>
      </c>
      <c r="F24" s="122">
        <f>'6. ROIC &amp; FCF'!O10</f>
        <v>333.5141433</v>
      </c>
      <c r="G24" s="122">
        <f>'6. ROIC &amp; FCF'!P10</f>
        <v>454.0368662</v>
      </c>
      <c r="H24" s="122">
        <f>'6. ROIC &amp; FCF'!Q10</f>
        <v>957.3032445</v>
      </c>
      <c r="I24" s="122">
        <f>'6. ROIC &amp; FCF'!R10</f>
        <v>1012.10021</v>
      </c>
      <c r="J24" s="122">
        <f>'6. ROIC &amp; FCF'!S10</f>
        <v>1062.293189</v>
      </c>
      <c r="K24" s="122">
        <f>'6. ROIC &amp; FCF'!T10</f>
        <v>1107.045139</v>
      </c>
      <c r="L24" s="122">
        <f>'6. ROIC &amp; FCF'!U10</f>
        <v>1145.578982</v>
      </c>
      <c r="M24" s="122">
        <f>'6. ROIC &amp; FCF'!V10</f>
        <v>1145.999371</v>
      </c>
    </row>
    <row r="25" ht="14.25" customHeight="1">
      <c r="A25" s="52" t="s">
        <v>907</v>
      </c>
      <c r="B25" s="142">
        <f>SUM(C25:L25)</f>
        <v>3349.667804</v>
      </c>
      <c r="C25" s="384">
        <f t="shared" ref="C25:L25" si="2">C24/((1+$M$23)^C21)</f>
        <v>54.04182674</v>
      </c>
      <c r="D25" s="384">
        <f t="shared" si="2"/>
        <v>104.7547321</v>
      </c>
      <c r="E25" s="384">
        <f t="shared" si="2"/>
        <v>161.8761796</v>
      </c>
      <c r="F25" s="384">
        <f t="shared" si="2"/>
        <v>229.9912564</v>
      </c>
      <c r="G25" s="384">
        <f t="shared" si="2"/>
        <v>285.3234423</v>
      </c>
      <c r="H25" s="384">
        <f t="shared" si="2"/>
        <v>548.2077057</v>
      </c>
      <c r="I25" s="384">
        <f t="shared" si="2"/>
        <v>528.1635032</v>
      </c>
      <c r="J25" s="384">
        <f t="shared" si="2"/>
        <v>505.1711461</v>
      </c>
      <c r="K25" s="384">
        <f t="shared" si="2"/>
        <v>479.7430995</v>
      </c>
      <c r="L25" s="385">
        <f t="shared" si="2"/>
        <v>452.3949121</v>
      </c>
      <c r="M25" s="122"/>
    </row>
    <row r="26" ht="14.25" customHeight="1">
      <c r="A26" s="12" t="s">
        <v>722</v>
      </c>
      <c r="B26" s="122"/>
      <c r="L26" s="386">
        <f>M24/(M23-M22)</f>
        <v>13913.82805</v>
      </c>
    </row>
    <row r="27" ht="14.25" customHeight="1">
      <c r="A27" s="52" t="s">
        <v>900</v>
      </c>
      <c r="B27" s="142">
        <f>L27</f>
        <v>5494.640804</v>
      </c>
      <c r="L27" s="385">
        <f>L26/((1+$M$23)^L21)</f>
        <v>5494.640804</v>
      </c>
    </row>
    <row r="28" ht="14.25" customHeight="1">
      <c r="A28" s="12" t="s">
        <v>908</v>
      </c>
      <c r="B28" s="122">
        <f>SUM(B25:B27)</f>
        <v>8844.308607</v>
      </c>
      <c r="L28" s="366"/>
    </row>
    <row r="29" ht="14.25" customHeight="1">
      <c r="A29" s="12" t="s">
        <v>903</v>
      </c>
      <c r="B29" s="95">
        <f>B15</f>
        <v>225</v>
      </c>
      <c r="D29" s="95"/>
      <c r="E29" s="95"/>
      <c r="F29" s="95"/>
      <c r="G29" s="95"/>
      <c r="H29" s="95"/>
      <c r="I29" s="95"/>
      <c r="J29" s="95"/>
      <c r="K29" s="95"/>
      <c r="L29" s="273"/>
      <c r="M29" s="95"/>
    </row>
    <row r="30" ht="14.25" customHeight="1">
      <c r="A30" s="52" t="s">
        <v>904</v>
      </c>
      <c r="B30" s="387">
        <f>B28/B29</f>
        <v>39.30803825</v>
      </c>
      <c r="C30" s="145"/>
      <c r="L30" s="366"/>
    </row>
    <row r="31" ht="14.25" customHeight="1">
      <c r="A31" s="12" t="s">
        <v>905</v>
      </c>
      <c r="B31" s="388">
        <v>33.2</v>
      </c>
      <c r="C31" s="192"/>
      <c r="L31" s="366"/>
    </row>
    <row r="32" ht="14.25" customHeight="1">
      <c r="L32" s="366"/>
    </row>
    <row r="33" ht="14.25" customHeight="1">
      <c r="L33" s="366"/>
    </row>
    <row r="34" ht="14.25" customHeight="1">
      <c r="L34" s="366"/>
    </row>
    <row r="35" ht="14.25" customHeight="1">
      <c r="L35" s="366"/>
    </row>
    <row r="36" ht="14.25" customHeight="1">
      <c r="L36" s="366"/>
    </row>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9.43"/>
    <col customWidth="1" min="3" max="3" width="6.57"/>
    <col customWidth="1" min="4" max="4" width="20.43"/>
    <col customWidth="1" min="5" max="6" width="20.86"/>
    <col customWidth="1" min="7" max="7" width="28.29"/>
    <col customWidth="1" min="8" max="8" width="8.71"/>
    <col customWidth="1" min="9" max="9" width="10.57"/>
    <col customWidth="1" min="10" max="10" width="9.57"/>
    <col customWidth="1" min="11" max="11" width="8.71"/>
    <col customWidth="1" min="12" max="12" width="28.43"/>
    <col customWidth="1" min="13" max="13" width="13.86"/>
    <col customWidth="1" min="14" max="14" width="8.71"/>
    <col customWidth="1" min="15" max="15" width="28.43"/>
    <col customWidth="1" min="16" max="26" width="8.71"/>
  </cols>
  <sheetData>
    <row r="1" ht="14.25" customHeight="1">
      <c r="B1" s="52"/>
      <c r="D1" s="52" t="s">
        <v>909</v>
      </c>
      <c r="E1" s="52" t="s">
        <v>910</v>
      </c>
      <c r="F1" s="52" t="s">
        <v>911</v>
      </c>
    </row>
    <row r="2" ht="14.25" customHeight="1">
      <c r="A2" s="390"/>
      <c r="B2" s="391" t="s">
        <v>726</v>
      </c>
      <c r="C2" s="392"/>
      <c r="D2" s="392"/>
      <c r="E2" s="392"/>
      <c r="F2" s="393"/>
      <c r="G2" s="12"/>
      <c r="H2" s="12"/>
    </row>
    <row r="3" ht="14.25" customHeight="1">
      <c r="A3" s="394"/>
      <c r="B3" s="395" t="s">
        <v>889</v>
      </c>
      <c r="C3" s="396" t="s">
        <v>739</v>
      </c>
      <c r="D3" s="397"/>
      <c r="E3" s="397"/>
      <c r="F3" s="398"/>
      <c r="G3" s="265"/>
      <c r="H3" s="265"/>
    </row>
    <row r="4" ht="19.5" customHeight="1">
      <c r="B4" s="399" t="s">
        <v>912</v>
      </c>
      <c r="C4" s="400"/>
      <c r="D4" s="401">
        <f>'4.1 Market data &amp; WACC'!J6</f>
        <v>0.08505868102</v>
      </c>
      <c r="E4" s="402">
        <f>'4.1 Market data &amp; WACC'!J5</f>
        <v>0.08328960806</v>
      </c>
      <c r="F4" s="401">
        <f>'4.1 Market data &amp; WACC'!J7</f>
        <v>0.08089496936</v>
      </c>
    </row>
    <row r="5" ht="37.5" customHeight="1">
      <c r="A5" s="394" t="s">
        <v>909</v>
      </c>
      <c r="B5" s="403"/>
      <c r="C5" s="401">
        <f>'3.1 Revenue Growth rate calcula'!F7</f>
        <v>0.04057566138</v>
      </c>
      <c r="D5" s="404">
        <v>33.64898388724165</v>
      </c>
      <c r="E5" s="404">
        <v>35.201119713407586</v>
      </c>
      <c r="F5" s="404">
        <v>37.40126117354753</v>
      </c>
    </row>
    <row r="6" ht="37.5" customHeight="1">
      <c r="A6" s="394" t="s">
        <v>910</v>
      </c>
      <c r="B6" s="403"/>
      <c r="C6" s="405">
        <f>'3.1 Revenue Growth rate calcula'!F6</f>
        <v>0.04564761905</v>
      </c>
      <c r="D6" s="404">
        <v>34.5944026060708</v>
      </c>
      <c r="E6" s="406">
        <v>36.18439776354518</v>
      </c>
      <c r="F6" s="404">
        <v>38.415533176875435</v>
      </c>
    </row>
    <row r="7" ht="37.5" customHeight="1">
      <c r="A7" s="394" t="s">
        <v>911</v>
      </c>
      <c r="B7" s="407"/>
      <c r="C7" s="401">
        <f>'3.1 Revenue Growth rate calcula'!F5</f>
        <v>0.05071957672</v>
      </c>
      <c r="D7" s="404">
        <v>35.57279133364505</v>
      </c>
      <c r="E7" s="404">
        <v>37.182864867374114</v>
      </c>
      <c r="F7" s="404">
        <v>39.4650655550043</v>
      </c>
    </row>
    <row r="8" ht="14.25" customHeight="1">
      <c r="A8" s="408"/>
      <c r="I8" s="12"/>
    </row>
    <row r="9" ht="14.25" customHeight="1">
      <c r="A9" s="408"/>
      <c r="H9" s="409"/>
      <c r="I9" s="388"/>
      <c r="L9" s="410"/>
      <c r="M9" s="411"/>
    </row>
    <row r="10" ht="14.25" customHeight="1">
      <c r="A10" s="408"/>
      <c r="F10" s="12"/>
      <c r="G10" s="12"/>
      <c r="L10" s="412"/>
      <c r="O10" s="272"/>
    </row>
    <row r="11" ht="14.25" customHeight="1">
      <c r="A11" s="408"/>
      <c r="L11" s="412"/>
      <c r="O11" s="412"/>
    </row>
    <row r="12" ht="14.25" customHeight="1">
      <c r="B12" s="52"/>
      <c r="D12" s="52" t="s">
        <v>909</v>
      </c>
      <c r="E12" s="52" t="s">
        <v>910</v>
      </c>
      <c r="F12" s="52" t="s">
        <v>911</v>
      </c>
      <c r="L12" s="412"/>
      <c r="O12" s="272"/>
    </row>
    <row r="13" ht="14.25" customHeight="1">
      <c r="A13" s="390"/>
      <c r="B13" s="391" t="s">
        <v>726</v>
      </c>
      <c r="C13" s="392"/>
      <c r="D13" s="392"/>
      <c r="E13" s="392"/>
      <c r="F13" s="393"/>
    </row>
    <row r="14" ht="14.25" customHeight="1">
      <c r="A14" s="394"/>
      <c r="B14" s="395" t="s">
        <v>892</v>
      </c>
      <c r="C14" s="413" t="s">
        <v>738</v>
      </c>
      <c r="D14" s="397"/>
      <c r="E14" s="397"/>
      <c r="F14" s="398"/>
    </row>
    <row r="15" ht="23.25" customHeight="1">
      <c r="B15" s="399" t="s">
        <v>912</v>
      </c>
      <c r="C15" s="400"/>
      <c r="D15" s="414">
        <v>0.094</v>
      </c>
      <c r="E15" s="415">
        <v>0.097</v>
      </c>
      <c r="F15" s="414">
        <v>0.103</v>
      </c>
      <c r="G15" s="388"/>
      <c r="I15" s="388"/>
      <c r="J15" s="416"/>
      <c r="K15" s="12"/>
      <c r="L15" s="417"/>
    </row>
    <row r="16" ht="33.75" customHeight="1">
      <c r="A16" s="394" t="s">
        <v>909</v>
      </c>
      <c r="B16" s="403"/>
      <c r="C16" s="401">
        <f t="shared" ref="C16:C18" si="1">C5</f>
        <v>0.04057566138</v>
      </c>
      <c r="D16" s="404">
        <v>40.05385728292436</v>
      </c>
      <c r="E16" s="404">
        <v>38.19866035152305</v>
      </c>
      <c r="F16" s="404">
        <v>34.88430910514256</v>
      </c>
      <c r="G16" s="12"/>
      <c r="I16" s="12"/>
      <c r="J16" s="12"/>
      <c r="K16" s="12"/>
      <c r="L16" s="383"/>
    </row>
    <row r="17" ht="33.75" customHeight="1">
      <c r="A17" s="394" t="s">
        <v>910</v>
      </c>
      <c r="B17" s="403"/>
      <c r="C17" s="405">
        <f t="shared" si="1"/>
        <v>0.04564761905</v>
      </c>
      <c r="D17" s="404">
        <v>41.45884796004329</v>
      </c>
      <c r="E17" s="406">
        <v>39.30803825445548</v>
      </c>
      <c r="F17" s="404">
        <v>36.089812449669964</v>
      </c>
      <c r="I17" s="12"/>
      <c r="J17" s="12"/>
      <c r="L17" s="12"/>
    </row>
    <row r="18" ht="33.75" customHeight="1">
      <c r="A18" s="394" t="s">
        <v>911</v>
      </c>
      <c r="B18" s="407"/>
      <c r="C18" s="401">
        <f t="shared" si="1"/>
        <v>0.05071957672</v>
      </c>
      <c r="D18" s="404">
        <v>42.930579833198315</v>
      </c>
      <c r="E18" s="404">
        <v>40.928311972567734</v>
      </c>
      <c r="F18" s="404">
        <v>37.35216899859916</v>
      </c>
    </row>
    <row r="19" ht="14.25" customHeight="1">
      <c r="L19" s="272"/>
    </row>
    <row r="20" ht="14.25" customHeight="1">
      <c r="L20" s="272"/>
    </row>
    <row r="21" ht="14.25" customHeight="1">
      <c r="L21" s="272"/>
    </row>
    <row r="22" ht="14.25" customHeight="1"/>
    <row r="23" ht="14.25" customHeight="1">
      <c r="B23" s="3"/>
      <c r="C23" s="4" t="s">
        <v>913</v>
      </c>
      <c r="D23" s="4" t="s">
        <v>914</v>
      </c>
      <c r="E23" s="4" t="s">
        <v>915</v>
      </c>
      <c r="F23" s="4" t="s">
        <v>916</v>
      </c>
      <c r="G23" s="4" t="s">
        <v>917</v>
      </c>
    </row>
    <row r="24" ht="14.25" customHeight="1">
      <c r="B24" s="4" t="s">
        <v>703</v>
      </c>
      <c r="C24" s="4">
        <v>35.2</v>
      </c>
      <c r="D24" s="4">
        <v>36.18</v>
      </c>
      <c r="E24" s="4">
        <v>37.18</v>
      </c>
      <c r="F24" s="4">
        <f t="shared" ref="F24:G24" si="2">D24-C24</f>
        <v>0.98</v>
      </c>
      <c r="G24" s="4">
        <f t="shared" si="2"/>
        <v>1</v>
      </c>
    </row>
    <row r="25" ht="14.25" customHeight="1">
      <c r="B25" s="4" t="s">
        <v>918</v>
      </c>
      <c r="C25" s="4">
        <v>36.09</v>
      </c>
      <c r="D25" s="4">
        <v>39.31</v>
      </c>
      <c r="E25" s="4">
        <v>41.46</v>
      </c>
      <c r="F25" s="4">
        <f t="shared" ref="F25:G25" si="3">D25-C25</f>
        <v>3.22</v>
      </c>
      <c r="G25" s="4">
        <f t="shared" si="3"/>
        <v>2.15</v>
      </c>
    </row>
    <row r="26" ht="14.25" customHeight="1">
      <c r="B26" s="4" t="s">
        <v>739</v>
      </c>
      <c r="C26" s="4">
        <v>34.59</v>
      </c>
      <c r="D26" s="4">
        <v>36.18</v>
      </c>
      <c r="E26" s="4">
        <v>38.42</v>
      </c>
      <c r="F26" s="3">
        <f t="shared" ref="F26:G26" si="4">D26-C26</f>
        <v>1.59</v>
      </c>
      <c r="G26" s="3">
        <f t="shared" si="4"/>
        <v>2.24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F2"/>
    <mergeCell ref="C3:F3"/>
    <mergeCell ref="B4:B7"/>
    <mergeCell ref="B13:F13"/>
    <mergeCell ref="C14:F14"/>
    <mergeCell ref="B15:B18"/>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39.29"/>
    <col customWidth="1" min="3" max="3" width="9.57"/>
    <col customWidth="1" min="4" max="7" width="8.0"/>
    <col customWidth="1" min="8" max="22" width="24.86"/>
  </cols>
  <sheetData>
    <row r="1">
      <c r="A1" s="3"/>
      <c r="B1" s="215" t="s">
        <v>700</v>
      </c>
      <c r="C1" s="418">
        <v>2019.0</v>
      </c>
      <c r="D1" s="418">
        <v>2020.0</v>
      </c>
      <c r="E1" s="418">
        <v>2021.0</v>
      </c>
      <c r="F1" s="215">
        <v>2022.0</v>
      </c>
      <c r="G1" s="215">
        <v>2023.0</v>
      </c>
    </row>
    <row r="2">
      <c r="A2" s="215" t="s">
        <v>919</v>
      </c>
      <c r="B2" s="419" t="s">
        <v>920</v>
      </c>
      <c r="C2" s="219">
        <f>('2. Integrated fin.'!H30)/AVERAGE('2. Integrated fin.'!D71:H71)</f>
        <v>-0.4585316963</v>
      </c>
      <c r="D2" s="219">
        <f>('2. Integrated fin.'!I30)/AVERAGE('2. Integrated fin.'!E71:I71)</f>
        <v>0.9558323896</v>
      </c>
      <c r="E2" s="219">
        <f>('2. Integrated fin.'!J30)/AVERAGE('2. Integrated fin.'!F71:J71)</f>
        <v>1.391150073</v>
      </c>
      <c r="F2" s="219">
        <f>('2. Integrated fin.'!K30)/AVERAGE('2. Integrated fin.'!G71:K71)</f>
        <v>0.7875566056</v>
      </c>
      <c r="G2" s="219">
        <f>('2. Integrated fin.'!L30)/AVERAGE('2. Integrated fin.'!H71:L71)</f>
        <v>0.8357129259</v>
      </c>
    </row>
    <row r="3">
      <c r="A3" s="3"/>
      <c r="B3" s="419" t="s">
        <v>921</v>
      </c>
      <c r="C3" s="219">
        <f>('2. Integrated fin.'!H30+'2. Integrated fin.'!H32)/'1. Raw Historical Data'!J174</f>
        <v>-0.07430652752</v>
      </c>
      <c r="D3" s="219">
        <f>('2. Integrated fin.'!I30+'2. Integrated fin.'!I32)/'1. Raw Historical Data'!K174</f>
        <v>0.08149268617</v>
      </c>
      <c r="E3" s="219">
        <f>('2. Integrated fin.'!J30+'2. Integrated fin.'!J32)/'1. Raw Historical Data'!L174</f>
        <v>0.236954341</v>
      </c>
      <c r="F3" s="219">
        <f>('2. Integrated fin.'!K30+'2. Integrated fin.'!K32)/'1. Raw Historical Data'!M174</f>
        <v>0.1608275579</v>
      </c>
      <c r="G3" s="219">
        <f>('2. Integrated fin.'!L30+'2. Integrated fin.'!L32)/'1. Raw Historical Data'!N174</f>
        <v>0.1695625616</v>
      </c>
    </row>
    <row r="4">
      <c r="A4" s="3"/>
      <c r="B4" s="419" t="s">
        <v>922</v>
      </c>
      <c r="C4" s="219">
        <f>('1. Raw Historical Data'!J44-'1. Raw Historical Data'!J69)/('2. Integrated fin.'!H68+'2. Integrated fin.'!H71)</f>
        <v>-0.06931479643</v>
      </c>
      <c r="D4" s="219">
        <f>('1. Raw Historical Data'!K44-'1. Raw Historical Data'!K69)/('2. Integrated fin.'!I68+'2. Integrated fin.'!I71)</f>
        <v>0.08895382817</v>
      </c>
      <c r="E4" s="219">
        <f>('1. Raw Historical Data'!L44-'1. Raw Historical Data'!L69)/('2. Integrated fin.'!J68+'2. Integrated fin.'!J71)</f>
        <v>0.1701262272</v>
      </c>
      <c r="F4" s="219">
        <f>('1. Raw Historical Data'!M44-'1. Raw Historical Data'!M69)/('2. Integrated fin.'!K68+'2. Integrated fin.'!K71)</f>
        <v>0.08575418994</v>
      </c>
      <c r="G4" s="219">
        <f>('1. Raw Historical Data'!N44-'1. Raw Historical Data'!N69)/('2. Integrated fin.'!L68+'2. Integrated fin.'!L71)</f>
        <v>0.1056145675</v>
      </c>
    </row>
    <row r="5">
      <c r="A5" s="3"/>
      <c r="B5" s="419" t="s">
        <v>923</v>
      </c>
      <c r="C5" s="219">
        <f>'2. Integrated fin.'!H30/'2. Integrated fin.'!H8</f>
        <v>-0.02834133499</v>
      </c>
      <c r="D5" s="219">
        <f>'2. Integrated fin.'!I30/'2. Integrated fin.'!I8</f>
        <v>0.1311781163</v>
      </c>
      <c r="E5" s="219">
        <f>'2. Integrated fin.'!J30/'2. Integrated fin.'!J8</f>
        <v>0.1691195128</v>
      </c>
      <c r="F5" s="219">
        <f>'2. Integrated fin.'!K30/'2. Integrated fin.'!K8</f>
        <v>0.1058201058</v>
      </c>
      <c r="G5" s="219">
        <f>'2. Integrated fin.'!L30/'2. Integrated fin.'!L8</f>
        <v>0.1181854893</v>
      </c>
    </row>
    <row r="6">
      <c r="A6" s="3"/>
      <c r="B6" s="419" t="s">
        <v>924</v>
      </c>
      <c r="C6" s="219">
        <f>('2. Integrated fin.'!H10+'2. Integrated fin.'!H12)/'2. Integrated fin.'!H8</f>
        <v>0.07573176398</v>
      </c>
      <c r="D6" s="219">
        <f>('2. Integrated fin.'!I10+'2. Integrated fin.'!I12)/'2. Integrated fin.'!I8</f>
        <v>0.2493005906</v>
      </c>
      <c r="E6" s="219">
        <f>('2. Integrated fin.'!J10+'2. Integrated fin.'!J12)/'2. Integrated fin.'!J8</f>
        <v>0.2548845471</v>
      </c>
      <c r="F6" s="219">
        <f>('2. Integrated fin.'!K10+'2. Integrated fin.'!K12)/'2. Integrated fin.'!K8</f>
        <v>0.182010582</v>
      </c>
      <c r="G6" s="219">
        <f>('2. Integrated fin.'!L10+'2. Integrated fin.'!L12)/'2. Integrated fin.'!L8</f>
        <v>0.1729707901</v>
      </c>
      <c r="H6" s="420" t="s">
        <v>925</v>
      </c>
      <c r="I6" s="420" t="s">
        <v>926</v>
      </c>
    </row>
    <row r="7">
      <c r="A7" s="215" t="s">
        <v>927</v>
      </c>
      <c r="B7" s="421" t="s">
        <v>928</v>
      </c>
      <c r="C7" s="422">
        <f>'2. Integrated fin.'!H8/'1. Raw Historical Data'!J174</f>
        <v>1.27545679</v>
      </c>
      <c r="D7" s="422">
        <f>'2. Integrated fin.'!I8/'1. Raw Historical Data'!K174</f>
        <v>0.5560452856</v>
      </c>
      <c r="E7" s="422">
        <f>'2. Integrated fin.'!J8/'1. Raw Historical Data'!L174</f>
        <v>1.307998672</v>
      </c>
      <c r="F7" s="422">
        <f>'2. Integrated fin.'!K8/'1. Raw Historical Data'!M174</f>
        <v>1.376046596</v>
      </c>
      <c r="G7" s="422">
        <f>'2. Integrated fin.'!L8/'1. Raw Historical Data'!N174</f>
        <v>1.359875526</v>
      </c>
      <c r="H7" s="293">
        <v>2019.0</v>
      </c>
      <c r="I7" s="423">
        <v>-13.64</v>
      </c>
    </row>
    <row r="8">
      <c r="A8" s="3"/>
      <c r="B8" s="421" t="s">
        <v>929</v>
      </c>
      <c r="C8" s="422">
        <f>('1. Raw Historical Data'!J150/'1. Raw Historical Data'!J10)*365</f>
        <v>55.50035444</v>
      </c>
      <c r="D8" s="422">
        <f>('1. Raw Historical Data'!K150/'1. Raw Historical Data'!K10)*365</f>
        <v>62.54643499</v>
      </c>
      <c r="E8" s="422">
        <f>('1. Raw Historical Data'!L150/'1. Raw Historical Data'!L10)*365</f>
        <v>64.26247827</v>
      </c>
      <c r="F8" s="422">
        <f>('1. Raw Historical Data'!M150/'1. Raw Historical Data'!M10)*365</f>
        <v>60.1126597</v>
      </c>
      <c r="G8" s="422">
        <f>('1. Raw Historical Data'!N150/'1. Raw Historical Data'!N10)*365</f>
        <v>61.80538994</v>
      </c>
      <c r="H8" s="293">
        <v>2020.0</v>
      </c>
      <c r="I8" s="423">
        <v>11.89</v>
      </c>
    </row>
    <row r="9">
      <c r="A9" s="3"/>
      <c r="B9" s="421" t="s">
        <v>930</v>
      </c>
      <c r="C9" s="422">
        <f>'1. Raw Historical Data'!J7/'1. Raw Historical Data'!J147</f>
        <v>42.20261438</v>
      </c>
      <c r="D9" s="422">
        <f>'1. Raw Historical Data'!K7/'1. Raw Historical Data'!K147</f>
        <v>43.47297297</v>
      </c>
      <c r="E9" s="422">
        <f>'1. Raw Historical Data'!L7/'1. Raw Historical Data'!L147</f>
        <v>32.84166667</v>
      </c>
      <c r="F9" s="422">
        <f>'1. Raw Historical Data'!M7/'1. Raw Historical Data'!M147</f>
        <v>33.45132743</v>
      </c>
      <c r="G9" s="422">
        <f>'1. Raw Historical Data'!N7/'1. Raw Historical Data'!N147</f>
        <v>33.16517857</v>
      </c>
      <c r="H9" s="293">
        <v>2021.0</v>
      </c>
      <c r="I9" s="423">
        <v>12.03</v>
      </c>
    </row>
    <row r="10">
      <c r="A10" s="215" t="s">
        <v>931</v>
      </c>
      <c r="B10" s="424"/>
      <c r="C10" s="422"/>
      <c r="D10" s="422"/>
      <c r="E10" s="422"/>
      <c r="F10" s="422"/>
      <c r="G10" s="422"/>
      <c r="H10" s="293">
        <v>2022.0</v>
      </c>
      <c r="I10" s="423">
        <v>13.71</v>
      </c>
    </row>
    <row r="11">
      <c r="A11" s="3"/>
      <c r="B11" s="425" t="s">
        <v>932</v>
      </c>
      <c r="C11" s="333">
        <f>'2. Integrated fin.'!H20/-'2. Integrated fin.'!H22</f>
        <v>0.5211640212</v>
      </c>
      <c r="D11" s="333">
        <f>'2. Integrated fin.'!I20/-'2. Integrated fin.'!I22</f>
        <v>3.597222222</v>
      </c>
      <c r="E11" s="333">
        <f>'2. Integrated fin.'!J20/-'2. Integrated fin.'!J22</f>
        <v>4.667525773</v>
      </c>
      <c r="F11" s="333">
        <f>'2. Integrated fin.'!K20/-'2. Integrated fin.'!K22</f>
        <v>4.002873563</v>
      </c>
      <c r="G11" s="333">
        <f>'2. Integrated fin.'!L20/-'2. Integrated fin.'!L22</f>
        <v>3.95942029</v>
      </c>
      <c r="H11" s="293">
        <v>2023.0</v>
      </c>
      <c r="I11" s="423">
        <v>11.32</v>
      </c>
    </row>
    <row r="12">
      <c r="A12" s="215" t="s">
        <v>933</v>
      </c>
      <c r="B12" s="426" t="s">
        <v>499</v>
      </c>
      <c r="C12" s="422">
        <f>'1. Raw Historical Data'!J160/'1. Raw Historical Data'!J193</f>
        <v>1.368043845</v>
      </c>
      <c r="D12" s="422">
        <f>'1. Raw Historical Data'!K160/'1. Raw Historical Data'!K193</f>
        <v>1.974168436</v>
      </c>
      <c r="E12" s="422">
        <f>'1. Raw Historical Data'!L160/'1. Raw Historical Data'!L193</f>
        <v>2.33255814</v>
      </c>
      <c r="F12" s="422">
        <f>'1. Raw Historical Data'!M160/'1. Raw Historical Data'!M193</f>
        <v>1.643219724</v>
      </c>
      <c r="G12" s="422">
        <f>'1. Raw Historical Data'!N160/'1. Raw Historical Data'!N193</f>
        <v>1.640806827</v>
      </c>
    </row>
    <row r="13">
      <c r="A13" s="3"/>
      <c r="B13" s="426" t="s">
        <v>934</v>
      </c>
      <c r="C13" s="422">
        <f>('1. Raw Historical Data'!J146+'1. Raw Historical Data'!J147)/'1. Raw Historical Data'!J193</f>
        <v>0.7609612142</v>
      </c>
      <c r="D13" s="422">
        <f>('1. Raw Historical Data'!K146+'1. Raw Historical Data'!K147)/'1. Raw Historical Data'!K193</f>
        <v>1.314932767</v>
      </c>
      <c r="E13" s="422">
        <f>('1. Raw Historical Data'!L146+'1. Raw Historical Data'!L147)/'1. Raw Historical Data'!L193</f>
        <v>1.720155039</v>
      </c>
      <c r="F13" s="422">
        <f>('1. Raw Historical Data'!M146+'1. Raw Historical Data'!M147)/'1. Raw Historical Data'!M193</f>
        <v>1.05728789</v>
      </c>
      <c r="G13" s="422">
        <f>('1. Raw Historical Data'!N146+'1. Raw Historical Data'!N147)/'1. Raw Historical Data'!N193</f>
        <v>1.014740109</v>
      </c>
    </row>
    <row r="14">
      <c r="A14" s="218"/>
      <c r="B14" s="427" t="s">
        <v>935</v>
      </c>
      <c r="C14" s="422">
        <f>'1. Raw Historical Data'!J36</f>
        <v>-1.33</v>
      </c>
      <c r="D14" s="422">
        <f>'1. Raw Historical Data'!K36</f>
        <v>3</v>
      </c>
      <c r="E14" s="422">
        <f>'1. Raw Historical Data'!L36</f>
        <v>4.88</v>
      </c>
      <c r="F14" s="422">
        <f>'1. Raw Historical Data'!M36</f>
        <v>3.43</v>
      </c>
      <c r="G14" s="422">
        <f>'1. Raw Historical Data'!N36</f>
        <v>3.84</v>
      </c>
    </row>
    <row r="15">
      <c r="A15" s="215" t="s">
        <v>936</v>
      </c>
      <c r="B15" s="427" t="s">
        <v>937</v>
      </c>
      <c r="C15" s="428">
        <v>18.14</v>
      </c>
      <c r="D15" s="428">
        <v>35.66</v>
      </c>
      <c r="E15" s="428">
        <v>58.72</v>
      </c>
      <c r="F15" s="428">
        <v>47.02</v>
      </c>
      <c r="G15" s="428">
        <v>43.45</v>
      </c>
    </row>
    <row r="16">
      <c r="A16" s="3"/>
      <c r="B16" s="429" t="s">
        <v>938</v>
      </c>
      <c r="C16" s="422">
        <f>'1. Raw Historical Data'!J70</f>
        <v>1.2</v>
      </c>
      <c r="D16" s="422">
        <f>'1. Raw Historical Data'!K70</f>
        <v>0.3</v>
      </c>
      <c r="E16" s="422">
        <f>'1. Raw Historical Data'!L70</f>
        <v>0.45</v>
      </c>
      <c r="F16" s="422">
        <f>'1. Raw Historical Data'!M70</f>
        <v>0.8</v>
      </c>
      <c r="G16" s="422">
        <f>'1. Raw Historical Data'!N70</f>
        <v>0.8</v>
      </c>
    </row>
    <row r="17">
      <c r="A17" s="3"/>
      <c r="B17" s="430" t="s">
        <v>939</v>
      </c>
      <c r="C17" s="219">
        <f>'Hist. &amp; Forecast Ratio'!G25</f>
        <v>-0.9071038251</v>
      </c>
      <c r="D17" s="219">
        <f>'Hist. &amp; Forecast Ratio'!H25</f>
        <v>0.09834123223</v>
      </c>
      <c r="E17" s="219">
        <f>'Hist. &amp; Forecast Ratio'!I25</f>
        <v>0.09002250563</v>
      </c>
      <c r="F17" s="219">
        <f>'Hist. &amp; Forecast Ratio'!J25</f>
        <v>0.2325</v>
      </c>
      <c r="G17" s="219">
        <f>'Hist. &amp; Forecast Ratio'!K25</f>
        <v>0.2072892938</v>
      </c>
    </row>
    <row r="18">
      <c r="A18" s="3"/>
      <c r="B18" s="431" t="s">
        <v>148</v>
      </c>
      <c r="C18" s="432">
        <f>'2. Integrated fin.'!H30</f>
        <v>-366</v>
      </c>
      <c r="D18" s="432">
        <f>'2. Integrated fin.'!I30</f>
        <v>844</v>
      </c>
      <c r="E18" s="432">
        <f>'2. Integrated fin.'!J30</f>
        <v>1333</v>
      </c>
      <c r="F18" s="432">
        <f>'2. Integrated fin.'!K30</f>
        <v>800</v>
      </c>
      <c r="G18" s="432">
        <f>'2. Integrated fin.'!L30</f>
        <v>878</v>
      </c>
    </row>
    <row r="19">
      <c r="A19" s="3"/>
      <c r="B19" s="431" t="s">
        <v>639</v>
      </c>
      <c r="C19" s="433">
        <f>'2. Integrated fin.'!H14</f>
        <v>978</v>
      </c>
      <c r="D19" s="433">
        <f>'2. Integrated fin.'!I14</f>
        <v>1604</v>
      </c>
      <c r="E19" s="433">
        <f>'2. Integrated fin.'!J14</f>
        <v>2009</v>
      </c>
      <c r="F19" s="433">
        <f>'2. Integrated fin.'!K14</f>
        <v>1376</v>
      </c>
      <c r="G19" s="433">
        <f>'2. Integrated fin.'!L14</f>
        <v>1285</v>
      </c>
    </row>
    <row r="20">
      <c r="A20" s="3"/>
      <c r="B20" s="431" t="s">
        <v>940</v>
      </c>
      <c r="C20" s="434">
        <f t="shared" ref="C20:G20" si="1">C15/C14</f>
        <v>-13.63909774</v>
      </c>
      <c r="D20" s="434">
        <f t="shared" si="1"/>
        <v>11.88666667</v>
      </c>
      <c r="E20" s="434">
        <f t="shared" si="1"/>
        <v>12.03278689</v>
      </c>
      <c r="F20" s="434">
        <f t="shared" si="1"/>
        <v>13.70845481</v>
      </c>
      <c r="G20" s="434">
        <f t="shared" si="1"/>
        <v>11.31510417</v>
      </c>
    </row>
  </sheetData>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3.71"/>
    <col customWidth="1" min="2" max="2" width="16.71"/>
    <col customWidth="1" min="3" max="3" width="16.29"/>
    <col customWidth="1" min="4" max="4" width="17.57"/>
    <col customWidth="1" min="5" max="5" width="16.29"/>
    <col customWidth="1" min="6" max="6" width="16.43"/>
    <col customWidth="1" min="7" max="7" width="17.14"/>
    <col customWidth="1" min="8" max="8" width="16.71"/>
    <col customWidth="1" min="9" max="9" width="15.57"/>
    <col customWidth="1" min="10" max="11" width="16.29"/>
    <col customWidth="1" min="12" max="12" width="16.0"/>
    <col customWidth="1" min="13" max="13" width="16.57"/>
    <col customWidth="1" min="14" max="14" width="16.14"/>
    <col customWidth="1" min="15" max="15" width="16.57"/>
    <col customWidth="1" min="16" max="16" width="16.86"/>
    <col customWidth="1" min="17" max="17" width="15.43"/>
  </cols>
  <sheetData>
    <row r="1">
      <c r="A1" s="435" t="s">
        <v>941</v>
      </c>
      <c r="B1" s="436" t="s">
        <v>942</v>
      </c>
      <c r="C1" s="437" t="s">
        <v>943</v>
      </c>
      <c r="D1" s="437" t="s">
        <v>944</v>
      </c>
      <c r="E1" s="437" t="s">
        <v>945</v>
      </c>
      <c r="F1" s="437" t="s">
        <v>946</v>
      </c>
      <c r="G1" s="437" t="s">
        <v>947</v>
      </c>
      <c r="H1" s="437" t="s">
        <v>948</v>
      </c>
      <c r="I1" s="437" t="s">
        <v>949</v>
      </c>
      <c r="J1" s="437" t="s">
        <v>950</v>
      </c>
      <c r="K1" s="437" t="s">
        <v>951</v>
      </c>
      <c r="L1" s="437" t="s">
        <v>952</v>
      </c>
      <c r="M1" s="437" t="s">
        <v>953</v>
      </c>
      <c r="N1" s="437" t="s">
        <v>954</v>
      </c>
      <c r="O1" s="437" t="s">
        <v>955</v>
      </c>
      <c r="P1" s="438" t="s">
        <v>956</v>
      </c>
      <c r="Q1" s="439" t="s">
        <v>957</v>
      </c>
      <c r="R1" s="440"/>
      <c r="S1" s="440"/>
      <c r="T1" s="440"/>
      <c r="U1" s="440"/>
      <c r="V1" s="440"/>
      <c r="W1" s="440"/>
      <c r="X1" s="440"/>
      <c r="Y1" s="440"/>
      <c r="Z1" s="440"/>
    </row>
    <row r="2">
      <c r="A2" s="441" t="s">
        <v>958</v>
      </c>
      <c r="B2" s="442" t="s">
        <v>959</v>
      </c>
      <c r="C2" s="443" t="s">
        <v>959</v>
      </c>
      <c r="D2" s="443" t="s">
        <v>959</v>
      </c>
      <c r="E2" s="443" t="s">
        <v>959</v>
      </c>
      <c r="F2" s="443" t="s">
        <v>959</v>
      </c>
      <c r="G2" s="443" t="s">
        <v>959</v>
      </c>
      <c r="H2" s="443" t="s">
        <v>959</v>
      </c>
      <c r="I2" s="443" t="s">
        <v>959</v>
      </c>
      <c r="J2" s="443" t="s">
        <v>959</v>
      </c>
      <c r="K2" s="443" t="s">
        <v>959</v>
      </c>
      <c r="L2" s="443" t="s">
        <v>959</v>
      </c>
      <c r="M2" s="443" t="s">
        <v>959</v>
      </c>
      <c r="N2" s="443" t="s">
        <v>959</v>
      </c>
      <c r="O2" s="443" t="s">
        <v>959</v>
      </c>
      <c r="P2" s="444" t="s">
        <v>960</v>
      </c>
      <c r="Q2" s="444" t="s">
        <v>960</v>
      </c>
    </row>
    <row r="3">
      <c r="A3" s="441" t="s">
        <v>961</v>
      </c>
      <c r="B3" s="442" t="s">
        <v>962</v>
      </c>
      <c r="C3" s="443" t="s">
        <v>962</v>
      </c>
      <c r="D3" s="443" t="s">
        <v>962</v>
      </c>
      <c r="E3" s="443" t="s">
        <v>962</v>
      </c>
      <c r="F3" s="443" t="s">
        <v>962</v>
      </c>
      <c r="G3" s="443" t="s">
        <v>962</v>
      </c>
      <c r="H3" s="443" t="s">
        <v>962</v>
      </c>
      <c r="I3" s="443" t="s">
        <v>962</v>
      </c>
      <c r="J3" s="443" t="s">
        <v>962</v>
      </c>
      <c r="K3" s="443" t="s">
        <v>963</v>
      </c>
      <c r="L3" s="443" t="s">
        <v>963</v>
      </c>
      <c r="M3" s="443" t="s">
        <v>964</v>
      </c>
      <c r="N3" s="443" t="s">
        <v>964</v>
      </c>
      <c r="O3" s="443" t="s">
        <v>965</v>
      </c>
      <c r="P3" s="444" t="s">
        <v>966</v>
      </c>
      <c r="Q3" s="444" t="s">
        <v>966</v>
      </c>
    </row>
    <row r="4">
      <c r="A4" s="445" t="s">
        <v>967</v>
      </c>
      <c r="B4" s="446"/>
      <c r="C4" s="447"/>
      <c r="D4" s="447"/>
      <c r="E4" s="447"/>
      <c r="F4" s="447"/>
      <c r="G4" s="447"/>
      <c r="H4" s="447"/>
      <c r="I4" s="447"/>
      <c r="J4" s="447"/>
      <c r="K4" s="447"/>
      <c r="L4" s="447"/>
      <c r="M4" s="447"/>
      <c r="N4" s="447"/>
      <c r="O4" s="447"/>
      <c r="P4" s="448"/>
      <c r="Q4" s="448"/>
    </row>
    <row r="5">
      <c r="A5" s="449" t="s">
        <v>968</v>
      </c>
      <c r="B5" s="450">
        <v>6480.0</v>
      </c>
      <c r="C5" s="451">
        <v>1329.0</v>
      </c>
      <c r="D5" s="451">
        <v>1520.0</v>
      </c>
      <c r="E5" s="451">
        <v>4940.0</v>
      </c>
      <c r="F5" s="451">
        <v>6170.0</v>
      </c>
      <c r="G5" s="451">
        <v>16890.0</v>
      </c>
      <c r="H5" s="451">
        <v>17560.0</v>
      </c>
      <c r="I5" s="451">
        <v>19220.0</v>
      </c>
      <c r="J5" s="451">
        <v>21080.0</v>
      </c>
      <c r="K5" s="451">
        <v>6850.0</v>
      </c>
      <c r="L5" s="451">
        <v>48690.0</v>
      </c>
      <c r="M5" s="451">
        <v>2160.0</v>
      </c>
      <c r="N5" s="451">
        <v>3530.0</v>
      </c>
      <c r="O5" s="451">
        <v>10650.0</v>
      </c>
      <c r="P5" s="452">
        <v>5930.0</v>
      </c>
      <c r="Q5" s="453">
        <v>34410.0</v>
      </c>
    </row>
    <row r="6">
      <c r="A6" s="449" t="s">
        <v>969</v>
      </c>
      <c r="B6" s="450">
        <v>7.18</v>
      </c>
      <c r="C6" s="451">
        <v>9.45</v>
      </c>
      <c r="D6" s="451">
        <v>32.86</v>
      </c>
      <c r="E6" s="451">
        <v>17.71</v>
      </c>
      <c r="F6" s="451">
        <v>159.84</v>
      </c>
      <c r="G6" s="451">
        <v>15.24</v>
      </c>
      <c r="H6" s="451">
        <v>14.96</v>
      </c>
      <c r="I6" s="451">
        <v>18.28</v>
      </c>
      <c r="J6" s="451">
        <v>16.86</v>
      </c>
      <c r="K6" s="451">
        <v>14.22</v>
      </c>
      <c r="L6" s="451">
        <v>23.67</v>
      </c>
      <c r="M6" s="451">
        <v>7.63</v>
      </c>
      <c r="N6" s="451">
        <v>12.41</v>
      </c>
      <c r="O6" s="451">
        <v>13.07</v>
      </c>
      <c r="P6" s="452">
        <v>50.33</v>
      </c>
      <c r="Q6" s="453">
        <v>88.76</v>
      </c>
    </row>
    <row r="7">
      <c r="A7" s="454" t="s">
        <v>970</v>
      </c>
      <c r="B7" s="455"/>
      <c r="C7" s="456"/>
      <c r="D7" s="456"/>
      <c r="E7" s="456"/>
      <c r="F7" s="456"/>
      <c r="G7" s="456"/>
      <c r="H7" s="456"/>
      <c r="I7" s="456"/>
      <c r="J7" s="456"/>
      <c r="K7" s="456"/>
      <c r="L7" s="456"/>
      <c r="M7" s="456"/>
      <c r="N7" s="456"/>
      <c r="O7" s="456"/>
      <c r="P7" s="457"/>
      <c r="Q7" s="457"/>
    </row>
    <row r="8">
      <c r="A8" s="449" t="s">
        <v>971</v>
      </c>
      <c r="B8" s="450">
        <v>8103.6</v>
      </c>
      <c r="C8" s="451">
        <v>3761.89</v>
      </c>
      <c r="D8" s="451">
        <v>438.28</v>
      </c>
      <c r="E8" s="451">
        <v>2258.62</v>
      </c>
      <c r="F8" s="451">
        <v>3070.2</v>
      </c>
      <c r="G8" s="451">
        <v>10286.58</v>
      </c>
      <c r="H8" s="451">
        <v>7821.22</v>
      </c>
      <c r="I8" s="451">
        <v>7054.63</v>
      </c>
      <c r="J8" s="451">
        <v>46367.6</v>
      </c>
      <c r="K8" s="451">
        <v>3549.82</v>
      </c>
      <c r="L8" s="451">
        <v>16233.25</v>
      </c>
      <c r="M8" s="451">
        <v>18737.8</v>
      </c>
      <c r="N8" s="451">
        <v>14483.6</v>
      </c>
      <c r="O8" s="451">
        <v>6016.04</v>
      </c>
      <c r="P8" s="452">
        <v>327.62</v>
      </c>
      <c r="Q8" s="458">
        <v>15809.0</v>
      </c>
    </row>
    <row r="9">
      <c r="A9" s="449" t="s">
        <v>972</v>
      </c>
      <c r="B9" s="459">
        <v>-0.054273437</v>
      </c>
      <c r="C9" s="460">
        <v>-0.007257758</v>
      </c>
      <c r="D9" s="461">
        <v>-0.38</v>
      </c>
      <c r="E9" s="461">
        <v>-0.61</v>
      </c>
      <c r="F9" s="461">
        <v>-0.75</v>
      </c>
      <c r="G9" s="461">
        <v>-0.71</v>
      </c>
      <c r="H9" s="461">
        <v>-0.7</v>
      </c>
      <c r="I9" s="461">
        <v>-0.69</v>
      </c>
      <c r="J9" s="461">
        <v>-0.78</v>
      </c>
      <c r="K9" s="461">
        <v>-0.79</v>
      </c>
      <c r="L9" s="461">
        <v>-0.75</v>
      </c>
      <c r="M9" s="461">
        <v>-0.82</v>
      </c>
      <c r="N9" s="461">
        <v>-0.8</v>
      </c>
      <c r="O9" s="461">
        <v>-0.78</v>
      </c>
      <c r="P9" s="462">
        <v>0.75</v>
      </c>
      <c r="Q9" s="463">
        <v>-0.7855</v>
      </c>
    </row>
    <row r="10">
      <c r="A10" s="464" t="s">
        <v>598</v>
      </c>
      <c r="B10" s="465">
        <v>1778.6</v>
      </c>
      <c r="C10" s="466">
        <v>475.25</v>
      </c>
      <c r="D10" s="466">
        <v>244.85</v>
      </c>
      <c r="E10" s="466">
        <v>351.52</v>
      </c>
      <c r="F10" s="466">
        <v>665.59</v>
      </c>
      <c r="G10" s="466">
        <v>1367.07</v>
      </c>
      <c r="H10" s="466">
        <v>1285.02</v>
      </c>
      <c r="I10" s="466">
        <v>1159.81</v>
      </c>
      <c r="J10" s="466">
        <v>3154.2</v>
      </c>
      <c r="K10" s="466">
        <v>325.5</v>
      </c>
      <c r="L10" s="466">
        <v>2148.14</v>
      </c>
      <c r="M10" s="466">
        <v>1803.8</v>
      </c>
      <c r="N10" s="466">
        <v>1012.6</v>
      </c>
      <c r="O10" s="466">
        <v>1179.1</v>
      </c>
      <c r="P10" s="467">
        <v>52.31</v>
      </c>
      <c r="Q10" s="468">
        <v>3281.0</v>
      </c>
    </row>
    <row r="11">
      <c r="A11" s="469" t="s">
        <v>973</v>
      </c>
      <c r="B11" s="470">
        <v>-68.4</v>
      </c>
      <c r="C11" s="471">
        <v>92.41</v>
      </c>
      <c r="D11" s="471">
        <v>25.29</v>
      </c>
      <c r="E11" s="471">
        <v>23.46</v>
      </c>
      <c r="F11" s="471">
        <v>85.32</v>
      </c>
      <c r="G11" s="471">
        <v>34.52</v>
      </c>
      <c r="H11" s="471">
        <v>42.09</v>
      </c>
      <c r="I11" s="471">
        <v>47.86</v>
      </c>
      <c r="J11" s="471">
        <v>49.26</v>
      </c>
      <c r="K11" s="471">
        <v>5.61</v>
      </c>
      <c r="L11" s="471">
        <v>37.09</v>
      </c>
      <c r="M11" s="471">
        <v>8.55</v>
      </c>
      <c r="N11" s="471">
        <v>16.76</v>
      </c>
      <c r="O11" s="471">
        <v>18.96</v>
      </c>
      <c r="P11" s="472">
        <v>8.63</v>
      </c>
      <c r="Q11" s="472">
        <v>34.0</v>
      </c>
    </row>
    <row r="12">
      <c r="A12" s="449" t="s">
        <v>974</v>
      </c>
      <c r="B12" s="450">
        <v>9.39</v>
      </c>
      <c r="C12" s="451">
        <v>7.94</v>
      </c>
      <c r="D12" s="451">
        <v>9.9</v>
      </c>
      <c r="E12" s="451">
        <v>11.02</v>
      </c>
      <c r="F12" s="451">
        <v>10.36</v>
      </c>
      <c r="G12" s="451">
        <v>10.03</v>
      </c>
      <c r="H12" s="451">
        <v>17.44</v>
      </c>
      <c r="I12" s="451">
        <v>17.22</v>
      </c>
      <c r="J12" s="451">
        <v>10.92</v>
      </c>
      <c r="K12" s="451">
        <v>2.11</v>
      </c>
      <c r="L12" s="451">
        <v>14.7</v>
      </c>
      <c r="M12" s="451">
        <v>3.25</v>
      </c>
      <c r="N12" s="451">
        <v>2.03</v>
      </c>
      <c r="O12" s="451">
        <v>6.71</v>
      </c>
      <c r="P12" s="452">
        <v>5.27</v>
      </c>
      <c r="Q12" s="452">
        <v>10.0</v>
      </c>
    </row>
    <row r="13">
      <c r="A13" s="473" t="s">
        <v>975</v>
      </c>
      <c r="B13" s="474">
        <v>22.42</v>
      </c>
      <c r="C13" s="475">
        <v>16.52</v>
      </c>
      <c r="D13" s="475">
        <v>14.82</v>
      </c>
      <c r="E13" s="475">
        <v>23.46</v>
      </c>
      <c r="F13" s="475">
        <v>20.55</v>
      </c>
      <c r="G13" s="475">
        <v>25.98</v>
      </c>
      <c r="H13" s="475">
        <v>42.09</v>
      </c>
      <c r="I13" s="475">
        <v>42.95</v>
      </c>
      <c r="J13" s="475">
        <v>36.63</v>
      </c>
      <c r="K13" s="475">
        <v>8.66</v>
      </c>
      <c r="L13" s="475">
        <v>29.4</v>
      </c>
      <c r="M13" s="475">
        <v>10.22</v>
      </c>
      <c r="N13" s="475">
        <v>13.51</v>
      </c>
      <c r="O13" s="475">
        <v>19.71</v>
      </c>
      <c r="P13" s="476">
        <v>7.39</v>
      </c>
      <c r="Q13" s="476">
        <v>18.0</v>
      </c>
    </row>
    <row r="14">
      <c r="A14" s="449" t="s">
        <v>976</v>
      </c>
      <c r="B14" s="450">
        <v>44.4</v>
      </c>
      <c r="C14" s="451">
        <v>49.92</v>
      </c>
      <c r="D14" s="451">
        <v>69.02</v>
      </c>
      <c r="E14" s="451">
        <v>35.55</v>
      </c>
      <c r="F14" s="451">
        <v>45.41</v>
      </c>
      <c r="G14" s="451">
        <v>32.58</v>
      </c>
      <c r="H14" s="451">
        <v>36.49</v>
      </c>
      <c r="I14" s="451">
        <v>39.76</v>
      </c>
      <c r="J14" s="451">
        <v>22.52</v>
      </c>
      <c r="K14" s="451">
        <v>59.84</v>
      </c>
      <c r="L14" s="451">
        <v>26.18</v>
      </c>
      <c r="M14" s="451">
        <v>33.88</v>
      </c>
      <c r="N14" s="451">
        <v>34.72</v>
      </c>
      <c r="O14" s="451">
        <v>69.38</v>
      </c>
      <c r="P14" s="452">
        <v>64.34</v>
      </c>
      <c r="Q14" s="452">
        <v>75.0</v>
      </c>
    </row>
    <row r="15">
      <c r="A15" s="449" t="s">
        <v>977</v>
      </c>
      <c r="B15" s="450">
        <v>10.19</v>
      </c>
      <c r="C15" s="477">
        <v>5.22</v>
      </c>
      <c r="D15" s="451">
        <v>28.0</v>
      </c>
      <c r="E15" s="451">
        <v>8.73</v>
      </c>
      <c r="F15" s="451">
        <v>11.26</v>
      </c>
      <c r="G15" s="451">
        <v>6.7</v>
      </c>
      <c r="H15" s="451">
        <v>9.16</v>
      </c>
      <c r="I15" s="451">
        <v>9.69</v>
      </c>
      <c r="J15" s="451">
        <v>3.72</v>
      </c>
      <c r="K15" s="451">
        <v>1.48</v>
      </c>
      <c r="L15" s="451">
        <v>7.77</v>
      </c>
      <c r="M15" s="451">
        <v>2.23</v>
      </c>
      <c r="N15" s="451">
        <v>0.61</v>
      </c>
      <c r="O15" s="451">
        <v>7.41</v>
      </c>
      <c r="P15" s="452">
        <v>-0.52</v>
      </c>
      <c r="Q15" s="452">
        <v>11.0</v>
      </c>
    </row>
    <row r="16">
      <c r="A16" s="464" t="s">
        <v>978</v>
      </c>
      <c r="B16" s="465">
        <v>23.12</v>
      </c>
      <c r="C16" s="466">
        <v>12.59</v>
      </c>
      <c r="D16" s="466">
        <v>56.03</v>
      </c>
      <c r="E16" s="466">
        <v>15.21</v>
      </c>
      <c r="F16" s="466">
        <v>20.99</v>
      </c>
      <c r="G16" s="466">
        <v>12.65</v>
      </c>
      <c r="H16" s="466">
        <v>16.03</v>
      </c>
      <c r="I16" s="466">
        <v>15.8</v>
      </c>
      <c r="J16" s="466">
        <v>6.78</v>
      </c>
      <c r="K16" s="466">
        <v>9.14</v>
      </c>
      <c r="L16" s="466">
        <v>12.95</v>
      </c>
      <c r="M16" s="466">
        <v>9.4</v>
      </c>
      <c r="N16" s="466">
        <v>6.47</v>
      </c>
      <c r="O16" s="466">
        <v>19.38</v>
      </c>
      <c r="P16" s="467">
        <v>20.84</v>
      </c>
      <c r="Q16" s="467">
        <v>21.0</v>
      </c>
    </row>
    <row r="17">
      <c r="A17" s="469" t="s">
        <v>979</v>
      </c>
      <c r="B17" s="470">
        <v>1.0</v>
      </c>
      <c r="C17" s="471">
        <v>1.49</v>
      </c>
      <c r="D17" s="471">
        <v>0.38</v>
      </c>
      <c r="E17" s="471">
        <v>1.23</v>
      </c>
      <c r="F17" s="471">
        <v>0.98</v>
      </c>
      <c r="G17" s="471">
        <v>1.56</v>
      </c>
      <c r="H17" s="471">
        <v>1.81</v>
      </c>
      <c r="I17" s="471">
        <v>1.79</v>
      </c>
      <c r="J17" s="471">
        <v>2.94</v>
      </c>
      <c r="K17" s="471">
        <v>1.23</v>
      </c>
      <c r="L17" s="471">
        <v>1.72</v>
      </c>
      <c r="M17" s="471">
        <v>1.32</v>
      </c>
      <c r="N17" s="471">
        <v>1.64</v>
      </c>
      <c r="O17" s="471">
        <v>0.81</v>
      </c>
      <c r="P17" s="472">
        <v>0.8</v>
      </c>
      <c r="Q17" s="472">
        <v>1.0</v>
      </c>
    </row>
    <row r="18">
      <c r="A18" s="449" t="s">
        <v>980</v>
      </c>
      <c r="B18" s="450">
        <v>4.35</v>
      </c>
      <c r="C18" s="451">
        <v>2.08</v>
      </c>
      <c r="D18" s="451">
        <v>2.46</v>
      </c>
      <c r="E18" s="451">
        <v>4.41</v>
      </c>
      <c r="F18" s="451">
        <v>2.89</v>
      </c>
      <c r="G18" s="451">
        <v>3.27</v>
      </c>
      <c r="H18" s="451">
        <v>3.76</v>
      </c>
      <c r="I18" s="451">
        <v>3.68</v>
      </c>
      <c r="J18" s="451">
        <v>6.57</v>
      </c>
      <c r="K18" s="451">
        <v>3.15</v>
      </c>
      <c r="L18" s="451">
        <v>6.49</v>
      </c>
      <c r="M18" s="451">
        <v>3.87</v>
      </c>
      <c r="N18" s="451">
        <v>4.68</v>
      </c>
      <c r="O18" s="451">
        <v>2.29</v>
      </c>
      <c r="P18" s="452">
        <v>2.16</v>
      </c>
      <c r="Q18" s="452">
        <v>2.0</v>
      </c>
    </row>
    <row r="19">
      <c r="A19" s="449" t="s">
        <v>981</v>
      </c>
      <c r="B19" s="450">
        <v>99.94</v>
      </c>
      <c r="C19" s="451">
        <v>176.39</v>
      </c>
      <c r="D19" s="451">
        <v>169.54</v>
      </c>
      <c r="E19" s="451">
        <v>83.47</v>
      </c>
      <c r="F19" s="451">
        <v>128.2</v>
      </c>
      <c r="G19" s="451">
        <v>112.38</v>
      </c>
      <c r="H19" s="451">
        <v>97.51</v>
      </c>
      <c r="I19" s="451">
        <v>100.82</v>
      </c>
      <c r="J19" s="451">
        <v>55.84</v>
      </c>
      <c r="K19" s="451">
        <v>116.61</v>
      </c>
      <c r="L19" s="451">
        <v>56.69</v>
      </c>
      <c r="M19" s="451">
        <v>95.0</v>
      </c>
      <c r="N19" s="451">
        <v>79.09</v>
      </c>
      <c r="O19" s="451">
        <v>162.13</v>
      </c>
      <c r="P19" s="452">
        <v>170.03</v>
      </c>
      <c r="Q19" s="452">
        <v>218.0</v>
      </c>
    </row>
    <row r="20">
      <c r="A20" s="449" t="s">
        <v>982</v>
      </c>
      <c r="B20" s="450">
        <v>28.19</v>
      </c>
      <c r="C20" s="451">
        <v>50.34</v>
      </c>
      <c r="D20" s="451">
        <v>18.31</v>
      </c>
      <c r="E20" s="478"/>
      <c r="F20" s="451">
        <v>42.4</v>
      </c>
      <c r="G20" s="451">
        <v>168.32</v>
      </c>
      <c r="H20" s="451">
        <v>47.05</v>
      </c>
      <c r="I20" s="451">
        <v>58.91</v>
      </c>
      <c r="J20" s="451">
        <v>43.26</v>
      </c>
      <c r="K20" s="451">
        <v>44.69</v>
      </c>
      <c r="L20" s="451">
        <v>148.3</v>
      </c>
      <c r="M20" s="451">
        <v>302.91</v>
      </c>
      <c r="N20" s="451">
        <v>74.53</v>
      </c>
      <c r="O20" s="451">
        <v>15.95</v>
      </c>
      <c r="P20" s="452">
        <v>9.24</v>
      </c>
      <c r="Q20" s="452">
        <v>10.0</v>
      </c>
    </row>
    <row r="21">
      <c r="A21" s="449" t="s">
        <v>983</v>
      </c>
      <c r="B21" s="450">
        <v>14.32</v>
      </c>
      <c r="C21" s="451">
        <v>7.47</v>
      </c>
      <c r="D21" s="451">
        <v>22.26</v>
      </c>
      <c r="E21" s="478"/>
      <c r="F21" s="451">
        <v>8.73</v>
      </c>
      <c r="G21" s="451">
        <v>2.18</v>
      </c>
      <c r="H21" s="451">
        <v>7.99</v>
      </c>
      <c r="I21" s="451">
        <v>6.3</v>
      </c>
      <c r="J21" s="451">
        <v>8.5</v>
      </c>
      <c r="K21" s="451">
        <v>8.26</v>
      </c>
      <c r="L21" s="451">
        <v>2.51</v>
      </c>
      <c r="M21" s="451">
        <v>4.88</v>
      </c>
      <c r="N21" s="451">
        <v>5.38</v>
      </c>
      <c r="O21" s="451">
        <v>23.17</v>
      </c>
      <c r="P21" s="452">
        <v>39.78</v>
      </c>
      <c r="Q21" s="452">
        <v>36.0</v>
      </c>
    </row>
    <row r="22">
      <c r="A22" s="449" t="s">
        <v>984</v>
      </c>
      <c r="B22" s="450">
        <v>7.57</v>
      </c>
      <c r="C22" s="451">
        <v>6.92</v>
      </c>
      <c r="D22" s="451">
        <v>14.35</v>
      </c>
      <c r="E22" s="451">
        <v>10.27</v>
      </c>
      <c r="F22" s="477">
        <v>8.09</v>
      </c>
      <c r="G22" s="451">
        <v>6.34</v>
      </c>
      <c r="H22" s="451">
        <v>10.81</v>
      </c>
      <c r="I22" s="451">
        <v>7.82</v>
      </c>
      <c r="J22" s="451">
        <v>6.1</v>
      </c>
      <c r="K22" s="451">
        <v>5.58</v>
      </c>
      <c r="L22" s="451">
        <v>7.35</v>
      </c>
      <c r="M22" s="451">
        <v>9.15</v>
      </c>
      <c r="N22" s="451">
        <v>6.09</v>
      </c>
      <c r="O22" s="451">
        <v>6.07</v>
      </c>
      <c r="P22" s="452">
        <v>7.41</v>
      </c>
      <c r="Q22" s="452">
        <v>3.0</v>
      </c>
    </row>
    <row r="23">
      <c r="A23" s="449" t="s">
        <v>501</v>
      </c>
      <c r="B23" s="450">
        <v>59.13</v>
      </c>
      <c r="C23" s="451">
        <v>130.88</v>
      </c>
      <c r="D23" s="451">
        <v>163.43</v>
      </c>
      <c r="E23" s="451">
        <v>47.69</v>
      </c>
      <c r="F23" s="451">
        <v>91.49</v>
      </c>
      <c r="G23" s="451">
        <v>56.64</v>
      </c>
      <c r="H23" s="451">
        <v>71.43</v>
      </c>
      <c r="I23" s="451">
        <v>59.85</v>
      </c>
      <c r="J23" s="451">
        <v>4.2</v>
      </c>
      <c r="K23" s="451">
        <v>56.61</v>
      </c>
      <c r="L23" s="451">
        <v>6.64</v>
      </c>
      <c r="M23" s="451">
        <v>59.05</v>
      </c>
      <c r="N23" s="451">
        <v>21.82</v>
      </c>
      <c r="O23" s="451">
        <v>119.22</v>
      </c>
      <c r="P23" s="452">
        <v>159.86</v>
      </c>
      <c r="Q23" s="452">
        <v>113.0</v>
      </c>
    </row>
    <row r="24">
      <c r="A24" s="449" t="s">
        <v>985</v>
      </c>
      <c r="B24" s="450">
        <v>797.6</v>
      </c>
      <c r="C24" s="451">
        <v>210.49</v>
      </c>
      <c r="D24" s="451">
        <v>161.27</v>
      </c>
      <c r="E24" s="451">
        <v>62.73</v>
      </c>
      <c r="F24" s="451">
        <v>302.32</v>
      </c>
      <c r="G24" s="451">
        <v>567.16</v>
      </c>
      <c r="H24" s="451">
        <v>830.97</v>
      </c>
      <c r="I24" s="477">
        <v>440.8</v>
      </c>
      <c r="J24" s="451">
        <v>1593.0</v>
      </c>
      <c r="K24" s="451">
        <v>99.51</v>
      </c>
      <c r="L24" s="451">
        <v>1136.17</v>
      </c>
      <c r="M24" s="451">
        <v>628.0</v>
      </c>
      <c r="N24" s="451">
        <v>45.2</v>
      </c>
      <c r="O24" s="451">
        <v>431.68</v>
      </c>
      <c r="P24" s="452">
        <v>35.51</v>
      </c>
      <c r="Q24" s="479">
        <v>-2483.0</v>
      </c>
    </row>
    <row r="25">
      <c r="A25" s="464" t="s">
        <v>759</v>
      </c>
      <c r="B25" s="465">
        <v>12432.67</v>
      </c>
      <c r="C25" s="466">
        <v>2549.52</v>
      </c>
      <c r="D25" s="466">
        <v>8348.56</v>
      </c>
      <c r="E25" s="466">
        <v>8212.74</v>
      </c>
      <c r="F25" s="466">
        <v>7674.12</v>
      </c>
      <c r="G25" s="466">
        <v>6182.6</v>
      </c>
      <c r="H25" s="466">
        <v>18075.67</v>
      </c>
      <c r="I25" s="466">
        <v>7413.36</v>
      </c>
      <c r="J25" s="466">
        <v>20018.46</v>
      </c>
      <c r="K25" s="466">
        <v>994.19</v>
      </c>
      <c r="L25" s="466">
        <v>36044.17</v>
      </c>
      <c r="M25" s="466">
        <v>10134.36</v>
      </c>
      <c r="N25" s="466">
        <v>7233.65</v>
      </c>
      <c r="O25" s="466">
        <v>8945.91</v>
      </c>
      <c r="P25" s="467">
        <v>1951.18</v>
      </c>
      <c r="Q25" s="468">
        <v>84199.0</v>
      </c>
    </row>
    <row r="26">
      <c r="A26" s="480" t="s">
        <v>986</v>
      </c>
      <c r="B26" s="481">
        <v>3.09</v>
      </c>
      <c r="C26" s="482">
        <v>2.94</v>
      </c>
      <c r="D26" s="482">
        <v>2.33</v>
      </c>
      <c r="E26" s="482">
        <v>0.0</v>
      </c>
      <c r="F26" s="482">
        <v>2.96</v>
      </c>
      <c r="G26" s="483">
        <v>0.0</v>
      </c>
      <c r="H26" s="482">
        <v>0.0</v>
      </c>
      <c r="I26" s="483">
        <v>0.05</v>
      </c>
      <c r="J26" s="482">
        <v>0.41</v>
      </c>
      <c r="K26" s="482">
        <v>0.91</v>
      </c>
      <c r="L26" s="482">
        <v>0.75</v>
      </c>
      <c r="M26" s="482">
        <v>2.2</v>
      </c>
      <c r="N26" s="482">
        <v>2.83</v>
      </c>
      <c r="O26" s="482">
        <v>1.5</v>
      </c>
      <c r="P26" s="484">
        <v>2.21</v>
      </c>
      <c r="Q26" s="484">
        <f>1.75</f>
        <v>1.75</v>
      </c>
    </row>
    <row r="27">
      <c r="A27" s="449" t="s">
        <v>987</v>
      </c>
      <c r="B27" s="485">
        <v>-5.1</v>
      </c>
      <c r="C27" s="451">
        <v>3182.98</v>
      </c>
      <c r="D27" s="451">
        <v>90.64</v>
      </c>
      <c r="E27" s="451">
        <v>0.0</v>
      </c>
      <c r="F27" s="451">
        <v>2098.13</v>
      </c>
      <c r="G27" s="451">
        <v>37.44</v>
      </c>
      <c r="H27" s="451">
        <v>0.0</v>
      </c>
      <c r="I27" s="451">
        <v>13.66</v>
      </c>
      <c r="J27" s="451">
        <v>38.26</v>
      </c>
      <c r="K27" s="451">
        <v>32.2</v>
      </c>
      <c r="L27" s="477">
        <v>42.56</v>
      </c>
      <c r="M27" s="451">
        <v>83.93</v>
      </c>
      <c r="N27" s="451">
        <v>506.04</v>
      </c>
      <c r="O27" s="451">
        <v>68.59</v>
      </c>
      <c r="P27" s="452">
        <v>44.05</v>
      </c>
      <c r="Q27" s="452">
        <v>105.0</v>
      </c>
    </row>
    <row r="28">
      <c r="A28" s="449" t="s">
        <v>988</v>
      </c>
      <c r="B28" s="485">
        <v>138.81</v>
      </c>
      <c r="C28" s="451">
        <v>86.73</v>
      </c>
      <c r="D28" s="451">
        <v>41.62</v>
      </c>
      <c r="E28" s="451">
        <v>0.0</v>
      </c>
      <c r="F28" s="451">
        <v>84.71</v>
      </c>
      <c r="G28" s="451">
        <v>23.14</v>
      </c>
      <c r="H28" s="451">
        <v>0.0</v>
      </c>
      <c r="I28" s="451">
        <v>11.09</v>
      </c>
      <c r="J28" s="451">
        <v>27.59</v>
      </c>
      <c r="K28" s="451">
        <v>24.1</v>
      </c>
      <c r="L28" s="451">
        <v>26.91</v>
      </c>
      <c r="M28" s="451">
        <v>44.73</v>
      </c>
      <c r="N28" s="451">
        <v>80.53</v>
      </c>
      <c r="O28" s="451">
        <v>39.85</v>
      </c>
      <c r="P28" s="452">
        <v>29.35</v>
      </c>
      <c r="Q28" s="452">
        <v>50.0</v>
      </c>
    </row>
    <row r="29">
      <c r="A29" s="449" t="s">
        <v>989</v>
      </c>
      <c r="B29" s="485">
        <v>70.3</v>
      </c>
      <c r="C29" s="451">
        <v>54.12</v>
      </c>
      <c r="D29" s="451">
        <v>36.7</v>
      </c>
      <c r="E29" s="451">
        <v>0.0</v>
      </c>
      <c r="F29" s="451">
        <v>52.47</v>
      </c>
      <c r="G29" s="451">
        <v>9.76</v>
      </c>
      <c r="H29" s="451">
        <v>0.0</v>
      </c>
      <c r="I29" s="451">
        <v>4.89</v>
      </c>
      <c r="J29" s="451">
        <v>8.12</v>
      </c>
      <c r="K29" s="451">
        <v>10.16</v>
      </c>
      <c r="L29" s="451">
        <v>12.91</v>
      </c>
      <c r="M29" s="451">
        <v>27.69</v>
      </c>
      <c r="N29" s="451">
        <v>32.13</v>
      </c>
      <c r="O29" s="451">
        <v>23.62</v>
      </c>
      <c r="P29" s="452">
        <v>24.33</v>
      </c>
      <c r="Q29" s="452">
        <v>29.0</v>
      </c>
    </row>
    <row r="30">
      <c r="A30" s="464" t="s">
        <v>932</v>
      </c>
      <c r="B30" s="465">
        <v>3.89</v>
      </c>
      <c r="C30" s="466">
        <v>4.3</v>
      </c>
      <c r="D30" s="466">
        <v>5.09</v>
      </c>
      <c r="E30" s="486"/>
      <c r="F30" s="466">
        <v>7.13</v>
      </c>
      <c r="G30" s="466">
        <v>27.69</v>
      </c>
      <c r="H30" s="486"/>
      <c r="I30" s="487"/>
      <c r="J30" s="466">
        <v>56.93</v>
      </c>
      <c r="K30" s="466">
        <v>5.75</v>
      </c>
      <c r="L30" s="466">
        <v>81.07</v>
      </c>
      <c r="M30" s="466">
        <v>3.3</v>
      </c>
      <c r="N30" s="466">
        <v>3.09</v>
      </c>
      <c r="O30" s="466">
        <v>13.46</v>
      </c>
      <c r="P30" s="467">
        <v>10.89</v>
      </c>
      <c r="Q30" s="467">
        <v>16.0</v>
      </c>
    </row>
    <row r="31">
      <c r="A31" s="469" t="s">
        <v>499</v>
      </c>
      <c r="B31" s="470">
        <v>1.79</v>
      </c>
      <c r="C31" s="471">
        <v>2.2</v>
      </c>
      <c r="D31" s="471">
        <v>5.84</v>
      </c>
      <c r="E31" s="471">
        <v>1.89</v>
      </c>
      <c r="F31" s="471">
        <v>1.59</v>
      </c>
      <c r="G31" s="471">
        <v>1.56</v>
      </c>
      <c r="H31" s="471">
        <v>1.81</v>
      </c>
      <c r="I31" s="471">
        <v>1.31</v>
      </c>
      <c r="J31" s="471">
        <v>1.09</v>
      </c>
      <c r="K31" s="471">
        <v>1.7</v>
      </c>
      <c r="L31" s="471">
        <v>1.66</v>
      </c>
      <c r="M31" s="471">
        <v>1.62</v>
      </c>
      <c r="N31" s="471">
        <v>0.97</v>
      </c>
      <c r="O31" s="471">
        <v>2.04</v>
      </c>
      <c r="P31" s="472">
        <v>2.75</v>
      </c>
      <c r="Q31" s="472">
        <v>2.0</v>
      </c>
    </row>
    <row r="32">
      <c r="A32" s="464" t="s">
        <v>990</v>
      </c>
      <c r="B32" s="465">
        <v>1.25</v>
      </c>
      <c r="C32" s="466">
        <v>0.61</v>
      </c>
      <c r="D32" s="466">
        <v>4.23</v>
      </c>
      <c r="E32" s="466">
        <v>1.06</v>
      </c>
      <c r="F32" s="466">
        <v>0.95</v>
      </c>
      <c r="G32" s="466">
        <v>0.57</v>
      </c>
      <c r="H32" s="466">
        <v>0.74</v>
      </c>
      <c r="I32" s="466">
        <v>0.54</v>
      </c>
      <c r="J32" s="466">
        <v>0.48</v>
      </c>
      <c r="K32" s="466">
        <v>1.14</v>
      </c>
      <c r="L32" s="466">
        <v>1.06</v>
      </c>
      <c r="M32" s="466">
        <v>0.55</v>
      </c>
      <c r="N32" s="466">
        <v>0.38</v>
      </c>
      <c r="O32" s="466">
        <v>1.41</v>
      </c>
      <c r="P32" s="467">
        <v>1.81</v>
      </c>
      <c r="Q32" s="467">
        <v>1.0</v>
      </c>
    </row>
    <row r="33">
      <c r="A33" s="469" t="s">
        <v>991</v>
      </c>
      <c r="B33" s="470">
        <v>2.28</v>
      </c>
      <c r="C33" s="471">
        <v>1.73</v>
      </c>
      <c r="D33" s="471">
        <v>0.18</v>
      </c>
      <c r="E33" s="471">
        <v>3.52</v>
      </c>
      <c r="F33" s="471">
        <v>13.24</v>
      </c>
      <c r="G33" s="471">
        <v>7.34</v>
      </c>
      <c r="H33" s="471">
        <v>13.64</v>
      </c>
      <c r="I33" s="311">
        <v>9.43</v>
      </c>
      <c r="J33" s="471">
        <v>7.0</v>
      </c>
      <c r="K33" s="471">
        <v>0.81</v>
      </c>
      <c r="L33" s="471">
        <v>3.67</v>
      </c>
      <c r="M33" s="471">
        <v>2.87</v>
      </c>
      <c r="N33" s="471">
        <v>0.94</v>
      </c>
      <c r="O33" s="471">
        <v>1.9</v>
      </c>
      <c r="P33" s="472">
        <v>0.32</v>
      </c>
      <c r="Q33" s="472">
        <v>5.0</v>
      </c>
    </row>
    <row r="34">
      <c r="A34" s="449" t="s">
        <v>992</v>
      </c>
      <c r="B34" s="450">
        <v>3.7</v>
      </c>
      <c r="C34" s="451">
        <v>0.0</v>
      </c>
      <c r="D34" s="451">
        <v>0.0</v>
      </c>
      <c r="E34" s="451">
        <v>0.0</v>
      </c>
      <c r="F34" s="451">
        <v>0.0</v>
      </c>
      <c r="G34" s="451">
        <v>1.9</v>
      </c>
      <c r="H34" s="451">
        <v>0.0</v>
      </c>
      <c r="I34" s="451">
        <v>1.16</v>
      </c>
      <c r="J34" s="451">
        <v>3.0</v>
      </c>
      <c r="K34" s="451">
        <v>1.9</v>
      </c>
      <c r="L34" s="451">
        <v>0.88</v>
      </c>
      <c r="M34" s="451">
        <v>3.91</v>
      </c>
      <c r="N34" s="451">
        <v>2.49</v>
      </c>
      <c r="O34" s="451">
        <v>3.67</v>
      </c>
      <c r="P34" s="452">
        <v>0.0</v>
      </c>
      <c r="Q34" s="452">
        <v>1.0</v>
      </c>
    </row>
    <row r="35">
      <c r="A35" s="464" t="s">
        <v>691</v>
      </c>
      <c r="B35" s="465">
        <v>43.96</v>
      </c>
      <c r="C35" s="466">
        <v>0.0</v>
      </c>
      <c r="D35" s="466">
        <v>0.0</v>
      </c>
      <c r="E35" s="466">
        <v>0.0</v>
      </c>
      <c r="F35" s="466">
        <v>0.0</v>
      </c>
      <c r="G35" s="466">
        <v>27.79</v>
      </c>
      <c r="H35" s="466">
        <v>0.0</v>
      </c>
      <c r="I35" s="466">
        <v>29.89</v>
      </c>
      <c r="J35" s="466">
        <v>37.03</v>
      </c>
      <c r="K35" s="466">
        <v>51.65</v>
      </c>
      <c r="L35" s="466">
        <v>42.86</v>
      </c>
      <c r="M35" s="466">
        <v>42.84</v>
      </c>
      <c r="N35" s="466">
        <v>34.87</v>
      </c>
      <c r="O35" s="466">
        <v>30.76</v>
      </c>
      <c r="P35" s="467">
        <v>0.0</v>
      </c>
      <c r="Q35" s="467">
        <v>52.0</v>
      </c>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3.29"/>
    <col customWidth="1" hidden="1" min="2" max="2" width="38.71"/>
    <col customWidth="1" min="3" max="3" width="31.29"/>
  </cols>
  <sheetData>
    <row r="1">
      <c r="A1" s="8" t="s">
        <v>37</v>
      </c>
      <c r="B1" s="8"/>
      <c r="C1" s="8"/>
      <c r="D1" s="8"/>
      <c r="E1" s="8"/>
      <c r="F1" s="8"/>
      <c r="G1" s="8"/>
      <c r="H1" s="8"/>
      <c r="I1" s="8"/>
      <c r="J1" s="8"/>
      <c r="K1" s="9" t="s">
        <v>38</v>
      </c>
      <c r="L1" s="8"/>
      <c r="M1" s="8"/>
      <c r="N1" s="8"/>
      <c r="P1" s="10"/>
      <c r="Q1" s="11"/>
      <c r="R1" s="11"/>
      <c r="S1" s="11"/>
      <c r="T1" s="11"/>
      <c r="U1" s="11"/>
      <c r="V1" s="11"/>
      <c r="W1" s="11"/>
      <c r="X1" s="12"/>
      <c r="Y1" s="12"/>
      <c r="Z1" s="12"/>
    </row>
    <row r="2">
      <c r="A2" s="13"/>
      <c r="B2" s="13"/>
      <c r="C2" s="13"/>
      <c r="D2" s="13"/>
      <c r="E2" s="13"/>
      <c r="F2" s="13"/>
      <c r="G2" s="13"/>
      <c r="H2" s="13"/>
      <c r="I2" s="13"/>
      <c r="J2" s="13"/>
      <c r="K2" s="14"/>
      <c r="L2" s="13"/>
      <c r="M2" s="13"/>
      <c r="N2" s="13"/>
      <c r="P2" s="10"/>
      <c r="Q2" s="11"/>
      <c r="R2" s="11"/>
      <c r="S2" s="11"/>
      <c r="T2" s="11"/>
      <c r="U2" s="11"/>
      <c r="V2" s="11"/>
      <c r="W2" s="11"/>
      <c r="X2" s="12"/>
      <c r="Y2" s="12"/>
      <c r="Z2" s="12"/>
    </row>
    <row r="3">
      <c r="A3" s="15" t="s">
        <v>39</v>
      </c>
      <c r="B3" s="15"/>
      <c r="C3" s="16"/>
      <c r="D3" s="17" t="s">
        <v>40</v>
      </c>
      <c r="E3" s="17" t="s">
        <v>41</v>
      </c>
      <c r="F3" s="17" t="s">
        <v>42</v>
      </c>
      <c r="G3" s="17" t="s">
        <v>43</v>
      </c>
      <c r="H3" s="17" t="s">
        <v>44</v>
      </c>
      <c r="I3" s="17" t="s">
        <v>45</v>
      </c>
      <c r="J3" s="17" t="s">
        <v>46</v>
      </c>
      <c r="K3" s="18" t="s">
        <v>47</v>
      </c>
      <c r="L3" s="17" t="s">
        <v>48</v>
      </c>
      <c r="M3" s="17" t="s">
        <v>49</v>
      </c>
      <c r="N3" s="17" t="s">
        <v>50</v>
      </c>
      <c r="P3" s="19" t="s">
        <v>51</v>
      </c>
      <c r="Q3" s="11"/>
      <c r="R3" s="11"/>
      <c r="S3" s="11"/>
      <c r="T3" s="11"/>
      <c r="U3" s="11"/>
      <c r="V3" s="11"/>
      <c r="W3" s="11"/>
      <c r="X3" s="12"/>
      <c r="Y3" s="12"/>
      <c r="Z3" s="12"/>
    </row>
    <row r="4">
      <c r="A4" s="20" t="s">
        <v>52</v>
      </c>
      <c r="B4" s="20"/>
      <c r="C4" s="21"/>
      <c r="D4" s="22" t="s">
        <v>53</v>
      </c>
      <c r="E4" s="22" t="s">
        <v>54</v>
      </c>
      <c r="F4" s="22" t="s">
        <v>55</v>
      </c>
      <c r="G4" s="22" t="s">
        <v>56</v>
      </c>
      <c r="H4" s="22" t="s">
        <v>57</v>
      </c>
      <c r="I4" s="22" t="s">
        <v>58</v>
      </c>
      <c r="J4" s="22" t="s">
        <v>59</v>
      </c>
      <c r="K4" s="23" t="s">
        <v>60</v>
      </c>
      <c r="L4" s="22" t="s">
        <v>61</v>
      </c>
      <c r="M4" s="22" t="s">
        <v>62</v>
      </c>
      <c r="N4" s="22" t="s">
        <v>63</v>
      </c>
      <c r="P4" s="10"/>
      <c r="Q4" s="11"/>
      <c r="R4" s="11"/>
      <c r="S4" s="11"/>
      <c r="T4" s="11"/>
      <c r="U4" s="11"/>
      <c r="V4" s="11"/>
      <c r="W4" s="11"/>
      <c r="X4" s="12"/>
      <c r="Y4" s="12"/>
      <c r="Z4" s="12"/>
    </row>
    <row r="5">
      <c r="A5" s="24" t="s">
        <v>64</v>
      </c>
      <c r="B5" s="25"/>
      <c r="C5" s="25"/>
      <c r="D5" s="25"/>
      <c r="E5" s="25"/>
      <c r="F5" s="25"/>
      <c r="G5" s="25"/>
      <c r="H5" s="25"/>
      <c r="I5" s="25"/>
      <c r="J5" s="25"/>
      <c r="K5" s="26"/>
      <c r="L5" s="25"/>
      <c r="M5" s="25"/>
      <c r="N5" s="25"/>
      <c r="P5" s="10"/>
      <c r="Q5" s="11"/>
      <c r="R5" s="11"/>
      <c r="S5" s="11"/>
      <c r="T5" s="11"/>
      <c r="U5" s="11"/>
      <c r="V5" s="11"/>
      <c r="W5" s="11"/>
      <c r="X5" s="12"/>
      <c r="Y5" s="12"/>
      <c r="Z5" s="12"/>
    </row>
    <row r="6">
      <c r="A6" s="27" t="s">
        <v>65</v>
      </c>
      <c r="B6" s="28"/>
      <c r="C6" s="28"/>
      <c r="D6" s="28"/>
      <c r="E6" s="28"/>
      <c r="F6" s="28"/>
      <c r="G6" s="28"/>
      <c r="H6" s="28"/>
      <c r="I6" s="28"/>
      <c r="J6" s="28"/>
      <c r="K6" s="29"/>
      <c r="L6" s="28"/>
      <c r="M6" s="28"/>
      <c r="N6" s="28"/>
      <c r="P6" s="10"/>
      <c r="Q6" s="11"/>
      <c r="R6" s="11"/>
      <c r="S6" s="11"/>
      <c r="T6" s="11"/>
      <c r="U6" s="11"/>
      <c r="V6" s="11"/>
      <c r="W6" s="11"/>
      <c r="X6" s="12"/>
      <c r="Y6" s="12"/>
      <c r="Z6" s="12"/>
    </row>
    <row r="7">
      <c r="A7" s="27" t="s">
        <v>66</v>
      </c>
      <c r="B7" s="27" t="s">
        <v>67</v>
      </c>
      <c r="C7" s="30"/>
      <c r="D7" s="30">
        <v>10773.0</v>
      </c>
      <c r="E7" s="30" t="s">
        <v>68</v>
      </c>
      <c r="F7" s="30" t="s">
        <v>68</v>
      </c>
      <c r="G7" s="30" t="s">
        <v>68</v>
      </c>
      <c r="H7" s="30">
        <v>12632.0</v>
      </c>
      <c r="I7" s="30">
        <v>13237.0</v>
      </c>
      <c r="J7" s="30">
        <v>12914.0</v>
      </c>
      <c r="K7" s="31">
        <v>6434.0</v>
      </c>
      <c r="L7" s="30">
        <v>7882.0</v>
      </c>
      <c r="M7" s="30">
        <v>7560.0</v>
      </c>
      <c r="N7" s="30">
        <v>7429.0</v>
      </c>
      <c r="P7" s="10"/>
      <c r="Q7" s="11"/>
      <c r="R7" s="11"/>
      <c r="S7" s="11"/>
      <c r="T7" s="11"/>
      <c r="U7" s="11"/>
      <c r="V7" s="11"/>
      <c r="W7" s="11"/>
      <c r="X7" s="12"/>
      <c r="Y7" s="12"/>
      <c r="Z7" s="12"/>
    </row>
    <row r="8">
      <c r="A8" s="24" t="s">
        <v>69</v>
      </c>
      <c r="B8" s="24" t="s">
        <v>70</v>
      </c>
      <c r="C8" s="32"/>
      <c r="D8" s="32">
        <v>10773.0</v>
      </c>
      <c r="E8" s="32">
        <v>11454.0</v>
      </c>
      <c r="F8" s="32">
        <v>12154.0</v>
      </c>
      <c r="G8" s="32">
        <v>12574.0</v>
      </c>
      <c r="H8" s="32">
        <v>12632.0</v>
      </c>
      <c r="I8" s="32">
        <v>13237.0</v>
      </c>
      <c r="J8" s="32">
        <v>12914.0</v>
      </c>
      <c r="K8" s="33">
        <v>6434.0</v>
      </c>
      <c r="L8" s="32">
        <v>7882.0</v>
      </c>
      <c r="M8" s="32">
        <v>7560.0</v>
      </c>
      <c r="N8" s="32">
        <v>7429.0</v>
      </c>
      <c r="P8" s="10" t="s">
        <v>71</v>
      </c>
      <c r="Q8" s="11"/>
      <c r="R8" s="11"/>
      <c r="S8" s="11"/>
      <c r="T8" s="11"/>
      <c r="U8" s="11"/>
      <c r="V8" s="11"/>
      <c r="W8" s="11"/>
      <c r="X8" s="12"/>
      <c r="Y8" s="12"/>
      <c r="Z8" s="12"/>
    </row>
    <row r="9">
      <c r="A9" s="27" t="s">
        <v>72</v>
      </c>
      <c r="B9" s="28"/>
      <c r="C9" s="28"/>
      <c r="D9" s="28"/>
      <c r="E9" s="28"/>
      <c r="F9" s="28"/>
      <c r="G9" s="28"/>
      <c r="H9" s="28"/>
      <c r="I9" s="28"/>
      <c r="J9" s="28"/>
      <c r="K9" s="29"/>
      <c r="L9" s="28"/>
      <c r="M9" s="28"/>
      <c r="N9" s="28"/>
      <c r="P9" s="10"/>
      <c r="Q9" s="11"/>
      <c r="R9" s="11"/>
      <c r="S9" s="11"/>
      <c r="T9" s="11"/>
      <c r="U9" s="11"/>
      <c r="V9" s="11"/>
      <c r="W9" s="11"/>
      <c r="X9" s="12"/>
      <c r="Y9" s="12"/>
      <c r="Z9" s="12"/>
    </row>
    <row r="10">
      <c r="A10" s="27" t="s">
        <v>73</v>
      </c>
      <c r="B10" s="27" t="s">
        <v>74</v>
      </c>
      <c r="C10" s="30"/>
      <c r="D10" s="30">
        <v>6344.0</v>
      </c>
      <c r="E10" s="30">
        <v>6646.0</v>
      </c>
      <c r="F10" s="30">
        <v>6950.0</v>
      </c>
      <c r="G10" s="30">
        <v>7449.0</v>
      </c>
      <c r="H10" s="30">
        <v>7673.0</v>
      </c>
      <c r="I10" s="30">
        <v>8338.0</v>
      </c>
      <c r="J10" s="30">
        <v>8464.0</v>
      </c>
      <c r="K10" s="31">
        <v>3338.0</v>
      </c>
      <c r="L10" s="30">
        <v>4027.0</v>
      </c>
      <c r="M10" s="30">
        <v>4305.0</v>
      </c>
      <c r="N10" s="30">
        <v>4193.0</v>
      </c>
      <c r="O10" s="34"/>
      <c r="P10" s="10" t="s">
        <v>75</v>
      </c>
      <c r="Q10" s="11"/>
      <c r="R10" s="11"/>
      <c r="S10" s="11"/>
      <c r="T10" s="11"/>
      <c r="U10" s="11"/>
      <c r="V10" s="11"/>
      <c r="W10" s="11"/>
      <c r="X10" s="12"/>
      <c r="Y10" s="12"/>
      <c r="Z10" s="12"/>
    </row>
    <row r="11">
      <c r="A11" s="27" t="s">
        <v>76</v>
      </c>
      <c r="B11" s="27" t="s">
        <v>77</v>
      </c>
      <c r="C11" s="30"/>
      <c r="D11" s="30">
        <v>2686.0</v>
      </c>
      <c r="E11" s="30">
        <v>2855.0</v>
      </c>
      <c r="F11" s="30">
        <v>3012.0</v>
      </c>
      <c r="G11" s="30">
        <v>3122.0</v>
      </c>
      <c r="H11" s="30">
        <v>3231.0</v>
      </c>
      <c r="I11" s="30">
        <v>3563.0</v>
      </c>
      <c r="J11" s="30">
        <v>3472.0</v>
      </c>
      <c r="K11" s="31">
        <v>1492.0</v>
      </c>
      <c r="L11" s="30">
        <v>1846.0</v>
      </c>
      <c r="M11" s="30">
        <v>1879.0</v>
      </c>
      <c r="N11" s="30">
        <v>1951.0</v>
      </c>
      <c r="P11" s="10" t="s">
        <v>78</v>
      </c>
      <c r="Q11" s="11"/>
      <c r="R11" s="11"/>
      <c r="S11" s="11"/>
      <c r="T11" s="11"/>
      <c r="U11" s="11"/>
      <c r="V11" s="11"/>
      <c r="W11" s="11"/>
      <c r="X11" s="12"/>
      <c r="Y11" s="12"/>
      <c r="Z11" s="12"/>
    </row>
    <row r="12">
      <c r="A12" s="27" t="s">
        <v>79</v>
      </c>
      <c r="B12" s="27" t="s">
        <v>80</v>
      </c>
      <c r="C12" s="30"/>
      <c r="D12" s="30" t="s">
        <v>68</v>
      </c>
      <c r="E12" s="30" t="s">
        <v>68</v>
      </c>
      <c r="F12" s="30" t="s">
        <v>68</v>
      </c>
      <c r="G12" s="30" t="s">
        <v>68</v>
      </c>
      <c r="H12" s="30" t="s">
        <v>68</v>
      </c>
      <c r="I12" s="30" t="s">
        <v>68</v>
      </c>
      <c r="J12" s="30" t="s">
        <v>68</v>
      </c>
      <c r="K12" s="31" t="s">
        <v>68</v>
      </c>
      <c r="L12" s="30" t="s">
        <v>68</v>
      </c>
      <c r="M12" s="30" t="s">
        <v>68</v>
      </c>
      <c r="N12" s="30" t="s">
        <v>68</v>
      </c>
      <c r="P12" s="10" t="s">
        <v>78</v>
      </c>
      <c r="Q12" s="11"/>
      <c r="R12" s="11"/>
      <c r="S12" s="11"/>
      <c r="T12" s="11"/>
      <c r="U12" s="11"/>
      <c r="V12" s="11"/>
      <c r="W12" s="11"/>
      <c r="X12" s="12"/>
      <c r="Y12" s="12"/>
      <c r="Z12" s="12"/>
    </row>
    <row r="13">
      <c r="A13" s="27" t="s">
        <v>81</v>
      </c>
      <c r="B13" s="27" t="s">
        <v>82</v>
      </c>
      <c r="C13" s="30"/>
      <c r="D13" s="30">
        <v>4429.0</v>
      </c>
      <c r="E13" s="30">
        <v>4808.0</v>
      </c>
      <c r="F13" s="30">
        <v>5204.0</v>
      </c>
      <c r="G13" s="30">
        <v>5125.0</v>
      </c>
      <c r="H13" s="30">
        <v>4959.0</v>
      </c>
      <c r="I13" s="30">
        <v>4899.0</v>
      </c>
      <c r="J13" s="30">
        <v>4450.0</v>
      </c>
      <c r="K13" s="31">
        <v>3096.0</v>
      </c>
      <c r="L13" s="30">
        <v>3855.0</v>
      </c>
      <c r="M13" s="30">
        <v>3255.0</v>
      </c>
      <c r="N13" s="30">
        <v>3236.0</v>
      </c>
      <c r="O13" s="34"/>
      <c r="P13" s="10" t="s">
        <v>81</v>
      </c>
      <c r="Q13" s="11"/>
      <c r="R13" s="11"/>
      <c r="S13" s="11"/>
      <c r="T13" s="11"/>
      <c r="U13" s="11"/>
      <c r="V13" s="11"/>
      <c r="W13" s="11"/>
      <c r="X13" s="12"/>
      <c r="Y13" s="12"/>
      <c r="Z13" s="12"/>
    </row>
    <row r="14">
      <c r="A14" s="27" t="s">
        <v>83</v>
      </c>
      <c r="B14" s="27" t="s">
        <v>84</v>
      </c>
      <c r="C14" s="30"/>
      <c r="D14" s="30">
        <v>1743.0</v>
      </c>
      <c r="E14" s="30">
        <v>1953.0</v>
      </c>
      <c r="F14" s="30">
        <v>2192.0</v>
      </c>
      <c r="G14" s="30">
        <v>2003.0</v>
      </c>
      <c r="H14" s="30">
        <v>1728.0</v>
      </c>
      <c r="I14" s="30">
        <v>1237.0</v>
      </c>
      <c r="J14" s="30">
        <v>258.0</v>
      </c>
      <c r="K14" s="31">
        <v>1604.0</v>
      </c>
      <c r="L14" s="30">
        <v>2009.0</v>
      </c>
      <c r="M14" s="30">
        <v>1376.0</v>
      </c>
      <c r="N14" s="30">
        <v>1285.0</v>
      </c>
      <c r="O14" s="34"/>
      <c r="P14" s="10" t="s">
        <v>85</v>
      </c>
      <c r="Q14" s="11"/>
      <c r="R14" s="11"/>
      <c r="S14" s="11"/>
      <c r="T14" s="11"/>
      <c r="U14" s="11"/>
      <c r="V14" s="11"/>
      <c r="W14" s="11"/>
      <c r="X14" s="12"/>
      <c r="Y14" s="12"/>
      <c r="Z14" s="12"/>
    </row>
    <row r="15">
      <c r="A15" s="27" t="s">
        <v>86</v>
      </c>
      <c r="B15" s="27" t="s">
        <v>87</v>
      </c>
      <c r="C15" s="30"/>
      <c r="D15" s="30">
        <v>0.0</v>
      </c>
      <c r="E15" s="30">
        <v>0.0</v>
      </c>
      <c r="F15" s="30">
        <v>0.0</v>
      </c>
      <c r="G15" s="30">
        <v>0.0</v>
      </c>
      <c r="H15" s="30">
        <v>0.0</v>
      </c>
      <c r="I15" s="30">
        <v>0.0</v>
      </c>
      <c r="J15" s="30">
        <v>720.0</v>
      </c>
      <c r="K15" s="31">
        <v>0.0</v>
      </c>
      <c r="L15" s="30">
        <v>0.0</v>
      </c>
      <c r="M15" s="30">
        <v>0.0</v>
      </c>
      <c r="N15" s="30">
        <v>0.0</v>
      </c>
      <c r="P15" s="10" t="s">
        <v>88</v>
      </c>
      <c r="Q15" s="11"/>
      <c r="R15" s="11"/>
      <c r="S15" s="11"/>
      <c r="T15" s="11"/>
      <c r="U15" s="11"/>
      <c r="V15" s="11"/>
      <c r="W15" s="11"/>
      <c r="X15" s="12"/>
      <c r="Y15" s="12"/>
      <c r="Z15" s="12"/>
    </row>
    <row r="16">
      <c r="A16" s="27" t="s">
        <v>89</v>
      </c>
      <c r="B16" s="27" t="s">
        <v>90</v>
      </c>
      <c r="C16" s="30"/>
      <c r="D16" s="30">
        <v>0.0</v>
      </c>
      <c r="E16" s="30">
        <v>0.0</v>
      </c>
      <c r="F16" s="30">
        <v>0.0</v>
      </c>
      <c r="G16" s="30">
        <v>0.0</v>
      </c>
      <c r="H16" s="30">
        <v>0.0</v>
      </c>
      <c r="I16" s="30">
        <v>99.0</v>
      </c>
      <c r="J16" s="30">
        <v>0.0</v>
      </c>
      <c r="K16" s="31">
        <v>0.0</v>
      </c>
      <c r="L16" s="30">
        <v>0.0</v>
      </c>
      <c r="M16" s="30">
        <v>0.0</v>
      </c>
      <c r="N16" s="30">
        <v>0.0</v>
      </c>
      <c r="P16" s="10" t="s">
        <v>91</v>
      </c>
      <c r="Q16" s="11"/>
      <c r="R16" s="11"/>
      <c r="S16" s="11"/>
      <c r="T16" s="11"/>
      <c r="U16" s="11"/>
      <c r="V16" s="11"/>
      <c r="W16" s="11"/>
      <c r="X16" s="12"/>
      <c r="Y16" s="12"/>
      <c r="Z16" s="12"/>
    </row>
    <row r="17">
      <c r="A17" s="27" t="s">
        <v>92</v>
      </c>
      <c r="B17" s="27" t="s">
        <v>93</v>
      </c>
      <c r="C17" s="30"/>
      <c r="D17" s="30" t="s">
        <v>68</v>
      </c>
      <c r="E17" s="30" t="s">
        <v>68</v>
      </c>
      <c r="F17" s="30" t="s">
        <v>68</v>
      </c>
      <c r="G17" s="30" t="s">
        <v>68</v>
      </c>
      <c r="H17" s="30" t="s">
        <v>68</v>
      </c>
      <c r="I17" s="30" t="s">
        <v>68</v>
      </c>
      <c r="J17" s="30" t="s">
        <v>68</v>
      </c>
      <c r="K17" s="31" t="s">
        <v>68</v>
      </c>
      <c r="L17" s="30" t="s">
        <v>68</v>
      </c>
      <c r="M17" s="30" t="s">
        <v>68</v>
      </c>
      <c r="N17" s="30" t="s">
        <v>68</v>
      </c>
      <c r="P17" s="10" t="s">
        <v>91</v>
      </c>
      <c r="Q17" s="11"/>
      <c r="R17" s="11"/>
      <c r="S17" s="11"/>
      <c r="T17" s="11"/>
      <c r="U17" s="11"/>
      <c r="V17" s="11"/>
      <c r="W17" s="11"/>
      <c r="X17" s="12"/>
      <c r="Y17" s="12"/>
      <c r="Z17" s="12"/>
    </row>
    <row r="18">
      <c r="A18" s="27" t="s">
        <v>94</v>
      </c>
      <c r="B18" s="28"/>
      <c r="C18" s="28"/>
      <c r="D18" s="28"/>
      <c r="E18" s="28"/>
      <c r="F18" s="28"/>
      <c r="G18" s="28"/>
      <c r="H18" s="28"/>
      <c r="I18" s="28"/>
      <c r="J18" s="28"/>
      <c r="K18" s="29"/>
      <c r="L18" s="28"/>
      <c r="M18" s="28"/>
      <c r="N18" s="28"/>
      <c r="P18" s="10"/>
      <c r="Q18" s="11"/>
      <c r="R18" s="11"/>
      <c r="S18" s="11"/>
      <c r="T18" s="11"/>
      <c r="U18" s="11"/>
      <c r="V18" s="11"/>
      <c r="W18" s="11"/>
      <c r="X18" s="12"/>
      <c r="Y18" s="12"/>
      <c r="Z18" s="12"/>
    </row>
    <row r="19">
      <c r="A19" s="27" t="s">
        <v>95</v>
      </c>
      <c r="B19" s="27" t="s">
        <v>96</v>
      </c>
      <c r="C19" s="30"/>
      <c r="D19" s="30">
        <v>314.0</v>
      </c>
      <c r="E19" s="30">
        <v>324.0</v>
      </c>
      <c r="F19" s="30">
        <v>334.0</v>
      </c>
      <c r="G19" s="30">
        <v>394.0</v>
      </c>
      <c r="H19" s="30">
        <v>406.0</v>
      </c>
      <c r="I19" s="30">
        <v>385.0</v>
      </c>
      <c r="J19" s="30">
        <v>378.0</v>
      </c>
      <c r="K19" s="31">
        <v>432.0</v>
      </c>
      <c r="L19" s="30">
        <v>388.0</v>
      </c>
      <c r="M19" s="30">
        <v>348.0</v>
      </c>
      <c r="N19" s="30">
        <v>345.0</v>
      </c>
      <c r="P19" s="10" t="s">
        <v>88</v>
      </c>
      <c r="Q19" s="11"/>
      <c r="R19" s="11"/>
      <c r="S19" s="11"/>
      <c r="T19" s="11"/>
      <c r="U19" s="11"/>
      <c r="V19" s="11"/>
      <c r="W19" s="11"/>
      <c r="X19" s="12"/>
      <c r="Y19" s="12"/>
      <c r="Z19" s="12"/>
    </row>
    <row r="20">
      <c r="A20" s="27" t="s">
        <v>97</v>
      </c>
      <c r="B20" s="27" t="s">
        <v>98</v>
      </c>
      <c r="C20" s="30"/>
      <c r="D20" s="30">
        <v>0.0</v>
      </c>
      <c r="E20" s="30">
        <v>0.0</v>
      </c>
      <c r="F20" s="30">
        <v>0.0</v>
      </c>
      <c r="G20" s="30">
        <v>0.0</v>
      </c>
      <c r="H20" s="30">
        <v>0.0</v>
      </c>
      <c r="I20" s="30">
        <v>0.0</v>
      </c>
      <c r="J20" s="30">
        <v>0.0</v>
      </c>
      <c r="K20" s="31">
        <v>0.0</v>
      </c>
      <c r="L20" s="30">
        <v>0.0</v>
      </c>
      <c r="M20" s="30">
        <v>0.0</v>
      </c>
      <c r="N20" s="30">
        <v>0.0</v>
      </c>
      <c r="P20" s="10" t="s">
        <v>99</v>
      </c>
      <c r="Q20" s="11"/>
      <c r="R20" s="11"/>
      <c r="S20" s="11"/>
      <c r="T20" s="11"/>
      <c r="U20" s="11"/>
      <c r="V20" s="11"/>
      <c r="W20" s="11"/>
      <c r="X20" s="12"/>
      <c r="Y20" s="12"/>
      <c r="Z20" s="12"/>
    </row>
    <row r="21">
      <c r="A21" s="27" t="s">
        <v>100</v>
      </c>
      <c r="B21" s="27" t="s">
        <v>101</v>
      </c>
      <c r="C21" s="30"/>
      <c r="D21" s="30">
        <v>-17.0</v>
      </c>
      <c r="E21" s="30">
        <v>-7.0</v>
      </c>
      <c r="F21" s="30">
        <v>-76.0</v>
      </c>
      <c r="G21" s="30">
        <v>-87.0</v>
      </c>
      <c r="H21" s="30">
        <v>10.0</v>
      </c>
      <c r="I21" s="30">
        <v>-5.0</v>
      </c>
      <c r="J21" s="30">
        <v>61.0</v>
      </c>
      <c r="K21" s="31">
        <v>0.0</v>
      </c>
      <c r="L21" s="30">
        <v>0.0</v>
      </c>
      <c r="M21" s="30">
        <v>-17.0</v>
      </c>
      <c r="N21" s="30">
        <v>-81.0</v>
      </c>
      <c r="P21" s="10" t="s">
        <v>99</v>
      </c>
      <c r="Q21" s="11"/>
      <c r="R21" s="11"/>
      <c r="S21" s="11"/>
      <c r="T21" s="11"/>
      <c r="U21" s="11"/>
      <c r="V21" s="11"/>
      <c r="W21" s="11"/>
      <c r="X21" s="12"/>
      <c r="Y21" s="12"/>
      <c r="Z21" s="12"/>
    </row>
    <row r="22">
      <c r="A22" s="27" t="s">
        <v>102</v>
      </c>
      <c r="B22" s="27" t="s">
        <v>103</v>
      </c>
      <c r="C22" s="30"/>
      <c r="D22" s="30">
        <v>0.0</v>
      </c>
      <c r="E22" s="30">
        <v>0.0</v>
      </c>
      <c r="F22" s="30">
        <v>0.0</v>
      </c>
      <c r="G22" s="30">
        <v>0.0</v>
      </c>
      <c r="H22" s="30">
        <v>0.0</v>
      </c>
      <c r="I22" s="30">
        <v>0.0</v>
      </c>
      <c r="J22" s="30">
        <v>0.0</v>
      </c>
      <c r="K22" s="31">
        <v>50.0</v>
      </c>
      <c r="L22" s="30">
        <v>198.0</v>
      </c>
      <c r="M22" s="30">
        <v>0.0</v>
      </c>
      <c r="N22" s="30">
        <v>0.0</v>
      </c>
      <c r="P22" s="10" t="s">
        <v>88</v>
      </c>
      <c r="Q22" s="11"/>
      <c r="R22" s="11"/>
      <c r="S22" s="11"/>
      <c r="T22" s="11"/>
      <c r="U22" s="11"/>
      <c r="V22" s="11"/>
      <c r="W22" s="11"/>
      <c r="X22" s="12"/>
      <c r="Y22" s="12"/>
      <c r="Z22" s="12"/>
    </row>
    <row r="23">
      <c r="A23" s="27" t="s">
        <v>104</v>
      </c>
      <c r="B23" s="27" t="s">
        <v>105</v>
      </c>
      <c r="C23" s="30"/>
      <c r="D23" s="30">
        <v>543.0</v>
      </c>
      <c r="E23" s="30">
        <v>594.0</v>
      </c>
      <c r="F23" s="30">
        <v>681.0</v>
      </c>
      <c r="G23" s="30">
        <v>538.0</v>
      </c>
      <c r="H23" s="30">
        <v>329.0</v>
      </c>
      <c r="I23" s="30">
        <v>213.0</v>
      </c>
      <c r="J23" s="30">
        <v>185.0</v>
      </c>
      <c r="K23" s="31">
        <v>257.0</v>
      </c>
      <c r="L23" s="30">
        <v>348.0</v>
      </c>
      <c r="M23" s="30">
        <v>251.0</v>
      </c>
      <c r="N23" s="30">
        <v>143.0</v>
      </c>
      <c r="P23" s="10" t="s">
        <v>106</v>
      </c>
      <c r="Q23" s="11"/>
      <c r="R23" s="11"/>
      <c r="S23" s="11"/>
      <c r="T23" s="11"/>
      <c r="U23" s="11"/>
      <c r="V23" s="11"/>
      <c r="W23" s="11"/>
      <c r="X23" s="12"/>
      <c r="Y23" s="12"/>
      <c r="Z23" s="12"/>
    </row>
    <row r="24">
      <c r="A24" s="27" t="s">
        <v>107</v>
      </c>
      <c r="B24" s="27" t="s">
        <v>108</v>
      </c>
      <c r="C24" s="30"/>
      <c r="D24" s="30">
        <v>1446.0</v>
      </c>
      <c r="E24" s="30">
        <v>1636.0</v>
      </c>
      <c r="F24" s="30">
        <v>1934.0</v>
      </c>
      <c r="G24" s="30">
        <v>1696.0</v>
      </c>
      <c r="H24" s="30">
        <v>1312.0</v>
      </c>
      <c r="I24" s="30">
        <v>857.0</v>
      </c>
      <c r="J24" s="30">
        <v>-181.0</v>
      </c>
      <c r="K24" s="31">
        <v>1122.0</v>
      </c>
      <c r="L24" s="30">
        <v>1423.0</v>
      </c>
      <c r="M24" s="30">
        <v>1045.0</v>
      </c>
      <c r="N24" s="30">
        <v>1021.0</v>
      </c>
      <c r="O24" s="34"/>
      <c r="P24" s="10" t="s">
        <v>109</v>
      </c>
      <c r="Q24" s="11"/>
      <c r="R24" s="11"/>
      <c r="S24" s="11"/>
      <c r="T24" s="11"/>
      <c r="U24" s="11"/>
      <c r="V24" s="11"/>
      <c r="W24" s="11"/>
      <c r="X24" s="12"/>
      <c r="Y24" s="12"/>
      <c r="Z24" s="12"/>
    </row>
    <row r="25">
      <c r="A25" s="27" t="s">
        <v>110</v>
      </c>
      <c r="B25" s="27" t="s">
        <v>111</v>
      </c>
      <c r="C25" s="30"/>
      <c r="D25" s="30" t="s">
        <v>68</v>
      </c>
      <c r="E25" s="30" t="s">
        <v>68</v>
      </c>
      <c r="F25" s="30" t="s">
        <v>68</v>
      </c>
      <c r="G25" s="30" t="s">
        <v>68</v>
      </c>
      <c r="H25" s="30" t="s">
        <v>68</v>
      </c>
      <c r="I25" s="30" t="s">
        <v>68</v>
      </c>
      <c r="J25" s="30" t="s">
        <v>68</v>
      </c>
      <c r="K25" s="31">
        <v>865.0</v>
      </c>
      <c r="L25" s="30">
        <v>1075.0</v>
      </c>
      <c r="M25" s="30">
        <v>794.0</v>
      </c>
      <c r="N25" s="30">
        <v>878.0</v>
      </c>
      <c r="P25" s="10"/>
      <c r="Q25" s="11"/>
      <c r="R25" s="11"/>
      <c r="S25" s="11"/>
      <c r="T25" s="11"/>
      <c r="U25" s="11"/>
      <c r="V25" s="11"/>
      <c r="W25" s="11"/>
      <c r="X25" s="12"/>
      <c r="Y25" s="12"/>
      <c r="Z25" s="12"/>
    </row>
    <row r="26">
      <c r="A26" s="27" t="s">
        <v>112</v>
      </c>
      <c r="B26" s="27" t="s">
        <v>113</v>
      </c>
      <c r="C26" s="30"/>
      <c r="D26" s="30" t="s">
        <v>68</v>
      </c>
      <c r="E26" s="30" t="s">
        <v>68</v>
      </c>
      <c r="F26" s="30" t="s">
        <v>68</v>
      </c>
      <c r="G26" s="30" t="s">
        <v>68</v>
      </c>
      <c r="H26" s="30" t="s">
        <v>68</v>
      </c>
      <c r="I26" s="30" t="s">
        <v>68</v>
      </c>
      <c r="J26" s="30" t="s">
        <v>68</v>
      </c>
      <c r="K26" s="31" t="s">
        <v>68</v>
      </c>
      <c r="L26" s="30" t="s">
        <v>68</v>
      </c>
      <c r="M26" s="30" t="s">
        <v>68</v>
      </c>
      <c r="N26" s="30" t="s">
        <v>68</v>
      </c>
      <c r="P26" s="10"/>
      <c r="Q26" s="11"/>
      <c r="R26" s="11"/>
      <c r="S26" s="11"/>
      <c r="T26" s="11"/>
      <c r="U26" s="11"/>
      <c r="V26" s="11"/>
      <c r="W26" s="11"/>
      <c r="X26" s="12"/>
      <c r="Y26" s="12"/>
      <c r="Z26" s="12"/>
    </row>
    <row r="27">
      <c r="A27" s="27" t="s">
        <v>114</v>
      </c>
      <c r="B27" s="28"/>
      <c r="C27" s="28"/>
      <c r="D27" s="28"/>
      <c r="E27" s="28"/>
      <c r="F27" s="28"/>
      <c r="G27" s="28"/>
      <c r="H27" s="28"/>
      <c r="I27" s="28"/>
      <c r="J27" s="28"/>
      <c r="K27" s="29"/>
      <c r="L27" s="28"/>
      <c r="M27" s="28"/>
      <c r="N27" s="28"/>
      <c r="P27" s="10"/>
      <c r="Q27" s="11"/>
      <c r="R27" s="11"/>
      <c r="S27" s="11"/>
      <c r="T27" s="11"/>
      <c r="U27" s="11"/>
      <c r="V27" s="11"/>
      <c r="W27" s="11"/>
      <c r="X27" s="12"/>
      <c r="Y27" s="12"/>
      <c r="Z27" s="12"/>
    </row>
    <row r="28">
      <c r="A28" s="27" t="s">
        <v>115</v>
      </c>
      <c r="B28" s="27" t="s">
        <v>116</v>
      </c>
      <c r="C28" s="30"/>
      <c r="D28" s="30">
        <v>0.0</v>
      </c>
      <c r="E28" s="30">
        <v>0.0</v>
      </c>
      <c r="F28" s="30">
        <v>0.0</v>
      </c>
      <c r="G28" s="30">
        <v>0.0</v>
      </c>
      <c r="H28" s="30">
        <v>0.0</v>
      </c>
      <c r="I28" s="30">
        <v>0.0</v>
      </c>
      <c r="J28" s="30">
        <v>0.0</v>
      </c>
      <c r="K28" s="31">
        <v>21.0</v>
      </c>
      <c r="L28" s="30">
        <v>-258.0</v>
      </c>
      <c r="M28" s="30">
        <v>-6.0</v>
      </c>
      <c r="N28" s="30">
        <v>0.0</v>
      </c>
      <c r="P28" s="10"/>
      <c r="Q28" s="11"/>
      <c r="R28" s="11"/>
      <c r="S28" s="11"/>
      <c r="T28" s="11"/>
      <c r="U28" s="11"/>
      <c r="V28" s="11"/>
      <c r="W28" s="11"/>
      <c r="X28" s="12"/>
      <c r="Y28" s="12"/>
      <c r="Z28" s="12"/>
    </row>
    <row r="29">
      <c r="A29" s="27" t="s">
        <v>117</v>
      </c>
      <c r="B29" s="28"/>
      <c r="C29" s="28"/>
      <c r="D29" s="28"/>
      <c r="E29" s="28"/>
      <c r="F29" s="28"/>
      <c r="G29" s="28"/>
      <c r="H29" s="28"/>
      <c r="I29" s="28"/>
      <c r="J29" s="28"/>
      <c r="K29" s="29"/>
      <c r="L29" s="28"/>
      <c r="M29" s="28"/>
      <c r="N29" s="28"/>
      <c r="P29" s="10"/>
      <c r="Q29" s="11"/>
      <c r="R29" s="11"/>
      <c r="S29" s="11"/>
      <c r="T29" s="11"/>
      <c r="U29" s="11"/>
      <c r="V29" s="11"/>
      <c r="W29" s="11"/>
      <c r="X29" s="12"/>
      <c r="Y29" s="12"/>
      <c r="Z29" s="12"/>
    </row>
    <row r="30">
      <c r="A30" s="27" t="s">
        <v>118</v>
      </c>
      <c r="B30" s="27" t="s">
        <v>119</v>
      </c>
      <c r="C30" s="30"/>
      <c r="D30" s="30" t="s">
        <v>68</v>
      </c>
      <c r="E30" s="30" t="s">
        <v>68</v>
      </c>
      <c r="F30" s="30" t="s">
        <v>68</v>
      </c>
      <c r="G30" s="30" t="s">
        <v>68</v>
      </c>
      <c r="H30" s="30" t="s">
        <v>68</v>
      </c>
      <c r="I30" s="30" t="s">
        <v>68</v>
      </c>
      <c r="J30" s="30" t="s">
        <v>68</v>
      </c>
      <c r="K30" s="31" t="s">
        <v>68</v>
      </c>
      <c r="L30" s="30" t="s">
        <v>68</v>
      </c>
      <c r="M30" s="30" t="s">
        <v>68</v>
      </c>
      <c r="N30" s="30" t="s">
        <v>68</v>
      </c>
      <c r="P30" s="10"/>
      <c r="Q30" s="11"/>
      <c r="R30" s="11"/>
      <c r="S30" s="11"/>
      <c r="T30" s="11"/>
      <c r="U30" s="11"/>
      <c r="V30" s="11"/>
      <c r="W30" s="11"/>
      <c r="X30" s="12"/>
      <c r="Y30" s="12"/>
      <c r="Z30" s="12"/>
    </row>
    <row r="31">
      <c r="A31" s="27" t="s">
        <v>120</v>
      </c>
      <c r="B31" s="27" t="s">
        <v>121</v>
      </c>
      <c r="C31" s="35"/>
      <c r="D31" s="35" t="s">
        <v>68</v>
      </c>
      <c r="E31" s="35" t="s">
        <v>68</v>
      </c>
      <c r="F31" s="35" t="s">
        <v>68</v>
      </c>
      <c r="G31" s="35" t="s">
        <v>68</v>
      </c>
      <c r="H31" s="35" t="s">
        <v>68</v>
      </c>
      <c r="I31" s="35" t="s">
        <v>68</v>
      </c>
      <c r="J31" s="35" t="s">
        <v>68</v>
      </c>
      <c r="K31" s="36">
        <v>0.3</v>
      </c>
      <c r="L31" s="35">
        <v>0.45</v>
      </c>
      <c r="M31" s="35">
        <v>0.8</v>
      </c>
      <c r="N31" s="35" t="s">
        <v>68</v>
      </c>
      <c r="P31" s="10" t="s">
        <v>122</v>
      </c>
      <c r="Q31" s="11"/>
      <c r="R31" s="11"/>
      <c r="S31" s="11"/>
      <c r="T31" s="11"/>
      <c r="U31" s="11"/>
      <c r="V31" s="11"/>
      <c r="W31" s="11"/>
      <c r="X31" s="12"/>
      <c r="Y31" s="12"/>
      <c r="Z31" s="12"/>
    </row>
    <row r="32">
      <c r="A32" s="27" t="s">
        <v>123</v>
      </c>
      <c r="B32" s="27" t="s">
        <v>124</v>
      </c>
      <c r="C32" s="35"/>
      <c r="D32" s="35" t="s">
        <v>68</v>
      </c>
      <c r="E32" s="35" t="s">
        <v>68</v>
      </c>
      <c r="F32" s="35" t="s">
        <v>68</v>
      </c>
      <c r="G32" s="35" t="s">
        <v>68</v>
      </c>
      <c r="H32" s="35" t="s">
        <v>68</v>
      </c>
      <c r="I32" s="35" t="s">
        <v>68</v>
      </c>
      <c r="J32" s="35" t="s">
        <v>68</v>
      </c>
      <c r="K32" s="36">
        <v>3.11</v>
      </c>
      <c r="L32" s="35">
        <v>4.0</v>
      </c>
      <c r="M32" s="35">
        <v>3.43</v>
      </c>
      <c r="N32" s="35">
        <v>3.86</v>
      </c>
      <c r="P32" s="10"/>
      <c r="Q32" s="11"/>
      <c r="R32" s="11"/>
      <c r="S32" s="11"/>
      <c r="T32" s="11"/>
      <c r="U32" s="11"/>
      <c r="V32" s="11"/>
      <c r="W32" s="11"/>
      <c r="X32" s="12"/>
      <c r="Y32" s="12"/>
      <c r="Z32" s="12"/>
    </row>
    <row r="33">
      <c r="A33" s="27" t="s">
        <v>125</v>
      </c>
      <c r="B33" s="27" t="s">
        <v>126</v>
      </c>
      <c r="C33" s="35"/>
      <c r="D33" s="35">
        <v>3.12</v>
      </c>
      <c r="E33" s="35">
        <v>3.57</v>
      </c>
      <c r="F33" s="35">
        <v>4.3</v>
      </c>
      <c r="G33" s="35">
        <v>4.04</v>
      </c>
      <c r="H33" s="35">
        <v>3.46</v>
      </c>
      <c r="I33" s="35">
        <v>2.33</v>
      </c>
      <c r="J33" s="35">
        <v>-1.33</v>
      </c>
      <c r="K33" s="36">
        <v>3.04</v>
      </c>
      <c r="L33" s="35">
        <v>4.96</v>
      </c>
      <c r="M33" s="35">
        <v>3.45</v>
      </c>
      <c r="N33" s="35">
        <v>3.86</v>
      </c>
      <c r="P33" s="10" t="s">
        <v>127</v>
      </c>
      <c r="Q33" s="11"/>
      <c r="R33" s="11"/>
      <c r="S33" s="11"/>
      <c r="T33" s="11"/>
      <c r="U33" s="11"/>
      <c r="V33" s="11"/>
      <c r="W33" s="11"/>
      <c r="X33" s="12"/>
      <c r="Y33" s="12"/>
      <c r="Z33" s="12"/>
    </row>
    <row r="34">
      <c r="A34" s="27" t="s">
        <v>128</v>
      </c>
      <c r="B34" s="27" t="s">
        <v>129</v>
      </c>
      <c r="C34" s="30"/>
      <c r="D34" s="30" t="s">
        <v>68</v>
      </c>
      <c r="E34" s="30" t="s">
        <v>68</v>
      </c>
      <c r="F34" s="30" t="s">
        <v>68</v>
      </c>
      <c r="G34" s="30" t="s">
        <v>68</v>
      </c>
      <c r="H34" s="30" t="s">
        <v>68</v>
      </c>
      <c r="I34" s="30" t="s">
        <v>68</v>
      </c>
      <c r="J34" s="30" t="s">
        <v>68</v>
      </c>
      <c r="K34" s="31" t="s">
        <v>68</v>
      </c>
      <c r="L34" s="30" t="s">
        <v>68</v>
      </c>
      <c r="M34" s="30">
        <v>232.0</v>
      </c>
      <c r="N34" s="30" t="s">
        <v>68</v>
      </c>
      <c r="P34" s="10"/>
      <c r="Q34" s="11"/>
      <c r="R34" s="11"/>
      <c r="S34" s="11"/>
      <c r="T34" s="11"/>
      <c r="U34" s="11"/>
      <c r="V34" s="11"/>
      <c r="W34" s="11"/>
      <c r="X34" s="12"/>
      <c r="Y34" s="12"/>
      <c r="Z34" s="12"/>
    </row>
    <row r="35">
      <c r="A35" s="27" t="s">
        <v>130</v>
      </c>
      <c r="B35" s="27" t="s">
        <v>131</v>
      </c>
      <c r="C35" s="35"/>
      <c r="D35" s="35" t="s">
        <v>68</v>
      </c>
      <c r="E35" s="35" t="s">
        <v>68</v>
      </c>
      <c r="F35" s="35" t="s">
        <v>68</v>
      </c>
      <c r="G35" s="35" t="s">
        <v>68</v>
      </c>
      <c r="H35" s="35" t="s">
        <v>68</v>
      </c>
      <c r="I35" s="35" t="s">
        <v>68</v>
      </c>
      <c r="J35" s="35" t="s">
        <v>68</v>
      </c>
      <c r="K35" s="36">
        <v>3.07</v>
      </c>
      <c r="L35" s="35">
        <v>3.94</v>
      </c>
      <c r="M35" s="35">
        <v>3.4</v>
      </c>
      <c r="N35" s="35">
        <v>3.84</v>
      </c>
      <c r="P35" s="10"/>
      <c r="Q35" s="11"/>
      <c r="R35" s="11"/>
      <c r="S35" s="11"/>
      <c r="T35" s="11"/>
      <c r="U35" s="11"/>
      <c r="V35" s="11"/>
      <c r="W35" s="11"/>
      <c r="X35" s="12"/>
      <c r="Y35" s="12"/>
      <c r="Z35" s="12"/>
    </row>
    <row r="36">
      <c r="A36" s="27" t="s">
        <v>132</v>
      </c>
      <c r="B36" s="27" t="s">
        <v>133</v>
      </c>
      <c r="C36" s="35"/>
      <c r="D36" s="35">
        <v>3.05</v>
      </c>
      <c r="E36" s="35">
        <v>3.5</v>
      </c>
      <c r="F36" s="35">
        <v>4.22</v>
      </c>
      <c r="G36" s="35">
        <v>3.98</v>
      </c>
      <c r="H36" s="35">
        <v>3.42</v>
      </c>
      <c r="I36" s="35">
        <v>2.31</v>
      </c>
      <c r="J36" s="35">
        <v>-1.33</v>
      </c>
      <c r="K36" s="36">
        <v>3.0</v>
      </c>
      <c r="L36" s="35">
        <v>4.88</v>
      </c>
      <c r="M36" s="35">
        <v>3.43</v>
      </c>
      <c r="N36" s="35">
        <v>3.84</v>
      </c>
      <c r="P36" s="10"/>
      <c r="Q36" s="11"/>
      <c r="R36" s="11"/>
      <c r="S36" s="11"/>
      <c r="T36" s="11"/>
      <c r="U36" s="11"/>
      <c r="V36" s="11"/>
      <c r="W36" s="11"/>
      <c r="X36" s="12"/>
      <c r="Y36" s="12"/>
      <c r="Z36" s="12"/>
    </row>
    <row r="37">
      <c r="A37" s="27" t="s">
        <v>134</v>
      </c>
      <c r="B37" s="27" t="s">
        <v>135</v>
      </c>
      <c r="C37" s="30"/>
      <c r="D37" s="30" t="s">
        <v>68</v>
      </c>
      <c r="E37" s="30" t="s">
        <v>68</v>
      </c>
      <c r="F37" s="30" t="s">
        <v>68</v>
      </c>
      <c r="G37" s="30" t="s">
        <v>68</v>
      </c>
      <c r="H37" s="30" t="s">
        <v>68</v>
      </c>
      <c r="I37" s="30" t="s">
        <v>68</v>
      </c>
      <c r="J37" s="30" t="s">
        <v>68</v>
      </c>
      <c r="K37" s="31" t="s">
        <v>68</v>
      </c>
      <c r="L37" s="30" t="s">
        <v>68</v>
      </c>
      <c r="M37" s="30">
        <v>233.0</v>
      </c>
      <c r="N37" s="30" t="s">
        <v>68</v>
      </c>
      <c r="P37" s="10"/>
      <c r="Q37" s="11"/>
      <c r="R37" s="11"/>
      <c r="S37" s="11"/>
      <c r="T37" s="11"/>
      <c r="U37" s="11"/>
      <c r="V37" s="11"/>
      <c r="W37" s="11"/>
      <c r="X37" s="12"/>
      <c r="Y37" s="12"/>
      <c r="Z37" s="12"/>
    </row>
    <row r="38">
      <c r="A38" s="27" t="s">
        <v>136</v>
      </c>
      <c r="B38" s="27" t="s">
        <v>137</v>
      </c>
      <c r="C38" s="30"/>
      <c r="D38" s="30" t="s">
        <v>68</v>
      </c>
      <c r="E38" s="30" t="s">
        <v>68</v>
      </c>
      <c r="F38" s="30" t="s">
        <v>68</v>
      </c>
      <c r="G38" s="30" t="s">
        <v>68</v>
      </c>
      <c r="H38" s="30" t="s">
        <v>68</v>
      </c>
      <c r="I38" s="30" t="s">
        <v>68</v>
      </c>
      <c r="J38" s="30" t="s">
        <v>68</v>
      </c>
      <c r="K38" s="31" t="s">
        <v>68</v>
      </c>
      <c r="L38" s="30" t="s">
        <v>68</v>
      </c>
      <c r="M38" s="30" t="s">
        <v>68</v>
      </c>
      <c r="N38" s="30">
        <v>229.0</v>
      </c>
      <c r="P38" s="10"/>
      <c r="Q38" s="11"/>
      <c r="R38" s="11"/>
      <c r="S38" s="11"/>
      <c r="T38" s="11"/>
      <c r="U38" s="11"/>
      <c r="V38" s="11"/>
      <c r="W38" s="11"/>
      <c r="X38" s="12"/>
      <c r="Y38" s="12"/>
      <c r="Z38" s="12"/>
    </row>
    <row r="39">
      <c r="A39" s="27" t="s">
        <v>138</v>
      </c>
      <c r="B39" s="27" t="s">
        <v>139</v>
      </c>
      <c r="C39" s="30"/>
      <c r="D39" s="30" t="s">
        <v>68</v>
      </c>
      <c r="E39" s="30" t="s">
        <v>68</v>
      </c>
      <c r="F39" s="30" t="s">
        <v>68</v>
      </c>
      <c r="G39" s="30" t="s">
        <v>68</v>
      </c>
      <c r="H39" s="30" t="s">
        <v>68</v>
      </c>
      <c r="I39" s="30" t="s">
        <v>68</v>
      </c>
      <c r="J39" s="30" t="s">
        <v>68</v>
      </c>
      <c r="K39" s="31">
        <v>844.0</v>
      </c>
      <c r="L39" s="30">
        <v>1333.0</v>
      </c>
      <c r="M39" s="30">
        <v>800.0</v>
      </c>
      <c r="N39" s="30">
        <v>878.0</v>
      </c>
      <c r="P39" s="10"/>
      <c r="Q39" s="11"/>
      <c r="R39" s="11"/>
      <c r="S39" s="11"/>
      <c r="T39" s="11"/>
      <c r="U39" s="11"/>
      <c r="V39" s="11"/>
      <c r="W39" s="11"/>
      <c r="X39" s="12"/>
      <c r="Y39" s="12"/>
      <c r="Z39" s="12"/>
    </row>
    <row r="40">
      <c r="A40" s="27" t="s">
        <v>140</v>
      </c>
      <c r="B40" s="27" t="s">
        <v>141</v>
      </c>
      <c r="C40" s="35"/>
      <c r="D40" s="35" t="s">
        <v>68</v>
      </c>
      <c r="E40" s="35" t="s">
        <v>68</v>
      </c>
      <c r="F40" s="35" t="s">
        <v>68</v>
      </c>
      <c r="G40" s="35" t="s">
        <v>68</v>
      </c>
      <c r="H40" s="35" t="s">
        <v>68</v>
      </c>
      <c r="I40" s="35" t="s">
        <v>68</v>
      </c>
      <c r="J40" s="35" t="s">
        <v>68</v>
      </c>
      <c r="K40" s="36">
        <v>-0.07</v>
      </c>
      <c r="L40" s="35">
        <v>0.96</v>
      </c>
      <c r="M40" s="35">
        <v>0.03</v>
      </c>
      <c r="N40" s="35">
        <v>0.0</v>
      </c>
      <c r="P40" s="10"/>
      <c r="Q40" s="11"/>
      <c r="R40" s="11"/>
      <c r="S40" s="11"/>
      <c r="T40" s="11"/>
      <c r="U40" s="11"/>
      <c r="V40" s="11"/>
      <c r="W40" s="11"/>
      <c r="X40" s="12"/>
      <c r="Y40" s="12"/>
      <c r="Z40" s="12"/>
    </row>
    <row r="41">
      <c r="A41" s="27" t="s">
        <v>142</v>
      </c>
      <c r="B41" s="27" t="s">
        <v>143</v>
      </c>
      <c r="C41" s="35"/>
      <c r="D41" s="35" t="s">
        <v>68</v>
      </c>
      <c r="E41" s="35" t="s">
        <v>68</v>
      </c>
      <c r="F41" s="35" t="s">
        <v>68</v>
      </c>
      <c r="G41" s="35" t="s">
        <v>68</v>
      </c>
      <c r="H41" s="35" t="s">
        <v>68</v>
      </c>
      <c r="I41" s="35" t="s">
        <v>68</v>
      </c>
      <c r="J41" s="35" t="s">
        <v>68</v>
      </c>
      <c r="K41" s="36">
        <v>-0.07</v>
      </c>
      <c r="L41" s="35">
        <v>0.95</v>
      </c>
      <c r="M41" s="35">
        <v>0.03</v>
      </c>
      <c r="N41" s="35">
        <v>0.0</v>
      </c>
      <c r="P41" s="10"/>
      <c r="Q41" s="11"/>
      <c r="R41" s="11"/>
      <c r="S41" s="11"/>
      <c r="T41" s="11"/>
      <c r="U41" s="11"/>
      <c r="V41" s="11"/>
      <c r="W41" s="11"/>
      <c r="X41" s="12"/>
      <c r="Y41" s="12"/>
      <c r="Z41" s="12"/>
    </row>
    <row r="42">
      <c r="A42" s="27" t="s">
        <v>144</v>
      </c>
      <c r="B42" s="27" t="s">
        <v>145</v>
      </c>
      <c r="C42" s="30"/>
      <c r="D42" s="30" t="s">
        <v>68</v>
      </c>
      <c r="E42" s="30" t="s">
        <v>68</v>
      </c>
      <c r="F42" s="30" t="s">
        <v>68</v>
      </c>
      <c r="G42" s="30" t="s">
        <v>68</v>
      </c>
      <c r="H42" s="30" t="s">
        <v>68</v>
      </c>
      <c r="I42" s="30" t="s">
        <v>68</v>
      </c>
      <c r="J42" s="30" t="s">
        <v>68</v>
      </c>
      <c r="K42" s="31">
        <v>844.0</v>
      </c>
      <c r="L42" s="30">
        <v>1333.0</v>
      </c>
      <c r="M42" s="30">
        <v>800.0</v>
      </c>
      <c r="N42" s="30">
        <v>878.0</v>
      </c>
      <c r="P42" s="10"/>
      <c r="Q42" s="11"/>
      <c r="R42" s="11"/>
      <c r="S42" s="11"/>
      <c r="T42" s="11"/>
      <c r="U42" s="11"/>
      <c r="V42" s="11"/>
      <c r="W42" s="11"/>
      <c r="X42" s="12"/>
      <c r="Y42" s="12"/>
      <c r="Z42" s="12"/>
    </row>
    <row r="43">
      <c r="A43" s="27" t="s">
        <v>146</v>
      </c>
      <c r="B43" s="27" t="s">
        <v>147</v>
      </c>
      <c r="C43" s="30"/>
      <c r="D43" s="30">
        <v>903.0</v>
      </c>
      <c r="E43" s="30">
        <v>1042.0</v>
      </c>
      <c r="F43" s="30">
        <v>1253.0</v>
      </c>
      <c r="G43" s="30">
        <v>1158.0</v>
      </c>
      <c r="H43" s="30">
        <v>983.0</v>
      </c>
      <c r="I43" s="30">
        <v>644.0</v>
      </c>
      <c r="J43" s="30">
        <v>-366.0</v>
      </c>
      <c r="K43" s="31">
        <v>844.0</v>
      </c>
      <c r="L43" s="30">
        <v>1333.0</v>
      </c>
      <c r="M43" s="30">
        <v>800.0</v>
      </c>
      <c r="N43" s="30">
        <v>878.0</v>
      </c>
      <c r="P43" s="10"/>
      <c r="Q43" s="11"/>
      <c r="R43" s="11"/>
      <c r="S43" s="11"/>
      <c r="T43" s="11"/>
      <c r="U43" s="11"/>
      <c r="V43" s="11"/>
      <c r="W43" s="11"/>
      <c r="X43" s="12"/>
      <c r="Y43" s="12"/>
      <c r="Z43" s="12"/>
    </row>
    <row r="44">
      <c r="A44" s="24" t="s">
        <v>148</v>
      </c>
      <c r="B44" s="24" t="s">
        <v>149</v>
      </c>
      <c r="C44" s="32"/>
      <c r="D44" s="32">
        <v>903.0</v>
      </c>
      <c r="E44" s="32">
        <v>1042.0</v>
      </c>
      <c r="F44" s="32">
        <v>1253.0</v>
      </c>
      <c r="G44" s="32">
        <v>1158.0</v>
      </c>
      <c r="H44" s="32">
        <v>983.0</v>
      </c>
      <c r="I44" s="32">
        <v>644.0</v>
      </c>
      <c r="J44" s="32">
        <v>-366.0</v>
      </c>
      <c r="K44" s="33">
        <v>844.0</v>
      </c>
      <c r="L44" s="32">
        <v>1333.0</v>
      </c>
      <c r="M44" s="32">
        <v>800.0</v>
      </c>
      <c r="N44" s="32">
        <v>878.0</v>
      </c>
      <c r="P44" s="10" t="s">
        <v>148</v>
      </c>
      <c r="Q44" s="11"/>
      <c r="R44" s="11"/>
      <c r="S44" s="11"/>
      <c r="T44" s="11"/>
      <c r="U44" s="11"/>
      <c r="V44" s="11"/>
      <c r="W44" s="11"/>
      <c r="X44" s="12"/>
      <c r="Y44" s="12"/>
      <c r="Z44" s="12"/>
    </row>
    <row r="45">
      <c r="A45" s="27" t="s">
        <v>150</v>
      </c>
      <c r="B45" s="28"/>
      <c r="C45" s="28"/>
      <c r="D45" s="28"/>
      <c r="E45" s="28"/>
      <c r="F45" s="28"/>
      <c r="G45" s="28"/>
      <c r="H45" s="28"/>
      <c r="I45" s="28"/>
      <c r="J45" s="28"/>
      <c r="K45" s="29"/>
      <c r="L45" s="28"/>
      <c r="M45" s="28"/>
      <c r="N45" s="28"/>
      <c r="P45" s="10"/>
      <c r="Q45" s="11"/>
      <c r="R45" s="11"/>
      <c r="S45" s="11"/>
      <c r="T45" s="11"/>
      <c r="U45" s="11"/>
      <c r="V45" s="11"/>
      <c r="W45" s="11"/>
      <c r="X45" s="12"/>
      <c r="Y45" s="12"/>
      <c r="Z45" s="12"/>
    </row>
    <row r="46">
      <c r="A46" s="27" t="s">
        <v>151</v>
      </c>
      <c r="B46" s="27" t="s">
        <v>152</v>
      </c>
      <c r="C46" s="30"/>
      <c r="D46" s="30" t="s">
        <v>68</v>
      </c>
      <c r="E46" s="30" t="s">
        <v>68</v>
      </c>
      <c r="F46" s="30" t="s">
        <v>68</v>
      </c>
      <c r="G46" s="30" t="s">
        <v>68</v>
      </c>
      <c r="H46" s="30" t="s">
        <v>68</v>
      </c>
      <c r="I46" s="30" t="s">
        <v>68</v>
      </c>
      <c r="J46" s="30" t="s">
        <v>68</v>
      </c>
      <c r="K46" s="31" t="s">
        <v>68</v>
      </c>
      <c r="L46" s="30" t="s">
        <v>68</v>
      </c>
      <c r="M46" s="30" t="s">
        <v>68</v>
      </c>
      <c r="N46" s="30" t="s">
        <v>68</v>
      </c>
      <c r="P46" s="10"/>
      <c r="Q46" s="11"/>
      <c r="R46" s="11"/>
      <c r="S46" s="11"/>
      <c r="T46" s="11"/>
      <c r="U46" s="11"/>
      <c r="V46" s="11"/>
      <c r="W46" s="11"/>
      <c r="X46" s="12"/>
      <c r="Y46" s="12"/>
      <c r="Z46" s="12"/>
    </row>
    <row r="47">
      <c r="A47" s="27" t="s">
        <v>153</v>
      </c>
      <c r="B47" s="27" t="s">
        <v>154</v>
      </c>
      <c r="C47" s="30"/>
      <c r="D47" s="30" t="s">
        <v>68</v>
      </c>
      <c r="E47" s="30" t="s">
        <v>68</v>
      </c>
      <c r="F47" s="30" t="s">
        <v>68</v>
      </c>
      <c r="G47" s="30" t="s">
        <v>68</v>
      </c>
      <c r="H47" s="30" t="s">
        <v>68</v>
      </c>
      <c r="I47" s="30" t="s">
        <v>68</v>
      </c>
      <c r="J47" s="30" t="s">
        <v>68</v>
      </c>
      <c r="K47" s="31" t="s">
        <v>68</v>
      </c>
      <c r="L47" s="30" t="s">
        <v>68</v>
      </c>
      <c r="M47" s="30" t="s">
        <v>68</v>
      </c>
      <c r="N47" s="30" t="s">
        <v>68</v>
      </c>
      <c r="P47" s="10"/>
      <c r="Q47" s="11"/>
      <c r="R47" s="11"/>
      <c r="S47" s="11"/>
      <c r="T47" s="11"/>
      <c r="U47" s="11"/>
      <c r="V47" s="11"/>
      <c r="W47" s="11"/>
      <c r="X47" s="12"/>
      <c r="Y47" s="12"/>
      <c r="Z47" s="12"/>
    </row>
    <row r="48">
      <c r="A48" s="27" t="s">
        <v>155</v>
      </c>
      <c r="B48" s="27" t="s">
        <v>156</v>
      </c>
      <c r="C48" s="30"/>
      <c r="D48" s="30" t="s">
        <v>68</v>
      </c>
      <c r="E48" s="30" t="s">
        <v>68</v>
      </c>
      <c r="F48" s="30" t="s">
        <v>68</v>
      </c>
      <c r="G48" s="30" t="s">
        <v>68</v>
      </c>
      <c r="H48" s="30" t="s">
        <v>68</v>
      </c>
      <c r="I48" s="30" t="s">
        <v>68</v>
      </c>
      <c r="J48" s="30" t="s">
        <v>68</v>
      </c>
      <c r="K48" s="31" t="s">
        <v>68</v>
      </c>
      <c r="L48" s="30" t="s">
        <v>68</v>
      </c>
      <c r="M48" s="30" t="s">
        <v>68</v>
      </c>
      <c r="N48" s="30" t="s">
        <v>68</v>
      </c>
      <c r="P48" s="10"/>
      <c r="Q48" s="11"/>
      <c r="R48" s="11"/>
      <c r="S48" s="11"/>
      <c r="T48" s="11"/>
      <c r="U48" s="11"/>
      <c r="V48" s="11"/>
      <c r="W48" s="11"/>
      <c r="X48" s="12"/>
      <c r="Y48" s="12"/>
      <c r="Z48" s="12"/>
    </row>
    <row r="49">
      <c r="A49" s="27" t="s">
        <v>157</v>
      </c>
      <c r="B49" s="27" t="s">
        <v>158</v>
      </c>
      <c r="C49" s="30"/>
      <c r="D49" s="30" t="s">
        <v>68</v>
      </c>
      <c r="E49" s="30" t="s">
        <v>68</v>
      </c>
      <c r="F49" s="30" t="s">
        <v>68</v>
      </c>
      <c r="G49" s="30" t="s">
        <v>68</v>
      </c>
      <c r="H49" s="30" t="s">
        <v>68</v>
      </c>
      <c r="I49" s="30" t="s">
        <v>68</v>
      </c>
      <c r="J49" s="30" t="s">
        <v>68</v>
      </c>
      <c r="K49" s="31" t="s">
        <v>68</v>
      </c>
      <c r="L49" s="30" t="s">
        <v>68</v>
      </c>
      <c r="M49" s="30" t="s">
        <v>68</v>
      </c>
      <c r="N49" s="30" t="s">
        <v>68</v>
      </c>
      <c r="P49" s="10"/>
      <c r="Q49" s="11"/>
      <c r="R49" s="11"/>
      <c r="S49" s="11"/>
      <c r="T49" s="11"/>
      <c r="U49" s="11"/>
      <c r="V49" s="11"/>
      <c r="W49" s="11"/>
      <c r="X49" s="12"/>
      <c r="Y49" s="12"/>
      <c r="Z49" s="12"/>
    </row>
    <row r="50">
      <c r="A50" s="27" t="s">
        <v>159</v>
      </c>
      <c r="B50" s="27" t="s">
        <v>160</v>
      </c>
      <c r="C50" s="30"/>
      <c r="D50" s="30" t="s">
        <v>68</v>
      </c>
      <c r="E50" s="30">
        <v>1042.0</v>
      </c>
      <c r="F50" s="30">
        <v>1253.0</v>
      </c>
      <c r="G50" s="30">
        <v>1158.0</v>
      </c>
      <c r="H50" s="30">
        <v>983.0</v>
      </c>
      <c r="I50" s="30">
        <v>644.0</v>
      </c>
      <c r="J50" s="30">
        <v>-366.0</v>
      </c>
      <c r="K50" s="31">
        <v>844.0</v>
      </c>
      <c r="L50" s="30">
        <v>1333.0</v>
      </c>
      <c r="M50" s="30">
        <v>800.0</v>
      </c>
      <c r="N50" s="30">
        <v>878.0</v>
      </c>
      <c r="P50" s="10"/>
      <c r="Q50" s="11"/>
      <c r="R50" s="11"/>
      <c r="S50" s="11"/>
      <c r="T50" s="11"/>
      <c r="U50" s="11"/>
      <c r="V50" s="11"/>
      <c r="W50" s="11"/>
      <c r="X50" s="12"/>
      <c r="Y50" s="12"/>
      <c r="Z50" s="12"/>
    </row>
    <row r="51">
      <c r="A51" s="27" t="s">
        <v>161</v>
      </c>
      <c r="B51" s="28"/>
      <c r="C51" s="28"/>
      <c r="D51" s="28"/>
      <c r="E51" s="28"/>
      <c r="F51" s="28"/>
      <c r="G51" s="28"/>
      <c r="H51" s="28"/>
      <c r="I51" s="28"/>
      <c r="J51" s="28"/>
      <c r="K51" s="29"/>
      <c r="L51" s="28"/>
      <c r="M51" s="28"/>
      <c r="N51" s="28"/>
      <c r="P51" s="10"/>
      <c r="Q51" s="11"/>
      <c r="R51" s="11"/>
      <c r="S51" s="11"/>
      <c r="T51" s="11"/>
      <c r="U51" s="11"/>
      <c r="V51" s="11"/>
      <c r="W51" s="11"/>
      <c r="X51" s="12"/>
      <c r="Y51" s="12"/>
      <c r="Z51" s="12"/>
    </row>
    <row r="52">
      <c r="A52" s="27" t="s">
        <v>162</v>
      </c>
      <c r="B52" s="28"/>
      <c r="C52" s="28"/>
      <c r="D52" s="28"/>
      <c r="E52" s="28"/>
      <c r="F52" s="28"/>
      <c r="G52" s="28"/>
      <c r="H52" s="28"/>
      <c r="I52" s="28"/>
      <c r="J52" s="28"/>
      <c r="K52" s="29"/>
      <c r="L52" s="28"/>
      <c r="M52" s="28"/>
      <c r="N52" s="28"/>
      <c r="P52" s="10"/>
      <c r="Q52" s="11"/>
      <c r="R52" s="11"/>
      <c r="S52" s="11"/>
      <c r="T52" s="11"/>
      <c r="U52" s="11"/>
      <c r="V52" s="11"/>
      <c r="W52" s="11"/>
      <c r="X52" s="12"/>
      <c r="Y52" s="12"/>
      <c r="Z52" s="12"/>
    </row>
    <row r="53">
      <c r="A53" s="27" t="s">
        <v>66</v>
      </c>
      <c r="B53" s="27" t="s">
        <v>163</v>
      </c>
      <c r="C53" s="30"/>
      <c r="D53" s="30" t="s">
        <v>68</v>
      </c>
      <c r="E53" s="30" t="s">
        <v>68</v>
      </c>
      <c r="F53" s="30" t="s">
        <v>68</v>
      </c>
      <c r="G53" s="30" t="s">
        <v>68</v>
      </c>
      <c r="H53" s="30" t="s">
        <v>68</v>
      </c>
      <c r="I53" s="30" t="s">
        <v>68</v>
      </c>
      <c r="J53" s="30" t="s">
        <v>68</v>
      </c>
      <c r="K53" s="31" t="s">
        <v>68</v>
      </c>
      <c r="L53" s="30" t="s">
        <v>68</v>
      </c>
      <c r="M53" s="30">
        <v>7560.0</v>
      </c>
      <c r="N53" s="30">
        <v>7429.0</v>
      </c>
      <c r="P53" s="10"/>
      <c r="Q53" s="11"/>
      <c r="R53" s="11"/>
      <c r="S53" s="11"/>
      <c r="T53" s="11"/>
      <c r="U53" s="11"/>
      <c r="V53" s="11"/>
      <c r="W53" s="11"/>
      <c r="X53" s="12"/>
      <c r="Y53" s="12"/>
      <c r="Z53" s="12"/>
    </row>
    <row r="54">
      <c r="A54" s="27" t="s">
        <v>73</v>
      </c>
      <c r="B54" s="27" t="s">
        <v>164</v>
      </c>
      <c r="C54" s="30"/>
      <c r="D54" s="30" t="s">
        <v>68</v>
      </c>
      <c r="E54" s="30" t="s">
        <v>68</v>
      </c>
      <c r="F54" s="30" t="s">
        <v>68</v>
      </c>
      <c r="G54" s="30" t="s">
        <v>68</v>
      </c>
      <c r="H54" s="30" t="s">
        <v>68</v>
      </c>
      <c r="I54" s="30" t="s">
        <v>68</v>
      </c>
      <c r="J54" s="30" t="s">
        <v>68</v>
      </c>
      <c r="K54" s="31">
        <v>3338.0</v>
      </c>
      <c r="L54" s="30">
        <v>4027.0</v>
      </c>
      <c r="M54" s="30">
        <v>4305.0</v>
      </c>
      <c r="N54" s="30">
        <v>4193.0</v>
      </c>
      <c r="P54" s="10"/>
      <c r="Q54" s="11"/>
      <c r="R54" s="11"/>
      <c r="S54" s="11"/>
      <c r="T54" s="11"/>
      <c r="U54" s="11"/>
      <c r="V54" s="11"/>
      <c r="W54" s="11"/>
      <c r="X54" s="12"/>
      <c r="Y54" s="12"/>
      <c r="Z54" s="12"/>
    </row>
    <row r="55">
      <c r="A55" s="27" t="s">
        <v>165</v>
      </c>
      <c r="B55" s="27" t="s">
        <v>166</v>
      </c>
      <c r="C55" s="30"/>
      <c r="D55" s="30">
        <v>1.0</v>
      </c>
      <c r="E55" s="30" t="s">
        <v>68</v>
      </c>
      <c r="F55" s="30" t="s">
        <v>68</v>
      </c>
      <c r="G55" s="30" t="s">
        <v>68</v>
      </c>
      <c r="H55" s="30" t="s">
        <v>68</v>
      </c>
      <c r="I55" s="30" t="s">
        <v>68</v>
      </c>
      <c r="J55" s="30" t="s">
        <v>68</v>
      </c>
      <c r="K55" s="31" t="s">
        <v>68</v>
      </c>
      <c r="L55" s="30" t="s">
        <v>68</v>
      </c>
      <c r="M55" s="30" t="s">
        <v>68</v>
      </c>
      <c r="N55" s="30" t="s">
        <v>68</v>
      </c>
      <c r="P55" s="10"/>
      <c r="Q55" s="11"/>
      <c r="R55" s="11"/>
      <c r="S55" s="11"/>
      <c r="T55" s="11"/>
      <c r="U55" s="11"/>
      <c r="V55" s="11"/>
      <c r="W55" s="11"/>
      <c r="X55" s="12"/>
      <c r="Y55" s="12"/>
      <c r="Z55" s="12"/>
    </row>
    <row r="56">
      <c r="A56" s="27" t="s">
        <v>167</v>
      </c>
      <c r="B56" s="27" t="s">
        <v>168</v>
      </c>
      <c r="C56" s="30"/>
      <c r="D56" s="30">
        <v>406.0</v>
      </c>
      <c r="E56" s="30">
        <v>438.0</v>
      </c>
      <c r="F56" s="30">
        <v>457.0</v>
      </c>
      <c r="G56" s="30">
        <v>518.0</v>
      </c>
      <c r="H56" s="30">
        <v>571.0</v>
      </c>
      <c r="I56" s="30">
        <v>590.0</v>
      </c>
      <c r="J56" s="30">
        <v>588.0</v>
      </c>
      <c r="K56" s="31">
        <v>521.0</v>
      </c>
      <c r="L56" s="30">
        <v>363.0</v>
      </c>
      <c r="M56" s="30">
        <v>221.0</v>
      </c>
      <c r="N56" s="30">
        <v>269.0</v>
      </c>
      <c r="P56" s="10"/>
      <c r="Q56" s="11"/>
      <c r="R56" s="11"/>
      <c r="S56" s="11"/>
      <c r="T56" s="11"/>
      <c r="U56" s="11"/>
      <c r="V56" s="11"/>
      <c r="W56" s="11"/>
      <c r="X56" s="12"/>
      <c r="Y56" s="12"/>
      <c r="Z56" s="12"/>
    </row>
    <row r="57">
      <c r="A57" s="27" t="s">
        <v>169</v>
      </c>
      <c r="B57" s="27" t="s">
        <v>170</v>
      </c>
      <c r="C57" s="30"/>
      <c r="D57" s="30" t="s">
        <v>68</v>
      </c>
      <c r="E57" s="30" t="s">
        <v>68</v>
      </c>
      <c r="F57" s="30" t="s">
        <v>68</v>
      </c>
      <c r="G57" s="30" t="s">
        <v>68</v>
      </c>
      <c r="H57" s="30" t="s">
        <v>68</v>
      </c>
      <c r="I57" s="30" t="s">
        <v>68</v>
      </c>
      <c r="J57" s="30" t="s">
        <v>68</v>
      </c>
      <c r="K57" s="31" t="s">
        <v>68</v>
      </c>
      <c r="L57" s="30" t="s">
        <v>68</v>
      </c>
      <c r="M57" s="30">
        <v>1879.0</v>
      </c>
      <c r="N57" s="30">
        <v>1951.0</v>
      </c>
      <c r="P57" s="10"/>
      <c r="Q57" s="11"/>
      <c r="R57" s="11"/>
      <c r="S57" s="11"/>
      <c r="T57" s="11"/>
      <c r="U57" s="11"/>
      <c r="V57" s="11"/>
      <c r="W57" s="11"/>
      <c r="X57" s="12"/>
      <c r="Y57" s="12"/>
      <c r="Z57" s="12"/>
    </row>
    <row r="58">
      <c r="A58" s="27" t="s">
        <v>171</v>
      </c>
      <c r="B58" s="27" t="s">
        <v>172</v>
      </c>
      <c r="C58" s="30"/>
      <c r="D58" s="30" t="s">
        <v>68</v>
      </c>
      <c r="E58" s="30" t="s">
        <v>68</v>
      </c>
      <c r="F58" s="30" t="s">
        <v>68</v>
      </c>
      <c r="G58" s="30" t="s">
        <v>68</v>
      </c>
      <c r="H58" s="30" t="s">
        <v>68</v>
      </c>
      <c r="I58" s="30" t="s">
        <v>68</v>
      </c>
      <c r="J58" s="30">
        <v>587.994</v>
      </c>
      <c r="K58" s="31">
        <v>521.0</v>
      </c>
      <c r="L58" s="30">
        <v>363.0</v>
      </c>
      <c r="M58" s="30">
        <v>221.0</v>
      </c>
      <c r="N58" s="30">
        <v>269.0</v>
      </c>
      <c r="P58" s="10"/>
      <c r="Q58" s="11"/>
      <c r="R58" s="11"/>
      <c r="S58" s="11"/>
      <c r="T58" s="11"/>
      <c r="U58" s="11"/>
      <c r="V58" s="11"/>
      <c r="W58" s="11"/>
      <c r="X58" s="12"/>
      <c r="Y58" s="12"/>
      <c r="Z58" s="12"/>
    </row>
    <row r="59">
      <c r="A59" s="27" t="s">
        <v>95</v>
      </c>
      <c r="B59" s="27" t="s">
        <v>173</v>
      </c>
      <c r="C59" s="30"/>
      <c r="D59" s="30">
        <v>314.0</v>
      </c>
      <c r="E59" s="30">
        <v>324.0</v>
      </c>
      <c r="F59" s="30">
        <v>334.0</v>
      </c>
      <c r="G59" s="30">
        <v>394.0</v>
      </c>
      <c r="H59" s="30">
        <v>406.0</v>
      </c>
      <c r="I59" s="30">
        <v>385.0</v>
      </c>
      <c r="J59" s="30">
        <v>378.0</v>
      </c>
      <c r="K59" s="31">
        <v>432.0</v>
      </c>
      <c r="L59" s="30">
        <v>388.0</v>
      </c>
      <c r="M59" s="30">
        <v>348.0</v>
      </c>
      <c r="N59" s="30">
        <v>345.0</v>
      </c>
      <c r="P59" s="10"/>
      <c r="Q59" s="11"/>
      <c r="R59" s="11"/>
      <c r="S59" s="11"/>
      <c r="T59" s="11"/>
      <c r="U59" s="11"/>
      <c r="V59" s="11"/>
      <c r="W59" s="11"/>
      <c r="X59" s="12"/>
      <c r="Y59" s="12"/>
      <c r="Z59" s="12"/>
    </row>
    <row r="60">
      <c r="A60" s="27" t="s">
        <v>174</v>
      </c>
      <c r="B60" s="27" t="s">
        <v>175</v>
      </c>
      <c r="C60" s="30"/>
      <c r="D60" s="30" t="s">
        <v>68</v>
      </c>
      <c r="E60" s="30" t="s">
        <v>68</v>
      </c>
      <c r="F60" s="30" t="s">
        <v>68</v>
      </c>
      <c r="G60" s="30" t="s">
        <v>68</v>
      </c>
      <c r="H60" s="30" t="s">
        <v>68</v>
      </c>
      <c r="I60" s="30">
        <v>80.9</v>
      </c>
      <c r="J60" s="30">
        <v>252.442</v>
      </c>
      <c r="K60" s="31" t="s">
        <v>68</v>
      </c>
      <c r="L60" s="30" t="s">
        <v>68</v>
      </c>
      <c r="M60" s="30" t="s">
        <v>68</v>
      </c>
      <c r="N60" s="30" t="s">
        <v>68</v>
      </c>
      <c r="P60" s="10"/>
      <c r="Q60" s="11"/>
      <c r="R60" s="11"/>
      <c r="S60" s="11"/>
      <c r="T60" s="11"/>
      <c r="U60" s="11"/>
      <c r="V60" s="11"/>
      <c r="W60" s="11"/>
      <c r="X60" s="12"/>
      <c r="Y60" s="12"/>
      <c r="Z60" s="12"/>
    </row>
    <row r="61">
      <c r="A61" s="27" t="s">
        <v>176</v>
      </c>
      <c r="B61" s="27" t="s">
        <v>177</v>
      </c>
      <c r="C61" s="30"/>
      <c r="D61" s="30" t="s">
        <v>68</v>
      </c>
      <c r="E61" s="30" t="s">
        <v>68</v>
      </c>
      <c r="F61" s="30" t="s">
        <v>68</v>
      </c>
      <c r="G61" s="30">
        <v>34.545</v>
      </c>
      <c r="H61" s="30" t="s">
        <v>68</v>
      </c>
      <c r="I61" s="30">
        <v>20.3</v>
      </c>
      <c r="J61" s="30" t="s">
        <v>68</v>
      </c>
      <c r="K61" s="31" t="s">
        <v>68</v>
      </c>
      <c r="L61" s="30" t="s">
        <v>68</v>
      </c>
      <c r="M61" s="30" t="s">
        <v>68</v>
      </c>
      <c r="N61" s="30" t="s">
        <v>68</v>
      </c>
      <c r="P61" s="10"/>
      <c r="Q61" s="11"/>
      <c r="R61" s="11"/>
      <c r="S61" s="11"/>
      <c r="T61" s="11"/>
      <c r="U61" s="11"/>
      <c r="V61" s="11"/>
      <c r="W61" s="11"/>
      <c r="X61" s="12"/>
      <c r="Y61" s="12"/>
      <c r="Z61" s="12"/>
    </row>
    <row r="62">
      <c r="A62" s="27" t="s">
        <v>79</v>
      </c>
      <c r="B62" s="27" t="s">
        <v>178</v>
      </c>
      <c r="C62" s="30"/>
      <c r="D62" s="30" t="s">
        <v>68</v>
      </c>
      <c r="E62" s="30" t="s">
        <v>68</v>
      </c>
      <c r="F62" s="30" t="s">
        <v>68</v>
      </c>
      <c r="G62" s="30" t="s">
        <v>68</v>
      </c>
      <c r="H62" s="30" t="s">
        <v>68</v>
      </c>
      <c r="I62" s="30" t="s">
        <v>68</v>
      </c>
      <c r="J62" s="30" t="s">
        <v>68</v>
      </c>
      <c r="K62" s="31" t="s">
        <v>68</v>
      </c>
      <c r="L62" s="30" t="s">
        <v>68</v>
      </c>
      <c r="M62" s="30" t="s">
        <v>68</v>
      </c>
      <c r="N62" s="30" t="s">
        <v>68</v>
      </c>
      <c r="P62" s="10"/>
      <c r="Q62" s="11"/>
      <c r="R62" s="11"/>
      <c r="S62" s="11"/>
      <c r="T62" s="11"/>
      <c r="U62" s="11"/>
      <c r="V62" s="11"/>
      <c r="W62" s="11"/>
      <c r="X62" s="12"/>
      <c r="Y62" s="12"/>
      <c r="Z62" s="12"/>
    </row>
    <row r="63">
      <c r="A63" s="27" t="s">
        <v>104</v>
      </c>
      <c r="B63" s="27" t="s">
        <v>179</v>
      </c>
      <c r="C63" s="30"/>
      <c r="D63" s="30">
        <v>543.0</v>
      </c>
      <c r="E63" s="30">
        <v>594.0</v>
      </c>
      <c r="F63" s="30">
        <v>681.0</v>
      </c>
      <c r="G63" s="30">
        <v>538.0</v>
      </c>
      <c r="H63" s="30">
        <v>329.0</v>
      </c>
      <c r="I63" s="30">
        <v>213.0</v>
      </c>
      <c r="J63" s="30">
        <v>185.0</v>
      </c>
      <c r="K63" s="31">
        <v>257.0</v>
      </c>
      <c r="L63" s="30">
        <v>348.0</v>
      </c>
      <c r="M63" s="30">
        <v>251.0</v>
      </c>
      <c r="N63" s="30">
        <v>143.0</v>
      </c>
      <c r="P63" s="10"/>
      <c r="Q63" s="11"/>
      <c r="R63" s="11"/>
      <c r="S63" s="11"/>
      <c r="T63" s="11"/>
      <c r="U63" s="11"/>
      <c r="V63" s="11"/>
      <c r="W63" s="11"/>
      <c r="X63" s="12"/>
      <c r="Y63" s="12"/>
      <c r="Z63" s="12"/>
    </row>
    <row r="64">
      <c r="A64" s="27" t="s">
        <v>180</v>
      </c>
      <c r="B64" s="27" t="s">
        <v>181</v>
      </c>
      <c r="C64" s="30"/>
      <c r="D64" s="30" t="s">
        <v>68</v>
      </c>
      <c r="E64" s="30" t="s">
        <v>68</v>
      </c>
      <c r="F64" s="30" t="s">
        <v>68</v>
      </c>
      <c r="G64" s="30" t="s">
        <v>68</v>
      </c>
      <c r="H64" s="30" t="s">
        <v>68</v>
      </c>
      <c r="I64" s="30" t="s">
        <v>68</v>
      </c>
      <c r="J64" s="30" t="s">
        <v>68</v>
      </c>
      <c r="K64" s="31">
        <v>21.0</v>
      </c>
      <c r="L64" s="30">
        <v>-258.0</v>
      </c>
      <c r="M64" s="30">
        <v>-6.0</v>
      </c>
      <c r="N64" s="30">
        <v>0.0</v>
      </c>
      <c r="P64" s="10"/>
      <c r="Q64" s="11"/>
      <c r="R64" s="11"/>
      <c r="S64" s="11"/>
      <c r="T64" s="11"/>
      <c r="U64" s="11"/>
      <c r="V64" s="11"/>
      <c r="W64" s="11"/>
      <c r="X64" s="12"/>
      <c r="Y64" s="12"/>
      <c r="Z64" s="12"/>
    </row>
    <row r="65">
      <c r="A65" s="27" t="s">
        <v>151</v>
      </c>
      <c r="B65" s="27" t="s">
        <v>182</v>
      </c>
      <c r="C65" s="30"/>
      <c r="D65" s="30">
        <v>40.0</v>
      </c>
      <c r="E65" s="30">
        <v>21.0</v>
      </c>
      <c r="F65" s="30">
        <v>-23.0</v>
      </c>
      <c r="G65" s="30">
        <v>-19.0</v>
      </c>
      <c r="H65" s="30">
        <v>23.0</v>
      </c>
      <c r="I65" s="30">
        <v>-20.0</v>
      </c>
      <c r="J65" s="30">
        <v>-5.0</v>
      </c>
      <c r="K65" s="31">
        <v>-3.0</v>
      </c>
      <c r="L65" s="30">
        <v>2.0</v>
      </c>
      <c r="M65" s="30">
        <v>-2.0</v>
      </c>
      <c r="N65" s="30">
        <v>-2.0</v>
      </c>
      <c r="P65" s="10"/>
      <c r="Q65" s="11"/>
      <c r="R65" s="11"/>
      <c r="S65" s="11"/>
      <c r="T65" s="11"/>
      <c r="U65" s="11"/>
      <c r="V65" s="11"/>
      <c r="W65" s="11"/>
      <c r="X65" s="12"/>
      <c r="Y65" s="12"/>
      <c r="Z65" s="12"/>
    </row>
    <row r="66">
      <c r="A66" s="27" t="s">
        <v>153</v>
      </c>
      <c r="B66" s="27" t="s">
        <v>183</v>
      </c>
      <c r="C66" s="30"/>
      <c r="D66" s="30">
        <v>46.0</v>
      </c>
      <c r="E66" s="30">
        <v>0.0</v>
      </c>
      <c r="F66" s="30">
        <v>8.0</v>
      </c>
      <c r="G66" s="30">
        <v>-5.0</v>
      </c>
      <c r="H66" s="30">
        <v>2.0</v>
      </c>
      <c r="I66" s="30">
        <v>0.0</v>
      </c>
      <c r="J66" s="30" t="s">
        <v>68</v>
      </c>
      <c r="K66" s="31" t="s">
        <v>68</v>
      </c>
      <c r="L66" s="30" t="s">
        <v>68</v>
      </c>
      <c r="M66" s="30" t="s">
        <v>68</v>
      </c>
      <c r="N66" s="30" t="s">
        <v>68</v>
      </c>
      <c r="P66" s="10"/>
      <c r="Q66" s="11"/>
      <c r="R66" s="11"/>
      <c r="S66" s="11"/>
      <c r="T66" s="11"/>
      <c r="U66" s="11"/>
      <c r="V66" s="11"/>
      <c r="W66" s="11"/>
      <c r="X66" s="12"/>
      <c r="Y66" s="12"/>
      <c r="Z66" s="12"/>
    </row>
    <row r="67">
      <c r="A67" s="27" t="s">
        <v>184</v>
      </c>
      <c r="B67" s="27" t="s">
        <v>185</v>
      </c>
      <c r="C67" s="30"/>
      <c r="D67" s="30" t="s">
        <v>68</v>
      </c>
      <c r="E67" s="30">
        <v>34.0</v>
      </c>
      <c r="F67" s="30">
        <v>6.0</v>
      </c>
      <c r="G67" s="30">
        <v>-8.0</v>
      </c>
      <c r="H67" s="30">
        <v>-20.0</v>
      </c>
      <c r="I67" s="30">
        <v>10.0</v>
      </c>
      <c r="J67" s="30">
        <v>2.0</v>
      </c>
      <c r="K67" s="31">
        <v>-2.0</v>
      </c>
      <c r="L67" s="30">
        <v>1.0</v>
      </c>
      <c r="M67" s="30">
        <v>2.0</v>
      </c>
      <c r="N67" s="30">
        <v>1.0</v>
      </c>
      <c r="P67" s="10"/>
      <c r="Q67" s="11"/>
      <c r="R67" s="11"/>
      <c r="S67" s="11"/>
      <c r="T67" s="11"/>
      <c r="U67" s="11"/>
      <c r="V67" s="11"/>
      <c r="W67" s="11"/>
      <c r="X67" s="12"/>
      <c r="Y67" s="12"/>
      <c r="Z67" s="12"/>
    </row>
    <row r="68">
      <c r="A68" s="27" t="s">
        <v>155</v>
      </c>
      <c r="B68" s="27" t="s">
        <v>186</v>
      </c>
      <c r="C68" s="30"/>
      <c r="D68" s="30">
        <v>-50.0</v>
      </c>
      <c r="E68" s="30">
        <v>-60.0</v>
      </c>
      <c r="F68" s="30">
        <v>14.0</v>
      </c>
      <c r="G68" s="30">
        <v>4.0</v>
      </c>
      <c r="H68" s="30">
        <v>7.0</v>
      </c>
      <c r="I68" s="30">
        <v>47.0</v>
      </c>
      <c r="J68" s="30">
        <v>-4.0</v>
      </c>
      <c r="K68" s="31">
        <v>36.0</v>
      </c>
      <c r="L68" s="30">
        <v>2.0</v>
      </c>
      <c r="M68" s="30">
        <v>-2.0</v>
      </c>
      <c r="N68" s="30">
        <v>-2.0</v>
      </c>
      <c r="P68" s="10"/>
      <c r="Q68" s="11"/>
      <c r="R68" s="11"/>
      <c r="S68" s="11"/>
      <c r="T68" s="11"/>
      <c r="U68" s="11"/>
      <c r="V68" s="11"/>
      <c r="W68" s="11"/>
      <c r="X68" s="12"/>
      <c r="Y68" s="12"/>
      <c r="Z68" s="12"/>
    </row>
    <row r="69">
      <c r="A69" s="27" t="s">
        <v>187</v>
      </c>
      <c r="B69" s="27" t="s">
        <v>188</v>
      </c>
      <c r="C69" s="30"/>
      <c r="D69" s="30">
        <v>349.0</v>
      </c>
      <c r="E69" s="30">
        <v>691.0</v>
      </c>
      <c r="F69" s="30">
        <v>1171.0</v>
      </c>
      <c r="G69" s="30">
        <v>1268.0</v>
      </c>
      <c r="H69" s="30">
        <v>686.0</v>
      </c>
      <c r="I69" s="30">
        <v>666.0</v>
      </c>
      <c r="J69" s="30">
        <v>332.0</v>
      </c>
      <c r="K69" s="31">
        <v>83.0</v>
      </c>
      <c r="L69" s="30">
        <v>120.0</v>
      </c>
      <c r="M69" s="30">
        <v>186.0</v>
      </c>
      <c r="N69" s="30">
        <v>182.0</v>
      </c>
      <c r="P69" s="10" t="s">
        <v>122</v>
      </c>
      <c r="Q69" s="11"/>
      <c r="R69" s="11"/>
      <c r="S69" s="11"/>
      <c r="T69" s="11"/>
      <c r="U69" s="11"/>
      <c r="V69" s="11"/>
      <c r="W69" s="11"/>
      <c r="X69" s="12"/>
      <c r="Y69" s="12"/>
      <c r="Z69" s="12"/>
    </row>
    <row r="70">
      <c r="A70" s="27" t="s">
        <v>120</v>
      </c>
      <c r="B70" s="27" t="s">
        <v>189</v>
      </c>
      <c r="C70" s="35"/>
      <c r="D70" s="35">
        <v>1.2</v>
      </c>
      <c r="E70" s="35">
        <v>1.36</v>
      </c>
      <c r="F70" s="35">
        <v>2.0</v>
      </c>
      <c r="G70" s="35">
        <v>2.4</v>
      </c>
      <c r="H70" s="35">
        <v>2.4</v>
      </c>
      <c r="I70" s="35">
        <v>2.4</v>
      </c>
      <c r="J70" s="35">
        <v>1.2</v>
      </c>
      <c r="K70" s="36">
        <v>0.3</v>
      </c>
      <c r="L70" s="35">
        <v>0.45</v>
      </c>
      <c r="M70" s="35">
        <v>0.8</v>
      </c>
      <c r="N70" s="35">
        <v>0.8</v>
      </c>
      <c r="P70" s="10"/>
      <c r="Q70" s="11"/>
      <c r="R70" s="11"/>
      <c r="S70" s="11"/>
      <c r="T70" s="11"/>
      <c r="U70" s="11"/>
      <c r="V70" s="11"/>
      <c r="W70" s="11"/>
      <c r="X70" s="12"/>
      <c r="Y70" s="12"/>
      <c r="Z70" s="12"/>
    </row>
    <row r="71">
      <c r="A71" s="27" t="s">
        <v>125</v>
      </c>
      <c r="B71" s="27" t="s">
        <v>190</v>
      </c>
      <c r="C71" s="35"/>
      <c r="D71" s="35">
        <v>3.12</v>
      </c>
      <c r="E71" s="35">
        <v>3.57</v>
      </c>
      <c r="F71" s="35">
        <v>4.3</v>
      </c>
      <c r="G71" s="35">
        <v>4.04</v>
      </c>
      <c r="H71" s="35">
        <v>3.46</v>
      </c>
      <c r="I71" s="35">
        <v>2.33</v>
      </c>
      <c r="J71" s="35">
        <v>-1.33</v>
      </c>
      <c r="K71" s="36" t="s">
        <v>68</v>
      </c>
      <c r="L71" s="35" t="s">
        <v>68</v>
      </c>
      <c r="M71" s="35" t="s">
        <v>68</v>
      </c>
      <c r="N71" s="35" t="s">
        <v>68</v>
      </c>
      <c r="P71" s="10"/>
      <c r="Q71" s="11"/>
      <c r="R71" s="11"/>
      <c r="S71" s="11"/>
      <c r="T71" s="11"/>
      <c r="U71" s="11"/>
      <c r="V71" s="11"/>
      <c r="W71" s="11"/>
      <c r="X71" s="12"/>
      <c r="Y71" s="12"/>
      <c r="Z71" s="12"/>
    </row>
    <row r="72">
      <c r="A72" s="27" t="s">
        <v>128</v>
      </c>
      <c r="B72" s="27" t="s">
        <v>191</v>
      </c>
      <c r="C72" s="30"/>
      <c r="D72" s="30">
        <v>290.0</v>
      </c>
      <c r="E72" s="30" t="s">
        <v>68</v>
      </c>
      <c r="F72" s="30">
        <v>291.0</v>
      </c>
      <c r="G72" s="30" t="s">
        <v>68</v>
      </c>
      <c r="H72" s="30">
        <v>284.0</v>
      </c>
      <c r="I72" s="30">
        <v>276.0</v>
      </c>
      <c r="J72" s="30">
        <v>276.0</v>
      </c>
      <c r="K72" s="31">
        <v>278.0</v>
      </c>
      <c r="L72" s="30">
        <v>269.0</v>
      </c>
      <c r="M72" s="30">
        <v>232.0</v>
      </c>
      <c r="N72" s="30">
        <v>228.0</v>
      </c>
      <c r="P72" s="10"/>
      <c r="Q72" s="11"/>
      <c r="R72" s="11"/>
      <c r="S72" s="11"/>
      <c r="T72" s="11"/>
      <c r="U72" s="11"/>
      <c r="V72" s="11"/>
      <c r="W72" s="11"/>
      <c r="X72" s="12"/>
      <c r="Y72" s="12"/>
      <c r="Z72" s="12"/>
    </row>
    <row r="73">
      <c r="A73" s="27" t="s">
        <v>132</v>
      </c>
      <c r="B73" s="27" t="s">
        <v>192</v>
      </c>
      <c r="C73" s="35"/>
      <c r="D73" s="35">
        <v>3.05</v>
      </c>
      <c r="E73" s="35">
        <v>3.5</v>
      </c>
      <c r="F73" s="35">
        <v>4.22</v>
      </c>
      <c r="G73" s="35">
        <v>3.98</v>
      </c>
      <c r="H73" s="35">
        <v>3.42</v>
      </c>
      <c r="I73" s="35">
        <v>2.31</v>
      </c>
      <c r="J73" s="35">
        <v>-1.33</v>
      </c>
      <c r="K73" s="36" t="s">
        <v>68</v>
      </c>
      <c r="L73" s="35" t="s">
        <v>68</v>
      </c>
      <c r="M73" s="35">
        <v>3.43</v>
      </c>
      <c r="N73" s="35" t="s">
        <v>68</v>
      </c>
      <c r="P73" s="10"/>
      <c r="Q73" s="11"/>
      <c r="R73" s="11"/>
      <c r="S73" s="11"/>
      <c r="T73" s="11"/>
      <c r="U73" s="11"/>
      <c r="V73" s="11"/>
      <c r="W73" s="11"/>
      <c r="X73" s="12"/>
      <c r="Y73" s="12"/>
      <c r="Z73" s="12"/>
    </row>
    <row r="74">
      <c r="A74" s="27" t="s">
        <v>134</v>
      </c>
      <c r="B74" s="27" t="s">
        <v>193</v>
      </c>
      <c r="C74" s="30"/>
      <c r="D74" s="30">
        <v>296.0</v>
      </c>
      <c r="E74" s="30">
        <v>298.0</v>
      </c>
      <c r="F74" s="30">
        <v>297.0</v>
      </c>
      <c r="G74" s="30">
        <v>291.0</v>
      </c>
      <c r="H74" s="30">
        <v>287.0</v>
      </c>
      <c r="I74" s="30">
        <v>279.0</v>
      </c>
      <c r="J74" s="30">
        <v>276.0</v>
      </c>
      <c r="K74" s="31">
        <v>281.0</v>
      </c>
      <c r="L74" s="30">
        <v>273.0</v>
      </c>
      <c r="M74" s="30">
        <v>233.0</v>
      </c>
      <c r="N74" s="30">
        <v>229.0</v>
      </c>
      <c r="P74" s="10"/>
      <c r="Q74" s="11"/>
      <c r="R74" s="11"/>
      <c r="S74" s="11"/>
      <c r="T74" s="11"/>
      <c r="U74" s="11"/>
      <c r="V74" s="11"/>
      <c r="W74" s="11"/>
      <c r="X74" s="12"/>
      <c r="Y74" s="12"/>
      <c r="Z74" s="12"/>
    </row>
    <row r="75">
      <c r="A75" s="27" t="s">
        <v>194</v>
      </c>
      <c r="B75" s="27" t="s">
        <v>195</v>
      </c>
      <c r="C75" s="30"/>
      <c r="D75" s="30">
        <v>611.0</v>
      </c>
      <c r="E75" s="30">
        <v>645.0</v>
      </c>
      <c r="F75" s="30">
        <v>683.0</v>
      </c>
      <c r="G75" s="30">
        <v>763.0</v>
      </c>
      <c r="H75" s="30">
        <v>801.0</v>
      </c>
      <c r="I75" s="30">
        <v>831.0</v>
      </c>
      <c r="J75" s="30">
        <v>899.0</v>
      </c>
      <c r="K75" s="31">
        <v>311.0</v>
      </c>
      <c r="L75" s="30">
        <v>358.0</v>
      </c>
      <c r="M75" s="30">
        <v>382.0</v>
      </c>
      <c r="N75" s="30">
        <v>402.0</v>
      </c>
      <c r="P75" s="10"/>
      <c r="Q75" s="11"/>
      <c r="R75" s="11"/>
      <c r="S75" s="11"/>
      <c r="T75" s="11"/>
      <c r="U75" s="11"/>
      <c r="V75" s="11"/>
      <c r="W75" s="11"/>
      <c r="X75" s="12"/>
      <c r="Y75" s="12"/>
      <c r="Z75" s="12"/>
    </row>
    <row r="76">
      <c r="A76" s="27" t="s">
        <v>196</v>
      </c>
      <c r="B76" s="27" t="s">
        <v>197</v>
      </c>
      <c r="C76" s="30"/>
      <c r="D76" s="30">
        <v>85.0</v>
      </c>
      <c r="E76" s="30">
        <v>90.0</v>
      </c>
      <c r="F76" s="30">
        <v>97.0</v>
      </c>
      <c r="G76" s="30">
        <v>96.0</v>
      </c>
      <c r="H76" s="30">
        <v>102.0</v>
      </c>
      <c r="I76" s="30">
        <v>97.0</v>
      </c>
      <c r="J76" s="30">
        <v>87.0</v>
      </c>
      <c r="K76" s="31">
        <v>50.0</v>
      </c>
      <c r="L76" s="30">
        <v>46.0</v>
      </c>
      <c r="M76" s="30">
        <v>38.0</v>
      </c>
      <c r="N76" s="30">
        <v>43.0</v>
      </c>
      <c r="P76" s="10"/>
      <c r="Q76" s="11"/>
      <c r="R76" s="11"/>
      <c r="S76" s="11"/>
      <c r="T76" s="11"/>
      <c r="U76" s="11"/>
      <c r="V76" s="11"/>
      <c r="W76" s="11"/>
      <c r="X76" s="12"/>
      <c r="Y76" s="12"/>
      <c r="Z76" s="12"/>
    </row>
    <row r="77">
      <c r="A77" s="27" t="s">
        <v>157</v>
      </c>
      <c r="B77" s="27" t="s">
        <v>198</v>
      </c>
      <c r="C77" s="30"/>
      <c r="D77" s="30">
        <v>939.0</v>
      </c>
      <c r="E77" s="30">
        <v>1037.0</v>
      </c>
      <c r="F77" s="30">
        <v>1258.0</v>
      </c>
      <c r="G77" s="30">
        <v>1130.0</v>
      </c>
      <c r="H77" s="30">
        <v>995.0</v>
      </c>
      <c r="I77" s="30">
        <v>681.0</v>
      </c>
      <c r="J77" s="30">
        <v>-373.0</v>
      </c>
      <c r="K77" s="31">
        <v>875.0</v>
      </c>
      <c r="L77" s="30">
        <v>1338.0</v>
      </c>
      <c r="M77" s="30">
        <v>798.0</v>
      </c>
      <c r="N77" s="30">
        <v>875.0</v>
      </c>
      <c r="P77" s="10"/>
      <c r="Q77" s="11"/>
      <c r="R77" s="11"/>
      <c r="S77" s="11"/>
      <c r="T77" s="11"/>
      <c r="U77" s="11"/>
      <c r="V77" s="11"/>
      <c r="W77" s="11"/>
      <c r="X77" s="12"/>
      <c r="Y77" s="12"/>
      <c r="Z77" s="12"/>
    </row>
    <row r="78">
      <c r="A78" s="27" t="s">
        <v>69</v>
      </c>
      <c r="B78" s="27" t="s">
        <v>199</v>
      </c>
      <c r="C78" s="30"/>
      <c r="D78" s="30" t="s">
        <v>68</v>
      </c>
      <c r="E78" s="30" t="s">
        <v>68</v>
      </c>
      <c r="F78" s="30" t="s">
        <v>68</v>
      </c>
      <c r="G78" s="30" t="s">
        <v>68</v>
      </c>
      <c r="H78" s="30" t="s">
        <v>68</v>
      </c>
      <c r="I78" s="30" t="s">
        <v>68</v>
      </c>
      <c r="J78" s="30" t="s">
        <v>68</v>
      </c>
      <c r="K78" s="31">
        <v>6434.0</v>
      </c>
      <c r="L78" s="30">
        <v>7882.0</v>
      </c>
      <c r="M78" s="30">
        <v>7560.0</v>
      </c>
      <c r="N78" s="30">
        <v>7429.0</v>
      </c>
      <c r="P78" s="10"/>
      <c r="Q78" s="11"/>
      <c r="R78" s="11"/>
      <c r="S78" s="11"/>
      <c r="T78" s="11"/>
      <c r="U78" s="11"/>
      <c r="V78" s="11"/>
      <c r="W78" s="11"/>
      <c r="X78" s="12"/>
      <c r="Y78" s="12"/>
      <c r="Z78" s="12"/>
    </row>
    <row r="79">
      <c r="A79" s="27" t="s">
        <v>200</v>
      </c>
      <c r="B79" s="27" t="s">
        <v>201</v>
      </c>
      <c r="C79" s="30"/>
      <c r="D79" s="30" t="s">
        <v>68</v>
      </c>
      <c r="E79" s="30" t="s">
        <v>68</v>
      </c>
      <c r="F79" s="30">
        <v>0.0</v>
      </c>
      <c r="G79" s="30">
        <v>35.827</v>
      </c>
      <c r="H79" s="30" t="s">
        <v>68</v>
      </c>
      <c r="I79" s="30" t="s">
        <v>68</v>
      </c>
      <c r="J79" s="30">
        <v>39.564</v>
      </c>
      <c r="K79" s="31">
        <v>53.0</v>
      </c>
      <c r="L79" s="30">
        <v>195.0</v>
      </c>
      <c r="M79" s="30">
        <v>0.0</v>
      </c>
      <c r="N79" s="30">
        <v>-34.0</v>
      </c>
      <c r="P79" s="10"/>
      <c r="Q79" s="11"/>
      <c r="R79" s="11"/>
      <c r="S79" s="11"/>
      <c r="T79" s="11"/>
      <c r="U79" s="11"/>
      <c r="V79" s="11"/>
      <c r="W79" s="11"/>
      <c r="X79" s="12"/>
      <c r="Y79" s="12"/>
      <c r="Z79" s="12"/>
    </row>
    <row r="80">
      <c r="A80" s="27" t="s">
        <v>86</v>
      </c>
      <c r="B80" s="27" t="s">
        <v>202</v>
      </c>
      <c r="C80" s="30"/>
      <c r="D80" s="30" t="s">
        <v>68</v>
      </c>
      <c r="E80" s="30" t="s">
        <v>68</v>
      </c>
      <c r="F80" s="30" t="s">
        <v>68</v>
      </c>
      <c r="G80" s="30" t="s">
        <v>68</v>
      </c>
      <c r="H80" s="30" t="s">
        <v>68</v>
      </c>
      <c r="I80" s="30" t="s">
        <v>68</v>
      </c>
      <c r="J80" s="30">
        <v>720.051</v>
      </c>
      <c r="K80" s="31" t="s">
        <v>68</v>
      </c>
      <c r="L80" s="30" t="s">
        <v>68</v>
      </c>
      <c r="M80" s="30" t="s">
        <v>68</v>
      </c>
      <c r="N80" s="30" t="s">
        <v>68</v>
      </c>
      <c r="P80" s="10"/>
      <c r="Q80" s="11"/>
      <c r="R80" s="11"/>
      <c r="S80" s="11"/>
      <c r="T80" s="11"/>
      <c r="U80" s="11"/>
      <c r="V80" s="11"/>
      <c r="W80" s="11"/>
      <c r="X80" s="12"/>
      <c r="Y80" s="12"/>
      <c r="Z80" s="12"/>
    </row>
    <row r="81">
      <c r="A81" s="27" t="s">
        <v>203</v>
      </c>
      <c r="B81" s="27" t="s">
        <v>204</v>
      </c>
      <c r="C81" s="30"/>
      <c r="D81" s="30" t="s">
        <v>68</v>
      </c>
      <c r="E81" s="30" t="s">
        <v>68</v>
      </c>
      <c r="F81" s="30" t="s">
        <v>68</v>
      </c>
      <c r="G81" s="30">
        <v>-4.0</v>
      </c>
      <c r="H81" s="30" t="s">
        <v>68</v>
      </c>
      <c r="I81" s="30" t="s">
        <v>68</v>
      </c>
      <c r="J81" s="30" t="s">
        <v>68</v>
      </c>
      <c r="K81" s="31" t="s">
        <v>68</v>
      </c>
      <c r="L81" s="30" t="s">
        <v>68</v>
      </c>
      <c r="M81" s="30" t="s">
        <v>68</v>
      </c>
      <c r="N81" s="30" t="s">
        <v>68</v>
      </c>
      <c r="P81" s="10"/>
      <c r="Q81" s="11"/>
      <c r="R81" s="11"/>
      <c r="S81" s="11"/>
      <c r="T81" s="11"/>
      <c r="U81" s="11"/>
      <c r="V81" s="11"/>
      <c r="W81" s="11"/>
      <c r="X81" s="12"/>
      <c r="Y81" s="12"/>
      <c r="Z81" s="12"/>
    </row>
    <row r="82">
      <c r="A82" s="27" t="s">
        <v>89</v>
      </c>
      <c r="B82" s="27" t="s">
        <v>205</v>
      </c>
      <c r="C82" s="30"/>
      <c r="D82" s="30" t="s">
        <v>68</v>
      </c>
      <c r="E82" s="30" t="s">
        <v>68</v>
      </c>
      <c r="F82" s="30" t="s">
        <v>68</v>
      </c>
      <c r="G82" s="30" t="s">
        <v>68</v>
      </c>
      <c r="H82" s="30" t="s">
        <v>68</v>
      </c>
      <c r="I82" s="30">
        <v>99.2</v>
      </c>
      <c r="J82" s="30" t="s">
        <v>68</v>
      </c>
      <c r="K82" s="31" t="s">
        <v>68</v>
      </c>
      <c r="L82" s="30" t="s">
        <v>68</v>
      </c>
      <c r="M82" s="30" t="s">
        <v>68</v>
      </c>
      <c r="N82" s="30" t="s">
        <v>68</v>
      </c>
      <c r="P82" s="10"/>
      <c r="Q82" s="11"/>
      <c r="R82" s="11"/>
      <c r="S82" s="11"/>
      <c r="T82" s="11"/>
      <c r="U82" s="11"/>
      <c r="V82" s="11"/>
      <c r="W82" s="11"/>
      <c r="X82" s="12"/>
      <c r="Y82" s="12"/>
      <c r="Z82" s="12"/>
    </row>
    <row r="83">
      <c r="A83" s="27" t="s">
        <v>206</v>
      </c>
      <c r="B83" s="27" t="s">
        <v>207</v>
      </c>
      <c r="C83" s="30"/>
      <c r="D83" s="30">
        <v>525.0</v>
      </c>
      <c r="E83" s="30">
        <v>544.0</v>
      </c>
      <c r="F83" s="30">
        <v>670.0</v>
      </c>
      <c r="G83" s="30">
        <v>428.0</v>
      </c>
      <c r="H83" s="30">
        <v>437.0</v>
      </c>
      <c r="I83" s="30">
        <v>265.0</v>
      </c>
      <c r="J83" s="30">
        <v>214.0</v>
      </c>
      <c r="K83" s="31">
        <v>240.0</v>
      </c>
      <c r="L83" s="30">
        <v>306.0</v>
      </c>
      <c r="M83" s="30">
        <v>236.0</v>
      </c>
      <c r="N83" s="30">
        <v>270.0</v>
      </c>
      <c r="P83" s="10"/>
      <c r="Q83" s="11"/>
      <c r="R83" s="11"/>
      <c r="S83" s="11"/>
      <c r="T83" s="11"/>
      <c r="U83" s="11"/>
      <c r="V83" s="11"/>
      <c r="W83" s="11"/>
      <c r="X83" s="12"/>
      <c r="Y83" s="12"/>
      <c r="Z83" s="12"/>
    </row>
    <row r="84">
      <c r="A84" s="27" t="s">
        <v>208</v>
      </c>
      <c r="B84" s="27" t="s">
        <v>209</v>
      </c>
      <c r="C84" s="30"/>
      <c r="D84" s="30">
        <v>18.0</v>
      </c>
      <c r="E84" s="30">
        <v>50.0</v>
      </c>
      <c r="F84" s="30">
        <v>11.0</v>
      </c>
      <c r="G84" s="30">
        <v>110.0</v>
      </c>
      <c r="H84" s="30">
        <v>-108.0</v>
      </c>
      <c r="I84" s="30">
        <v>-52.0</v>
      </c>
      <c r="J84" s="30">
        <v>-29.0</v>
      </c>
      <c r="K84" s="31">
        <v>17.0</v>
      </c>
      <c r="L84" s="30">
        <v>42.0</v>
      </c>
      <c r="M84" s="30">
        <v>15.0</v>
      </c>
      <c r="N84" s="30">
        <v>-127.0</v>
      </c>
      <c r="P84" s="10"/>
      <c r="Q84" s="11"/>
      <c r="R84" s="11"/>
      <c r="S84" s="11"/>
      <c r="T84" s="11"/>
      <c r="U84" s="11"/>
      <c r="V84" s="11"/>
      <c r="W84" s="11"/>
      <c r="X84" s="12"/>
      <c r="Y84" s="12"/>
      <c r="Z84" s="12"/>
    </row>
    <row r="85">
      <c r="A85" s="27" t="s">
        <v>210</v>
      </c>
      <c r="B85" s="27" t="s">
        <v>211</v>
      </c>
      <c r="C85" s="30"/>
      <c r="D85" s="30" t="s">
        <v>68</v>
      </c>
      <c r="E85" s="30" t="s">
        <v>68</v>
      </c>
      <c r="F85" s="30" t="s">
        <v>68</v>
      </c>
      <c r="G85" s="30" t="s">
        <v>68</v>
      </c>
      <c r="H85" s="30" t="s">
        <v>68</v>
      </c>
      <c r="I85" s="30" t="s">
        <v>68</v>
      </c>
      <c r="J85" s="30" t="s">
        <v>68</v>
      </c>
      <c r="K85" s="31">
        <v>844.0</v>
      </c>
      <c r="L85" s="30">
        <v>1333.0</v>
      </c>
      <c r="M85" s="30">
        <v>800.0</v>
      </c>
      <c r="N85" s="30" t="s">
        <v>68</v>
      </c>
      <c r="P85" s="10"/>
      <c r="Q85" s="11"/>
      <c r="R85" s="11"/>
      <c r="S85" s="11"/>
      <c r="T85" s="11"/>
      <c r="U85" s="11"/>
      <c r="V85" s="11"/>
      <c r="W85" s="11"/>
      <c r="X85" s="12"/>
      <c r="Y85" s="12"/>
      <c r="Z85" s="12"/>
    </row>
    <row r="86">
      <c r="A86" s="27" t="s">
        <v>212</v>
      </c>
      <c r="B86" s="27" t="s">
        <v>213</v>
      </c>
      <c r="C86" s="30"/>
      <c r="D86" s="30">
        <v>903.021</v>
      </c>
      <c r="E86" s="30">
        <v>1041.96</v>
      </c>
      <c r="F86" s="30">
        <v>1184.014</v>
      </c>
      <c r="G86" s="30">
        <v>1089.975</v>
      </c>
      <c r="H86" s="30">
        <v>920.0</v>
      </c>
      <c r="I86" s="30">
        <v>786.733</v>
      </c>
      <c r="J86" s="30">
        <v>637.334</v>
      </c>
      <c r="K86" s="31">
        <v>878.0</v>
      </c>
      <c r="L86" s="30">
        <v>1230.0</v>
      </c>
      <c r="M86" s="30">
        <v>794.0</v>
      </c>
      <c r="N86" s="30">
        <v>747.0</v>
      </c>
      <c r="P86" s="10"/>
      <c r="Q86" s="11"/>
      <c r="R86" s="11"/>
      <c r="S86" s="11"/>
      <c r="T86" s="11"/>
      <c r="U86" s="11"/>
      <c r="V86" s="11"/>
      <c r="W86" s="11"/>
      <c r="X86" s="12"/>
      <c r="Y86" s="12"/>
      <c r="Z86" s="12"/>
    </row>
    <row r="87">
      <c r="A87" s="27" t="s">
        <v>214</v>
      </c>
      <c r="B87" s="27" t="s">
        <v>215</v>
      </c>
      <c r="C87" s="35"/>
      <c r="D87" s="35">
        <v>37.5</v>
      </c>
      <c r="E87" s="35">
        <v>36.3</v>
      </c>
      <c r="F87" s="35">
        <v>35.2</v>
      </c>
      <c r="G87" s="35">
        <v>31.7</v>
      </c>
      <c r="H87" s="35">
        <v>25.1</v>
      </c>
      <c r="I87" s="35">
        <v>24.9</v>
      </c>
      <c r="J87" s="35">
        <v>-101.9</v>
      </c>
      <c r="K87" s="36">
        <v>22.9</v>
      </c>
      <c r="L87" s="35">
        <v>24.5</v>
      </c>
      <c r="M87" s="35">
        <v>24.0</v>
      </c>
      <c r="N87" s="35">
        <v>13.9</v>
      </c>
      <c r="P87" s="10"/>
      <c r="Q87" s="11"/>
      <c r="R87" s="11"/>
      <c r="S87" s="11"/>
      <c r="T87" s="11"/>
      <c r="U87" s="11"/>
      <c r="V87" s="11"/>
      <c r="W87" s="11"/>
      <c r="X87" s="12"/>
      <c r="Y87" s="12"/>
      <c r="Z87" s="12"/>
    </row>
    <row r="88">
      <c r="A88" s="27" t="s">
        <v>216</v>
      </c>
      <c r="B88" s="27" t="s">
        <v>217</v>
      </c>
      <c r="C88" s="35"/>
      <c r="D88" s="35">
        <v>3.05</v>
      </c>
      <c r="E88" s="35">
        <v>3.5</v>
      </c>
      <c r="F88" s="35">
        <v>3.99</v>
      </c>
      <c r="G88" s="35">
        <v>3.74</v>
      </c>
      <c r="H88" s="35">
        <v>3.2</v>
      </c>
      <c r="I88" s="35">
        <v>2.82</v>
      </c>
      <c r="J88" s="35">
        <v>2.29</v>
      </c>
      <c r="K88" s="36">
        <v>3.12</v>
      </c>
      <c r="L88" s="35">
        <v>4.51</v>
      </c>
      <c r="M88" s="35">
        <v>3.4</v>
      </c>
      <c r="N88" s="35">
        <v>3.27</v>
      </c>
      <c r="P88" s="10"/>
      <c r="Q88" s="11"/>
      <c r="R88" s="11"/>
      <c r="S88" s="11"/>
      <c r="T88" s="11"/>
      <c r="U88" s="11"/>
      <c r="V88" s="11"/>
      <c r="W88" s="11"/>
      <c r="X88" s="12"/>
      <c r="Y88" s="12"/>
      <c r="Z88" s="12"/>
    </row>
    <row r="89">
      <c r="A89" s="27" t="s">
        <v>218</v>
      </c>
      <c r="B89" s="27" t="s">
        <v>219</v>
      </c>
      <c r="C89" s="30"/>
      <c r="D89" s="30" t="s">
        <v>68</v>
      </c>
      <c r="E89" s="30" t="s">
        <v>68</v>
      </c>
      <c r="F89" s="30" t="s">
        <v>68</v>
      </c>
      <c r="G89" s="30" t="s">
        <v>68</v>
      </c>
      <c r="H89" s="30" t="s">
        <v>68</v>
      </c>
      <c r="I89" s="30" t="s">
        <v>68</v>
      </c>
      <c r="J89" s="30" t="s">
        <v>68</v>
      </c>
      <c r="K89" s="31" t="s">
        <v>68</v>
      </c>
      <c r="L89" s="30" t="s">
        <v>68</v>
      </c>
      <c r="M89" s="30">
        <v>3.906</v>
      </c>
      <c r="N89" s="30" t="s">
        <v>68</v>
      </c>
      <c r="P89" s="10"/>
      <c r="Q89" s="11"/>
      <c r="R89" s="11"/>
      <c r="S89" s="11"/>
      <c r="T89" s="11"/>
      <c r="U89" s="11"/>
      <c r="V89" s="11"/>
      <c r="W89" s="11"/>
      <c r="X89" s="12"/>
      <c r="Y89" s="12"/>
      <c r="Z89" s="12"/>
    </row>
    <row r="90">
      <c r="A90" s="27" t="s">
        <v>220</v>
      </c>
      <c r="B90" s="27" t="s">
        <v>221</v>
      </c>
      <c r="C90" s="30"/>
      <c r="D90" s="30">
        <v>4.013</v>
      </c>
      <c r="E90" s="30">
        <v>4.2277</v>
      </c>
      <c r="F90" s="30">
        <v>4.501</v>
      </c>
      <c r="G90" s="30">
        <v>4.898</v>
      </c>
      <c r="H90" s="30">
        <v>5.336</v>
      </c>
      <c r="I90" s="30">
        <v>5.915</v>
      </c>
      <c r="J90" s="30">
        <v>5.399</v>
      </c>
      <c r="K90" s="31">
        <v>7.157</v>
      </c>
      <c r="L90" s="30">
        <v>6.591</v>
      </c>
      <c r="M90" s="30">
        <v>3.843</v>
      </c>
      <c r="N90" s="30">
        <v>4.913</v>
      </c>
      <c r="P90" s="10"/>
      <c r="Q90" s="11"/>
      <c r="R90" s="11"/>
      <c r="S90" s="11"/>
      <c r="T90" s="11"/>
      <c r="U90" s="11"/>
      <c r="V90" s="11"/>
      <c r="W90" s="11"/>
      <c r="X90" s="12"/>
      <c r="Y90" s="12"/>
      <c r="Z90" s="12"/>
    </row>
    <row r="91">
      <c r="A91" s="27" t="s">
        <v>222</v>
      </c>
      <c r="B91" s="27" t="s">
        <v>223</v>
      </c>
      <c r="C91" s="30"/>
      <c r="D91" s="30">
        <v>0.733</v>
      </c>
      <c r="E91" s="30">
        <v>0.13</v>
      </c>
      <c r="F91" s="30">
        <v>0.479</v>
      </c>
      <c r="G91" s="30">
        <v>0.131</v>
      </c>
      <c r="H91" s="30">
        <v>0.338</v>
      </c>
      <c r="I91" s="30">
        <v>0.138</v>
      </c>
      <c r="J91" s="30">
        <v>0.199</v>
      </c>
      <c r="K91" s="31">
        <v>0.151</v>
      </c>
      <c r="L91" s="30">
        <v>0.327</v>
      </c>
      <c r="M91" s="30">
        <v>0.063</v>
      </c>
      <c r="N91" s="30">
        <v>0.0</v>
      </c>
      <c r="P91" s="10"/>
      <c r="Q91" s="11"/>
      <c r="R91" s="11"/>
      <c r="S91" s="11"/>
      <c r="T91" s="11"/>
      <c r="U91" s="11"/>
      <c r="V91" s="11"/>
      <c r="W91" s="11"/>
      <c r="X91" s="12"/>
      <c r="Y91" s="12"/>
      <c r="Z91" s="12"/>
    </row>
    <row r="92">
      <c r="A92" s="27" t="s">
        <v>224</v>
      </c>
      <c r="B92" s="27" t="s">
        <v>225</v>
      </c>
      <c r="C92" s="35"/>
      <c r="D92" s="35" t="s">
        <v>68</v>
      </c>
      <c r="E92" s="35">
        <v>1.0</v>
      </c>
      <c r="F92" s="35">
        <v>2.0</v>
      </c>
      <c r="G92" s="35">
        <v>2.0</v>
      </c>
      <c r="H92" s="35" t="s">
        <v>68</v>
      </c>
      <c r="I92" s="35" t="s">
        <v>68</v>
      </c>
      <c r="J92" s="35" t="s">
        <v>68</v>
      </c>
      <c r="K92" s="36" t="s">
        <v>68</v>
      </c>
      <c r="L92" s="35" t="s">
        <v>68</v>
      </c>
      <c r="M92" s="35" t="s">
        <v>68</v>
      </c>
      <c r="N92" s="35" t="s">
        <v>68</v>
      </c>
      <c r="P92" s="10"/>
      <c r="Q92" s="11"/>
      <c r="R92" s="11"/>
      <c r="S92" s="11"/>
      <c r="T92" s="11"/>
      <c r="U92" s="11"/>
      <c r="V92" s="11"/>
      <c r="W92" s="11"/>
      <c r="X92" s="12"/>
      <c r="Y92" s="12"/>
      <c r="Z92" s="12"/>
    </row>
    <row r="93">
      <c r="A93" s="27" t="s">
        <v>226</v>
      </c>
      <c r="B93" s="27" t="s">
        <v>227</v>
      </c>
      <c r="C93" s="30"/>
      <c r="D93" s="30" t="s">
        <v>68</v>
      </c>
      <c r="E93" s="30" t="s">
        <v>68</v>
      </c>
      <c r="F93" s="30" t="s">
        <v>68</v>
      </c>
      <c r="G93" s="30" t="s">
        <v>68</v>
      </c>
      <c r="H93" s="30" t="s">
        <v>68</v>
      </c>
      <c r="I93" s="30" t="s">
        <v>68</v>
      </c>
      <c r="J93" s="30" t="s">
        <v>68</v>
      </c>
      <c r="K93" s="31" t="s">
        <v>68</v>
      </c>
      <c r="L93" s="30" t="s">
        <v>68</v>
      </c>
      <c r="M93" s="30" t="s">
        <v>68</v>
      </c>
      <c r="N93" s="30" t="s">
        <v>68</v>
      </c>
      <c r="P93" s="10"/>
      <c r="Q93" s="11"/>
      <c r="R93" s="11"/>
      <c r="S93" s="11"/>
      <c r="T93" s="11"/>
      <c r="U93" s="11"/>
      <c r="V93" s="11"/>
      <c r="W93" s="11"/>
      <c r="X93" s="12"/>
      <c r="Y93" s="12"/>
      <c r="Z93" s="12"/>
    </row>
    <row r="94">
      <c r="A94" s="27" t="s">
        <v>228</v>
      </c>
      <c r="B94" s="27" t="s">
        <v>229</v>
      </c>
      <c r="C94" s="30"/>
      <c r="D94" s="30" t="s">
        <v>68</v>
      </c>
      <c r="E94" s="30" t="s">
        <v>68</v>
      </c>
      <c r="F94" s="30" t="s">
        <v>68</v>
      </c>
      <c r="G94" s="30" t="s">
        <v>68</v>
      </c>
      <c r="H94" s="30">
        <v>-92.0</v>
      </c>
      <c r="I94" s="30" t="s">
        <v>68</v>
      </c>
      <c r="J94" s="30" t="s">
        <v>68</v>
      </c>
      <c r="K94" s="31" t="s">
        <v>68</v>
      </c>
      <c r="L94" s="30" t="s">
        <v>68</v>
      </c>
      <c r="M94" s="30" t="s">
        <v>68</v>
      </c>
      <c r="N94" s="30" t="s">
        <v>68</v>
      </c>
      <c r="P94" s="10"/>
      <c r="Q94" s="11"/>
      <c r="R94" s="11"/>
      <c r="S94" s="11"/>
      <c r="T94" s="11"/>
      <c r="U94" s="11"/>
      <c r="V94" s="11"/>
      <c r="W94" s="11"/>
      <c r="X94" s="12"/>
      <c r="Y94" s="12"/>
      <c r="Z94" s="12"/>
    </row>
    <row r="95">
      <c r="A95" s="27" t="s">
        <v>230</v>
      </c>
      <c r="B95" s="27" t="s">
        <v>231</v>
      </c>
      <c r="C95" s="30"/>
      <c r="D95" s="30" t="s">
        <v>68</v>
      </c>
      <c r="E95" s="30" t="s">
        <v>68</v>
      </c>
      <c r="F95" s="30">
        <v>9.0</v>
      </c>
      <c r="G95" s="30">
        <v>22.4</v>
      </c>
      <c r="H95" s="30">
        <v>29.0</v>
      </c>
      <c r="I95" s="30" t="s">
        <v>68</v>
      </c>
      <c r="J95" s="30" t="s">
        <v>68</v>
      </c>
      <c r="K95" s="31" t="s">
        <v>68</v>
      </c>
      <c r="L95" s="30" t="s">
        <v>68</v>
      </c>
      <c r="M95" s="30" t="s">
        <v>68</v>
      </c>
      <c r="N95" s="30" t="s">
        <v>68</v>
      </c>
      <c r="P95" s="10"/>
      <c r="Q95" s="11"/>
      <c r="R95" s="11"/>
      <c r="S95" s="11"/>
      <c r="T95" s="11"/>
      <c r="U95" s="11"/>
      <c r="V95" s="11"/>
      <c r="W95" s="11"/>
      <c r="X95" s="12"/>
      <c r="Y95" s="12"/>
      <c r="Z95" s="12"/>
    </row>
    <row r="96">
      <c r="A96" s="27" t="s">
        <v>232</v>
      </c>
      <c r="B96" s="27" t="s">
        <v>233</v>
      </c>
      <c r="C96" s="30"/>
      <c r="D96" s="30" t="s">
        <v>68</v>
      </c>
      <c r="E96" s="30" t="s">
        <v>68</v>
      </c>
      <c r="F96" s="30" t="s">
        <v>68</v>
      </c>
      <c r="G96" s="30" t="s">
        <v>68</v>
      </c>
      <c r="H96" s="30" t="s">
        <v>68</v>
      </c>
      <c r="I96" s="30">
        <v>72.7</v>
      </c>
      <c r="J96" s="30" t="s">
        <v>68</v>
      </c>
      <c r="K96" s="31" t="s">
        <v>68</v>
      </c>
      <c r="L96" s="30" t="s">
        <v>68</v>
      </c>
      <c r="M96" s="30" t="s">
        <v>68</v>
      </c>
      <c r="N96" s="30" t="s">
        <v>68</v>
      </c>
      <c r="P96" s="10"/>
      <c r="Q96" s="11"/>
      <c r="R96" s="11"/>
      <c r="S96" s="11"/>
      <c r="T96" s="11"/>
      <c r="U96" s="11"/>
      <c r="V96" s="11"/>
      <c r="W96" s="11"/>
      <c r="X96" s="12"/>
      <c r="Y96" s="12"/>
      <c r="Z96" s="12"/>
    </row>
    <row r="97">
      <c r="A97" s="27" t="s">
        <v>234</v>
      </c>
      <c r="B97" s="27" t="s">
        <v>235</v>
      </c>
      <c r="C97" s="30"/>
      <c r="D97" s="30" t="s">
        <v>68</v>
      </c>
      <c r="E97" s="30" t="s">
        <v>68</v>
      </c>
      <c r="F97" s="30" t="s">
        <v>68</v>
      </c>
      <c r="G97" s="30">
        <v>21.37</v>
      </c>
      <c r="H97" s="30" t="s">
        <v>68</v>
      </c>
      <c r="I97" s="30">
        <v>15.0</v>
      </c>
      <c r="J97" s="30" t="s">
        <v>68</v>
      </c>
      <c r="K97" s="31" t="s">
        <v>68</v>
      </c>
      <c r="L97" s="30" t="s">
        <v>68</v>
      </c>
      <c r="M97" s="30" t="s">
        <v>68</v>
      </c>
      <c r="N97" s="30" t="s">
        <v>68</v>
      </c>
      <c r="P97" s="10"/>
      <c r="Q97" s="11"/>
      <c r="R97" s="11"/>
      <c r="S97" s="11"/>
      <c r="T97" s="11"/>
      <c r="U97" s="11"/>
      <c r="V97" s="11"/>
      <c r="W97" s="11"/>
      <c r="X97" s="12"/>
      <c r="Y97" s="12"/>
      <c r="Z97" s="12"/>
    </row>
    <row r="98">
      <c r="A98" s="27" t="s">
        <v>236</v>
      </c>
      <c r="B98" s="27" t="s">
        <v>237</v>
      </c>
      <c r="C98" s="30"/>
      <c r="D98" s="30" t="s">
        <v>68</v>
      </c>
      <c r="E98" s="30" t="s">
        <v>68</v>
      </c>
      <c r="F98" s="30" t="s">
        <v>68</v>
      </c>
      <c r="G98" s="30">
        <v>-73.2</v>
      </c>
      <c r="H98" s="30" t="s">
        <v>68</v>
      </c>
      <c r="I98" s="30" t="s">
        <v>68</v>
      </c>
      <c r="J98" s="30" t="s">
        <v>68</v>
      </c>
      <c r="K98" s="31" t="s">
        <v>68</v>
      </c>
      <c r="L98" s="30" t="s">
        <v>68</v>
      </c>
      <c r="M98" s="30" t="s">
        <v>68</v>
      </c>
      <c r="N98" s="30" t="s">
        <v>68</v>
      </c>
      <c r="P98" s="10"/>
      <c r="Q98" s="11"/>
      <c r="R98" s="11"/>
      <c r="S98" s="11"/>
      <c r="T98" s="11"/>
      <c r="U98" s="11"/>
      <c r="V98" s="11"/>
      <c r="W98" s="11"/>
      <c r="X98" s="12"/>
      <c r="Y98" s="12"/>
      <c r="Z98" s="12"/>
    </row>
    <row r="99">
      <c r="A99" s="27" t="s">
        <v>238</v>
      </c>
      <c r="B99" s="27" t="s">
        <v>239</v>
      </c>
      <c r="C99" s="30"/>
      <c r="D99" s="30" t="s">
        <v>68</v>
      </c>
      <c r="E99" s="30" t="s">
        <v>68</v>
      </c>
      <c r="F99" s="30" t="s">
        <v>68</v>
      </c>
      <c r="G99" s="30" t="s">
        <v>68</v>
      </c>
      <c r="H99" s="30" t="s">
        <v>68</v>
      </c>
      <c r="I99" s="30">
        <v>55.1</v>
      </c>
      <c r="J99" s="30" t="s">
        <v>68</v>
      </c>
      <c r="K99" s="31" t="s">
        <v>68</v>
      </c>
      <c r="L99" s="30" t="s">
        <v>68</v>
      </c>
      <c r="M99" s="30" t="s">
        <v>68</v>
      </c>
      <c r="N99" s="30" t="s">
        <v>68</v>
      </c>
      <c r="P99" s="10"/>
      <c r="Q99" s="11"/>
      <c r="R99" s="11"/>
      <c r="S99" s="11"/>
      <c r="T99" s="11"/>
      <c r="U99" s="11"/>
      <c r="V99" s="11"/>
      <c r="W99" s="11"/>
      <c r="X99" s="12"/>
      <c r="Y99" s="12"/>
      <c r="Z99" s="12"/>
    </row>
    <row r="100">
      <c r="A100" s="27" t="s">
        <v>240</v>
      </c>
      <c r="B100" s="27" t="s">
        <v>241</v>
      </c>
      <c r="C100" s="30"/>
      <c r="D100" s="30" t="s">
        <v>68</v>
      </c>
      <c r="E100" s="30" t="s">
        <v>68</v>
      </c>
      <c r="F100" s="30" t="s">
        <v>68</v>
      </c>
      <c r="G100" s="30" t="s">
        <v>68</v>
      </c>
      <c r="H100" s="30" t="s">
        <v>68</v>
      </c>
      <c r="I100" s="30" t="s">
        <v>68</v>
      </c>
      <c r="J100" s="30" t="s">
        <v>68</v>
      </c>
      <c r="K100" s="31" t="s">
        <v>68</v>
      </c>
      <c r="L100" s="30" t="s">
        <v>68</v>
      </c>
      <c r="M100" s="30" t="s">
        <v>68</v>
      </c>
      <c r="N100" s="30" t="s">
        <v>68</v>
      </c>
      <c r="P100" s="10"/>
      <c r="Q100" s="11"/>
      <c r="R100" s="11"/>
      <c r="S100" s="11"/>
      <c r="T100" s="11"/>
      <c r="U100" s="11"/>
      <c r="V100" s="11"/>
      <c r="W100" s="11"/>
      <c r="X100" s="12"/>
      <c r="Y100" s="12"/>
      <c r="Z100" s="12"/>
    </row>
    <row r="101">
      <c r="A101" s="27" t="s">
        <v>242</v>
      </c>
      <c r="B101" s="27" t="s">
        <v>243</v>
      </c>
      <c r="C101" s="30"/>
      <c r="D101" s="30">
        <v>452.0</v>
      </c>
      <c r="E101" s="30">
        <v>436.0</v>
      </c>
      <c r="F101" s="30">
        <v>414.0</v>
      </c>
      <c r="G101" s="30">
        <v>325.0</v>
      </c>
      <c r="H101" s="30">
        <v>383.0</v>
      </c>
      <c r="I101" s="30">
        <v>476.0</v>
      </c>
      <c r="J101" s="30">
        <v>428.0</v>
      </c>
      <c r="K101" s="31">
        <v>112.0</v>
      </c>
      <c r="L101" s="30">
        <v>166.0</v>
      </c>
      <c r="M101" s="30">
        <v>166.0</v>
      </c>
      <c r="N101" s="30">
        <v>180.0</v>
      </c>
      <c r="P101" s="10"/>
      <c r="Q101" s="11"/>
      <c r="R101" s="11"/>
      <c r="S101" s="11"/>
      <c r="T101" s="11"/>
      <c r="U101" s="11"/>
      <c r="V101" s="11"/>
      <c r="W101" s="11"/>
      <c r="X101" s="12"/>
      <c r="Y101" s="12"/>
      <c r="Z101" s="12"/>
    </row>
    <row r="102">
      <c r="A102" s="27" t="s">
        <v>244</v>
      </c>
      <c r="B102" s="27" t="s">
        <v>245</v>
      </c>
      <c r="C102" s="30"/>
      <c r="D102" s="30" t="s">
        <v>68</v>
      </c>
      <c r="E102" s="30" t="s">
        <v>68</v>
      </c>
      <c r="F102" s="30" t="s">
        <v>68</v>
      </c>
      <c r="G102" s="30" t="s">
        <v>68</v>
      </c>
      <c r="H102" s="30" t="s">
        <v>68</v>
      </c>
      <c r="I102" s="30" t="s">
        <v>68</v>
      </c>
      <c r="J102" s="30">
        <v>720.051</v>
      </c>
      <c r="K102" s="31" t="s">
        <v>68</v>
      </c>
      <c r="L102" s="30" t="s">
        <v>68</v>
      </c>
      <c r="M102" s="30" t="s">
        <v>68</v>
      </c>
      <c r="N102" s="30" t="s">
        <v>68</v>
      </c>
      <c r="P102" s="10"/>
      <c r="Q102" s="11"/>
      <c r="R102" s="11"/>
      <c r="S102" s="11"/>
      <c r="T102" s="11"/>
      <c r="U102" s="11"/>
      <c r="V102" s="11"/>
      <c r="W102" s="11"/>
      <c r="X102" s="12"/>
      <c r="Y102" s="12"/>
      <c r="Z102" s="12"/>
    </row>
    <row r="103">
      <c r="A103" s="27" t="s">
        <v>246</v>
      </c>
      <c r="B103" s="27" t="s">
        <v>247</v>
      </c>
      <c r="C103" s="30"/>
      <c r="D103" s="30">
        <v>1743.474</v>
      </c>
      <c r="E103" s="30">
        <v>371.843</v>
      </c>
      <c r="F103" s="30">
        <v>2191.509</v>
      </c>
      <c r="G103" s="30">
        <v>2037.281</v>
      </c>
      <c r="H103" s="30">
        <v>1728.389</v>
      </c>
      <c r="I103" s="30">
        <v>1437.217</v>
      </c>
      <c r="J103" s="30">
        <v>1230.939</v>
      </c>
      <c r="K103" s="31">
        <v>1633.765</v>
      </c>
      <c r="L103" s="30">
        <v>2018.544</v>
      </c>
      <c r="M103" s="30">
        <v>1376.0</v>
      </c>
      <c r="N103" s="30" t="s">
        <v>68</v>
      </c>
      <c r="P103" s="10"/>
      <c r="Q103" s="11"/>
      <c r="R103" s="11"/>
      <c r="S103" s="11"/>
      <c r="T103" s="11"/>
      <c r="U103" s="11"/>
      <c r="V103" s="11"/>
      <c r="W103" s="11"/>
      <c r="X103" s="12"/>
      <c r="Y103" s="12"/>
      <c r="Z103" s="12"/>
    </row>
    <row r="104">
      <c r="A104" s="27" t="s">
        <v>248</v>
      </c>
      <c r="B104" s="27" t="s">
        <v>249</v>
      </c>
      <c r="C104" s="30"/>
      <c r="D104" s="30">
        <v>63.0</v>
      </c>
      <c r="E104" s="30">
        <v>66.0</v>
      </c>
      <c r="F104" s="30">
        <v>70.0</v>
      </c>
      <c r="G104" s="30">
        <v>65.0</v>
      </c>
      <c r="H104" s="30">
        <v>70.0</v>
      </c>
      <c r="I104" s="30">
        <v>68.0</v>
      </c>
      <c r="J104" s="30">
        <v>58.0</v>
      </c>
      <c r="K104" s="31">
        <v>16.0</v>
      </c>
      <c r="L104" s="30">
        <v>21.0</v>
      </c>
      <c r="M104" s="30">
        <v>24.0</v>
      </c>
      <c r="N104" s="30">
        <v>30.0</v>
      </c>
      <c r="P104" s="10"/>
      <c r="Q104" s="11"/>
      <c r="R104" s="11"/>
      <c r="S104" s="11"/>
      <c r="T104" s="11"/>
      <c r="U104" s="11"/>
      <c r="V104" s="11"/>
      <c r="W104" s="11"/>
      <c r="X104" s="12"/>
      <c r="Y104" s="12"/>
      <c r="Z104" s="12"/>
    </row>
    <row r="105">
      <c r="A105" s="27" t="s">
        <v>250</v>
      </c>
      <c r="B105" s="27" t="s">
        <v>251</v>
      </c>
      <c r="C105" s="30"/>
      <c r="D105" s="30">
        <v>22.0</v>
      </c>
      <c r="E105" s="30">
        <v>24.0</v>
      </c>
      <c r="F105" s="30">
        <v>27.0</v>
      </c>
      <c r="G105" s="30">
        <v>31.0</v>
      </c>
      <c r="H105" s="30">
        <v>32.0</v>
      </c>
      <c r="I105" s="30">
        <v>29.0</v>
      </c>
      <c r="J105" s="30">
        <v>29.0</v>
      </c>
      <c r="K105" s="31">
        <v>9.0</v>
      </c>
      <c r="L105" s="30">
        <v>10.0</v>
      </c>
      <c r="M105" s="30">
        <v>14.0</v>
      </c>
      <c r="N105" s="30">
        <v>13.0</v>
      </c>
      <c r="P105" s="10"/>
      <c r="Q105" s="11"/>
      <c r="R105" s="11"/>
      <c r="S105" s="11"/>
      <c r="T105" s="11"/>
      <c r="U105" s="11"/>
      <c r="V105" s="11"/>
      <c r="W105" s="11"/>
      <c r="X105" s="12"/>
      <c r="Y105" s="12"/>
      <c r="Z105" s="12"/>
    </row>
    <row r="106">
      <c r="A106" s="27" t="s">
        <v>252</v>
      </c>
      <c r="B106" s="27" t="s">
        <v>253</v>
      </c>
      <c r="C106" s="30"/>
      <c r="D106" s="30" t="s">
        <v>68</v>
      </c>
      <c r="E106" s="30" t="s">
        <v>68</v>
      </c>
      <c r="F106" s="30" t="s">
        <v>68</v>
      </c>
      <c r="G106" s="30" t="s">
        <v>68</v>
      </c>
      <c r="H106" s="30" t="s">
        <v>68</v>
      </c>
      <c r="I106" s="30" t="s">
        <v>68</v>
      </c>
      <c r="J106" s="30" t="s">
        <v>68</v>
      </c>
      <c r="K106" s="31">
        <v>25.0</v>
      </c>
      <c r="L106" s="30">
        <v>15.0</v>
      </c>
      <c r="M106" s="30" t="s">
        <v>68</v>
      </c>
      <c r="N106" s="30" t="s">
        <v>68</v>
      </c>
      <c r="P106" s="10"/>
      <c r="Q106" s="11"/>
      <c r="R106" s="11"/>
      <c r="S106" s="11"/>
      <c r="T106" s="11"/>
      <c r="U106" s="11"/>
      <c r="V106" s="11"/>
      <c r="W106" s="11"/>
      <c r="X106" s="12"/>
      <c r="Y106" s="12"/>
      <c r="Z106" s="12"/>
    </row>
    <row r="107">
      <c r="A107" s="27" t="s">
        <v>254</v>
      </c>
      <c r="B107" s="27" t="s">
        <v>255</v>
      </c>
      <c r="C107" s="30"/>
      <c r="D107" s="30">
        <v>28.0</v>
      </c>
      <c r="E107" s="30">
        <v>21.0</v>
      </c>
      <c r="F107" s="30">
        <v>21.0</v>
      </c>
      <c r="G107" s="30">
        <v>21.0</v>
      </c>
      <c r="H107" s="30">
        <v>22.0</v>
      </c>
      <c r="I107" s="30">
        <v>16.0</v>
      </c>
      <c r="J107" s="30">
        <v>23.0</v>
      </c>
      <c r="K107" s="31">
        <v>10.0</v>
      </c>
      <c r="L107" s="30">
        <v>4.0</v>
      </c>
      <c r="M107" s="30">
        <v>8.0</v>
      </c>
      <c r="N107" s="30">
        <v>7.0</v>
      </c>
      <c r="P107" s="10"/>
      <c r="Q107" s="11"/>
      <c r="R107" s="11"/>
      <c r="S107" s="11"/>
      <c r="T107" s="11"/>
      <c r="U107" s="11"/>
      <c r="V107" s="11"/>
      <c r="W107" s="11"/>
      <c r="X107" s="12"/>
      <c r="Y107" s="12"/>
      <c r="Z107" s="12"/>
    </row>
    <row r="108">
      <c r="A108" s="27" t="s">
        <v>256</v>
      </c>
      <c r="B108" s="27" t="s">
        <v>257</v>
      </c>
      <c r="C108" s="30"/>
      <c r="D108" s="30">
        <v>407.0</v>
      </c>
      <c r="E108" s="30">
        <v>454.0</v>
      </c>
      <c r="F108" s="30">
        <v>553.0</v>
      </c>
      <c r="G108" s="30">
        <v>345.0</v>
      </c>
      <c r="H108" s="30">
        <v>366.0</v>
      </c>
      <c r="I108" s="30">
        <v>212.0</v>
      </c>
      <c r="J108" s="30">
        <v>156.0</v>
      </c>
      <c r="K108" s="31">
        <v>178.0</v>
      </c>
      <c r="L108" s="30">
        <v>249.0</v>
      </c>
      <c r="M108" s="30">
        <v>180.0</v>
      </c>
      <c r="N108" s="30">
        <v>214.0</v>
      </c>
      <c r="P108" s="10"/>
      <c r="Q108" s="11"/>
      <c r="R108" s="11"/>
      <c r="S108" s="11"/>
      <c r="T108" s="11"/>
      <c r="U108" s="11"/>
      <c r="V108" s="11"/>
      <c r="W108" s="11"/>
      <c r="X108" s="12"/>
      <c r="Y108" s="12"/>
      <c r="Z108" s="12"/>
    </row>
    <row r="109">
      <c r="A109" s="27" t="s">
        <v>258</v>
      </c>
      <c r="B109" s="27" t="s">
        <v>259</v>
      </c>
      <c r="C109" s="30"/>
      <c r="D109" s="30">
        <v>90.0</v>
      </c>
      <c r="E109" s="30">
        <v>69.0</v>
      </c>
      <c r="F109" s="30">
        <v>96.0</v>
      </c>
      <c r="G109" s="30">
        <v>62.0</v>
      </c>
      <c r="H109" s="30">
        <v>49.0</v>
      </c>
      <c r="I109" s="30">
        <v>37.0</v>
      </c>
      <c r="J109" s="30">
        <v>35.0</v>
      </c>
      <c r="K109" s="31">
        <v>52.0</v>
      </c>
      <c r="L109" s="30">
        <v>53.0</v>
      </c>
      <c r="M109" s="30">
        <v>48.0</v>
      </c>
      <c r="N109" s="30">
        <v>49.0</v>
      </c>
      <c r="P109" s="10"/>
      <c r="Q109" s="11"/>
      <c r="R109" s="11"/>
      <c r="S109" s="11"/>
      <c r="T109" s="11"/>
      <c r="U109" s="11"/>
      <c r="V109" s="11"/>
      <c r="W109" s="11"/>
      <c r="X109" s="12"/>
      <c r="Y109" s="12"/>
      <c r="Z109" s="12"/>
    </row>
    <row r="110">
      <c r="A110" s="27" t="s">
        <v>260</v>
      </c>
      <c r="B110" s="27" t="s">
        <v>261</v>
      </c>
      <c r="C110" s="30"/>
      <c r="D110" s="30">
        <v>4.0</v>
      </c>
      <c r="E110" s="30">
        <v>1.0</v>
      </c>
      <c r="F110" s="30">
        <v>-12.0</v>
      </c>
      <c r="G110" s="30">
        <v>3.0</v>
      </c>
      <c r="H110" s="30">
        <v>0.0</v>
      </c>
      <c r="I110" s="30">
        <v>-50.0</v>
      </c>
      <c r="J110" s="30">
        <v>-23.0</v>
      </c>
      <c r="K110" s="31">
        <v>6.0</v>
      </c>
      <c r="L110" s="30">
        <v>8.0</v>
      </c>
      <c r="M110" s="30">
        <v>5.0</v>
      </c>
      <c r="N110" s="30">
        <v>-106.0</v>
      </c>
      <c r="P110" s="10"/>
      <c r="Q110" s="11"/>
      <c r="R110" s="11"/>
      <c r="S110" s="11"/>
      <c r="T110" s="11"/>
      <c r="U110" s="11"/>
      <c r="V110" s="11"/>
      <c r="W110" s="11"/>
      <c r="X110" s="12"/>
      <c r="Y110" s="12"/>
      <c r="Z110" s="12"/>
    </row>
    <row r="111">
      <c r="A111" s="27" t="s">
        <v>262</v>
      </c>
      <c r="B111" s="27" t="s">
        <v>263</v>
      </c>
      <c r="C111" s="30"/>
      <c r="D111" s="30">
        <v>11.0</v>
      </c>
      <c r="E111" s="30">
        <v>46.0</v>
      </c>
      <c r="F111" s="30">
        <v>17.0</v>
      </c>
      <c r="G111" s="30">
        <v>99.0</v>
      </c>
      <c r="H111" s="30">
        <v>-114.0</v>
      </c>
      <c r="I111" s="30">
        <v>-4.0</v>
      </c>
      <c r="J111" s="30">
        <v>-7.0</v>
      </c>
      <c r="K111" s="31">
        <v>6.0</v>
      </c>
      <c r="L111" s="30">
        <v>24.0</v>
      </c>
      <c r="M111" s="30">
        <v>10.0</v>
      </c>
      <c r="N111" s="30">
        <v>-19.0</v>
      </c>
      <c r="P111" s="10"/>
      <c r="Q111" s="11"/>
      <c r="R111" s="11"/>
      <c r="S111" s="11"/>
      <c r="T111" s="11"/>
      <c r="U111" s="11"/>
      <c r="V111" s="11"/>
      <c r="W111" s="11"/>
      <c r="X111" s="12"/>
      <c r="Y111" s="12"/>
      <c r="Z111" s="12"/>
    </row>
    <row r="112">
      <c r="A112" s="27" t="s">
        <v>264</v>
      </c>
      <c r="B112" s="27" t="s">
        <v>265</v>
      </c>
      <c r="C112" s="30"/>
      <c r="D112" s="30">
        <v>3.0</v>
      </c>
      <c r="E112" s="30">
        <v>3.0</v>
      </c>
      <c r="F112" s="30">
        <v>6.0</v>
      </c>
      <c r="G112" s="30">
        <v>8.0</v>
      </c>
      <c r="H112" s="30">
        <v>6.0</v>
      </c>
      <c r="I112" s="30">
        <v>2.0</v>
      </c>
      <c r="J112" s="30">
        <v>1.0</v>
      </c>
      <c r="K112" s="31">
        <v>5.0</v>
      </c>
      <c r="L112" s="30">
        <v>10.0</v>
      </c>
      <c r="M112" s="30">
        <v>0.0</v>
      </c>
      <c r="N112" s="30">
        <v>-2.0</v>
      </c>
      <c r="P112" s="10"/>
      <c r="Q112" s="11"/>
      <c r="R112" s="11"/>
      <c r="S112" s="11"/>
      <c r="T112" s="11"/>
      <c r="U112" s="11"/>
      <c r="V112" s="11"/>
      <c r="W112" s="11"/>
      <c r="X112" s="12"/>
      <c r="Y112" s="12"/>
      <c r="Z112" s="12"/>
    </row>
    <row r="113">
      <c r="A113" s="27" t="s">
        <v>266</v>
      </c>
      <c r="B113" s="27" t="s">
        <v>267</v>
      </c>
      <c r="C113" s="30"/>
      <c r="D113" s="30">
        <v>10773.199</v>
      </c>
      <c r="E113" s="30">
        <v>2511.939</v>
      </c>
      <c r="F113" s="30">
        <v>12153.789</v>
      </c>
      <c r="G113" s="30">
        <v>12574.022</v>
      </c>
      <c r="H113" s="30">
        <v>12632.431</v>
      </c>
      <c r="I113" s="30">
        <v>13236.878</v>
      </c>
      <c r="J113" s="30">
        <v>12914.236</v>
      </c>
      <c r="K113" s="31">
        <v>6434.102</v>
      </c>
      <c r="L113" s="30">
        <v>7881.513</v>
      </c>
      <c r="M113" s="30">
        <v>7560.0</v>
      </c>
      <c r="N113" s="30">
        <v>7429.0</v>
      </c>
      <c r="P113" s="10"/>
      <c r="Q113" s="11"/>
      <c r="R113" s="11"/>
      <c r="S113" s="11"/>
      <c r="T113" s="11"/>
      <c r="U113" s="11"/>
      <c r="V113" s="11"/>
      <c r="W113" s="11"/>
      <c r="X113" s="12"/>
      <c r="Y113" s="12"/>
      <c r="Z113" s="12"/>
    </row>
    <row r="114">
      <c r="A114" s="27" t="s">
        <v>268</v>
      </c>
      <c r="B114" s="27" t="s">
        <v>269</v>
      </c>
      <c r="C114" s="30"/>
      <c r="D114" s="30">
        <v>6344.149</v>
      </c>
      <c r="E114" s="30">
        <v>1455.98</v>
      </c>
      <c r="F114" s="30">
        <v>6950.299</v>
      </c>
      <c r="G114" s="30">
        <v>7437.751</v>
      </c>
      <c r="H114" s="30">
        <v>7673.007</v>
      </c>
      <c r="I114" s="30">
        <v>8243.431</v>
      </c>
      <c r="J114" s="30">
        <v>8211.351</v>
      </c>
      <c r="K114" s="31">
        <v>3338.346</v>
      </c>
      <c r="L114" s="30">
        <v>4016.89</v>
      </c>
      <c r="M114" s="30">
        <v>4305.0</v>
      </c>
      <c r="N114" s="30">
        <v>4193.0</v>
      </c>
      <c r="P114" s="10"/>
      <c r="Q114" s="11"/>
      <c r="R114" s="11"/>
      <c r="S114" s="11"/>
      <c r="T114" s="11"/>
      <c r="U114" s="11"/>
      <c r="V114" s="11"/>
      <c r="W114" s="11"/>
      <c r="X114" s="12"/>
      <c r="Y114" s="12"/>
      <c r="Z114" s="12"/>
    </row>
    <row r="115">
      <c r="A115" s="27" t="s">
        <v>270</v>
      </c>
      <c r="B115" s="27" t="s">
        <v>271</v>
      </c>
      <c r="C115" s="30"/>
      <c r="D115" s="30">
        <v>4429.05</v>
      </c>
      <c r="E115" s="30">
        <v>1055.959</v>
      </c>
      <c r="F115" s="30">
        <v>5203.49</v>
      </c>
      <c r="G115" s="30">
        <v>5136.271</v>
      </c>
      <c r="H115" s="30">
        <v>4959.424</v>
      </c>
      <c r="I115" s="30">
        <v>4993.447</v>
      </c>
      <c r="J115" s="30">
        <v>4702.885</v>
      </c>
      <c r="K115" s="31">
        <v>3095.756</v>
      </c>
      <c r="L115" s="30">
        <v>3864.623</v>
      </c>
      <c r="M115" s="30">
        <v>3255.0</v>
      </c>
      <c r="N115" s="30">
        <v>3236.0</v>
      </c>
      <c r="P115" s="10"/>
      <c r="Q115" s="11"/>
      <c r="R115" s="11"/>
      <c r="S115" s="11"/>
      <c r="T115" s="11"/>
      <c r="U115" s="11"/>
      <c r="V115" s="11"/>
      <c r="W115" s="11"/>
      <c r="X115" s="12"/>
      <c r="Y115" s="12"/>
      <c r="Z115" s="12"/>
    </row>
    <row r="116">
      <c r="A116" s="27" t="s">
        <v>272</v>
      </c>
      <c r="B116" s="27" t="s">
        <v>273</v>
      </c>
      <c r="C116" s="35"/>
      <c r="D116" s="35" t="s">
        <v>68</v>
      </c>
      <c r="E116" s="35" t="s">
        <v>68</v>
      </c>
      <c r="F116" s="35" t="s">
        <v>68</v>
      </c>
      <c r="G116" s="35">
        <v>40.8</v>
      </c>
      <c r="H116" s="35">
        <v>39.3</v>
      </c>
      <c r="I116" s="35">
        <v>37.7</v>
      </c>
      <c r="J116" s="35">
        <v>36.4</v>
      </c>
      <c r="K116" s="36">
        <v>48.1</v>
      </c>
      <c r="L116" s="35">
        <v>49.0</v>
      </c>
      <c r="M116" s="35" t="s">
        <v>68</v>
      </c>
      <c r="N116" s="35" t="s">
        <v>68</v>
      </c>
      <c r="P116" s="10"/>
      <c r="Q116" s="11"/>
      <c r="R116" s="11"/>
      <c r="S116" s="11"/>
      <c r="T116" s="11"/>
      <c r="U116" s="11"/>
      <c r="V116" s="11"/>
      <c r="W116" s="11"/>
      <c r="X116" s="12"/>
      <c r="Y116" s="12"/>
      <c r="Z116" s="12"/>
    </row>
    <row r="117">
      <c r="A117" s="27" t="s">
        <v>274</v>
      </c>
      <c r="B117" s="27" t="s">
        <v>275</v>
      </c>
      <c r="C117" s="30"/>
      <c r="D117" s="30">
        <v>2685.576</v>
      </c>
      <c r="E117" s="30">
        <v>684.116</v>
      </c>
      <c r="F117" s="30">
        <v>3011.981</v>
      </c>
      <c r="G117" s="30">
        <v>3098.99</v>
      </c>
      <c r="H117" s="30">
        <v>3231.035</v>
      </c>
      <c r="I117" s="30">
        <v>3556.23</v>
      </c>
      <c r="J117" s="30">
        <v>3471.946</v>
      </c>
      <c r="K117" s="31">
        <v>1461.991</v>
      </c>
      <c r="L117" s="30">
        <v>1846.079</v>
      </c>
      <c r="M117" s="30">
        <v>1879.0</v>
      </c>
      <c r="N117" s="30">
        <v>1951.0</v>
      </c>
      <c r="P117" s="10"/>
      <c r="Q117" s="11"/>
      <c r="R117" s="11"/>
      <c r="S117" s="11"/>
      <c r="T117" s="11"/>
      <c r="U117" s="11"/>
      <c r="V117" s="11"/>
      <c r="W117" s="11"/>
      <c r="X117" s="12"/>
      <c r="Y117" s="12"/>
      <c r="Z117" s="12"/>
    </row>
    <row r="118">
      <c r="A118" s="27" t="s">
        <v>276</v>
      </c>
      <c r="B118" s="27" t="s">
        <v>277</v>
      </c>
      <c r="C118" s="30"/>
      <c r="D118" s="30">
        <v>314.402</v>
      </c>
      <c r="E118" s="30">
        <v>79.948</v>
      </c>
      <c r="F118" s="30">
        <v>333.739</v>
      </c>
      <c r="G118" s="30">
        <v>393.663</v>
      </c>
      <c r="H118" s="30">
        <v>405.988</v>
      </c>
      <c r="I118" s="30">
        <v>384.728</v>
      </c>
      <c r="J118" s="30">
        <v>378.082</v>
      </c>
      <c r="K118" s="31">
        <v>-432.457</v>
      </c>
      <c r="L118" s="30">
        <v>388.033</v>
      </c>
      <c r="M118" s="30">
        <v>348.0</v>
      </c>
      <c r="N118" s="30">
        <v>345.0</v>
      </c>
      <c r="P118" s="10"/>
      <c r="Q118" s="11"/>
      <c r="R118" s="11"/>
      <c r="S118" s="11"/>
      <c r="T118" s="11"/>
      <c r="U118" s="11"/>
      <c r="V118" s="11"/>
      <c r="W118" s="11"/>
      <c r="X118" s="12"/>
      <c r="Y118" s="12"/>
      <c r="Z118" s="12"/>
    </row>
    <row r="119">
      <c r="A119" s="27" t="s">
        <v>278</v>
      </c>
      <c r="B119" s="27" t="s">
        <v>279</v>
      </c>
      <c r="C119" s="30"/>
      <c r="D119" s="30">
        <v>-16.793</v>
      </c>
      <c r="E119" s="30" t="s">
        <v>68</v>
      </c>
      <c r="F119" s="30" t="s">
        <v>68</v>
      </c>
      <c r="G119" s="30" t="s">
        <v>68</v>
      </c>
      <c r="H119" s="30" t="s">
        <v>68</v>
      </c>
      <c r="I119" s="30" t="s">
        <v>68</v>
      </c>
      <c r="J119" s="30" t="s">
        <v>68</v>
      </c>
      <c r="K119" s="31" t="s">
        <v>68</v>
      </c>
      <c r="L119" s="30" t="s">
        <v>68</v>
      </c>
      <c r="M119" s="30" t="s">
        <v>68</v>
      </c>
      <c r="N119" s="30" t="s">
        <v>68</v>
      </c>
      <c r="P119" s="10"/>
      <c r="Q119" s="11"/>
      <c r="R119" s="11"/>
      <c r="S119" s="11"/>
      <c r="T119" s="11"/>
      <c r="U119" s="11"/>
      <c r="V119" s="11"/>
      <c r="W119" s="11"/>
      <c r="X119" s="12"/>
      <c r="Y119" s="12"/>
      <c r="Z119" s="12"/>
    </row>
    <row r="120">
      <c r="A120" s="27" t="s">
        <v>280</v>
      </c>
      <c r="B120" s="27" t="s">
        <v>281</v>
      </c>
      <c r="C120" s="30"/>
      <c r="D120" s="30" t="s">
        <v>68</v>
      </c>
      <c r="E120" s="30" t="s">
        <v>68</v>
      </c>
      <c r="F120" s="30">
        <v>1.448</v>
      </c>
      <c r="G120" s="30">
        <v>-14.284</v>
      </c>
      <c r="H120" s="30">
        <v>-34.956</v>
      </c>
      <c r="I120" s="30">
        <v>-5.124</v>
      </c>
      <c r="J120" s="30">
        <v>-14.951</v>
      </c>
      <c r="K120" s="31">
        <v>-2.44</v>
      </c>
      <c r="L120" s="30">
        <v>3.127</v>
      </c>
      <c r="M120" s="30">
        <v>-17.0</v>
      </c>
      <c r="N120" s="30">
        <v>-81.0</v>
      </c>
      <c r="P120" s="10"/>
      <c r="Q120" s="11"/>
      <c r="R120" s="11"/>
      <c r="S120" s="11"/>
      <c r="T120" s="11"/>
      <c r="U120" s="11"/>
      <c r="V120" s="11"/>
      <c r="W120" s="11"/>
      <c r="X120" s="12"/>
      <c r="Y120" s="12"/>
      <c r="Z120" s="12"/>
    </row>
    <row r="121">
      <c r="A121" s="27" t="s">
        <v>282</v>
      </c>
      <c r="B121" s="27" t="s">
        <v>283</v>
      </c>
      <c r="C121" s="30"/>
      <c r="D121" s="30" t="s">
        <v>68</v>
      </c>
      <c r="E121" s="30">
        <v>0.363</v>
      </c>
      <c r="F121" s="30" t="s">
        <v>68</v>
      </c>
      <c r="G121" s="30" t="s">
        <v>68</v>
      </c>
      <c r="H121" s="30" t="s">
        <v>68</v>
      </c>
      <c r="I121" s="30" t="s">
        <v>68</v>
      </c>
      <c r="J121" s="30" t="s">
        <v>68</v>
      </c>
      <c r="K121" s="31" t="s">
        <v>68</v>
      </c>
      <c r="L121" s="30" t="s">
        <v>68</v>
      </c>
      <c r="M121" s="30" t="s">
        <v>68</v>
      </c>
      <c r="N121" s="30" t="s">
        <v>68</v>
      </c>
      <c r="P121" s="10"/>
      <c r="Q121" s="11"/>
      <c r="R121" s="11"/>
      <c r="S121" s="11"/>
      <c r="T121" s="11"/>
      <c r="U121" s="11"/>
      <c r="V121" s="11"/>
      <c r="W121" s="11"/>
      <c r="X121" s="12"/>
      <c r="Y121" s="12"/>
      <c r="Z121" s="12"/>
    </row>
    <row r="122">
      <c r="A122" s="27" t="s">
        <v>284</v>
      </c>
      <c r="B122" s="27" t="s">
        <v>285</v>
      </c>
      <c r="C122" s="30"/>
      <c r="D122" s="30">
        <v>1445.865</v>
      </c>
      <c r="E122" s="30">
        <v>1635.731</v>
      </c>
      <c r="F122" s="30">
        <v>1856.322</v>
      </c>
      <c r="G122" s="30">
        <v>1657.902</v>
      </c>
      <c r="H122" s="30">
        <v>1357.357</v>
      </c>
      <c r="I122" s="30">
        <v>1057.613</v>
      </c>
      <c r="J122" s="30">
        <v>867.808</v>
      </c>
      <c r="K122" s="31">
        <v>1203.748</v>
      </c>
      <c r="L122" s="30">
        <v>1627.384</v>
      </c>
      <c r="M122" s="30">
        <v>1045.0</v>
      </c>
      <c r="N122" s="30">
        <v>1021.0</v>
      </c>
      <c r="P122" s="10"/>
      <c r="Q122" s="11"/>
      <c r="R122" s="11"/>
      <c r="S122" s="11"/>
      <c r="T122" s="11"/>
      <c r="U122" s="11"/>
      <c r="V122" s="11"/>
      <c r="W122" s="11"/>
      <c r="X122" s="12"/>
      <c r="Y122" s="12"/>
      <c r="Z122" s="12"/>
    </row>
    <row r="123">
      <c r="A123" s="27" t="s">
        <v>286</v>
      </c>
      <c r="B123" s="27" t="s">
        <v>287</v>
      </c>
      <c r="C123" s="30"/>
      <c r="D123" s="30" t="s">
        <v>68</v>
      </c>
      <c r="E123" s="30" t="s">
        <v>68</v>
      </c>
      <c r="F123" s="30" t="s">
        <v>68</v>
      </c>
      <c r="G123" s="30">
        <v>11.103</v>
      </c>
      <c r="H123" s="30" t="s">
        <v>68</v>
      </c>
      <c r="I123" s="30">
        <v>13.8</v>
      </c>
      <c r="J123" s="30" t="s">
        <v>68</v>
      </c>
      <c r="K123" s="31" t="s">
        <v>68</v>
      </c>
      <c r="L123" s="30" t="s">
        <v>68</v>
      </c>
      <c r="M123" s="30" t="s">
        <v>68</v>
      </c>
      <c r="N123" s="30" t="s">
        <v>68</v>
      </c>
      <c r="P123" s="10"/>
      <c r="Q123" s="11"/>
      <c r="R123" s="11"/>
      <c r="S123" s="11"/>
      <c r="T123" s="11"/>
      <c r="U123" s="11"/>
      <c r="V123" s="11"/>
      <c r="W123" s="11"/>
      <c r="X123" s="12"/>
      <c r="Y123" s="12"/>
      <c r="Z123" s="12"/>
    </row>
    <row r="124">
      <c r="A124" s="27" t="s">
        <v>288</v>
      </c>
      <c r="B124" s="27" t="s">
        <v>289</v>
      </c>
      <c r="C124" s="30"/>
      <c r="D124" s="30" t="s">
        <v>68</v>
      </c>
      <c r="E124" s="30" t="s">
        <v>68</v>
      </c>
      <c r="F124" s="30" t="s">
        <v>68</v>
      </c>
      <c r="G124" s="30">
        <v>23.442</v>
      </c>
      <c r="H124" s="30" t="s">
        <v>68</v>
      </c>
      <c r="I124" s="30">
        <v>6.5</v>
      </c>
      <c r="J124" s="30" t="s">
        <v>68</v>
      </c>
      <c r="K124" s="31" t="s">
        <v>68</v>
      </c>
      <c r="L124" s="30" t="s">
        <v>68</v>
      </c>
      <c r="M124" s="30" t="s">
        <v>68</v>
      </c>
      <c r="N124" s="30" t="s">
        <v>68</v>
      </c>
      <c r="P124" s="10"/>
      <c r="Q124" s="11"/>
      <c r="R124" s="11"/>
      <c r="S124" s="11"/>
      <c r="T124" s="11"/>
      <c r="U124" s="11"/>
      <c r="V124" s="11"/>
      <c r="W124" s="11"/>
      <c r="X124" s="12"/>
      <c r="Y124" s="12"/>
      <c r="Z124" s="12"/>
    </row>
    <row r="125">
      <c r="A125" s="27" t="s">
        <v>290</v>
      </c>
      <c r="B125" s="27" t="s">
        <v>291</v>
      </c>
      <c r="C125" s="30"/>
      <c r="D125" s="30" t="s">
        <v>68</v>
      </c>
      <c r="E125" s="30" t="s">
        <v>68</v>
      </c>
      <c r="F125" s="30" t="s">
        <v>68</v>
      </c>
      <c r="G125" s="30" t="s">
        <v>68</v>
      </c>
      <c r="H125" s="30">
        <v>-16.0</v>
      </c>
      <c r="I125" s="30" t="s">
        <v>68</v>
      </c>
      <c r="J125" s="30">
        <v>-45.544</v>
      </c>
      <c r="K125" s="31">
        <v>-68.0</v>
      </c>
      <c r="L125" s="30">
        <v>-49.0</v>
      </c>
      <c r="M125" s="30">
        <v>0.0</v>
      </c>
      <c r="N125" s="30">
        <v>7.0</v>
      </c>
      <c r="P125" s="10"/>
      <c r="Q125" s="11"/>
      <c r="R125" s="11"/>
      <c r="S125" s="11"/>
      <c r="T125" s="11"/>
      <c r="U125" s="11"/>
      <c r="V125" s="11"/>
      <c r="W125" s="11"/>
      <c r="X125" s="12"/>
      <c r="Y125" s="12"/>
      <c r="Z125" s="12"/>
    </row>
    <row r="126">
      <c r="A126" s="27" t="s">
        <v>292</v>
      </c>
      <c r="B126" s="27" t="s">
        <v>293</v>
      </c>
      <c r="C126" s="30"/>
      <c r="D126" s="30">
        <v>296055.0</v>
      </c>
      <c r="E126" s="30">
        <v>297.96</v>
      </c>
      <c r="F126" s="30">
        <v>296.788</v>
      </c>
      <c r="G126" s="30">
        <v>291.065</v>
      </c>
      <c r="H126" s="30">
        <v>287.062</v>
      </c>
      <c r="I126" s="30">
        <v>278.84</v>
      </c>
      <c r="J126" s="30">
        <v>276.163</v>
      </c>
      <c r="K126" s="31">
        <v>281.471</v>
      </c>
      <c r="L126" s="30">
        <v>273.017</v>
      </c>
      <c r="M126" s="30">
        <v>233.0</v>
      </c>
      <c r="N126" s="30">
        <v>229.0</v>
      </c>
      <c r="P126" s="10"/>
      <c r="Q126" s="11"/>
      <c r="R126" s="11"/>
      <c r="S126" s="11"/>
      <c r="T126" s="11"/>
      <c r="U126" s="11"/>
      <c r="V126" s="11"/>
      <c r="W126" s="11"/>
      <c r="X126" s="12"/>
      <c r="Y126" s="12"/>
      <c r="Z126" s="12"/>
    </row>
    <row r="127">
      <c r="A127" s="27" t="s">
        <v>294</v>
      </c>
      <c r="B127" s="27" t="s">
        <v>295</v>
      </c>
      <c r="C127" s="35"/>
      <c r="D127" s="35" t="s">
        <v>68</v>
      </c>
      <c r="E127" s="35" t="s">
        <v>68</v>
      </c>
      <c r="F127" s="35" t="s">
        <v>68</v>
      </c>
      <c r="G127" s="35" t="s">
        <v>68</v>
      </c>
      <c r="H127" s="35" t="s">
        <v>68</v>
      </c>
      <c r="I127" s="35" t="s">
        <v>68</v>
      </c>
      <c r="J127" s="35" t="s">
        <v>68</v>
      </c>
      <c r="K127" s="36" t="s">
        <v>68</v>
      </c>
      <c r="L127" s="35" t="s">
        <v>68</v>
      </c>
      <c r="M127" s="35" t="s">
        <v>68</v>
      </c>
      <c r="N127" s="35" t="s">
        <v>68</v>
      </c>
      <c r="P127" s="10"/>
      <c r="Q127" s="11"/>
      <c r="R127" s="11"/>
      <c r="S127" s="11"/>
      <c r="T127" s="11"/>
      <c r="U127" s="11"/>
      <c r="V127" s="11"/>
      <c r="W127" s="11"/>
      <c r="X127" s="12"/>
      <c r="Y127" s="12"/>
      <c r="Z127" s="12"/>
    </row>
    <row r="128">
      <c r="A128" s="27" t="s">
        <v>296</v>
      </c>
      <c r="B128" s="27" t="s">
        <v>297</v>
      </c>
      <c r="C128" s="35"/>
      <c r="D128" s="35" t="s">
        <v>68</v>
      </c>
      <c r="E128" s="35" t="s">
        <v>68</v>
      </c>
      <c r="F128" s="35" t="s">
        <v>68</v>
      </c>
      <c r="G128" s="35" t="s">
        <v>68</v>
      </c>
      <c r="H128" s="35" t="s">
        <v>68</v>
      </c>
      <c r="I128" s="35" t="s">
        <v>68</v>
      </c>
      <c r="J128" s="35" t="s">
        <v>68</v>
      </c>
      <c r="K128" s="36" t="s">
        <v>68</v>
      </c>
      <c r="L128" s="35" t="s">
        <v>68</v>
      </c>
      <c r="M128" s="35" t="s">
        <v>68</v>
      </c>
      <c r="N128" s="35" t="s">
        <v>68</v>
      </c>
      <c r="P128" s="10"/>
      <c r="Q128" s="11"/>
      <c r="R128" s="11"/>
      <c r="S128" s="11"/>
      <c r="T128" s="11"/>
      <c r="U128" s="11"/>
      <c r="V128" s="11"/>
      <c r="W128" s="11"/>
      <c r="X128" s="12"/>
      <c r="Y128" s="12"/>
      <c r="Z128" s="12"/>
    </row>
    <row r="129">
      <c r="A129" s="27" t="s">
        <v>298</v>
      </c>
      <c r="B129" s="27" t="s">
        <v>299</v>
      </c>
      <c r="C129" s="35"/>
      <c r="D129" s="35" t="s">
        <v>68</v>
      </c>
      <c r="E129" s="35" t="s">
        <v>68</v>
      </c>
      <c r="F129" s="35" t="s">
        <v>68</v>
      </c>
      <c r="G129" s="35" t="s">
        <v>68</v>
      </c>
      <c r="H129" s="35" t="s">
        <v>68</v>
      </c>
      <c r="I129" s="35">
        <v>0.2</v>
      </c>
      <c r="J129" s="35" t="s">
        <v>68</v>
      </c>
      <c r="K129" s="36" t="s">
        <v>68</v>
      </c>
      <c r="L129" s="35" t="s">
        <v>68</v>
      </c>
      <c r="M129" s="35" t="s">
        <v>68</v>
      </c>
      <c r="N129" s="35" t="s">
        <v>68</v>
      </c>
      <c r="P129" s="10"/>
      <c r="Q129" s="11"/>
      <c r="R129" s="11"/>
      <c r="S129" s="11"/>
      <c r="T129" s="11"/>
      <c r="U129" s="11"/>
      <c r="V129" s="11"/>
      <c r="W129" s="11"/>
      <c r="X129" s="12"/>
      <c r="Y129" s="12"/>
      <c r="Z129" s="12"/>
    </row>
    <row r="130">
      <c r="A130" s="27" t="s">
        <v>300</v>
      </c>
      <c r="B130" s="27" t="s">
        <v>301</v>
      </c>
      <c r="C130" s="30"/>
      <c r="D130" s="30" t="s">
        <v>68</v>
      </c>
      <c r="E130" s="30" t="s">
        <v>68</v>
      </c>
      <c r="F130" s="30">
        <v>2192.0</v>
      </c>
      <c r="G130" s="30">
        <v>2003.0</v>
      </c>
      <c r="H130" s="30">
        <v>1728.0</v>
      </c>
      <c r="I130" s="30">
        <v>1237.0</v>
      </c>
      <c r="J130" s="30">
        <v>258.0</v>
      </c>
      <c r="K130" s="31">
        <v>1604.0</v>
      </c>
      <c r="L130" s="30">
        <v>2009.0</v>
      </c>
      <c r="M130" s="30">
        <v>1376.0</v>
      </c>
      <c r="N130" s="30">
        <v>1285.0</v>
      </c>
      <c r="P130" s="10"/>
      <c r="Q130" s="11"/>
      <c r="R130" s="11"/>
      <c r="S130" s="11"/>
      <c r="T130" s="11"/>
      <c r="U130" s="11"/>
      <c r="V130" s="11"/>
      <c r="W130" s="11"/>
      <c r="X130" s="12"/>
      <c r="Y130" s="12"/>
      <c r="Z130" s="12"/>
    </row>
    <row r="131">
      <c r="A131" s="27" t="s">
        <v>302</v>
      </c>
      <c r="B131" s="27" t="s">
        <v>303</v>
      </c>
      <c r="C131" s="35"/>
      <c r="D131" s="35" t="s">
        <v>68</v>
      </c>
      <c r="E131" s="35">
        <v>17.1</v>
      </c>
      <c r="F131" s="35">
        <v>18.0</v>
      </c>
      <c r="G131" s="35">
        <v>15.9</v>
      </c>
      <c r="H131" s="35">
        <v>13.7</v>
      </c>
      <c r="I131" s="35">
        <v>9.3</v>
      </c>
      <c r="J131" s="35">
        <v>2.0</v>
      </c>
      <c r="K131" s="36">
        <v>24.9</v>
      </c>
      <c r="L131" s="35">
        <v>25.5</v>
      </c>
      <c r="M131" s="35">
        <v>18.2</v>
      </c>
      <c r="N131" s="35">
        <v>17.3</v>
      </c>
      <c r="P131" s="10"/>
      <c r="Q131" s="11"/>
      <c r="R131" s="11"/>
      <c r="S131" s="11"/>
      <c r="T131" s="11"/>
      <c r="U131" s="11"/>
      <c r="V131" s="11"/>
      <c r="W131" s="11"/>
      <c r="X131" s="12"/>
      <c r="Y131" s="12"/>
      <c r="Z131" s="12"/>
    </row>
    <row r="132">
      <c r="A132" s="27" t="s">
        <v>304</v>
      </c>
      <c r="B132" s="27" t="s">
        <v>305</v>
      </c>
      <c r="C132" s="35"/>
      <c r="D132" s="35" t="s">
        <v>68</v>
      </c>
      <c r="E132" s="35">
        <v>42.0</v>
      </c>
      <c r="F132" s="35">
        <v>42.8</v>
      </c>
      <c r="G132" s="35">
        <v>40.8</v>
      </c>
      <c r="H132" s="35">
        <v>39.3</v>
      </c>
      <c r="I132" s="35">
        <v>37.0</v>
      </c>
      <c r="J132" s="35">
        <v>34.5</v>
      </c>
      <c r="K132" s="36">
        <v>48.1</v>
      </c>
      <c r="L132" s="35">
        <v>48.9</v>
      </c>
      <c r="M132" s="35">
        <v>43.0</v>
      </c>
      <c r="N132" s="35">
        <v>43.5</v>
      </c>
      <c r="P132" s="10"/>
      <c r="Q132" s="11"/>
      <c r="R132" s="11"/>
      <c r="S132" s="11"/>
      <c r="T132" s="11"/>
      <c r="U132" s="11"/>
      <c r="V132" s="11"/>
      <c r="W132" s="11"/>
      <c r="X132" s="12"/>
      <c r="Y132" s="12"/>
      <c r="Z132" s="12"/>
    </row>
    <row r="133">
      <c r="A133" s="27" t="s">
        <v>306</v>
      </c>
      <c r="B133" s="27" t="s">
        <v>307</v>
      </c>
      <c r="C133" s="35"/>
      <c r="D133" s="35">
        <v>3.0</v>
      </c>
      <c r="E133" s="35">
        <v>7.0</v>
      </c>
      <c r="F133" s="35">
        <v>6.0</v>
      </c>
      <c r="G133" s="35">
        <v>3.0</v>
      </c>
      <c r="H133" s="35">
        <v>0.0</v>
      </c>
      <c r="I133" s="35">
        <v>5.0</v>
      </c>
      <c r="J133" s="35">
        <v>-2.0</v>
      </c>
      <c r="K133" s="36">
        <v>-8.0</v>
      </c>
      <c r="L133" s="35">
        <v>22.0</v>
      </c>
      <c r="M133" s="35">
        <v>-4.1</v>
      </c>
      <c r="N133" s="35">
        <v>1.7</v>
      </c>
      <c r="P133" s="10"/>
      <c r="Q133" s="11"/>
      <c r="R133" s="11"/>
      <c r="S133" s="11"/>
      <c r="T133" s="11"/>
      <c r="U133" s="11"/>
      <c r="V133" s="11"/>
      <c r="W133" s="11"/>
      <c r="X133" s="12"/>
      <c r="Y133" s="12"/>
      <c r="Z133" s="12"/>
    </row>
    <row r="134">
      <c r="A134" s="27" t="s">
        <v>308</v>
      </c>
      <c r="B134" s="27" t="s">
        <v>309</v>
      </c>
      <c r="C134" s="35"/>
      <c r="D134" s="35" t="s">
        <v>68</v>
      </c>
      <c r="E134" s="35" t="s">
        <v>68</v>
      </c>
      <c r="F134" s="35" t="s">
        <v>68</v>
      </c>
      <c r="G134" s="35">
        <v>16.2</v>
      </c>
      <c r="H134" s="35">
        <v>13.7</v>
      </c>
      <c r="I134" s="35">
        <v>10.9</v>
      </c>
      <c r="J134" s="35">
        <v>9.5</v>
      </c>
      <c r="K134" s="36">
        <v>28.5</v>
      </c>
      <c r="L134" s="35">
        <v>25.6</v>
      </c>
      <c r="M134" s="35">
        <v>18.2</v>
      </c>
      <c r="N134" s="35">
        <v>17.29</v>
      </c>
      <c r="P134" s="10"/>
      <c r="Q134" s="11"/>
      <c r="R134" s="11"/>
      <c r="S134" s="11"/>
      <c r="T134" s="11"/>
      <c r="U134" s="11"/>
      <c r="V134" s="11"/>
      <c r="W134" s="11"/>
      <c r="X134" s="12"/>
      <c r="Y134" s="12"/>
      <c r="Z134" s="12"/>
    </row>
    <row r="135">
      <c r="A135" s="27" t="s">
        <v>310</v>
      </c>
      <c r="B135" s="27" t="s">
        <v>311</v>
      </c>
      <c r="C135" s="30"/>
      <c r="D135" s="30" t="s">
        <v>68</v>
      </c>
      <c r="E135" s="30">
        <v>715.0</v>
      </c>
      <c r="F135" s="30">
        <v>727.0</v>
      </c>
      <c r="G135" s="30">
        <v>990.0</v>
      </c>
      <c r="H135" s="30">
        <v>707.0</v>
      </c>
      <c r="I135" s="30">
        <v>629.0</v>
      </c>
      <c r="J135" s="30">
        <v>458.0</v>
      </c>
      <c r="K135" s="31">
        <v>228.0</v>
      </c>
      <c r="L135" s="30">
        <v>270.0</v>
      </c>
      <c r="M135" s="30">
        <v>328.0</v>
      </c>
      <c r="N135" s="30">
        <v>298.0</v>
      </c>
      <c r="P135" s="10"/>
      <c r="Q135" s="11"/>
      <c r="R135" s="11"/>
      <c r="S135" s="11"/>
      <c r="T135" s="11"/>
      <c r="U135" s="11"/>
      <c r="V135" s="11"/>
      <c r="W135" s="11"/>
      <c r="X135" s="12"/>
      <c r="Y135" s="12"/>
      <c r="Z135" s="12"/>
    </row>
    <row r="136">
      <c r="A136" s="27" t="s">
        <v>312</v>
      </c>
      <c r="B136" s="27" t="s">
        <v>313</v>
      </c>
      <c r="C136" s="30"/>
      <c r="D136" s="30">
        <v>85.0</v>
      </c>
      <c r="E136" s="30">
        <v>90.0</v>
      </c>
      <c r="F136" s="30">
        <v>97.0</v>
      </c>
      <c r="G136" s="30">
        <v>96.0</v>
      </c>
      <c r="H136" s="30">
        <v>102.0</v>
      </c>
      <c r="I136" s="30">
        <v>97.0</v>
      </c>
      <c r="J136" s="30">
        <v>87.0</v>
      </c>
      <c r="K136" s="31">
        <v>50.0</v>
      </c>
      <c r="L136" s="30">
        <v>46.0</v>
      </c>
      <c r="M136" s="30">
        <v>38.0</v>
      </c>
      <c r="N136" s="30">
        <v>43.0</v>
      </c>
      <c r="P136" s="10"/>
      <c r="Q136" s="11"/>
      <c r="R136" s="11"/>
      <c r="S136" s="11"/>
      <c r="T136" s="11"/>
      <c r="U136" s="11"/>
      <c r="V136" s="11"/>
      <c r="W136" s="11"/>
      <c r="X136" s="12"/>
      <c r="Y136" s="12"/>
      <c r="Z136" s="12"/>
    </row>
    <row r="137">
      <c r="A137" s="27" t="s">
        <v>314</v>
      </c>
      <c r="B137" s="27" t="s">
        <v>315</v>
      </c>
      <c r="C137" s="30"/>
      <c r="D137" s="30" t="s">
        <v>68</v>
      </c>
      <c r="E137" s="30" t="s">
        <v>68</v>
      </c>
      <c r="F137" s="30">
        <v>672.308</v>
      </c>
      <c r="G137" s="30">
        <v>567.927</v>
      </c>
      <c r="H137" s="30">
        <v>437.832</v>
      </c>
      <c r="I137" s="30">
        <v>270.88</v>
      </c>
      <c r="J137" s="30">
        <v>230.474</v>
      </c>
      <c r="K137" s="31">
        <v>325.561</v>
      </c>
      <c r="L137" s="30">
        <v>397.175</v>
      </c>
      <c r="M137" s="30">
        <v>251.0</v>
      </c>
      <c r="N137" s="30">
        <v>274.0</v>
      </c>
      <c r="P137" s="10"/>
      <c r="Q137" s="11"/>
      <c r="R137" s="11"/>
      <c r="S137" s="11"/>
      <c r="T137" s="11"/>
      <c r="U137" s="11"/>
      <c r="V137" s="11"/>
      <c r="W137" s="11"/>
      <c r="X137" s="12"/>
      <c r="Y137" s="12"/>
      <c r="Z137" s="12"/>
    </row>
    <row r="138">
      <c r="A138" s="37" t="s">
        <v>316</v>
      </c>
      <c r="B138" s="37"/>
      <c r="C138" s="37" t="s">
        <v>317</v>
      </c>
      <c r="D138" s="37"/>
      <c r="E138" s="37"/>
      <c r="F138" s="37"/>
      <c r="G138" s="37"/>
      <c r="H138" s="37"/>
      <c r="I138" s="37"/>
      <c r="J138" s="37"/>
      <c r="K138" s="38"/>
      <c r="L138" s="37"/>
      <c r="M138" s="37"/>
      <c r="N138" s="37"/>
      <c r="P138" s="10"/>
      <c r="Q138" s="11"/>
      <c r="R138" s="11"/>
      <c r="S138" s="11"/>
      <c r="T138" s="11"/>
      <c r="U138" s="11"/>
      <c r="V138" s="11"/>
      <c r="W138" s="11"/>
      <c r="X138" s="12"/>
      <c r="Y138" s="12"/>
      <c r="Z138" s="12"/>
    </row>
    <row r="139">
      <c r="A139" s="11"/>
      <c r="B139" s="11"/>
      <c r="C139" s="11"/>
      <c r="D139" s="11"/>
      <c r="E139" s="11"/>
      <c r="F139" s="11"/>
      <c r="G139" s="11"/>
      <c r="H139" s="11"/>
      <c r="I139" s="11"/>
      <c r="J139" s="11"/>
      <c r="K139" s="39"/>
      <c r="L139" s="11"/>
      <c r="M139" s="11"/>
      <c r="N139" s="11"/>
      <c r="O139" s="11"/>
      <c r="P139" s="10"/>
      <c r="Q139" s="11"/>
      <c r="R139" s="11"/>
      <c r="S139" s="11"/>
      <c r="T139" s="11"/>
      <c r="U139" s="11"/>
      <c r="V139" s="11"/>
      <c r="W139" s="11"/>
      <c r="X139" s="12"/>
      <c r="Y139" s="12"/>
      <c r="Z139" s="12"/>
    </row>
    <row r="140" ht="15.0" customHeight="1">
      <c r="A140" s="40" t="s">
        <v>318</v>
      </c>
      <c r="B140" s="41"/>
      <c r="C140" s="41"/>
      <c r="D140" s="41"/>
      <c r="E140" s="41"/>
      <c r="F140" s="41"/>
      <c r="G140" s="41"/>
      <c r="H140" s="41"/>
      <c r="I140" s="41"/>
      <c r="J140" s="41"/>
      <c r="K140" s="42"/>
      <c r="L140" s="41"/>
      <c r="M140" s="41"/>
      <c r="N140" s="41"/>
      <c r="O140" s="11"/>
      <c r="P140" s="10"/>
      <c r="Q140" s="11"/>
      <c r="R140" s="11"/>
      <c r="S140" s="11"/>
      <c r="T140" s="11"/>
      <c r="U140" s="11"/>
      <c r="V140" s="11"/>
      <c r="W140" s="11"/>
    </row>
    <row r="141">
      <c r="A141" s="43"/>
      <c r="B141" s="43"/>
      <c r="C141" s="43"/>
      <c r="D141" s="43"/>
      <c r="E141" s="43"/>
      <c r="F141" s="43"/>
      <c r="G141" s="43"/>
      <c r="H141" s="43"/>
      <c r="I141" s="43"/>
      <c r="J141" s="43"/>
      <c r="K141" s="39"/>
      <c r="L141" s="43"/>
      <c r="M141" s="43"/>
      <c r="N141" s="43"/>
      <c r="O141" s="11"/>
      <c r="P141" s="10"/>
      <c r="Q141" s="11"/>
      <c r="R141" s="11"/>
      <c r="S141" s="11"/>
      <c r="T141" s="11"/>
      <c r="U141" s="11"/>
      <c r="V141" s="11"/>
      <c r="W141" s="11"/>
    </row>
    <row r="142">
      <c r="A142" s="44" t="s">
        <v>39</v>
      </c>
      <c r="B142" s="45"/>
      <c r="C142" s="45"/>
      <c r="D142" s="17" t="s">
        <v>40</v>
      </c>
      <c r="E142" s="17" t="s">
        <v>41</v>
      </c>
      <c r="F142" s="17" t="s">
        <v>42</v>
      </c>
      <c r="G142" s="17" t="s">
        <v>43</v>
      </c>
      <c r="H142" s="17" t="s">
        <v>44</v>
      </c>
      <c r="I142" s="17" t="s">
        <v>45</v>
      </c>
      <c r="J142" s="17" t="s">
        <v>46</v>
      </c>
      <c r="K142" s="18" t="s">
        <v>47</v>
      </c>
      <c r="L142" s="17" t="s">
        <v>48</v>
      </c>
      <c r="M142" s="17" t="s">
        <v>49</v>
      </c>
      <c r="N142" s="17" t="s">
        <v>50</v>
      </c>
      <c r="O142" s="11"/>
      <c r="P142" s="10"/>
      <c r="Q142" s="11"/>
      <c r="R142" s="11"/>
      <c r="S142" s="11"/>
      <c r="T142" s="11"/>
      <c r="U142" s="11"/>
      <c r="V142" s="11"/>
      <c r="W142" s="11"/>
    </row>
    <row r="143">
      <c r="A143" s="46" t="s">
        <v>52</v>
      </c>
      <c r="B143" s="47"/>
      <c r="D143" s="48" t="s">
        <v>53</v>
      </c>
      <c r="E143" s="48" t="s">
        <v>54</v>
      </c>
      <c r="F143" s="48" t="s">
        <v>55</v>
      </c>
      <c r="G143" s="48" t="s">
        <v>56</v>
      </c>
      <c r="H143" s="48" t="s">
        <v>57</v>
      </c>
      <c r="I143" s="48" t="s">
        <v>58</v>
      </c>
      <c r="J143" s="48" t="s">
        <v>59</v>
      </c>
      <c r="K143" s="49" t="s">
        <v>60</v>
      </c>
      <c r="L143" s="48" t="s">
        <v>61</v>
      </c>
      <c r="M143" s="48" t="s">
        <v>62</v>
      </c>
      <c r="N143" s="48" t="s">
        <v>63</v>
      </c>
      <c r="O143" s="11"/>
      <c r="P143" s="10" t="s">
        <v>51</v>
      </c>
      <c r="Q143" s="11"/>
      <c r="R143" s="11"/>
      <c r="S143" s="11"/>
      <c r="T143" s="11"/>
      <c r="U143" s="11"/>
      <c r="V143" s="11"/>
      <c r="W143" s="11"/>
    </row>
    <row r="144">
      <c r="A144" s="50" t="s">
        <v>319</v>
      </c>
      <c r="B144" s="51"/>
      <c r="C144" s="52"/>
      <c r="D144" s="51"/>
      <c r="E144" s="51"/>
      <c r="F144" s="51"/>
      <c r="G144" s="51"/>
      <c r="H144" s="51"/>
      <c r="I144" s="51"/>
      <c r="J144" s="51"/>
      <c r="K144" s="53"/>
      <c r="L144" s="51"/>
      <c r="M144" s="51"/>
      <c r="N144" s="51"/>
      <c r="O144" s="54"/>
      <c r="P144" s="19"/>
      <c r="Q144" s="54"/>
      <c r="R144" s="54"/>
      <c r="S144" s="54"/>
      <c r="T144" s="54"/>
      <c r="U144" s="54"/>
      <c r="V144" s="54"/>
      <c r="W144" s="54"/>
      <c r="X144" s="52"/>
      <c r="Y144" s="52"/>
      <c r="Z144" s="52"/>
    </row>
    <row r="145">
      <c r="A145" s="55" t="s">
        <v>320</v>
      </c>
      <c r="B145" s="55" t="s">
        <v>321</v>
      </c>
      <c r="D145" s="30">
        <v>1519.0</v>
      </c>
      <c r="E145" s="30">
        <v>1681.0</v>
      </c>
      <c r="F145" s="30">
        <v>2548.0</v>
      </c>
      <c r="G145" s="30">
        <v>1934.0</v>
      </c>
      <c r="H145" s="30">
        <v>1515.0</v>
      </c>
      <c r="I145" s="30">
        <v>1413.0</v>
      </c>
      <c r="J145" s="30">
        <v>1499.0</v>
      </c>
      <c r="K145" s="31">
        <v>3568.0</v>
      </c>
      <c r="L145" s="30">
        <v>1979.0</v>
      </c>
      <c r="M145" s="30">
        <v>1232.0</v>
      </c>
      <c r="N145" s="30">
        <v>1084.0</v>
      </c>
      <c r="O145" s="11"/>
      <c r="P145" s="10"/>
      <c r="Q145" s="11"/>
      <c r="R145" s="11"/>
      <c r="S145" s="11"/>
      <c r="T145" s="11"/>
      <c r="U145" s="11"/>
      <c r="V145" s="11"/>
      <c r="W145" s="11"/>
    </row>
    <row r="146">
      <c r="A146" s="55" t="s">
        <v>322</v>
      </c>
      <c r="B146" s="55" t="s">
        <v>323</v>
      </c>
      <c r="D146" s="30">
        <v>1519.0</v>
      </c>
      <c r="E146" s="30">
        <v>1681.0</v>
      </c>
      <c r="F146" s="30">
        <v>2548.0</v>
      </c>
      <c r="G146" s="30">
        <v>1934.0</v>
      </c>
      <c r="H146" s="30">
        <v>1515.0</v>
      </c>
      <c r="I146" s="30">
        <v>1413.0</v>
      </c>
      <c r="J146" s="30">
        <v>1499.0</v>
      </c>
      <c r="K146" s="31">
        <v>3568.0</v>
      </c>
      <c r="L146" s="30">
        <v>1979.0</v>
      </c>
      <c r="M146" s="30">
        <v>1232.0</v>
      </c>
      <c r="N146" s="30">
        <v>1084.0</v>
      </c>
      <c r="O146" s="11"/>
      <c r="P146" s="10" t="s">
        <v>324</v>
      </c>
      <c r="Q146" s="11"/>
      <c r="R146" s="11"/>
      <c r="S146" s="11"/>
      <c r="T146" s="11"/>
      <c r="U146" s="11"/>
      <c r="V146" s="11"/>
      <c r="W146" s="11"/>
    </row>
    <row r="147">
      <c r="A147" s="55" t="s">
        <v>325</v>
      </c>
      <c r="B147" s="55" t="s">
        <v>326</v>
      </c>
      <c r="D147" s="30">
        <v>244.0</v>
      </c>
      <c r="E147" s="30">
        <v>252.0</v>
      </c>
      <c r="F147" s="30">
        <v>261.0</v>
      </c>
      <c r="G147" s="30">
        <v>294.0</v>
      </c>
      <c r="H147" s="30">
        <v>310.0</v>
      </c>
      <c r="I147" s="30">
        <v>367.0</v>
      </c>
      <c r="J147" s="30">
        <v>306.0</v>
      </c>
      <c r="K147" s="31">
        <v>148.0</v>
      </c>
      <c r="L147" s="30">
        <v>240.0</v>
      </c>
      <c r="M147" s="30">
        <v>226.0</v>
      </c>
      <c r="N147" s="30">
        <v>224.0</v>
      </c>
      <c r="O147" s="11"/>
      <c r="P147" s="10"/>
      <c r="Q147" s="11"/>
      <c r="R147" s="11"/>
      <c r="S147" s="11"/>
      <c r="T147" s="11"/>
      <c r="U147" s="11"/>
      <c r="V147" s="11"/>
      <c r="W147" s="11"/>
    </row>
    <row r="148">
      <c r="A148" s="55" t="s">
        <v>327</v>
      </c>
      <c r="B148" s="55" t="s">
        <v>328</v>
      </c>
      <c r="D148" s="30">
        <v>244.0</v>
      </c>
      <c r="E148" s="30">
        <v>252.0</v>
      </c>
      <c r="F148" s="30">
        <v>261.0</v>
      </c>
      <c r="G148" s="30">
        <v>294.0</v>
      </c>
      <c r="H148" s="30">
        <v>310.0</v>
      </c>
      <c r="I148" s="30">
        <v>367.0</v>
      </c>
      <c r="J148" s="30">
        <v>306.0</v>
      </c>
      <c r="K148" s="31">
        <v>148.0</v>
      </c>
      <c r="L148" s="30">
        <v>240.0</v>
      </c>
      <c r="M148" s="30">
        <v>226.0</v>
      </c>
      <c r="N148" s="30">
        <v>224.0</v>
      </c>
      <c r="O148" s="11"/>
      <c r="P148" s="10" t="s">
        <v>324</v>
      </c>
      <c r="Q148" s="11"/>
      <c r="R148" s="11"/>
      <c r="S148" s="11"/>
      <c r="T148" s="11"/>
      <c r="U148" s="11"/>
      <c r="V148" s="11"/>
      <c r="W148" s="11"/>
    </row>
    <row r="149">
      <c r="A149" s="55" t="s">
        <v>329</v>
      </c>
      <c r="B149" s="55" t="s">
        <v>330</v>
      </c>
      <c r="D149" s="30">
        <v>0.0</v>
      </c>
      <c r="E149" s="30">
        <v>0.0</v>
      </c>
      <c r="F149" s="30">
        <v>0.0</v>
      </c>
      <c r="G149" s="30">
        <v>0.0</v>
      </c>
      <c r="H149" s="30">
        <v>0.0</v>
      </c>
      <c r="I149" s="30">
        <v>0.0</v>
      </c>
      <c r="J149" s="30">
        <v>0.0</v>
      </c>
      <c r="K149" s="31">
        <v>0.0</v>
      </c>
      <c r="L149" s="30">
        <v>0.0</v>
      </c>
      <c r="M149" s="30">
        <v>0.0</v>
      </c>
      <c r="N149" s="30">
        <v>0.0</v>
      </c>
      <c r="O149" s="11"/>
      <c r="P149" s="10" t="s">
        <v>324</v>
      </c>
      <c r="Q149" s="11"/>
      <c r="R149" s="11"/>
      <c r="S149" s="11"/>
      <c r="T149" s="11"/>
      <c r="U149" s="11"/>
      <c r="V149" s="11"/>
      <c r="W149" s="11"/>
    </row>
    <row r="150">
      <c r="A150" s="55" t="s">
        <v>331</v>
      </c>
      <c r="B150" s="55" t="s">
        <v>332</v>
      </c>
      <c r="D150" s="30">
        <v>1165.0</v>
      </c>
      <c r="E150" s="30">
        <v>1036.0</v>
      </c>
      <c r="F150" s="30">
        <v>1122.0</v>
      </c>
      <c r="G150" s="30">
        <v>1096.0</v>
      </c>
      <c r="H150" s="30">
        <v>1240.0</v>
      </c>
      <c r="I150" s="30">
        <v>1248.0</v>
      </c>
      <c r="J150" s="30">
        <v>1287.0</v>
      </c>
      <c r="K150" s="31">
        <v>572.0</v>
      </c>
      <c r="L150" s="30">
        <v>709.0</v>
      </c>
      <c r="M150" s="30">
        <v>709.0</v>
      </c>
      <c r="N150" s="30">
        <v>710.0</v>
      </c>
      <c r="O150" s="11"/>
      <c r="P150" s="10"/>
      <c r="Q150" s="11"/>
      <c r="R150" s="11"/>
      <c r="S150" s="11"/>
      <c r="T150" s="11"/>
      <c r="U150" s="11"/>
      <c r="V150" s="11"/>
      <c r="W150" s="11"/>
    </row>
    <row r="151">
      <c r="A151" s="55" t="s">
        <v>333</v>
      </c>
      <c r="B151" s="55" t="s">
        <v>334</v>
      </c>
      <c r="D151" s="30">
        <v>92.0</v>
      </c>
      <c r="E151" s="30">
        <v>94.0</v>
      </c>
      <c r="F151" s="30">
        <v>108.0</v>
      </c>
      <c r="G151" s="30">
        <v>114.0</v>
      </c>
      <c r="H151" s="30">
        <v>119.0</v>
      </c>
      <c r="I151" s="30">
        <v>141.0</v>
      </c>
      <c r="J151" s="30">
        <v>135.0</v>
      </c>
      <c r="K151" s="31">
        <v>162.0</v>
      </c>
      <c r="L151" s="30">
        <v>188.0</v>
      </c>
      <c r="M151" s="30">
        <v>171.0</v>
      </c>
      <c r="N151" s="30">
        <v>152.0</v>
      </c>
      <c r="O151" s="11"/>
      <c r="P151" s="10" t="s">
        <v>324</v>
      </c>
      <c r="Q151" s="11"/>
      <c r="R151" s="11"/>
      <c r="S151" s="11"/>
      <c r="T151" s="11"/>
      <c r="U151" s="11"/>
      <c r="V151" s="11"/>
      <c r="W151" s="11"/>
    </row>
    <row r="152">
      <c r="A152" s="55" t="s">
        <v>335</v>
      </c>
      <c r="B152" s="55" t="s">
        <v>336</v>
      </c>
      <c r="D152" s="30">
        <v>0.0</v>
      </c>
      <c r="E152" s="30">
        <v>0.0</v>
      </c>
      <c r="F152" s="30">
        <v>0.0</v>
      </c>
      <c r="G152" s="30">
        <v>0.0</v>
      </c>
      <c r="H152" s="30">
        <v>0.0</v>
      </c>
      <c r="I152" s="30">
        <v>0.0</v>
      </c>
      <c r="J152" s="30">
        <v>0.0</v>
      </c>
      <c r="K152" s="31">
        <v>0.0</v>
      </c>
      <c r="L152" s="30">
        <v>0.0</v>
      </c>
      <c r="M152" s="30">
        <v>0.0</v>
      </c>
      <c r="N152" s="30">
        <v>0.0</v>
      </c>
      <c r="O152" s="11"/>
      <c r="P152" s="10" t="s">
        <v>324</v>
      </c>
      <c r="Q152" s="11"/>
      <c r="R152" s="11"/>
      <c r="S152" s="11"/>
      <c r="T152" s="11"/>
      <c r="U152" s="11"/>
      <c r="V152" s="11"/>
      <c r="W152" s="11"/>
    </row>
    <row r="153">
      <c r="A153" s="55" t="s">
        <v>337</v>
      </c>
      <c r="B153" s="55" t="s">
        <v>338</v>
      </c>
      <c r="D153" s="30">
        <v>1073.0</v>
      </c>
      <c r="E153" s="30">
        <v>942.0</v>
      </c>
      <c r="F153" s="30">
        <v>1014.0</v>
      </c>
      <c r="G153" s="30">
        <v>982.0</v>
      </c>
      <c r="H153" s="30">
        <v>1121.0</v>
      </c>
      <c r="I153" s="30">
        <v>1107.0</v>
      </c>
      <c r="J153" s="30">
        <v>1152.0</v>
      </c>
      <c r="K153" s="31">
        <v>410.0</v>
      </c>
      <c r="L153" s="30">
        <v>521.0</v>
      </c>
      <c r="M153" s="30">
        <v>538.0</v>
      </c>
      <c r="N153" s="30">
        <v>558.0</v>
      </c>
      <c r="O153" s="11"/>
      <c r="P153" s="10" t="s">
        <v>324</v>
      </c>
      <c r="Q153" s="11"/>
      <c r="R153" s="11"/>
      <c r="S153" s="11"/>
      <c r="T153" s="11"/>
      <c r="U153" s="11"/>
      <c r="V153" s="11"/>
      <c r="W153" s="11"/>
    </row>
    <row r="154">
      <c r="A154" s="55" t="s">
        <v>339</v>
      </c>
      <c r="B154" s="55" t="s">
        <v>340</v>
      </c>
      <c r="D154" s="30">
        <v>0.0</v>
      </c>
      <c r="E154" s="30">
        <v>0.0</v>
      </c>
      <c r="F154" s="30">
        <v>0.0</v>
      </c>
      <c r="G154" s="30">
        <v>0.0</v>
      </c>
      <c r="H154" s="30">
        <v>0.0</v>
      </c>
      <c r="I154" s="30">
        <v>0.0</v>
      </c>
      <c r="J154" s="30">
        <v>0.0</v>
      </c>
      <c r="K154" s="31">
        <v>0.0</v>
      </c>
      <c r="L154" s="30">
        <v>0.0</v>
      </c>
      <c r="M154" s="30">
        <v>0.0</v>
      </c>
      <c r="N154" s="30">
        <v>0.0</v>
      </c>
      <c r="O154" s="11"/>
      <c r="P154" s="10" t="s">
        <v>324</v>
      </c>
      <c r="Q154" s="11"/>
      <c r="R154" s="11"/>
      <c r="S154" s="11"/>
      <c r="T154" s="11"/>
      <c r="U154" s="11"/>
      <c r="V154" s="11"/>
      <c r="W154" s="11"/>
    </row>
    <row r="155">
      <c r="A155" s="55" t="s">
        <v>341</v>
      </c>
      <c r="B155" s="55" t="s">
        <v>342</v>
      </c>
      <c r="D155" s="30">
        <v>222.0</v>
      </c>
      <c r="E155" s="30">
        <v>230.0</v>
      </c>
      <c r="F155" s="30">
        <v>225.0</v>
      </c>
      <c r="G155" s="30">
        <v>141.0</v>
      </c>
      <c r="H155" s="30">
        <v>228.0</v>
      </c>
      <c r="I155" s="30">
        <v>232.0</v>
      </c>
      <c r="J155" s="30">
        <v>153.0</v>
      </c>
      <c r="K155" s="31">
        <v>1291.0</v>
      </c>
      <c r="L155" s="30">
        <v>81.0</v>
      </c>
      <c r="M155" s="30">
        <v>99.0</v>
      </c>
      <c r="N155" s="30">
        <v>97.0</v>
      </c>
      <c r="O155" s="11"/>
      <c r="P155" s="10"/>
      <c r="Q155" s="11"/>
      <c r="R155" s="11"/>
      <c r="S155" s="11"/>
      <c r="T155" s="11"/>
      <c r="U155" s="11"/>
      <c r="V155" s="11"/>
      <c r="W155" s="11"/>
    </row>
    <row r="156">
      <c r="A156" s="55" t="s">
        <v>343</v>
      </c>
      <c r="B156" s="55" t="s">
        <v>344</v>
      </c>
      <c r="D156" s="30">
        <v>0.0</v>
      </c>
      <c r="E156" s="30">
        <v>0.0</v>
      </c>
      <c r="F156" s="30">
        <v>0.0</v>
      </c>
      <c r="G156" s="30">
        <v>18.0</v>
      </c>
      <c r="H156" s="30">
        <v>0.0</v>
      </c>
      <c r="I156" s="30">
        <v>2.0</v>
      </c>
      <c r="J156" s="30">
        <v>1.0</v>
      </c>
      <c r="K156" s="31">
        <v>0.0</v>
      </c>
      <c r="L156" s="30">
        <v>0.0</v>
      </c>
      <c r="M156" s="30">
        <v>0.0</v>
      </c>
      <c r="N156" s="30">
        <v>0.0</v>
      </c>
      <c r="O156" s="11"/>
      <c r="P156" s="10" t="s">
        <v>345</v>
      </c>
      <c r="Q156" s="11"/>
      <c r="R156" s="11"/>
      <c r="S156" s="11"/>
      <c r="T156" s="11"/>
      <c r="U156" s="11"/>
      <c r="V156" s="11"/>
      <c r="W156" s="11"/>
    </row>
    <row r="157">
      <c r="A157" s="55" t="s">
        <v>346</v>
      </c>
      <c r="B157" s="55" t="s">
        <v>347</v>
      </c>
      <c r="D157" s="30">
        <v>28.0</v>
      </c>
      <c r="E157" s="30">
        <v>0.0</v>
      </c>
      <c r="F157" s="30">
        <v>0.0</v>
      </c>
      <c r="G157" s="30">
        <v>0.0</v>
      </c>
      <c r="H157" s="30">
        <v>0.0</v>
      </c>
      <c r="I157" s="30">
        <v>0.0</v>
      </c>
      <c r="J157" s="30">
        <v>0.0</v>
      </c>
      <c r="K157" s="31">
        <v>0.0</v>
      </c>
      <c r="L157" s="30">
        <v>0.0</v>
      </c>
      <c r="M157" s="30">
        <v>0.0</v>
      </c>
      <c r="N157" s="30">
        <v>0.0</v>
      </c>
      <c r="O157" s="11"/>
      <c r="P157" s="10" t="s">
        <v>345</v>
      </c>
      <c r="Q157" s="11"/>
      <c r="R157" s="11"/>
      <c r="S157" s="11"/>
      <c r="T157" s="11"/>
      <c r="U157" s="11"/>
      <c r="V157" s="11"/>
      <c r="W157" s="11"/>
    </row>
    <row r="158">
      <c r="A158" s="55" t="s">
        <v>348</v>
      </c>
      <c r="B158" s="55" t="s">
        <v>349</v>
      </c>
      <c r="D158" s="30">
        <v>0.0</v>
      </c>
      <c r="E158" s="30">
        <v>0.0</v>
      </c>
      <c r="F158" s="30">
        <v>0.0</v>
      </c>
      <c r="G158" s="30">
        <v>0.0</v>
      </c>
      <c r="H158" s="30">
        <v>0.0</v>
      </c>
      <c r="I158" s="30">
        <v>0.0</v>
      </c>
      <c r="J158" s="30">
        <v>0.0</v>
      </c>
      <c r="K158" s="31">
        <v>1239.0</v>
      </c>
      <c r="L158" s="30">
        <v>0.0</v>
      </c>
      <c r="M158" s="30">
        <v>0.0</v>
      </c>
      <c r="N158" s="30">
        <v>0.0</v>
      </c>
      <c r="O158" s="11"/>
      <c r="P158" s="10" t="s">
        <v>345</v>
      </c>
      <c r="Q158" s="11"/>
      <c r="R158" s="11"/>
      <c r="S158" s="11"/>
      <c r="T158" s="11"/>
      <c r="U158" s="11"/>
      <c r="V158" s="11"/>
      <c r="W158" s="11"/>
    </row>
    <row r="159">
      <c r="A159" s="55" t="s">
        <v>350</v>
      </c>
      <c r="B159" s="55" t="s">
        <v>351</v>
      </c>
      <c r="D159" s="30">
        <v>194.0</v>
      </c>
      <c r="E159" s="30">
        <v>230.0</v>
      </c>
      <c r="F159" s="30">
        <v>225.0</v>
      </c>
      <c r="G159" s="30">
        <v>123.0</v>
      </c>
      <c r="H159" s="30">
        <v>228.0</v>
      </c>
      <c r="I159" s="30">
        <v>230.0</v>
      </c>
      <c r="J159" s="30">
        <v>152.0</v>
      </c>
      <c r="K159" s="31">
        <v>52.0</v>
      </c>
      <c r="L159" s="30">
        <v>81.0</v>
      </c>
      <c r="M159" s="30">
        <v>99.0</v>
      </c>
      <c r="N159" s="30">
        <v>97.0</v>
      </c>
      <c r="O159" s="11"/>
      <c r="P159" s="10" t="s">
        <v>345</v>
      </c>
      <c r="Q159" s="11"/>
      <c r="R159" s="11"/>
      <c r="S159" s="11"/>
      <c r="T159" s="11"/>
      <c r="U159" s="11"/>
      <c r="V159" s="11"/>
      <c r="W159" s="11"/>
    </row>
    <row r="160">
      <c r="A160" s="50" t="s">
        <v>352</v>
      </c>
      <c r="B160" s="50" t="s">
        <v>353</v>
      </c>
      <c r="C160" s="52"/>
      <c r="D160" s="32">
        <v>3150.0</v>
      </c>
      <c r="E160" s="32">
        <v>3199.0</v>
      </c>
      <c r="F160" s="32">
        <v>4156.0</v>
      </c>
      <c r="G160" s="32">
        <v>3465.0</v>
      </c>
      <c r="H160" s="32">
        <v>3293.0</v>
      </c>
      <c r="I160" s="32">
        <v>3260.0</v>
      </c>
      <c r="J160" s="32">
        <v>3245.0</v>
      </c>
      <c r="K160" s="33">
        <v>5579.0</v>
      </c>
      <c r="L160" s="32">
        <v>3009.0</v>
      </c>
      <c r="M160" s="32">
        <v>2266.0</v>
      </c>
      <c r="N160" s="32">
        <v>2115.0</v>
      </c>
      <c r="O160" s="54"/>
      <c r="P160" s="19"/>
      <c r="Q160" s="54"/>
      <c r="R160" s="54"/>
      <c r="S160" s="54"/>
      <c r="T160" s="54"/>
      <c r="U160" s="54"/>
      <c r="V160" s="54"/>
      <c r="W160" s="54"/>
      <c r="X160" s="52"/>
      <c r="Y160" s="52"/>
      <c r="Z160" s="52"/>
    </row>
    <row r="161">
      <c r="A161" s="55" t="s">
        <v>354</v>
      </c>
      <c r="B161" s="55" t="s">
        <v>355</v>
      </c>
      <c r="D161" s="30">
        <v>2045.0</v>
      </c>
      <c r="E161" s="30">
        <v>2277.0</v>
      </c>
      <c r="F161" s="30">
        <v>2330.0</v>
      </c>
      <c r="G161" s="30">
        <v>2741.0</v>
      </c>
      <c r="H161" s="30">
        <v>2893.0</v>
      </c>
      <c r="I161" s="30">
        <v>2818.0</v>
      </c>
      <c r="J161" s="30">
        <v>5539.0</v>
      </c>
      <c r="K161" s="31">
        <v>1985.0</v>
      </c>
      <c r="L161" s="30">
        <v>2030.0</v>
      </c>
      <c r="M161" s="30">
        <v>2243.0</v>
      </c>
      <c r="N161" s="30">
        <v>2276.0</v>
      </c>
      <c r="O161" s="11"/>
      <c r="P161" s="10"/>
      <c r="Q161" s="11"/>
      <c r="R161" s="11"/>
      <c r="S161" s="11"/>
      <c r="T161" s="11"/>
      <c r="U161" s="11"/>
      <c r="V161" s="11"/>
      <c r="W161" s="11"/>
    </row>
    <row r="162">
      <c r="A162" s="55" t="s">
        <v>356</v>
      </c>
      <c r="B162" s="55" t="s">
        <v>357</v>
      </c>
      <c r="D162" s="30">
        <v>5101.0</v>
      </c>
      <c r="E162" s="30">
        <v>5480.0</v>
      </c>
      <c r="F162" s="30">
        <v>5639.0</v>
      </c>
      <c r="G162" s="30">
        <v>6282.0</v>
      </c>
      <c r="H162" s="30">
        <v>6687.0</v>
      </c>
      <c r="I162" s="30">
        <v>6733.0</v>
      </c>
      <c r="J162" s="30">
        <v>9666.0</v>
      </c>
      <c r="K162" s="31">
        <v>3380.0</v>
      </c>
      <c r="L162" s="30">
        <v>3604.0</v>
      </c>
      <c r="M162" s="30">
        <v>3965.0</v>
      </c>
      <c r="N162" s="30">
        <v>4179.0</v>
      </c>
      <c r="O162" s="11"/>
      <c r="P162" s="10" t="s">
        <v>358</v>
      </c>
      <c r="Q162" s="11"/>
      <c r="R162" s="11"/>
      <c r="S162" s="11"/>
      <c r="T162" s="11"/>
      <c r="U162" s="11"/>
      <c r="V162" s="11"/>
      <c r="W162" s="11"/>
    </row>
    <row r="163">
      <c r="A163" s="55" t="s">
        <v>359</v>
      </c>
      <c r="B163" s="55" t="s">
        <v>360</v>
      </c>
      <c r="D163" s="30">
        <v>3056.0</v>
      </c>
      <c r="E163" s="30">
        <v>3203.0</v>
      </c>
      <c r="F163" s="30">
        <v>3309.0</v>
      </c>
      <c r="G163" s="30">
        <v>3541.0</v>
      </c>
      <c r="H163" s="30">
        <v>3794.0</v>
      </c>
      <c r="I163" s="30">
        <v>3915.0</v>
      </c>
      <c r="J163" s="30">
        <v>4127.0</v>
      </c>
      <c r="K163" s="31">
        <v>1395.0</v>
      </c>
      <c r="L163" s="30">
        <v>1574.0</v>
      </c>
      <c r="M163" s="30">
        <v>1722.0</v>
      </c>
      <c r="N163" s="30">
        <v>1903.0</v>
      </c>
      <c r="O163" s="11"/>
      <c r="P163" s="10" t="s">
        <v>358</v>
      </c>
      <c r="Q163" s="11"/>
      <c r="R163" s="11"/>
      <c r="S163" s="11"/>
      <c r="T163" s="11"/>
      <c r="U163" s="11"/>
      <c r="V163" s="11"/>
      <c r="W163" s="11"/>
    </row>
    <row r="164">
      <c r="A164" s="55" t="s">
        <v>361</v>
      </c>
      <c r="B164" s="55" t="s">
        <v>362</v>
      </c>
      <c r="D164" s="30">
        <v>2003.0</v>
      </c>
      <c r="E164" s="30">
        <v>2000.0</v>
      </c>
      <c r="F164" s="30">
        <v>2007.0</v>
      </c>
      <c r="G164" s="30">
        <v>1964.0</v>
      </c>
      <c r="H164" s="30">
        <v>1963.0</v>
      </c>
      <c r="I164" s="30">
        <v>2012.0</v>
      </c>
      <c r="J164" s="30">
        <v>1341.0</v>
      </c>
      <c r="K164" s="31">
        <v>4007.0</v>
      </c>
      <c r="L164" s="30">
        <v>987.0</v>
      </c>
      <c r="M164" s="30">
        <v>985.0</v>
      </c>
      <c r="N164" s="30">
        <v>1072.0</v>
      </c>
      <c r="O164" s="11"/>
      <c r="P164" s="10"/>
      <c r="Q164" s="11"/>
      <c r="R164" s="11"/>
      <c r="S164" s="11"/>
      <c r="T164" s="11"/>
      <c r="U164" s="11"/>
      <c r="V164" s="11"/>
      <c r="W164" s="11"/>
    </row>
    <row r="165">
      <c r="A165" s="55" t="s">
        <v>363</v>
      </c>
      <c r="B165" s="55" t="s">
        <v>364</v>
      </c>
      <c r="D165" s="30">
        <v>1729.0</v>
      </c>
      <c r="E165" s="30">
        <v>1729.0</v>
      </c>
      <c r="F165" s="30">
        <v>1729.0</v>
      </c>
      <c r="G165" s="30">
        <v>1759.0</v>
      </c>
      <c r="H165" s="30">
        <v>1759.0</v>
      </c>
      <c r="I165" s="30">
        <v>1759.0</v>
      </c>
      <c r="J165" s="30">
        <v>1039.0</v>
      </c>
      <c r="K165" s="31">
        <v>793.0</v>
      </c>
      <c r="L165" s="30">
        <v>793.0</v>
      </c>
      <c r="M165" s="30">
        <v>793.0</v>
      </c>
      <c r="N165" s="30">
        <v>793.0</v>
      </c>
      <c r="O165" s="11"/>
      <c r="P165" s="10" t="s">
        <v>365</v>
      </c>
      <c r="Q165" s="11"/>
      <c r="R165" s="11"/>
      <c r="S165" s="11"/>
      <c r="T165" s="11"/>
      <c r="U165" s="11"/>
      <c r="V165" s="11"/>
      <c r="W165" s="11"/>
    </row>
    <row r="166">
      <c r="A166" s="55" t="s">
        <v>366</v>
      </c>
      <c r="B166" s="55" t="s">
        <v>367</v>
      </c>
      <c r="D166" s="30">
        <v>1318.0</v>
      </c>
      <c r="E166" s="30">
        <v>1318.0</v>
      </c>
      <c r="F166" s="30">
        <v>1318.0</v>
      </c>
      <c r="G166" s="30">
        <v>1348.0</v>
      </c>
      <c r="H166" s="30">
        <v>1348.0</v>
      </c>
      <c r="I166" s="30">
        <v>1348.0</v>
      </c>
      <c r="J166" s="30">
        <v>628.0</v>
      </c>
      <c r="K166" s="31">
        <v>628.0</v>
      </c>
      <c r="L166" s="30">
        <v>628.0</v>
      </c>
      <c r="M166" s="30">
        <v>628.0</v>
      </c>
      <c r="N166" s="30">
        <v>628.0</v>
      </c>
      <c r="O166" s="11"/>
      <c r="P166" s="10" t="s">
        <v>365</v>
      </c>
      <c r="Q166" s="11"/>
      <c r="R166" s="11"/>
      <c r="S166" s="11"/>
      <c r="T166" s="11"/>
      <c r="U166" s="11"/>
      <c r="V166" s="11"/>
      <c r="W166" s="11"/>
    </row>
    <row r="167">
      <c r="A167" s="55" t="s">
        <v>368</v>
      </c>
      <c r="B167" s="55" t="s">
        <v>369</v>
      </c>
      <c r="D167" s="30">
        <v>411.0</v>
      </c>
      <c r="E167" s="30">
        <v>411.0</v>
      </c>
      <c r="F167" s="30">
        <v>411.0</v>
      </c>
      <c r="G167" s="30">
        <v>411.0</v>
      </c>
      <c r="H167" s="30">
        <v>411.0</v>
      </c>
      <c r="I167" s="30">
        <v>411.0</v>
      </c>
      <c r="J167" s="30">
        <v>411.0</v>
      </c>
      <c r="K167" s="31">
        <v>165.0</v>
      </c>
      <c r="L167" s="30">
        <v>165.0</v>
      </c>
      <c r="M167" s="30">
        <v>165.0</v>
      </c>
      <c r="N167" s="30">
        <v>165.0</v>
      </c>
      <c r="O167" s="11"/>
      <c r="P167" s="10" t="s">
        <v>365</v>
      </c>
      <c r="Q167" s="11"/>
      <c r="R167" s="11"/>
      <c r="S167" s="11"/>
      <c r="T167" s="11"/>
      <c r="U167" s="11"/>
      <c r="V167" s="11"/>
      <c r="W167" s="11"/>
    </row>
    <row r="168">
      <c r="A168" s="55" t="s">
        <v>346</v>
      </c>
      <c r="B168" s="55" t="s">
        <v>370</v>
      </c>
      <c r="D168" s="30">
        <v>0.0</v>
      </c>
      <c r="E168" s="30">
        <v>24.0</v>
      </c>
      <c r="F168" s="30">
        <v>30.0</v>
      </c>
      <c r="G168" s="30">
        <v>19.0</v>
      </c>
      <c r="H168" s="30">
        <v>14.0</v>
      </c>
      <c r="I168" s="30">
        <v>62.0</v>
      </c>
      <c r="J168" s="30">
        <v>84.0</v>
      </c>
      <c r="K168" s="31">
        <v>58.0</v>
      </c>
      <c r="L168" s="30">
        <v>45.0</v>
      </c>
      <c r="M168" s="30">
        <v>37.0</v>
      </c>
      <c r="N168" s="30">
        <v>144.0</v>
      </c>
      <c r="O168" s="11"/>
      <c r="P168" s="10" t="s">
        <v>345</v>
      </c>
      <c r="Q168" s="11"/>
      <c r="R168" s="11"/>
      <c r="S168" s="11"/>
      <c r="T168" s="11"/>
      <c r="U168" s="11"/>
      <c r="V168" s="11"/>
      <c r="W168" s="11"/>
    </row>
    <row r="169">
      <c r="A169" s="55" t="s">
        <v>343</v>
      </c>
      <c r="B169" s="55" t="s">
        <v>371</v>
      </c>
      <c r="D169" s="30">
        <v>5.0</v>
      </c>
      <c r="E169" s="30">
        <v>12.0</v>
      </c>
      <c r="F169" s="30">
        <v>27.0</v>
      </c>
      <c r="G169" s="30">
        <v>1.0</v>
      </c>
      <c r="H169" s="30">
        <v>1.0</v>
      </c>
      <c r="I169" s="30">
        <v>0.0</v>
      </c>
      <c r="J169" s="30">
        <v>0.0</v>
      </c>
      <c r="K169" s="31">
        <v>0.0</v>
      </c>
      <c r="L169" s="30">
        <v>0.0</v>
      </c>
      <c r="M169" s="30">
        <v>0.0</v>
      </c>
      <c r="N169" s="30">
        <v>0.0</v>
      </c>
      <c r="O169" s="11"/>
      <c r="P169" s="10" t="s">
        <v>345</v>
      </c>
      <c r="Q169" s="11"/>
      <c r="R169" s="11"/>
      <c r="S169" s="11"/>
      <c r="T169" s="11"/>
      <c r="U169" s="11"/>
      <c r="V169" s="11"/>
      <c r="W169" s="11"/>
    </row>
    <row r="170">
      <c r="A170" s="55" t="s">
        <v>348</v>
      </c>
      <c r="B170" s="55" t="s">
        <v>372</v>
      </c>
      <c r="D170" s="30">
        <v>0.0</v>
      </c>
      <c r="E170" s="30">
        <v>0.0</v>
      </c>
      <c r="F170" s="30">
        <v>0.0</v>
      </c>
      <c r="G170" s="30">
        <v>0.0</v>
      </c>
      <c r="H170" s="30">
        <v>0.0</v>
      </c>
      <c r="I170" s="30">
        <v>0.0</v>
      </c>
      <c r="J170" s="30">
        <v>0.0</v>
      </c>
      <c r="K170" s="31">
        <v>2981.0</v>
      </c>
      <c r="L170" s="30">
        <v>0.0</v>
      </c>
      <c r="M170" s="30">
        <v>0.0</v>
      </c>
      <c r="N170" s="30">
        <v>0.0</v>
      </c>
      <c r="O170" s="11"/>
      <c r="P170" s="10" t="s">
        <v>345</v>
      </c>
      <c r="Q170" s="11"/>
      <c r="R170" s="11"/>
      <c r="S170" s="11"/>
      <c r="T170" s="11"/>
      <c r="U170" s="11"/>
      <c r="V170" s="11"/>
      <c r="W170" s="11"/>
    </row>
    <row r="171">
      <c r="A171" s="55" t="s">
        <v>373</v>
      </c>
      <c r="B171" s="55" t="s">
        <v>374</v>
      </c>
      <c r="D171" s="30">
        <v>0.0</v>
      </c>
      <c r="E171" s="30">
        <v>101.0</v>
      </c>
      <c r="F171" s="30">
        <v>86.0</v>
      </c>
      <c r="G171" s="30">
        <v>79.0</v>
      </c>
      <c r="H171" s="30">
        <v>81.0</v>
      </c>
      <c r="I171" s="30">
        <v>89.0</v>
      </c>
      <c r="J171" s="30">
        <v>118.0</v>
      </c>
      <c r="K171" s="31">
        <v>119.0</v>
      </c>
      <c r="L171" s="30">
        <v>126.0</v>
      </c>
      <c r="M171" s="30">
        <v>126.0</v>
      </c>
      <c r="N171" s="30">
        <v>0.0</v>
      </c>
      <c r="O171" s="11"/>
      <c r="P171" s="10" t="s">
        <v>345</v>
      </c>
      <c r="Q171" s="11"/>
      <c r="R171" s="11"/>
      <c r="S171" s="11"/>
      <c r="T171" s="11"/>
      <c r="U171" s="11"/>
      <c r="V171" s="11"/>
      <c r="W171" s="11"/>
    </row>
    <row r="172">
      <c r="A172" s="55" t="s">
        <v>375</v>
      </c>
      <c r="B172" s="55" t="s">
        <v>376</v>
      </c>
      <c r="D172" s="30">
        <v>269.0</v>
      </c>
      <c r="E172" s="30">
        <v>134.0</v>
      </c>
      <c r="F172" s="30">
        <v>135.0</v>
      </c>
      <c r="G172" s="30">
        <v>106.0</v>
      </c>
      <c r="H172" s="30">
        <v>108.0</v>
      </c>
      <c r="I172" s="30">
        <v>102.0</v>
      </c>
      <c r="J172" s="30">
        <v>100.0</v>
      </c>
      <c r="K172" s="31">
        <v>56.0</v>
      </c>
      <c r="L172" s="30">
        <v>23.0</v>
      </c>
      <c r="M172" s="30">
        <v>29.0</v>
      </c>
      <c r="N172" s="30">
        <v>135.0</v>
      </c>
      <c r="O172" s="11"/>
      <c r="P172" s="10" t="s">
        <v>345</v>
      </c>
      <c r="Q172" s="11"/>
      <c r="R172" s="11"/>
      <c r="S172" s="11"/>
      <c r="T172" s="11"/>
      <c r="U172" s="11"/>
      <c r="V172" s="11"/>
      <c r="W172" s="11"/>
    </row>
    <row r="173">
      <c r="A173" s="50" t="s">
        <v>377</v>
      </c>
      <c r="B173" s="50" t="s">
        <v>378</v>
      </c>
      <c r="C173" s="52"/>
      <c r="D173" s="32">
        <v>4048.0</v>
      </c>
      <c r="E173" s="32">
        <v>4277.0</v>
      </c>
      <c r="F173" s="32">
        <v>4337.0</v>
      </c>
      <c r="G173" s="32">
        <v>4705.0</v>
      </c>
      <c r="H173" s="32">
        <v>4856.0</v>
      </c>
      <c r="I173" s="32">
        <v>4830.0</v>
      </c>
      <c r="J173" s="32">
        <v>6880.0</v>
      </c>
      <c r="K173" s="33">
        <v>5992.0</v>
      </c>
      <c r="L173" s="32">
        <v>3017.0</v>
      </c>
      <c r="M173" s="32">
        <v>3228.0</v>
      </c>
      <c r="N173" s="32">
        <v>3348.0</v>
      </c>
      <c r="O173" s="54"/>
      <c r="P173" s="19"/>
      <c r="Q173" s="54"/>
      <c r="R173" s="54"/>
      <c r="S173" s="54"/>
      <c r="T173" s="54"/>
      <c r="U173" s="54"/>
      <c r="V173" s="54"/>
      <c r="W173" s="54"/>
      <c r="X173" s="52"/>
      <c r="Y173" s="52"/>
      <c r="Z173" s="52"/>
    </row>
    <row r="174">
      <c r="A174" s="50" t="s">
        <v>319</v>
      </c>
      <c r="B174" s="50" t="s">
        <v>379</v>
      </c>
      <c r="C174" s="52"/>
      <c r="D174" s="32">
        <v>7198.0</v>
      </c>
      <c r="E174" s="32">
        <v>7476.0</v>
      </c>
      <c r="F174" s="32">
        <v>8493.0</v>
      </c>
      <c r="G174" s="32">
        <v>8170.0</v>
      </c>
      <c r="H174" s="32">
        <v>8149.0</v>
      </c>
      <c r="I174" s="32">
        <v>8090.0</v>
      </c>
      <c r="J174" s="32">
        <v>10125.0</v>
      </c>
      <c r="K174" s="33">
        <v>11571.0</v>
      </c>
      <c r="L174" s="32">
        <v>6026.0</v>
      </c>
      <c r="M174" s="32">
        <v>5494.0</v>
      </c>
      <c r="N174" s="32">
        <v>5463.0</v>
      </c>
      <c r="O174" s="54"/>
      <c r="P174" s="19"/>
      <c r="Q174" s="54"/>
      <c r="R174" s="54"/>
      <c r="S174" s="54"/>
      <c r="T174" s="54"/>
      <c r="U174" s="54"/>
      <c r="V174" s="54"/>
      <c r="W174" s="54"/>
      <c r="X174" s="52"/>
      <c r="Y174" s="52"/>
      <c r="Z174" s="52"/>
    </row>
    <row r="175">
      <c r="A175" s="56"/>
      <c r="B175" s="57"/>
      <c r="D175" s="57"/>
      <c r="E175" s="57"/>
      <c r="F175" s="57"/>
      <c r="G175" s="57"/>
      <c r="H175" s="57"/>
      <c r="I175" s="57"/>
      <c r="J175" s="57"/>
      <c r="K175" s="58"/>
      <c r="L175" s="57"/>
      <c r="M175" s="57"/>
      <c r="N175" s="57"/>
      <c r="O175" s="11"/>
      <c r="P175" s="10"/>
      <c r="Q175" s="11"/>
      <c r="R175" s="11"/>
      <c r="S175" s="11"/>
      <c r="T175" s="11"/>
      <c r="U175" s="11"/>
      <c r="V175" s="11"/>
      <c r="W175" s="11"/>
    </row>
    <row r="176">
      <c r="A176" s="50" t="s">
        <v>380</v>
      </c>
      <c r="B176" s="57"/>
      <c r="D176" s="59"/>
      <c r="E176" s="57"/>
      <c r="F176" s="57"/>
      <c r="G176" s="57"/>
      <c r="H176" s="57"/>
      <c r="I176" s="57"/>
      <c r="J176" s="57"/>
      <c r="K176" s="58"/>
      <c r="L176" s="57"/>
      <c r="M176" s="57"/>
      <c r="N176" s="57"/>
      <c r="O176" s="11"/>
      <c r="P176" s="10"/>
      <c r="Q176" s="11"/>
      <c r="R176" s="11"/>
      <c r="S176" s="11"/>
      <c r="T176" s="11"/>
      <c r="U176" s="11"/>
      <c r="V176" s="11"/>
      <c r="W176" s="11"/>
    </row>
    <row r="177">
      <c r="A177" s="55" t="s">
        <v>381</v>
      </c>
      <c r="B177" s="55" t="s">
        <v>382</v>
      </c>
      <c r="D177" s="60">
        <v>1611.0</v>
      </c>
      <c r="E177" s="30">
        <v>1679.0</v>
      </c>
      <c r="F177" s="30">
        <v>1869.0</v>
      </c>
      <c r="G177" s="30">
        <v>1978.0</v>
      </c>
      <c r="H177" s="30">
        <v>1669.0</v>
      </c>
      <c r="I177" s="30">
        <v>1598.0</v>
      </c>
      <c r="J177" s="30">
        <v>1494.0</v>
      </c>
      <c r="K177" s="31">
        <v>1028.0</v>
      </c>
      <c r="L177" s="30">
        <v>1120.0</v>
      </c>
      <c r="M177" s="30">
        <v>1202.0</v>
      </c>
      <c r="N177" s="30">
        <v>1108.0</v>
      </c>
      <c r="O177" s="11"/>
      <c r="P177" s="10"/>
      <c r="Q177" s="11"/>
      <c r="R177" s="11"/>
      <c r="S177" s="11"/>
      <c r="T177" s="11"/>
      <c r="U177" s="11"/>
      <c r="V177" s="11"/>
      <c r="W177" s="11"/>
    </row>
    <row r="178">
      <c r="A178" s="55" t="s">
        <v>383</v>
      </c>
      <c r="B178" s="55" t="s">
        <v>384</v>
      </c>
      <c r="D178" s="60">
        <v>599.0</v>
      </c>
      <c r="E178" s="30">
        <v>613.0</v>
      </c>
      <c r="F178" s="30">
        <v>668.0</v>
      </c>
      <c r="G178" s="30">
        <v>683.0</v>
      </c>
      <c r="H178" s="30">
        <v>717.0</v>
      </c>
      <c r="I178" s="30">
        <v>711.0</v>
      </c>
      <c r="J178" s="30">
        <v>647.0</v>
      </c>
      <c r="K178" s="31">
        <v>345.0</v>
      </c>
      <c r="L178" s="30">
        <v>435.0</v>
      </c>
      <c r="M178" s="30">
        <v>455.0</v>
      </c>
      <c r="N178" s="30">
        <v>380.0</v>
      </c>
      <c r="O178" s="11"/>
      <c r="P178" s="10" t="s">
        <v>385</v>
      </c>
      <c r="Q178" s="11"/>
      <c r="R178" s="11"/>
      <c r="S178" s="11"/>
      <c r="T178" s="11"/>
      <c r="U178" s="11"/>
      <c r="V178" s="11"/>
      <c r="W178" s="11"/>
    </row>
    <row r="179">
      <c r="A179" s="61" t="s">
        <v>386</v>
      </c>
      <c r="B179" s="55" t="s">
        <v>387</v>
      </c>
      <c r="D179" s="60">
        <v>225.0</v>
      </c>
      <c r="E179" s="30">
        <v>166.0</v>
      </c>
      <c r="F179" s="30">
        <v>224.0</v>
      </c>
      <c r="G179" s="30">
        <v>298.0</v>
      </c>
      <c r="H179" s="30">
        <v>198.0</v>
      </c>
      <c r="I179" s="30">
        <v>121.0</v>
      </c>
      <c r="J179" s="30">
        <v>134.0</v>
      </c>
      <c r="K179" s="31">
        <v>83.0</v>
      </c>
      <c r="L179" s="30">
        <v>34.0</v>
      </c>
      <c r="M179" s="30">
        <v>74.0</v>
      </c>
      <c r="N179" s="30">
        <v>120.0</v>
      </c>
      <c r="O179" s="11"/>
      <c r="P179" s="10" t="s">
        <v>388</v>
      </c>
      <c r="Q179" s="11"/>
      <c r="R179" s="11"/>
      <c r="S179" s="11"/>
      <c r="T179" s="11"/>
      <c r="U179" s="11"/>
      <c r="V179" s="11"/>
      <c r="W179" s="11"/>
    </row>
    <row r="180">
      <c r="A180" s="61" t="s">
        <v>389</v>
      </c>
      <c r="B180" s="55" t="s">
        <v>390</v>
      </c>
      <c r="D180" s="60">
        <v>0.0</v>
      </c>
      <c r="E180" s="30">
        <v>0.0</v>
      </c>
      <c r="F180" s="30">
        <v>0.0</v>
      </c>
      <c r="G180" s="30">
        <v>0.0</v>
      </c>
      <c r="H180" s="30">
        <v>101.0</v>
      </c>
      <c r="I180" s="30">
        <v>92.0</v>
      </c>
      <c r="J180" s="30">
        <v>94.0</v>
      </c>
      <c r="K180" s="31">
        <v>94.0</v>
      </c>
      <c r="L180" s="30">
        <v>0.0</v>
      </c>
      <c r="M180" s="30">
        <v>0.0</v>
      </c>
      <c r="N180" s="30">
        <v>0.0</v>
      </c>
      <c r="O180" s="11"/>
      <c r="P180" s="10" t="s">
        <v>388</v>
      </c>
      <c r="Q180" s="11"/>
      <c r="R180" s="11"/>
      <c r="S180" s="11"/>
      <c r="T180" s="11"/>
      <c r="U180" s="11"/>
      <c r="V180" s="11"/>
      <c r="W180" s="11"/>
    </row>
    <row r="181">
      <c r="A181" s="61" t="s">
        <v>391</v>
      </c>
      <c r="B181" s="55" t="s">
        <v>392</v>
      </c>
      <c r="D181" s="60">
        <v>787.0</v>
      </c>
      <c r="E181" s="30">
        <v>900.0</v>
      </c>
      <c r="F181" s="30">
        <v>977.0</v>
      </c>
      <c r="G181" s="30">
        <v>997.0</v>
      </c>
      <c r="H181" s="30">
        <v>653.0</v>
      </c>
      <c r="I181" s="30">
        <v>674.0</v>
      </c>
      <c r="J181" s="30">
        <v>619.0</v>
      </c>
      <c r="K181" s="31">
        <v>506.0</v>
      </c>
      <c r="L181" s="30">
        <v>651.0</v>
      </c>
      <c r="M181" s="30">
        <v>673.0</v>
      </c>
      <c r="N181" s="30">
        <v>608.0</v>
      </c>
      <c r="O181" s="11"/>
      <c r="P181" s="10" t="s">
        <v>388</v>
      </c>
      <c r="Q181" s="11"/>
      <c r="R181" s="11"/>
      <c r="S181" s="11"/>
      <c r="T181" s="11"/>
      <c r="U181" s="11"/>
      <c r="V181" s="11"/>
      <c r="W181" s="11"/>
    </row>
    <row r="182">
      <c r="A182" s="55" t="s">
        <v>393</v>
      </c>
      <c r="B182" s="55" t="s">
        <v>394</v>
      </c>
      <c r="D182" s="60">
        <v>215.0</v>
      </c>
      <c r="E182" s="30">
        <v>0.0</v>
      </c>
      <c r="F182" s="30">
        <v>6.0</v>
      </c>
      <c r="G182" s="30">
        <v>36.0</v>
      </c>
      <c r="H182" s="30">
        <v>87.0</v>
      </c>
      <c r="I182" s="30">
        <v>72.0</v>
      </c>
      <c r="J182" s="30">
        <v>547.0</v>
      </c>
      <c r="K182" s="31">
        <v>185.0</v>
      </c>
      <c r="L182" s="30">
        <v>170.0</v>
      </c>
      <c r="M182" s="30">
        <v>177.0</v>
      </c>
      <c r="N182" s="30">
        <v>181.0</v>
      </c>
      <c r="O182" s="11"/>
      <c r="P182" s="10"/>
      <c r="Q182" s="11"/>
      <c r="R182" s="11"/>
      <c r="S182" s="11"/>
      <c r="T182" s="11"/>
      <c r="U182" s="11"/>
      <c r="V182" s="11"/>
      <c r="W182" s="11"/>
    </row>
    <row r="183">
      <c r="A183" s="55" t="s">
        <v>395</v>
      </c>
      <c r="B183" s="55" t="s">
        <v>396</v>
      </c>
      <c r="D183" s="60">
        <v>0.0</v>
      </c>
      <c r="E183" s="30">
        <v>0.0</v>
      </c>
      <c r="F183" s="30">
        <v>0.0</v>
      </c>
      <c r="G183" s="30">
        <v>0.0</v>
      </c>
      <c r="H183" s="30">
        <v>0.0</v>
      </c>
      <c r="I183" s="30">
        <v>0.0</v>
      </c>
      <c r="J183" s="30">
        <v>0.0</v>
      </c>
      <c r="K183" s="31">
        <v>0.0</v>
      </c>
      <c r="L183" s="30">
        <v>0.0</v>
      </c>
      <c r="M183" s="30">
        <v>0.0</v>
      </c>
      <c r="N183" s="30">
        <v>0.0</v>
      </c>
      <c r="O183" s="11"/>
      <c r="P183" s="10" t="s">
        <v>388</v>
      </c>
      <c r="Q183" s="11"/>
      <c r="R183" s="11"/>
      <c r="S183" s="11"/>
      <c r="T183" s="11"/>
      <c r="U183" s="11"/>
      <c r="V183" s="11"/>
      <c r="W183" s="11"/>
    </row>
    <row r="184">
      <c r="A184" s="61" t="s">
        <v>397</v>
      </c>
      <c r="B184" s="55" t="s">
        <v>398</v>
      </c>
      <c r="D184" s="60">
        <v>0.0</v>
      </c>
      <c r="E184" s="30">
        <v>0.0</v>
      </c>
      <c r="F184" s="30">
        <v>0.0</v>
      </c>
      <c r="G184" s="30">
        <v>0.0</v>
      </c>
      <c r="H184" s="30">
        <v>0.0</v>
      </c>
      <c r="I184" s="30">
        <v>0.0</v>
      </c>
      <c r="J184" s="30">
        <v>486.0</v>
      </c>
      <c r="K184" s="31">
        <v>185.0</v>
      </c>
      <c r="L184" s="30">
        <v>170.0</v>
      </c>
      <c r="M184" s="30">
        <v>177.0</v>
      </c>
      <c r="N184" s="30">
        <v>181.0</v>
      </c>
      <c r="O184" s="11"/>
      <c r="P184" s="10"/>
      <c r="Q184" s="11"/>
      <c r="R184" s="11"/>
      <c r="S184" s="11"/>
      <c r="T184" s="11"/>
      <c r="U184" s="11"/>
      <c r="V184" s="11"/>
      <c r="W184" s="11"/>
    </row>
    <row r="185">
      <c r="A185" s="61" t="s">
        <v>399</v>
      </c>
      <c r="B185" s="55" t="s">
        <v>400</v>
      </c>
      <c r="D185" s="60">
        <v>0.0</v>
      </c>
      <c r="E185" s="30">
        <v>0.0</v>
      </c>
      <c r="F185" s="30">
        <v>0.0</v>
      </c>
      <c r="G185" s="30">
        <v>0.0</v>
      </c>
      <c r="H185" s="30">
        <v>0.0</v>
      </c>
      <c r="I185" s="30">
        <v>0.0</v>
      </c>
      <c r="J185" s="30">
        <v>8.0</v>
      </c>
      <c r="K185" s="31">
        <v>12.0</v>
      </c>
      <c r="L185" s="30">
        <v>0.0</v>
      </c>
      <c r="M185" s="30">
        <v>0.0</v>
      </c>
      <c r="N185" s="30">
        <v>0.0</v>
      </c>
      <c r="O185" s="11"/>
      <c r="P185" s="10" t="s">
        <v>385</v>
      </c>
      <c r="Q185" s="11"/>
      <c r="R185" s="11"/>
      <c r="S185" s="11"/>
      <c r="T185" s="11"/>
      <c r="U185" s="11"/>
      <c r="V185" s="11"/>
      <c r="W185" s="11"/>
    </row>
    <row r="186">
      <c r="A186" s="55" t="s">
        <v>401</v>
      </c>
      <c r="B186" s="55" t="s">
        <v>402</v>
      </c>
      <c r="D186" s="60">
        <v>0.0</v>
      </c>
      <c r="E186" s="30">
        <v>0.0</v>
      </c>
      <c r="F186" s="30">
        <v>0.0</v>
      </c>
      <c r="G186" s="30">
        <v>0.0</v>
      </c>
      <c r="H186" s="30">
        <v>0.0</v>
      </c>
      <c r="I186" s="30">
        <v>0.0</v>
      </c>
      <c r="J186" s="30">
        <v>478.0</v>
      </c>
      <c r="K186" s="31">
        <v>173.0</v>
      </c>
      <c r="L186" s="30">
        <v>170.0</v>
      </c>
      <c r="M186" s="30">
        <v>177.0</v>
      </c>
      <c r="N186" s="30">
        <v>181.0</v>
      </c>
      <c r="O186" s="11"/>
      <c r="P186" s="10" t="s">
        <v>385</v>
      </c>
      <c r="Q186" s="11"/>
      <c r="R186" s="11"/>
      <c r="S186" s="11"/>
      <c r="T186" s="11"/>
      <c r="U186" s="11"/>
      <c r="V186" s="11"/>
      <c r="W186" s="11"/>
    </row>
    <row r="187">
      <c r="A187" s="55" t="s">
        <v>403</v>
      </c>
      <c r="B187" s="55" t="s">
        <v>404</v>
      </c>
      <c r="D187" s="60">
        <v>215.0</v>
      </c>
      <c r="E187" s="30">
        <v>0.0</v>
      </c>
      <c r="F187" s="30">
        <v>6.0</v>
      </c>
      <c r="G187" s="30">
        <v>36.0</v>
      </c>
      <c r="H187" s="30">
        <v>87.0</v>
      </c>
      <c r="I187" s="30">
        <v>72.0</v>
      </c>
      <c r="J187" s="30">
        <v>61.0</v>
      </c>
      <c r="K187" s="31">
        <v>0.0</v>
      </c>
      <c r="L187" s="30">
        <v>0.0</v>
      </c>
      <c r="M187" s="30">
        <v>0.0</v>
      </c>
      <c r="N187" s="30">
        <v>0.0</v>
      </c>
      <c r="O187" s="11"/>
      <c r="P187" s="10" t="s">
        <v>388</v>
      </c>
      <c r="Q187" s="11"/>
      <c r="R187" s="11"/>
      <c r="S187" s="11"/>
      <c r="T187" s="11"/>
      <c r="U187" s="11"/>
      <c r="V187" s="11"/>
      <c r="W187" s="11"/>
    </row>
    <row r="188">
      <c r="A188" s="55" t="s">
        <v>405</v>
      </c>
      <c r="B188" s="55" t="s">
        <v>406</v>
      </c>
      <c r="D188" s="60">
        <v>0.0</v>
      </c>
      <c r="E188" s="30">
        <v>0.0</v>
      </c>
      <c r="F188" s="30">
        <v>0.0</v>
      </c>
      <c r="G188" s="30">
        <v>0.0</v>
      </c>
      <c r="H188" s="30">
        <v>275.0</v>
      </c>
      <c r="I188" s="30">
        <v>316.0</v>
      </c>
      <c r="J188" s="30">
        <v>331.0</v>
      </c>
      <c r="K188" s="31">
        <v>1613.0</v>
      </c>
      <c r="L188" s="30">
        <v>0.0</v>
      </c>
      <c r="M188" s="30">
        <v>0.0</v>
      </c>
      <c r="N188" s="30">
        <v>0.0</v>
      </c>
      <c r="O188" s="11"/>
      <c r="P188" s="10"/>
      <c r="Q188" s="11"/>
      <c r="R188" s="11"/>
      <c r="S188" s="11"/>
      <c r="T188" s="11"/>
      <c r="U188" s="11"/>
      <c r="V188" s="11"/>
      <c r="W188" s="11"/>
    </row>
    <row r="189">
      <c r="A189" s="61" t="s">
        <v>407</v>
      </c>
      <c r="B189" s="55" t="s">
        <v>408</v>
      </c>
      <c r="D189" s="60">
        <v>0.0</v>
      </c>
      <c r="E189" s="30">
        <v>0.0</v>
      </c>
      <c r="F189" s="30">
        <v>0.0</v>
      </c>
      <c r="G189" s="30">
        <v>0.0</v>
      </c>
      <c r="H189" s="30">
        <v>267.0</v>
      </c>
      <c r="I189" s="30">
        <v>316.0</v>
      </c>
      <c r="J189" s="30">
        <v>330.0</v>
      </c>
      <c r="K189" s="31">
        <v>115.0</v>
      </c>
      <c r="L189" s="30">
        <v>0.0</v>
      </c>
      <c r="M189" s="30">
        <v>0.0</v>
      </c>
      <c r="N189" s="30">
        <v>0.0</v>
      </c>
      <c r="O189" s="11"/>
      <c r="P189" s="10" t="s">
        <v>385</v>
      </c>
      <c r="Q189" s="11"/>
      <c r="R189" s="11"/>
      <c r="S189" s="11"/>
      <c r="T189" s="11"/>
      <c r="U189" s="11"/>
      <c r="V189" s="11"/>
      <c r="W189" s="11"/>
    </row>
    <row r="190">
      <c r="A190" s="55" t="s">
        <v>409</v>
      </c>
      <c r="B190" s="55" t="s">
        <v>410</v>
      </c>
      <c r="D190" s="60">
        <v>0.0</v>
      </c>
      <c r="E190" s="30">
        <v>0.0</v>
      </c>
      <c r="F190" s="30">
        <v>0.0</v>
      </c>
      <c r="G190" s="30">
        <v>0.0</v>
      </c>
      <c r="H190" s="30">
        <v>8.0</v>
      </c>
      <c r="I190" s="30">
        <v>0.0</v>
      </c>
      <c r="J190" s="30">
        <v>1.0</v>
      </c>
      <c r="K190" s="31">
        <v>0.0</v>
      </c>
      <c r="L190" s="30">
        <v>0.0</v>
      </c>
      <c r="M190" s="30">
        <v>0.0</v>
      </c>
      <c r="N190" s="30">
        <v>0.0</v>
      </c>
      <c r="O190" s="11"/>
      <c r="P190" s="10" t="s">
        <v>388</v>
      </c>
      <c r="Q190" s="11"/>
      <c r="R190" s="11"/>
      <c r="S190" s="11"/>
      <c r="T190" s="11"/>
      <c r="U190" s="11"/>
      <c r="V190" s="11"/>
      <c r="W190" s="11"/>
    </row>
    <row r="191">
      <c r="A191" s="55" t="s">
        <v>348</v>
      </c>
      <c r="B191" s="55" t="s">
        <v>411</v>
      </c>
      <c r="D191" s="60">
        <v>0.0</v>
      </c>
      <c r="E191" s="30">
        <v>0.0</v>
      </c>
      <c r="F191" s="30">
        <v>0.0</v>
      </c>
      <c r="G191" s="30">
        <v>0.0</v>
      </c>
      <c r="H191" s="30">
        <v>0.0</v>
      </c>
      <c r="I191" s="30">
        <v>0.0</v>
      </c>
      <c r="J191" s="30">
        <v>0.0</v>
      </c>
      <c r="K191" s="31">
        <v>1498.0</v>
      </c>
      <c r="L191" s="30">
        <v>0.0</v>
      </c>
      <c r="M191" s="30">
        <v>0.0</v>
      </c>
      <c r="N191" s="30">
        <v>0.0</v>
      </c>
      <c r="O191" s="11"/>
      <c r="P191" s="10" t="s">
        <v>388</v>
      </c>
      <c r="Q191" s="11"/>
      <c r="R191" s="11"/>
      <c r="S191" s="11"/>
      <c r="T191" s="11"/>
      <c r="U191" s="11"/>
      <c r="V191" s="11"/>
      <c r="W191" s="11"/>
    </row>
    <row r="192">
      <c r="A192" s="55" t="s">
        <v>412</v>
      </c>
      <c r="B192" s="55" t="s">
        <v>413</v>
      </c>
      <c r="D192" s="60">
        <v>0.0</v>
      </c>
      <c r="E192" s="30">
        <v>0.0</v>
      </c>
      <c r="F192" s="30">
        <v>0.0</v>
      </c>
      <c r="G192" s="30">
        <v>0.0</v>
      </c>
      <c r="H192" s="30">
        <v>0.0</v>
      </c>
      <c r="I192" s="30">
        <v>0.0</v>
      </c>
      <c r="J192" s="30">
        <v>0.0</v>
      </c>
      <c r="K192" s="31">
        <v>0.0</v>
      </c>
      <c r="L192" s="30">
        <v>0.0</v>
      </c>
      <c r="M192" s="30">
        <v>0.0</v>
      </c>
      <c r="N192" s="30">
        <v>0.0</v>
      </c>
      <c r="O192" s="11"/>
      <c r="P192" s="10" t="s">
        <v>388</v>
      </c>
      <c r="Q192" s="11"/>
      <c r="R192" s="11"/>
      <c r="S192" s="11"/>
      <c r="T192" s="11"/>
      <c r="U192" s="11"/>
      <c r="V192" s="11"/>
      <c r="W192" s="11"/>
    </row>
    <row r="193">
      <c r="A193" s="50" t="s">
        <v>414</v>
      </c>
      <c r="B193" s="50" t="s">
        <v>415</v>
      </c>
      <c r="C193" s="52"/>
      <c r="D193" s="62">
        <v>1826.0</v>
      </c>
      <c r="E193" s="32">
        <v>1679.0</v>
      </c>
      <c r="F193" s="32">
        <v>1875.0</v>
      </c>
      <c r="G193" s="32">
        <v>2014.0</v>
      </c>
      <c r="H193" s="32">
        <v>2031.0</v>
      </c>
      <c r="I193" s="32">
        <v>1986.0</v>
      </c>
      <c r="J193" s="32">
        <v>2372.0</v>
      </c>
      <c r="K193" s="33">
        <v>2826.0</v>
      </c>
      <c r="L193" s="32">
        <v>1290.0</v>
      </c>
      <c r="M193" s="32">
        <v>1379.0</v>
      </c>
      <c r="N193" s="32">
        <v>1289.0</v>
      </c>
      <c r="O193" s="54"/>
      <c r="P193" s="19"/>
      <c r="Q193" s="54"/>
      <c r="R193" s="54"/>
      <c r="S193" s="54"/>
      <c r="T193" s="54"/>
      <c r="U193" s="54"/>
      <c r="V193" s="54"/>
      <c r="W193" s="54"/>
      <c r="X193" s="52"/>
      <c r="Y193" s="52"/>
      <c r="Z193" s="52"/>
    </row>
    <row r="194">
      <c r="A194" s="55" t="s">
        <v>416</v>
      </c>
      <c r="B194" s="55" t="s">
        <v>417</v>
      </c>
      <c r="D194" s="60">
        <v>4761.0</v>
      </c>
      <c r="E194" s="30">
        <v>4722.0</v>
      </c>
      <c r="F194" s="30">
        <v>5715.0</v>
      </c>
      <c r="G194" s="30">
        <v>5700.0</v>
      </c>
      <c r="H194" s="30">
        <v>5707.0</v>
      </c>
      <c r="I194" s="30">
        <v>5739.0</v>
      </c>
      <c r="J194" s="30">
        <v>8552.0</v>
      </c>
      <c r="K194" s="31">
        <v>7329.0</v>
      </c>
      <c r="L194" s="30">
        <v>5843.0</v>
      </c>
      <c r="M194" s="30">
        <v>5876.0</v>
      </c>
      <c r="N194" s="30">
        <v>5392.0</v>
      </c>
      <c r="O194" s="11"/>
      <c r="P194" s="10"/>
      <c r="Q194" s="11"/>
      <c r="R194" s="11"/>
      <c r="S194" s="11"/>
      <c r="T194" s="11"/>
      <c r="U194" s="11"/>
      <c r="V194" s="11"/>
      <c r="W194" s="11"/>
    </row>
    <row r="195">
      <c r="A195" s="55" t="s">
        <v>418</v>
      </c>
      <c r="B195" s="55" t="s">
        <v>419</v>
      </c>
      <c r="D195" s="60">
        <v>4761.0</v>
      </c>
      <c r="E195" s="30">
        <v>4722.0</v>
      </c>
      <c r="F195" s="30">
        <v>5715.0</v>
      </c>
      <c r="G195" s="30">
        <v>5700.0</v>
      </c>
      <c r="H195" s="30">
        <v>5707.0</v>
      </c>
      <c r="I195" s="30">
        <v>5739.0</v>
      </c>
      <c r="J195" s="30">
        <v>5487.0</v>
      </c>
      <c r="K195" s="31">
        <v>6366.0</v>
      </c>
      <c r="L195" s="30">
        <v>4854.0</v>
      </c>
      <c r="M195" s="30">
        <v>4862.0</v>
      </c>
      <c r="N195" s="30">
        <v>4388.0</v>
      </c>
      <c r="O195" s="11"/>
      <c r="P195" s="10" t="s">
        <v>420</v>
      </c>
      <c r="Q195" s="11"/>
      <c r="R195" s="11"/>
      <c r="S195" s="11"/>
      <c r="T195" s="11"/>
      <c r="U195" s="11"/>
      <c r="V195" s="11"/>
      <c r="W195" s="11"/>
    </row>
    <row r="196">
      <c r="A196" s="55" t="s">
        <v>421</v>
      </c>
      <c r="B196" s="55" t="s">
        <v>422</v>
      </c>
      <c r="D196" s="60">
        <v>0.0</v>
      </c>
      <c r="E196" s="30">
        <v>0.0</v>
      </c>
      <c r="F196" s="30">
        <v>0.0</v>
      </c>
      <c r="G196" s="30">
        <v>0.0</v>
      </c>
      <c r="H196" s="30">
        <v>0.0</v>
      </c>
      <c r="I196" s="30">
        <v>0.0</v>
      </c>
      <c r="J196" s="30">
        <v>3065.0</v>
      </c>
      <c r="K196" s="31">
        <v>963.0</v>
      </c>
      <c r="L196" s="30">
        <v>989.0</v>
      </c>
      <c r="M196" s="30">
        <v>1014.0</v>
      </c>
      <c r="N196" s="30">
        <v>1004.0</v>
      </c>
      <c r="O196" s="11"/>
      <c r="P196" s="10"/>
      <c r="Q196" s="11"/>
      <c r="R196" s="11"/>
      <c r="S196" s="11"/>
      <c r="T196" s="11"/>
      <c r="U196" s="11"/>
      <c r="V196" s="11"/>
      <c r="W196" s="11"/>
    </row>
    <row r="197">
      <c r="A197" s="55" t="s">
        <v>423</v>
      </c>
      <c r="B197" s="55" t="s">
        <v>424</v>
      </c>
      <c r="D197" s="60">
        <v>0.0</v>
      </c>
      <c r="E197" s="30">
        <v>0.0</v>
      </c>
      <c r="F197" s="30">
        <v>0.0</v>
      </c>
      <c r="G197" s="30">
        <v>0.0</v>
      </c>
      <c r="H197" s="30">
        <v>0.0</v>
      </c>
      <c r="I197" s="30">
        <v>0.0</v>
      </c>
      <c r="J197" s="30">
        <v>13.0</v>
      </c>
      <c r="K197" s="31">
        <v>21.0</v>
      </c>
      <c r="L197" s="30">
        <v>0.0</v>
      </c>
      <c r="M197" s="30">
        <v>0.0</v>
      </c>
      <c r="N197" s="30">
        <v>0.0</v>
      </c>
      <c r="O197" s="11"/>
      <c r="P197" s="10" t="s">
        <v>425</v>
      </c>
      <c r="Q197" s="11"/>
      <c r="R197" s="11"/>
      <c r="S197" s="11"/>
      <c r="T197" s="11"/>
      <c r="U197" s="11"/>
      <c r="V197" s="11"/>
      <c r="W197" s="11"/>
    </row>
    <row r="198">
      <c r="A198" s="55" t="s">
        <v>426</v>
      </c>
      <c r="B198" s="55" t="s">
        <v>427</v>
      </c>
      <c r="D198" s="60">
        <v>0.0</v>
      </c>
      <c r="E198" s="30">
        <v>0.0</v>
      </c>
      <c r="F198" s="30">
        <v>0.0</v>
      </c>
      <c r="G198" s="30">
        <v>0.0</v>
      </c>
      <c r="H198" s="30">
        <v>0.0</v>
      </c>
      <c r="I198" s="30">
        <v>0.0</v>
      </c>
      <c r="J198" s="30">
        <v>3052.0</v>
      </c>
      <c r="K198" s="31">
        <v>942.0</v>
      </c>
      <c r="L198" s="30">
        <v>989.0</v>
      </c>
      <c r="M198" s="30">
        <v>1014.0</v>
      </c>
      <c r="N198" s="30">
        <v>1004.0</v>
      </c>
      <c r="O198" s="11"/>
      <c r="P198" s="10" t="s">
        <v>425</v>
      </c>
      <c r="Q198" s="11"/>
      <c r="R198" s="11"/>
      <c r="S198" s="11"/>
      <c r="T198" s="11"/>
      <c r="U198" s="11"/>
      <c r="V198" s="11"/>
      <c r="W198" s="11"/>
    </row>
    <row r="199">
      <c r="A199" s="55" t="s">
        <v>428</v>
      </c>
      <c r="B199" s="55" t="s">
        <v>429</v>
      </c>
      <c r="D199" s="60">
        <v>980.0</v>
      </c>
      <c r="E199" s="30">
        <v>1056.0</v>
      </c>
      <c r="F199" s="30">
        <v>1161.0</v>
      </c>
      <c r="G199" s="30">
        <v>1183.0</v>
      </c>
      <c r="H199" s="30">
        <v>1162.0</v>
      </c>
      <c r="I199" s="30">
        <v>1230.0</v>
      </c>
      <c r="J199" s="30">
        <v>696.0</v>
      </c>
      <c r="K199" s="31">
        <v>2077.0</v>
      </c>
      <c r="L199" s="30">
        <v>410.0</v>
      </c>
      <c r="M199" s="30">
        <v>444.0</v>
      </c>
      <c r="N199" s="30">
        <v>408.0</v>
      </c>
      <c r="O199" s="11"/>
      <c r="P199" s="10"/>
      <c r="Q199" s="11"/>
      <c r="R199" s="11"/>
      <c r="S199" s="11"/>
      <c r="T199" s="11"/>
      <c r="U199" s="11"/>
      <c r="V199" s="11"/>
      <c r="W199" s="11"/>
    </row>
    <row r="200">
      <c r="A200" s="55" t="s">
        <v>430</v>
      </c>
      <c r="B200" s="55" t="s">
        <v>431</v>
      </c>
      <c r="D200" s="60">
        <v>0.0</v>
      </c>
      <c r="E200" s="30">
        <v>0.0</v>
      </c>
      <c r="F200" s="30">
        <v>0.0</v>
      </c>
      <c r="G200" s="30">
        <v>0.0</v>
      </c>
      <c r="H200" s="30">
        <v>0.0</v>
      </c>
      <c r="I200" s="30">
        <v>0.0</v>
      </c>
      <c r="J200" s="30">
        <v>0.0</v>
      </c>
      <c r="K200" s="31">
        <v>0.0</v>
      </c>
      <c r="L200" s="30">
        <v>0.0</v>
      </c>
      <c r="M200" s="30">
        <v>0.0</v>
      </c>
      <c r="N200" s="30">
        <v>0.0</v>
      </c>
      <c r="O200" s="11"/>
      <c r="P200" s="10" t="s">
        <v>388</v>
      </c>
      <c r="Q200" s="11"/>
      <c r="R200" s="11"/>
      <c r="S200" s="11"/>
      <c r="T200" s="11"/>
      <c r="U200" s="11"/>
      <c r="V200" s="11"/>
      <c r="W200" s="11"/>
    </row>
    <row r="201">
      <c r="A201" s="55" t="s">
        <v>432</v>
      </c>
      <c r="B201" s="55" t="s">
        <v>433</v>
      </c>
      <c r="D201" s="60">
        <v>0.0</v>
      </c>
      <c r="E201" s="30">
        <v>0.0</v>
      </c>
      <c r="F201" s="30">
        <v>0.0</v>
      </c>
      <c r="G201" s="30">
        <v>0.0</v>
      </c>
      <c r="H201" s="30">
        <v>0.0</v>
      </c>
      <c r="I201" s="30">
        <v>0.0</v>
      </c>
      <c r="J201" s="30">
        <v>0.0</v>
      </c>
      <c r="K201" s="31">
        <v>0.0</v>
      </c>
      <c r="L201" s="30">
        <v>0.0</v>
      </c>
      <c r="M201" s="30">
        <v>0.0</v>
      </c>
      <c r="N201" s="30">
        <v>0.0</v>
      </c>
      <c r="O201" s="11"/>
      <c r="P201" s="10" t="s">
        <v>434</v>
      </c>
      <c r="Q201" s="11"/>
      <c r="R201" s="11"/>
      <c r="S201" s="11"/>
      <c r="T201" s="11"/>
      <c r="U201" s="11"/>
      <c r="V201" s="11"/>
      <c r="W201" s="11"/>
    </row>
    <row r="202">
      <c r="A202" s="55" t="s">
        <v>435</v>
      </c>
      <c r="B202" s="55" t="s">
        <v>436</v>
      </c>
      <c r="D202" s="60">
        <v>0.0</v>
      </c>
      <c r="E202" s="30">
        <v>0.0</v>
      </c>
      <c r="F202" s="30">
        <v>0.0</v>
      </c>
      <c r="G202" s="30">
        <v>0.0</v>
      </c>
      <c r="H202" s="30">
        <v>0.0</v>
      </c>
      <c r="I202" s="30">
        <v>0.0</v>
      </c>
      <c r="J202" s="30">
        <v>0.0</v>
      </c>
      <c r="K202" s="31">
        <v>0.0</v>
      </c>
      <c r="L202" s="30">
        <v>0.0</v>
      </c>
      <c r="M202" s="30">
        <v>0.0</v>
      </c>
      <c r="N202" s="30">
        <v>0.0</v>
      </c>
      <c r="O202" s="11"/>
      <c r="P202" s="10" t="s">
        <v>434</v>
      </c>
      <c r="Q202" s="11"/>
      <c r="R202" s="11"/>
      <c r="S202" s="11"/>
      <c r="T202" s="11"/>
      <c r="U202" s="11"/>
      <c r="V202" s="11"/>
      <c r="W202" s="11"/>
    </row>
    <row r="203">
      <c r="A203" s="55" t="s">
        <v>437</v>
      </c>
      <c r="B203" s="55" t="s">
        <v>438</v>
      </c>
      <c r="D203" s="60">
        <v>0.0</v>
      </c>
      <c r="E203" s="30">
        <v>0.0</v>
      </c>
      <c r="F203" s="30">
        <v>0.0</v>
      </c>
      <c r="G203" s="30">
        <v>0.0</v>
      </c>
      <c r="H203" s="30">
        <v>0.0</v>
      </c>
      <c r="I203" s="30">
        <v>0.0</v>
      </c>
      <c r="J203" s="30">
        <v>0.0</v>
      </c>
      <c r="K203" s="31">
        <v>0.0</v>
      </c>
      <c r="L203" s="30">
        <v>0.0</v>
      </c>
      <c r="M203" s="30">
        <v>0.0</v>
      </c>
      <c r="N203" s="30">
        <v>0.0</v>
      </c>
      <c r="O203" s="11"/>
      <c r="P203" s="10" t="s">
        <v>434</v>
      </c>
      <c r="Q203" s="11"/>
      <c r="R203" s="11"/>
      <c r="S203" s="11"/>
      <c r="T203" s="11"/>
      <c r="U203" s="11"/>
      <c r="V203" s="11"/>
      <c r="W203" s="11"/>
    </row>
    <row r="204">
      <c r="A204" s="55" t="s">
        <v>439</v>
      </c>
      <c r="B204" s="55" t="s">
        <v>440</v>
      </c>
      <c r="D204" s="60">
        <v>210.0</v>
      </c>
      <c r="E204" s="30">
        <v>236.0</v>
      </c>
      <c r="F204" s="30">
        <v>257.0</v>
      </c>
      <c r="G204" s="30">
        <v>352.0</v>
      </c>
      <c r="H204" s="30">
        <v>238.0</v>
      </c>
      <c r="I204" s="30">
        <v>226.0</v>
      </c>
      <c r="J204" s="30">
        <v>219.0</v>
      </c>
      <c r="K204" s="31">
        <v>141.0</v>
      </c>
      <c r="L204" s="30">
        <v>157.0</v>
      </c>
      <c r="M204" s="30">
        <v>168.0</v>
      </c>
      <c r="N204" s="30">
        <v>147.0</v>
      </c>
      <c r="O204" s="11"/>
      <c r="P204" s="10" t="s">
        <v>388</v>
      </c>
      <c r="Q204" s="11"/>
      <c r="R204" s="11"/>
      <c r="S204" s="11"/>
      <c r="T204" s="11"/>
      <c r="U204" s="11"/>
      <c r="V204" s="11"/>
      <c r="W204" s="11"/>
    </row>
    <row r="205">
      <c r="A205" s="55" t="s">
        <v>409</v>
      </c>
      <c r="B205" s="55" t="s">
        <v>441</v>
      </c>
      <c r="D205" s="60">
        <v>13.0</v>
      </c>
      <c r="E205" s="30">
        <v>0.0</v>
      </c>
      <c r="F205" s="30">
        <v>0.0</v>
      </c>
      <c r="G205" s="30">
        <v>0.0</v>
      </c>
      <c r="H205" s="30">
        <v>1.0</v>
      </c>
      <c r="I205" s="30">
        <v>0.0</v>
      </c>
      <c r="J205" s="30">
        <v>0.0</v>
      </c>
      <c r="K205" s="31">
        <v>0.0</v>
      </c>
      <c r="L205" s="30">
        <v>0.0</v>
      </c>
      <c r="M205" s="30">
        <v>0.0</v>
      </c>
      <c r="N205" s="30">
        <v>0.0</v>
      </c>
      <c r="O205" s="11"/>
      <c r="P205" s="10" t="s">
        <v>388</v>
      </c>
      <c r="Q205" s="11"/>
      <c r="R205" s="11"/>
      <c r="S205" s="11"/>
      <c r="T205" s="11"/>
      <c r="U205" s="11"/>
      <c r="V205" s="11"/>
      <c r="W205" s="11"/>
    </row>
    <row r="206">
      <c r="A206" s="55" t="s">
        <v>348</v>
      </c>
      <c r="B206" s="55" t="s">
        <v>442</v>
      </c>
      <c r="D206" s="60">
        <v>0.0</v>
      </c>
      <c r="E206" s="30">
        <v>0.0</v>
      </c>
      <c r="F206" s="30">
        <v>0.0</v>
      </c>
      <c r="G206" s="30">
        <v>0.0</v>
      </c>
      <c r="H206" s="30">
        <v>0.0</v>
      </c>
      <c r="I206" s="30">
        <v>0.0</v>
      </c>
      <c r="J206" s="30">
        <v>0.0</v>
      </c>
      <c r="K206" s="31">
        <v>1667.0</v>
      </c>
      <c r="L206" s="30">
        <v>0.0</v>
      </c>
      <c r="M206" s="30">
        <v>0.0</v>
      </c>
      <c r="N206" s="30">
        <v>0.0</v>
      </c>
      <c r="O206" s="11"/>
      <c r="P206" s="10" t="s">
        <v>388</v>
      </c>
      <c r="Q206" s="11"/>
      <c r="R206" s="11"/>
      <c r="S206" s="11"/>
      <c r="T206" s="11"/>
      <c r="U206" s="11"/>
      <c r="V206" s="11"/>
      <c r="W206" s="11"/>
    </row>
    <row r="207">
      <c r="A207" s="55" t="s">
        <v>443</v>
      </c>
      <c r="B207" s="55" t="s">
        <v>444</v>
      </c>
      <c r="D207" s="60">
        <v>757.0</v>
      </c>
      <c r="E207" s="30">
        <v>820.0</v>
      </c>
      <c r="F207" s="30">
        <v>904.0</v>
      </c>
      <c r="G207" s="30">
        <v>831.0</v>
      </c>
      <c r="H207" s="30">
        <v>923.0</v>
      </c>
      <c r="I207" s="30">
        <v>1004.0</v>
      </c>
      <c r="J207" s="30">
        <v>477.0</v>
      </c>
      <c r="K207" s="31">
        <v>269.0</v>
      </c>
      <c r="L207" s="30">
        <v>253.0</v>
      </c>
      <c r="M207" s="30">
        <v>276.0</v>
      </c>
      <c r="N207" s="30">
        <v>261.0</v>
      </c>
      <c r="O207" s="11"/>
      <c r="P207" s="10" t="s">
        <v>388</v>
      </c>
      <c r="Q207" s="11"/>
      <c r="R207" s="11"/>
      <c r="S207" s="11"/>
      <c r="T207" s="11"/>
      <c r="U207" s="11"/>
      <c r="V207" s="11"/>
      <c r="W207" s="11"/>
    </row>
    <row r="208">
      <c r="A208" s="50" t="s">
        <v>445</v>
      </c>
      <c r="B208" s="50" t="s">
        <v>446</v>
      </c>
      <c r="C208" s="52"/>
      <c r="D208" s="62">
        <v>5741.0</v>
      </c>
      <c r="E208" s="32">
        <v>5778.0</v>
      </c>
      <c r="F208" s="32">
        <v>6876.0</v>
      </c>
      <c r="G208" s="32">
        <v>6883.0</v>
      </c>
      <c r="H208" s="32">
        <v>6869.0</v>
      </c>
      <c r="I208" s="32">
        <v>6969.0</v>
      </c>
      <c r="J208" s="32">
        <v>9248.0</v>
      </c>
      <c r="K208" s="33">
        <v>9406.0</v>
      </c>
      <c r="L208" s="32">
        <v>6253.0</v>
      </c>
      <c r="M208" s="32">
        <v>6320.0</v>
      </c>
      <c r="N208" s="32">
        <v>5800.0</v>
      </c>
      <c r="O208" s="54"/>
      <c r="P208" s="19"/>
      <c r="Q208" s="54"/>
      <c r="R208" s="54"/>
      <c r="S208" s="54"/>
      <c r="T208" s="54"/>
      <c r="U208" s="54"/>
      <c r="V208" s="54"/>
      <c r="W208" s="54"/>
      <c r="X208" s="52"/>
      <c r="Y208" s="52"/>
      <c r="Z208" s="52"/>
    </row>
    <row r="209">
      <c r="A209" s="50" t="s">
        <v>447</v>
      </c>
      <c r="B209" s="50" t="s">
        <v>448</v>
      </c>
      <c r="C209" s="52"/>
      <c r="D209" s="62">
        <v>7567.0</v>
      </c>
      <c r="E209" s="32">
        <v>7457.0</v>
      </c>
      <c r="F209" s="32">
        <v>8751.0</v>
      </c>
      <c r="G209" s="32">
        <v>8897.0</v>
      </c>
      <c r="H209" s="32">
        <v>8900.0</v>
      </c>
      <c r="I209" s="32">
        <v>8955.0</v>
      </c>
      <c r="J209" s="32">
        <v>11620.0</v>
      </c>
      <c r="K209" s="33">
        <v>12232.0</v>
      </c>
      <c r="L209" s="32">
        <v>7543.0</v>
      </c>
      <c r="M209" s="32">
        <v>7699.0</v>
      </c>
      <c r="N209" s="32">
        <v>7089.0</v>
      </c>
      <c r="O209" s="54"/>
      <c r="P209" s="19"/>
      <c r="Q209" s="54"/>
      <c r="R209" s="54"/>
      <c r="S209" s="54"/>
      <c r="T209" s="54"/>
      <c r="U209" s="54"/>
      <c r="V209" s="54"/>
      <c r="W209" s="54"/>
      <c r="X209" s="52"/>
      <c r="Y209" s="52"/>
      <c r="Z209" s="52"/>
    </row>
    <row r="210">
      <c r="A210" s="63" t="s">
        <v>449</v>
      </c>
      <c r="B210" s="55" t="s">
        <v>450</v>
      </c>
      <c r="D210" s="60">
        <v>0.0</v>
      </c>
      <c r="E210" s="30">
        <v>0.0</v>
      </c>
      <c r="F210" s="30">
        <v>0.0</v>
      </c>
      <c r="G210" s="30">
        <v>0.0</v>
      </c>
      <c r="H210" s="30">
        <v>0.0</v>
      </c>
      <c r="I210" s="30">
        <v>0.0</v>
      </c>
      <c r="J210" s="30">
        <v>0.0</v>
      </c>
      <c r="K210" s="31">
        <v>0.0</v>
      </c>
      <c r="L210" s="30">
        <v>0.0</v>
      </c>
      <c r="M210" s="30">
        <v>0.0</v>
      </c>
      <c r="N210" s="30">
        <v>0.0</v>
      </c>
      <c r="O210" s="11"/>
      <c r="P210" s="10" t="s">
        <v>451</v>
      </c>
      <c r="Q210" s="11"/>
      <c r="R210" s="11"/>
      <c r="S210" s="11"/>
      <c r="T210" s="11"/>
      <c r="U210" s="11"/>
      <c r="V210" s="11"/>
      <c r="W210" s="11"/>
    </row>
    <row r="211">
      <c r="A211" s="61" t="s">
        <v>452</v>
      </c>
      <c r="B211" s="55" t="s">
        <v>453</v>
      </c>
      <c r="D211" s="60">
        <v>456.0</v>
      </c>
      <c r="E211" s="30">
        <v>582.0</v>
      </c>
      <c r="F211" s="30">
        <v>701.0</v>
      </c>
      <c r="G211" s="30">
        <v>807.0</v>
      </c>
      <c r="H211" s="30">
        <v>819.0</v>
      </c>
      <c r="I211" s="30">
        <v>912.0</v>
      </c>
      <c r="J211" s="30">
        <v>989.0</v>
      </c>
      <c r="K211" s="31">
        <v>1034.0</v>
      </c>
      <c r="L211" s="30">
        <v>1027.0</v>
      </c>
      <c r="M211" s="30">
        <v>939.0</v>
      </c>
      <c r="N211" s="30">
        <v>958.0</v>
      </c>
      <c r="O211" s="11"/>
      <c r="P211" s="10"/>
      <c r="Q211" s="11"/>
      <c r="R211" s="11"/>
      <c r="S211" s="11"/>
      <c r="T211" s="11"/>
      <c r="U211" s="11"/>
      <c r="V211" s="11"/>
      <c r="W211" s="11"/>
    </row>
    <row r="212">
      <c r="A212" s="63" t="s">
        <v>454</v>
      </c>
      <c r="B212" s="55" t="s">
        <v>455</v>
      </c>
      <c r="D212" s="60">
        <v>154.0</v>
      </c>
      <c r="E212" s="30">
        <v>155.0</v>
      </c>
      <c r="F212" s="30">
        <v>156.0</v>
      </c>
      <c r="G212" s="30">
        <v>157.0</v>
      </c>
      <c r="H212" s="30">
        <v>141.0</v>
      </c>
      <c r="I212" s="30">
        <v>141.0</v>
      </c>
      <c r="J212" s="30">
        <v>142.0</v>
      </c>
      <c r="K212" s="31">
        <v>143.0</v>
      </c>
      <c r="L212" s="30">
        <v>134.0</v>
      </c>
      <c r="M212" s="30">
        <v>122.0</v>
      </c>
      <c r="N212" s="30">
        <v>120.0</v>
      </c>
      <c r="O212" s="11"/>
      <c r="P212" s="10" t="s">
        <v>451</v>
      </c>
      <c r="Q212" s="11"/>
      <c r="R212" s="11"/>
      <c r="S212" s="11"/>
      <c r="T212" s="11"/>
      <c r="U212" s="11"/>
      <c r="V212" s="11"/>
      <c r="W212" s="11"/>
    </row>
    <row r="213">
      <c r="A213" s="63" t="s">
        <v>456</v>
      </c>
      <c r="B213" s="55" t="s">
        <v>457</v>
      </c>
      <c r="C213" s="34"/>
      <c r="D213" s="60">
        <v>302.0</v>
      </c>
      <c r="E213" s="30">
        <v>427.0</v>
      </c>
      <c r="F213" s="30">
        <v>545.0</v>
      </c>
      <c r="G213" s="30">
        <v>650.0</v>
      </c>
      <c r="H213" s="30">
        <v>678.0</v>
      </c>
      <c r="I213" s="30">
        <v>771.0</v>
      </c>
      <c r="J213" s="30">
        <v>847.0</v>
      </c>
      <c r="K213" s="31">
        <v>891.0</v>
      </c>
      <c r="L213" s="30">
        <v>893.0</v>
      </c>
      <c r="M213" s="30">
        <v>817.0</v>
      </c>
      <c r="N213" s="30">
        <v>838.0</v>
      </c>
      <c r="O213" s="11"/>
      <c r="P213" s="10" t="s">
        <v>451</v>
      </c>
      <c r="Q213" s="11"/>
      <c r="R213" s="11"/>
      <c r="S213" s="11"/>
      <c r="T213" s="11"/>
      <c r="U213" s="11"/>
      <c r="V213" s="11"/>
      <c r="W213" s="11"/>
    </row>
    <row r="214">
      <c r="A214" s="55" t="s">
        <v>458</v>
      </c>
      <c r="B214" s="55" t="s">
        <v>459</v>
      </c>
      <c r="C214" s="34"/>
      <c r="D214" s="60">
        <v>748.0</v>
      </c>
      <c r="E214" s="30">
        <v>832.0</v>
      </c>
      <c r="F214" s="30">
        <v>1315.0</v>
      </c>
      <c r="G214" s="30">
        <v>1753.0</v>
      </c>
      <c r="H214" s="30">
        <v>162.0</v>
      </c>
      <c r="I214" s="30">
        <v>358.0</v>
      </c>
      <c r="J214" s="30">
        <v>358.0</v>
      </c>
      <c r="K214" s="31">
        <v>358.0</v>
      </c>
      <c r="L214" s="30">
        <v>822.0</v>
      </c>
      <c r="M214" s="30">
        <v>822.0</v>
      </c>
      <c r="N214" s="30">
        <v>822.0</v>
      </c>
      <c r="O214" s="11"/>
      <c r="P214" s="10" t="s">
        <v>460</v>
      </c>
      <c r="Q214" s="11"/>
      <c r="R214" s="11"/>
      <c r="S214" s="11"/>
      <c r="T214" s="11"/>
      <c r="U214" s="11"/>
      <c r="V214" s="11"/>
      <c r="W214" s="11"/>
    </row>
    <row r="215">
      <c r="A215" s="55" t="s">
        <v>461</v>
      </c>
      <c r="B215" s="55" t="s">
        <v>462</v>
      </c>
      <c r="C215" s="34"/>
      <c r="D215" s="60">
        <v>-118.0</v>
      </c>
      <c r="E215" s="30">
        <v>233.0</v>
      </c>
      <c r="F215" s="30">
        <v>315.0</v>
      </c>
      <c r="G215" s="30">
        <v>205.0</v>
      </c>
      <c r="H215" s="30">
        <v>-1434.0</v>
      </c>
      <c r="I215" s="30">
        <v>-1482.0</v>
      </c>
      <c r="J215" s="30">
        <v>-2182.0</v>
      </c>
      <c r="K215" s="31">
        <v>-1421.0</v>
      </c>
      <c r="L215" s="30">
        <v>-1803.0</v>
      </c>
      <c r="M215" s="30">
        <v>-2401.0</v>
      </c>
      <c r="N215" s="30">
        <v>-1838.0</v>
      </c>
      <c r="O215" s="11"/>
      <c r="P215" s="10" t="s">
        <v>463</v>
      </c>
      <c r="Q215" s="11"/>
      <c r="R215" s="11"/>
      <c r="S215" s="11"/>
      <c r="T215" s="11"/>
      <c r="U215" s="11"/>
      <c r="V215" s="11"/>
      <c r="W215" s="11"/>
    </row>
    <row r="216">
      <c r="A216" s="63" t="s">
        <v>464</v>
      </c>
      <c r="B216" s="55" t="s">
        <v>465</v>
      </c>
      <c r="C216" s="34"/>
      <c r="D216" s="60">
        <v>40.0</v>
      </c>
      <c r="E216" s="30">
        <v>35.0</v>
      </c>
      <c r="F216" s="30">
        <v>40.0</v>
      </c>
      <c r="G216" s="30">
        <v>12.0</v>
      </c>
      <c r="H216" s="30">
        <v>24.0</v>
      </c>
      <c r="I216" s="30">
        <v>59.0</v>
      </c>
      <c r="J216" s="30">
        <v>52.0</v>
      </c>
      <c r="K216" s="31">
        <v>83.0</v>
      </c>
      <c r="L216" s="30">
        <v>80.0</v>
      </c>
      <c r="M216" s="30">
        <v>78.0</v>
      </c>
      <c r="N216" s="30">
        <v>75.0</v>
      </c>
      <c r="O216" s="11"/>
      <c r="P216" s="10" t="s">
        <v>451</v>
      </c>
      <c r="Q216" s="11"/>
      <c r="R216" s="11"/>
      <c r="S216" s="11"/>
      <c r="T216" s="11"/>
      <c r="U216" s="11"/>
      <c r="V216" s="11"/>
      <c r="W216" s="11"/>
    </row>
    <row r="217">
      <c r="A217" s="50" t="s">
        <v>466</v>
      </c>
      <c r="B217" s="50" t="s">
        <v>467</v>
      </c>
      <c r="C217" s="64"/>
      <c r="D217" s="62">
        <v>-370.0</v>
      </c>
      <c r="E217" s="32">
        <v>18.0</v>
      </c>
      <c r="F217" s="32">
        <v>-259.0</v>
      </c>
      <c r="G217" s="32">
        <v>-729.0</v>
      </c>
      <c r="H217" s="32">
        <v>-753.0</v>
      </c>
      <c r="I217" s="32">
        <v>-869.0</v>
      </c>
      <c r="J217" s="32">
        <v>-1499.0</v>
      </c>
      <c r="K217" s="33">
        <v>-662.0</v>
      </c>
      <c r="L217" s="32">
        <v>-1518.0</v>
      </c>
      <c r="M217" s="32">
        <v>-2206.0</v>
      </c>
      <c r="N217" s="32">
        <v>-1627.0</v>
      </c>
      <c r="O217" s="54"/>
      <c r="P217" s="19"/>
      <c r="Q217" s="54"/>
      <c r="R217" s="54"/>
      <c r="S217" s="54"/>
      <c r="T217" s="54"/>
      <c r="U217" s="54"/>
      <c r="V217" s="54"/>
      <c r="W217" s="54"/>
      <c r="X217" s="52"/>
      <c r="Y217" s="52"/>
      <c r="Z217" s="52"/>
    </row>
    <row r="218">
      <c r="A218" s="61" t="s">
        <v>468</v>
      </c>
      <c r="B218" s="55" t="s">
        <v>469</v>
      </c>
      <c r="D218" s="60">
        <v>1.0</v>
      </c>
      <c r="E218" s="30">
        <v>1.0</v>
      </c>
      <c r="F218" s="30">
        <v>1.0</v>
      </c>
      <c r="G218" s="30">
        <v>2.0</v>
      </c>
      <c r="H218" s="30">
        <v>2.0</v>
      </c>
      <c r="I218" s="30">
        <v>4.0</v>
      </c>
      <c r="J218" s="30">
        <v>4.0</v>
      </c>
      <c r="K218" s="31">
        <v>1.0</v>
      </c>
      <c r="L218" s="30">
        <v>1.0</v>
      </c>
      <c r="M218" s="30">
        <v>1.0</v>
      </c>
      <c r="N218" s="30">
        <v>1.0</v>
      </c>
      <c r="O218" s="11"/>
      <c r="P218" s="10" t="s">
        <v>451</v>
      </c>
      <c r="Q218" s="11"/>
      <c r="R218" s="11"/>
      <c r="S218" s="11"/>
      <c r="T218" s="11"/>
      <c r="U218" s="11"/>
      <c r="V218" s="11"/>
      <c r="W218" s="11"/>
    </row>
    <row r="219">
      <c r="A219" s="50" t="s">
        <v>470</v>
      </c>
      <c r="B219" s="50" t="s">
        <v>471</v>
      </c>
      <c r="C219" s="65"/>
      <c r="D219" s="62">
        <v>-369.0</v>
      </c>
      <c r="E219" s="32">
        <v>19.0</v>
      </c>
      <c r="F219" s="32">
        <v>-258.0</v>
      </c>
      <c r="G219" s="32">
        <v>-727.0</v>
      </c>
      <c r="H219" s="32">
        <v>-751.0</v>
      </c>
      <c r="I219" s="32">
        <v>-865.0</v>
      </c>
      <c r="J219" s="32">
        <v>-1495.0</v>
      </c>
      <c r="K219" s="33">
        <v>-661.0</v>
      </c>
      <c r="L219" s="32">
        <v>-1517.0</v>
      </c>
      <c r="M219" s="32">
        <v>-2205.0</v>
      </c>
      <c r="N219" s="32">
        <v>-1626.0</v>
      </c>
      <c r="O219" s="54"/>
      <c r="P219" s="19"/>
      <c r="Q219" s="54"/>
      <c r="R219" s="54"/>
      <c r="S219" s="54"/>
      <c r="T219" s="54"/>
      <c r="U219" s="54"/>
      <c r="V219" s="54"/>
      <c r="W219" s="54"/>
      <c r="X219" s="52"/>
      <c r="Y219" s="52"/>
      <c r="Z219" s="52"/>
    </row>
    <row r="220">
      <c r="A220" s="50" t="s">
        <v>472</v>
      </c>
      <c r="B220" s="50" t="s">
        <v>473</v>
      </c>
      <c r="C220" s="65"/>
      <c r="D220" s="62">
        <v>7198.0</v>
      </c>
      <c r="E220" s="32">
        <v>7476.0</v>
      </c>
      <c r="F220" s="32">
        <v>8493.0</v>
      </c>
      <c r="G220" s="32">
        <v>8170.0</v>
      </c>
      <c r="H220" s="32">
        <v>8149.0</v>
      </c>
      <c r="I220" s="32">
        <v>8090.0</v>
      </c>
      <c r="J220" s="32">
        <v>10125.0</v>
      </c>
      <c r="K220" s="33">
        <v>11571.0</v>
      </c>
      <c r="L220" s="32">
        <v>6026.0</v>
      </c>
      <c r="M220" s="32">
        <v>5494.0</v>
      </c>
      <c r="N220" s="32">
        <v>5463.0</v>
      </c>
      <c r="O220" s="54"/>
      <c r="P220" s="19"/>
      <c r="Q220" s="54"/>
      <c r="R220" s="54"/>
      <c r="S220" s="54"/>
      <c r="T220" s="54"/>
      <c r="U220" s="54"/>
      <c r="V220" s="54"/>
      <c r="W220" s="54"/>
      <c r="X220" s="52"/>
      <c r="Y220" s="52"/>
      <c r="Z220" s="52"/>
    </row>
    <row r="221">
      <c r="A221" s="56"/>
      <c r="B221" s="57"/>
      <c r="C221" s="57"/>
      <c r="D221" s="57"/>
      <c r="E221" s="57"/>
      <c r="F221" s="57"/>
      <c r="G221" s="57"/>
      <c r="H221" s="57"/>
      <c r="I221" s="57"/>
      <c r="J221" s="57"/>
      <c r="K221" s="58"/>
      <c r="L221" s="57"/>
      <c r="M221" s="57"/>
      <c r="N221" s="57"/>
      <c r="O221" s="11"/>
      <c r="P221" s="10"/>
      <c r="Q221" s="11"/>
      <c r="R221" s="11"/>
      <c r="S221" s="11"/>
      <c r="T221" s="11"/>
      <c r="U221" s="11"/>
      <c r="V221" s="11"/>
      <c r="W221" s="11"/>
    </row>
    <row r="222">
      <c r="A222" s="50" t="s">
        <v>474</v>
      </c>
      <c r="B222" s="57"/>
      <c r="C222" s="57"/>
      <c r="D222" s="57"/>
      <c r="E222" s="57"/>
      <c r="F222" s="57"/>
      <c r="G222" s="57"/>
      <c r="H222" s="57"/>
      <c r="I222" s="57"/>
      <c r="J222" s="57"/>
      <c r="K222" s="58"/>
      <c r="L222" s="57"/>
      <c r="M222" s="57"/>
      <c r="N222" s="57"/>
      <c r="O222" s="11"/>
      <c r="P222" s="10"/>
      <c r="Q222" s="11"/>
      <c r="R222" s="11"/>
      <c r="S222" s="11"/>
      <c r="T222" s="11"/>
      <c r="U222" s="11"/>
      <c r="V222" s="11"/>
      <c r="W222" s="11"/>
    </row>
    <row r="223">
      <c r="A223" s="55" t="s">
        <v>475</v>
      </c>
      <c r="B223" s="55" t="s">
        <v>476</v>
      </c>
      <c r="C223" s="56"/>
      <c r="D223" s="30" t="s">
        <v>477</v>
      </c>
      <c r="E223" s="30" t="s">
        <v>477</v>
      </c>
      <c r="F223" s="30" t="s">
        <v>477</v>
      </c>
      <c r="G223" s="30" t="s">
        <v>477</v>
      </c>
      <c r="H223" s="30" t="s">
        <v>477</v>
      </c>
      <c r="I223" s="30" t="s">
        <v>477</v>
      </c>
      <c r="J223" s="30" t="s">
        <v>477</v>
      </c>
      <c r="K223" s="31" t="s">
        <v>477</v>
      </c>
      <c r="L223" s="30" t="s">
        <v>477</v>
      </c>
      <c r="M223" s="30" t="s">
        <v>477</v>
      </c>
      <c r="N223" s="30" t="s">
        <v>477</v>
      </c>
      <c r="O223" s="11"/>
      <c r="P223" s="10"/>
      <c r="Q223" s="11"/>
      <c r="R223" s="11"/>
      <c r="S223" s="11"/>
      <c r="T223" s="11"/>
      <c r="U223" s="11"/>
      <c r="V223" s="11"/>
      <c r="W223" s="11"/>
    </row>
    <row r="224">
      <c r="A224" s="55" t="s">
        <v>478</v>
      </c>
      <c r="B224" s="55" t="s">
        <v>479</v>
      </c>
      <c r="C224" s="56"/>
      <c r="D224" s="30">
        <v>291.0003</v>
      </c>
      <c r="E224" s="30">
        <v>292.0</v>
      </c>
      <c r="F224" s="30" t="s">
        <v>480</v>
      </c>
      <c r="G224" s="30">
        <v>286.0</v>
      </c>
      <c r="H224" s="30">
        <v>280.0</v>
      </c>
      <c r="I224" s="30">
        <v>275.0</v>
      </c>
      <c r="J224" s="30">
        <v>277.0</v>
      </c>
      <c r="K224" s="31">
        <v>278.0</v>
      </c>
      <c r="L224" s="30">
        <v>254.0</v>
      </c>
      <c r="M224" s="30">
        <v>229.0</v>
      </c>
      <c r="N224" s="30">
        <v>225.0</v>
      </c>
      <c r="O224" s="11"/>
      <c r="P224" s="10"/>
      <c r="Q224" s="11"/>
      <c r="R224" s="11"/>
      <c r="S224" s="11"/>
      <c r="T224" s="11"/>
      <c r="U224" s="11"/>
      <c r="V224" s="11"/>
      <c r="W224" s="11"/>
    </row>
    <row r="225">
      <c r="A225" s="55" t="s">
        <v>481</v>
      </c>
      <c r="B225" s="55" t="s">
        <v>482</v>
      </c>
      <c r="C225" s="56"/>
      <c r="D225" s="30">
        <v>16.0</v>
      </c>
      <c r="E225" s="30">
        <v>18.0</v>
      </c>
      <c r="F225" s="30">
        <v>23.0</v>
      </c>
      <c r="G225" s="30">
        <v>29.0</v>
      </c>
      <c r="H225" s="30">
        <v>3.0</v>
      </c>
      <c r="I225" s="30">
        <v>8.0</v>
      </c>
      <c r="J225" s="30">
        <v>8.0</v>
      </c>
      <c r="K225" s="31">
        <v>8.0</v>
      </c>
      <c r="L225" s="30">
        <v>15.0</v>
      </c>
      <c r="M225" s="30">
        <v>15.0</v>
      </c>
      <c r="N225" s="30">
        <v>15.0</v>
      </c>
      <c r="O225" s="11"/>
      <c r="P225" s="10"/>
      <c r="Q225" s="11"/>
      <c r="R225" s="11"/>
      <c r="S225" s="11"/>
      <c r="T225" s="11"/>
      <c r="U225" s="11"/>
      <c r="V225" s="11"/>
      <c r="W225" s="11"/>
    </row>
    <row r="226">
      <c r="A226" s="55" t="s">
        <v>483</v>
      </c>
      <c r="B226" s="55" t="s">
        <v>484</v>
      </c>
      <c r="C226" s="56"/>
      <c r="D226" s="30">
        <v>0.0</v>
      </c>
      <c r="E226" s="30">
        <v>0.0</v>
      </c>
      <c r="F226" s="30">
        <v>0.0</v>
      </c>
      <c r="G226" s="30">
        <v>0.0</v>
      </c>
      <c r="H226" s="30">
        <v>0.0</v>
      </c>
      <c r="I226" s="30">
        <v>0.0</v>
      </c>
      <c r="J226" s="30">
        <v>0.0</v>
      </c>
      <c r="K226" s="31">
        <v>0.0</v>
      </c>
      <c r="L226" s="30">
        <v>0.0</v>
      </c>
      <c r="M226" s="30">
        <v>0.0</v>
      </c>
      <c r="N226" s="30">
        <v>0.0</v>
      </c>
      <c r="O226" s="11"/>
      <c r="P226" s="10"/>
      <c r="Q226" s="11"/>
      <c r="R226" s="11"/>
      <c r="S226" s="11"/>
      <c r="T226" s="11"/>
      <c r="U226" s="11"/>
      <c r="V226" s="11"/>
      <c r="W226" s="11"/>
    </row>
    <row r="227">
      <c r="A227" s="55" t="s">
        <v>485</v>
      </c>
      <c r="B227" s="55" t="s">
        <v>486</v>
      </c>
      <c r="C227" s="56"/>
      <c r="D227" s="30">
        <v>3690.0</v>
      </c>
      <c r="E227" s="30">
        <v>3870.0</v>
      </c>
      <c r="F227" s="30">
        <v>4753.0</v>
      </c>
      <c r="G227" s="30">
        <v>5177.0</v>
      </c>
      <c r="H227" s="30">
        <v>5328.0</v>
      </c>
      <c r="I227" s="30">
        <v>4808.0</v>
      </c>
      <c r="J227" s="30">
        <v>4500.0</v>
      </c>
      <c r="K227" s="31">
        <v>3753.0</v>
      </c>
      <c r="L227" s="30">
        <v>1387.0</v>
      </c>
      <c r="M227" s="30">
        <v>1418.0</v>
      </c>
      <c r="N227" s="30">
        <v>1417.0</v>
      </c>
      <c r="O227" s="11"/>
      <c r="P227" s="10"/>
      <c r="Q227" s="11"/>
      <c r="R227" s="11"/>
      <c r="S227" s="11"/>
      <c r="T227" s="11"/>
      <c r="U227" s="11"/>
      <c r="V227" s="11"/>
      <c r="W227" s="11"/>
    </row>
    <row r="228">
      <c r="A228" s="55" t="s">
        <v>487</v>
      </c>
      <c r="B228" s="55" t="s">
        <v>488</v>
      </c>
      <c r="C228" s="56"/>
      <c r="D228" s="30">
        <v>0.0</v>
      </c>
      <c r="E228" s="30">
        <v>0.0</v>
      </c>
      <c r="F228" s="30">
        <v>0.0</v>
      </c>
      <c r="G228" s="30">
        <v>0.0</v>
      </c>
      <c r="H228" s="30">
        <v>0.0</v>
      </c>
      <c r="I228" s="30">
        <v>0.0</v>
      </c>
      <c r="J228" s="30">
        <v>21.0</v>
      </c>
      <c r="K228" s="31">
        <v>33.0</v>
      </c>
      <c r="L228" s="30">
        <v>0.0</v>
      </c>
      <c r="M228" s="30">
        <v>0.0</v>
      </c>
      <c r="N228" s="30">
        <v>0.0</v>
      </c>
      <c r="O228" s="11"/>
      <c r="P228" s="10"/>
      <c r="Q228" s="11"/>
      <c r="R228" s="11"/>
      <c r="S228" s="11"/>
      <c r="T228" s="11"/>
      <c r="U228" s="11"/>
      <c r="V228" s="11"/>
      <c r="W228" s="11"/>
    </row>
    <row r="229">
      <c r="A229" s="55" t="s">
        <v>489</v>
      </c>
      <c r="B229" s="55" t="s">
        <v>490</v>
      </c>
      <c r="C229" s="56"/>
      <c r="D229" s="30">
        <v>1.286</v>
      </c>
      <c r="E229" s="30">
        <v>1.112</v>
      </c>
      <c r="F229" s="30">
        <v>0.797</v>
      </c>
      <c r="G229" s="30">
        <v>0.851</v>
      </c>
      <c r="H229" s="30">
        <v>1.163</v>
      </c>
      <c r="I229" s="30">
        <v>1.438</v>
      </c>
      <c r="J229" s="30">
        <v>0.519</v>
      </c>
      <c r="K229" s="31">
        <v>0.0</v>
      </c>
      <c r="L229" s="30">
        <v>0.228</v>
      </c>
      <c r="M229" s="30">
        <v>0.0</v>
      </c>
      <c r="N229" s="30">
        <v>0.0</v>
      </c>
      <c r="O229" s="11"/>
      <c r="P229" s="10"/>
      <c r="Q229" s="11"/>
      <c r="R229" s="11"/>
      <c r="S229" s="11"/>
      <c r="T229" s="11"/>
      <c r="U229" s="11"/>
      <c r="V229" s="11"/>
      <c r="W229" s="11"/>
    </row>
    <row r="230">
      <c r="A230" s="55" t="s">
        <v>491</v>
      </c>
      <c r="B230" s="55" t="s">
        <v>492</v>
      </c>
      <c r="C230" s="56"/>
      <c r="D230" s="30">
        <v>6.204</v>
      </c>
      <c r="E230" s="30">
        <v>5.773</v>
      </c>
      <c r="F230" s="30">
        <v>5.491</v>
      </c>
      <c r="G230" s="30">
        <v>5.439</v>
      </c>
      <c r="H230" s="30">
        <v>4.472</v>
      </c>
      <c r="I230" s="30">
        <v>5.292</v>
      </c>
      <c r="J230" s="30">
        <v>5.28</v>
      </c>
      <c r="K230" s="31">
        <v>4.163</v>
      </c>
      <c r="L230" s="30">
        <v>1.113</v>
      </c>
      <c r="M230" s="30">
        <v>0.0</v>
      </c>
      <c r="N230" s="30">
        <v>0.0</v>
      </c>
      <c r="O230" s="11"/>
      <c r="P230" s="10"/>
      <c r="Q230" s="11"/>
      <c r="R230" s="11"/>
      <c r="S230" s="11"/>
      <c r="T230" s="11"/>
      <c r="U230" s="11"/>
      <c r="V230" s="11"/>
      <c r="W230" s="11"/>
    </row>
    <row r="231">
      <c r="A231" s="55" t="s">
        <v>493</v>
      </c>
      <c r="B231" s="55" t="s">
        <v>494</v>
      </c>
      <c r="C231" s="56"/>
      <c r="D231" s="30">
        <v>3457.0</v>
      </c>
      <c r="E231" s="30">
        <v>3041.0</v>
      </c>
      <c r="F231" s="30">
        <v>3173.0</v>
      </c>
      <c r="G231" s="30">
        <v>3802.0</v>
      </c>
      <c r="H231" s="30">
        <v>4279.0</v>
      </c>
      <c r="I231" s="30">
        <v>4398.0</v>
      </c>
      <c r="J231" s="30">
        <v>7600.0</v>
      </c>
      <c r="K231" s="31">
        <v>3946.0</v>
      </c>
      <c r="L231" s="30">
        <v>4034.0</v>
      </c>
      <c r="M231" s="30">
        <v>4821.0</v>
      </c>
      <c r="N231" s="30">
        <v>4489.0</v>
      </c>
      <c r="O231" s="11"/>
      <c r="P231" s="10"/>
      <c r="Q231" s="11"/>
      <c r="R231" s="11"/>
      <c r="S231" s="11"/>
      <c r="T231" s="11"/>
      <c r="U231" s="11"/>
      <c r="V231" s="11"/>
      <c r="W231" s="11"/>
    </row>
    <row r="232">
      <c r="A232" s="55" t="s">
        <v>495</v>
      </c>
      <c r="B232" s="55" t="s">
        <v>496</v>
      </c>
      <c r="C232" s="56"/>
      <c r="D232" s="30">
        <v>0.0</v>
      </c>
      <c r="E232" s="30">
        <v>16005.2632</v>
      </c>
      <c r="F232" s="30">
        <v>0.0</v>
      </c>
      <c r="G232" s="30">
        <v>0.0</v>
      </c>
      <c r="H232" s="30">
        <v>0.0</v>
      </c>
      <c r="I232" s="30">
        <v>0.0</v>
      </c>
      <c r="J232" s="30">
        <v>0.0</v>
      </c>
      <c r="K232" s="31">
        <v>0.0</v>
      </c>
      <c r="L232" s="30">
        <v>0.0</v>
      </c>
      <c r="M232" s="30">
        <v>0.0</v>
      </c>
      <c r="N232" s="30">
        <v>0.0</v>
      </c>
      <c r="O232" s="11"/>
      <c r="P232" s="10"/>
      <c r="Q232" s="11"/>
      <c r="R232" s="11"/>
      <c r="S232" s="11"/>
      <c r="T232" s="11"/>
      <c r="U232" s="11"/>
      <c r="V232" s="11"/>
      <c r="W232" s="11"/>
    </row>
    <row r="233">
      <c r="A233" s="55" t="s">
        <v>497</v>
      </c>
      <c r="B233" s="55" t="s">
        <v>498</v>
      </c>
      <c r="C233" s="56"/>
      <c r="D233" s="30">
        <v>-38.38</v>
      </c>
      <c r="E233" s="30">
        <v>-29.7721</v>
      </c>
      <c r="F233" s="30">
        <v>-29.3909</v>
      </c>
      <c r="G233" s="30">
        <v>-38.8083</v>
      </c>
      <c r="H233" s="30">
        <v>-39.3114</v>
      </c>
      <c r="I233" s="30">
        <v>-41.51</v>
      </c>
      <c r="J233" s="30">
        <v>-27.9331</v>
      </c>
      <c r="K233" s="31">
        <v>-13.4997</v>
      </c>
      <c r="L233" s="30">
        <v>-44.162</v>
      </c>
      <c r="M233" s="30">
        <v>-63.7949</v>
      </c>
      <c r="N233" s="30">
        <v>-51.8201</v>
      </c>
      <c r="O233" s="11"/>
      <c r="P233" s="10"/>
      <c r="Q233" s="11"/>
      <c r="R233" s="11"/>
      <c r="S233" s="11"/>
      <c r="T233" s="11"/>
      <c r="U233" s="11"/>
      <c r="V233" s="11"/>
      <c r="W233" s="11"/>
    </row>
    <row r="234">
      <c r="A234" s="55" t="s">
        <v>499</v>
      </c>
      <c r="B234" s="55" t="s">
        <v>500</v>
      </c>
      <c r="C234" s="56"/>
      <c r="D234" s="30">
        <v>1.7251</v>
      </c>
      <c r="E234" s="30">
        <v>1.9053</v>
      </c>
      <c r="F234" s="30">
        <v>2.2165</v>
      </c>
      <c r="G234" s="30">
        <v>1.7205</v>
      </c>
      <c r="H234" s="30">
        <v>1.6214</v>
      </c>
      <c r="I234" s="30">
        <v>1.6415</v>
      </c>
      <c r="J234" s="30">
        <v>1.368</v>
      </c>
      <c r="K234" s="31">
        <v>1.9742</v>
      </c>
      <c r="L234" s="30">
        <v>2.3326</v>
      </c>
      <c r="M234" s="30">
        <v>1.6432</v>
      </c>
      <c r="N234" s="30">
        <v>1.6408</v>
      </c>
      <c r="O234" s="11"/>
      <c r="P234" s="10"/>
      <c r="Q234" s="11"/>
      <c r="R234" s="11"/>
      <c r="S234" s="11"/>
      <c r="T234" s="11"/>
      <c r="U234" s="11"/>
      <c r="V234" s="11"/>
      <c r="W234" s="11"/>
    </row>
    <row r="235">
      <c r="A235" s="55" t="s">
        <v>501</v>
      </c>
      <c r="B235" s="55" t="s">
        <v>502</v>
      </c>
      <c r="C235" s="56"/>
      <c r="D235" s="30">
        <v>37.8816</v>
      </c>
      <c r="E235" s="30">
        <v>34.3079</v>
      </c>
      <c r="F235" s="30">
        <v>31.058</v>
      </c>
      <c r="G235" s="30">
        <v>29.1009</v>
      </c>
      <c r="H235" s="30">
        <v>32.1216</v>
      </c>
      <c r="I235" s="30">
        <v>32.4756</v>
      </c>
      <c r="J235" s="30">
        <v>34.9275</v>
      </c>
      <c r="K235" s="31">
        <v>45.3708</v>
      </c>
      <c r="L235" s="30">
        <v>32.7616</v>
      </c>
      <c r="M235" s="30">
        <v>33.5405</v>
      </c>
      <c r="N235" s="30">
        <v>37.0816</v>
      </c>
      <c r="O235" s="11"/>
      <c r="P235" s="10"/>
      <c r="Q235" s="11"/>
      <c r="R235" s="11"/>
      <c r="S235" s="11"/>
      <c r="T235" s="11"/>
      <c r="U235" s="11"/>
      <c r="V235" s="11"/>
      <c r="W235" s="11"/>
    </row>
    <row r="236">
      <c r="A236" s="55" t="s">
        <v>503</v>
      </c>
      <c r="B236" s="55" t="s">
        <v>504</v>
      </c>
      <c r="C236" s="56"/>
      <c r="D236" s="30">
        <v>166.0</v>
      </c>
      <c r="E236" s="30">
        <v>212.0</v>
      </c>
      <c r="F236" s="30">
        <v>356.0</v>
      </c>
      <c r="G236" s="30">
        <v>371.0</v>
      </c>
      <c r="H236" s="30">
        <v>348.0</v>
      </c>
      <c r="I236" s="30">
        <v>413.0</v>
      </c>
      <c r="J236" s="30">
        <v>265.0</v>
      </c>
      <c r="K236" s="31">
        <v>397.0</v>
      </c>
      <c r="L236" s="30">
        <v>81.0</v>
      </c>
      <c r="M236" s="30">
        <v>126.0</v>
      </c>
      <c r="N236" s="30">
        <v>96.0</v>
      </c>
      <c r="O236" s="11"/>
      <c r="P236" s="10"/>
      <c r="Q236" s="11"/>
      <c r="R236" s="11"/>
      <c r="S236" s="11"/>
      <c r="T236" s="11"/>
      <c r="U236" s="11"/>
      <c r="V236" s="11"/>
      <c r="W236" s="11"/>
    </row>
    <row r="237">
      <c r="A237" s="55" t="s">
        <v>505</v>
      </c>
      <c r="B237" s="55" t="s">
        <v>506</v>
      </c>
      <c r="C237" s="56"/>
      <c r="D237" s="30">
        <v>20200.0</v>
      </c>
      <c r="E237" s="30">
        <v>19600.0</v>
      </c>
      <c r="F237" s="30">
        <v>22900.0</v>
      </c>
      <c r="G237" s="30">
        <v>24600.0</v>
      </c>
      <c r="H237" s="30">
        <v>25200.0</v>
      </c>
      <c r="I237" s="30">
        <v>25500.0</v>
      </c>
      <c r="J237" s="30">
        <v>25500.0</v>
      </c>
      <c r="K237" s="31">
        <v>22400.0</v>
      </c>
      <c r="L237" s="30">
        <v>8800.0</v>
      </c>
      <c r="M237" s="30">
        <v>8800.0</v>
      </c>
      <c r="N237" s="30">
        <v>8981.0</v>
      </c>
      <c r="O237" s="11"/>
      <c r="P237" s="10"/>
      <c r="Q237" s="11"/>
      <c r="R237" s="11"/>
      <c r="S237" s="11"/>
      <c r="T237" s="11"/>
      <c r="U237" s="11"/>
      <c r="V237" s="11"/>
      <c r="W237" s="11"/>
    </row>
    <row r="238">
      <c r="A238" s="66" t="s">
        <v>316</v>
      </c>
      <c r="B238" s="67"/>
      <c r="C238" s="67"/>
      <c r="D238" s="67"/>
      <c r="E238" s="67"/>
      <c r="F238" s="67"/>
      <c r="G238" s="67"/>
      <c r="H238" s="67"/>
      <c r="I238" s="67"/>
      <c r="J238" s="67"/>
      <c r="K238" s="68"/>
      <c r="L238" s="67"/>
      <c r="M238" s="67"/>
      <c r="N238" s="67"/>
      <c r="O238" s="11"/>
      <c r="P238" s="10"/>
      <c r="Q238" s="11"/>
      <c r="R238" s="11"/>
      <c r="S238" s="11"/>
      <c r="T238" s="11"/>
      <c r="U238" s="11"/>
      <c r="V238" s="11"/>
      <c r="W238" s="11"/>
    </row>
    <row r="239">
      <c r="A239" s="11"/>
      <c r="B239" s="11"/>
      <c r="C239" s="11"/>
      <c r="D239" s="11"/>
      <c r="E239" s="11"/>
      <c r="F239" s="11"/>
      <c r="G239" s="11"/>
      <c r="H239" s="11"/>
      <c r="I239" s="11"/>
      <c r="J239" s="11"/>
      <c r="K239" s="39"/>
      <c r="L239" s="11"/>
      <c r="M239" s="11"/>
      <c r="N239" s="11"/>
      <c r="O239" s="11"/>
      <c r="P239" s="10"/>
      <c r="Q239" s="11"/>
      <c r="R239" s="11"/>
      <c r="S239" s="11"/>
      <c r="T239" s="11"/>
      <c r="U239" s="11"/>
      <c r="V239" s="11"/>
      <c r="W239" s="11"/>
    </row>
    <row r="240">
      <c r="A240" s="8" t="s">
        <v>507</v>
      </c>
      <c r="B240" s="8"/>
      <c r="C240" s="8"/>
      <c r="D240" s="8"/>
      <c r="E240" s="8"/>
      <c r="F240" s="8"/>
      <c r="G240" s="8"/>
      <c r="H240" s="8"/>
      <c r="I240" s="8"/>
      <c r="J240" s="8"/>
      <c r="K240" s="69"/>
      <c r="L240" s="8"/>
      <c r="M240" s="8"/>
      <c r="N240" s="8"/>
      <c r="P240" s="10"/>
      <c r="Q240" s="11"/>
      <c r="R240" s="11"/>
      <c r="S240" s="11"/>
      <c r="T240" s="11"/>
      <c r="U240" s="11"/>
      <c r="V240" s="11"/>
      <c r="W240" s="11"/>
    </row>
    <row r="241">
      <c r="A241" s="13"/>
      <c r="B241" s="13"/>
      <c r="C241" s="13"/>
      <c r="D241" s="13"/>
      <c r="E241" s="13"/>
      <c r="F241" s="13"/>
      <c r="G241" s="13"/>
      <c r="H241" s="13"/>
      <c r="I241" s="13"/>
      <c r="J241" s="13"/>
      <c r="K241" s="14"/>
      <c r="L241" s="13"/>
      <c r="M241" s="13"/>
      <c r="N241" s="13"/>
      <c r="P241" s="10"/>
      <c r="Q241" s="11"/>
      <c r="R241" s="11"/>
      <c r="S241" s="11"/>
      <c r="T241" s="11"/>
      <c r="U241" s="11"/>
      <c r="V241" s="11"/>
      <c r="W241" s="11"/>
    </row>
    <row r="242">
      <c r="A242" s="15" t="s">
        <v>39</v>
      </c>
      <c r="B242" s="15"/>
      <c r="C242" s="17"/>
      <c r="D242" s="70" t="s">
        <v>41</v>
      </c>
      <c r="E242" s="70" t="s">
        <v>42</v>
      </c>
      <c r="F242" s="70" t="s">
        <v>43</v>
      </c>
      <c r="G242" s="70" t="s">
        <v>44</v>
      </c>
      <c r="H242" s="70" t="s">
        <v>45</v>
      </c>
      <c r="I242" s="70" t="s">
        <v>46</v>
      </c>
      <c r="J242" s="70" t="s">
        <v>47</v>
      </c>
      <c r="K242" s="70" t="s">
        <v>48</v>
      </c>
      <c r="L242" s="70" t="s">
        <v>49</v>
      </c>
      <c r="M242" s="70" t="s">
        <v>50</v>
      </c>
      <c r="N242" s="70" t="s">
        <v>508</v>
      </c>
      <c r="P242" s="10"/>
      <c r="Q242" s="11"/>
      <c r="R242" s="11"/>
      <c r="S242" s="11"/>
      <c r="T242" s="11"/>
      <c r="U242" s="11"/>
      <c r="V242" s="11"/>
      <c r="W242" s="11"/>
    </row>
    <row r="243">
      <c r="A243" s="20" t="s">
        <v>52</v>
      </c>
      <c r="B243" s="20"/>
      <c r="C243" s="22"/>
      <c r="D243" s="22" t="s">
        <v>54</v>
      </c>
      <c r="E243" s="22" t="s">
        <v>55</v>
      </c>
      <c r="F243" s="22" t="s">
        <v>56</v>
      </c>
      <c r="G243" s="22" t="s">
        <v>57</v>
      </c>
      <c r="H243" s="22" t="s">
        <v>58</v>
      </c>
      <c r="I243" s="22" t="s">
        <v>59</v>
      </c>
      <c r="J243" s="22" t="s">
        <v>60</v>
      </c>
      <c r="K243" s="71" t="s">
        <v>61</v>
      </c>
      <c r="L243" s="22" t="s">
        <v>62</v>
      </c>
      <c r="M243" s="22" t="s">
        <v>63</v>
      </c>
      <c r="N243" s="22" t="s">
        <v>509</v>
      </c>
      <c r="P243" s="10"/>
      <c r="Q243" s="11"/>
      <c r="R243" s="11"/>
      <c r="S243" s="11"/>
      <c r="T243" s="11"/>
      <c r="U243" s="11"/>
      <c r="V243" s="11"/>
      <c r="W243" s="11"/>
    </row>
    <row r="244">
      <c r="A244" s="24" t="s">
        <v>510</v>
      </c>
      <c r="B244" s="25"/>
      <c r="C244" s="25"/>
      <c r="D244" s="25"/>
      <c r="E244" s="25"/>
      <c r="F244" s="25"/>
      <c r="G244" s="25"/>
      <c r="H244" s="25"/>
      <c r="I244" s="25"/>
      <c r="J244" s="25"/>
      <c r="K244" s="26"/>
      <c r="L244" s="25"/>
      <c r="M244" s="25"/>
      <c r="N244" s="72"/>
      <c r="P244" s="10"/>
      <c r="Q244" s="11"/>
      <c r="R244" s="11"/>
      <c r="S244" s="11"/>
      <c r="T244" s="11"/>
      <c r="U244" s="11"/>
      <c r="V244" s="11"/>
      <c r="W244" s="11"/>
    </row>
    <row r="245">
      <c r="A245" s="27" t="s">
        <v>511</v>
      </c>
      <c r="B245" s="27" t="s">
        <v>512</v>
      </c>
      <c r="C245" s="30"/>
      <c r="D245" s="30">
        <v>1042.0</v>
      </c>
      <c r="E245" s="30">
        <v>1253.0</v>
      </c>
      <c r="F245" s="30">
        <v>1158.0</v>
      </c>
      <c r="G245" s="30">
        <v>983.0</v>
      </c>
      <c r="H245" s="30">
        <v>644.0</v>
      </c>
      <c r="I245" s="30">
        <v>-366.0</v>
      </c>
      <c r="J245" s="30">
        <v>844.0</v>
      </c>
      <c r="K245" s="31">
        <v>1333.0</v>
      </c>
      <c r="L245" s="30">
        <v>800.0</v>
      </c>
      <c r="M245" s="30">
        <v>878.0</v>
      </c>
      <c r="N245" s="73">
        <v>937.0</v>
      </c>
      <c r="P245" s="10"/>
      <c r="Q245" s="11"/>
      <c r="R245" s="11"/>
      <c r="S245" s="11"/>
      <c r="T245" s="11"/>
      <c r="U245" s="11"/>
      <c r="V245" s="11"/>
      <c r="W245" s="11"/>
    </row>
    <row r="246">
      <c r="A246" s="27" t="s">
        <v>513</v>
      </c>
      <c r="B246" s="27" t="s">
        <v>514</v>
      </c>
      <c r="C246" s="30"/>
      <c r="D246" s="30">
        <v>438.0</v>
      </c>
      <c r="E246" s="30">
        <v>457.0</v>
      </c>
      <c r="F246" s="30">
        <v>518.0</v>
      </c>
      <c r="G246" s="30">
        <v>571.0</v>
      </c>
      <c r="H246" s="30">
        <v>590.0</v>
      </c>
      <c r="I246" s="30">
        <v>588.0</v>
      </c>
      <c r="J246" s="30">
        <v>521.0</v>
      </c>
      <c r="K246" s="31">
        <v>363.0</v>
      </c>
      <c r="L246" s="30">
        <v>221.0</v>
      </c>
      <c r="M246" s="30">
        <v>269.0</v>
      </c>
      <c r="N246" s="73">
        <v>282.0</v>
      </c>
      <c r="P246" s="10"/>
      <c r="Q246" s="11"/>
      <c r="R246" s="11"/>
      <c r="S246" s="11"/>
      <c r="T246" s="11"/>
      <c r="U246" s="11"/>
      <c r="V246" s="11"/>
      <c r="W246" s="11"/>
    </row>
    <row r="247">
      <c r="A247" s="27" t="s">
        <v>515</v>
      </c>
      <c r="B247" s="27" t="s">
        <v>516</v>
      </c>
      <c r="C247" s="30"/>
      <c r="D247" s="30">
        <v>121.0</v>
      </c>
      <c r="E247" s="30">
        <v>151.0</v>
      </c>
      <c r="F247" s="30">
        <v>138.0</v>
      </c>
      <c r="G247" s="30">
        <v>-8.0</v>
      </c>
      <c r="H247" s="30">
        <v>330.0</v>
      </c>
      <c r="I247" s="30">
        <v>1098.0</v>
      </c>
      <c r="J247" s="30">
        <v>510.0</v>
      </c>
      <c r="K247" s="31">
        <v>195.0</v>
      </c>
      <c r="L247" s="30">
        <v>29.0</v>
      </c>
      <c r="M247" s="30">
        <v>-118.0</v>
      </c>
      <c r="N247" s="73">
        <v>25.0</v>
      </c>
      <c r="P247" s="10"/>
      <c r="Q247" s="11"/>
      <c r="R247" s="11"/>
      <c r="S247" s="11"/>
      <c r="T247" s="11"/>
      <c r="U247" s="11"/>
      <c r="V247" s="11"/>
      <c r="W247" s="11"/>
    </row>
    <row r="248">
      <c r="A248" s="27" t="s">
        <v>517</v>
      </c>
      <c r="B248" s="27" t="s">
        <v>518</v>
      </c>
      <c r="C248" s="30"/>
      <c r="D248" s="30">
        <v>47.0</v>
      </c>
      <c r="E248" s="30">
        <v>97.0</v>
      </c>
      <c r="F248" s="30">
        <v>54.0</v>
      </c>
      <c r="G248" s="30">
        <v>102.0</v>
      </c>
      <c r="H248" s="30">
        <v>97.0</v>
      </c>
      <c r="I248" s="30">
        <v>87.0</v>
      </c>
      <c r="J248" s="30">
        <v>50.0</v>
      </c>
      <c r="K248" s="31">
        <v>46.0</v>
      </c>
      <c r="L248" s="30">
        <v>38.0</v>
      </c>
      <c r="M248" s="30">
        <v>43.0</v>
      </c>
      <c r="N248" s="73">
        <v>47.0</v>
      </c>
      <c r="P248" s="10"/>
      <c r="Q248" s="11"/>
      <c r="R248" s="11"/>
      <c r="S248" s="11"/>
      <c r="T248" s="11"/>
      <c r="U248" s="11"/>
      <c r="V248" s="11"/>
      <c r="W248" s="11"/>
    </row>
    <row r="249">
      <c r="A249" s="27" t="s">
        <v>519</v>
      </c>
      <c r="B249" s="27" t="s">
        <v>520</v>
      </c>
      <c r="C249" s="30"/>
      <c r="D249" s="30">
        <v>50.0</v>
      </c>
      <c r="E249" s="30">
        <v>11.0</v>
      </c>
      <c r="F249" s="30">
        <v>110.0</v>
      </c>
      <c r="G249" s="30">
        <v>-108.0</v>
      </c>
      <c r="H249" s="30">
        <v>-52.0</v>
      </c>
      <c r="I249" s="30">
        <v>-29.0</v>
      </c>
      <c r="J249" s="30">
        <v>33.0</v>
      </c>
      <c r="K249" s="31">
        <v>45.0</v>
      </c>
      <c r="L249" s="30">
        <v>17.0</v>
      </c>
      <c r="M249" s="30">
        <v>8.0</v>
      </c>
      <c r="N249" s="73"/>
      <c r="P249" s="10"/>
      <c r="Q249" s="11"/>
      <c r="R249" s="11"/>
      <c r="S249" s="11"/>
      <c r="T249" s="11"/>
      <c r="U249" s="11"/>
      <c r="V249" s="11"/>
      <c r="W249" s="11"/>
    </row>
    <row r="250">
      <c r="A250" s="27" t="s">
        <v>521</v>
      </c>
      <c r="B250" s="27" t="s">
        <v>522</v>
      </c>
      <c r="C250" s="30"/>
      <c r="D250" s="30">
        <v>24.0</v>
      </c>
      <c r="E250" s="30">
        <v>43.0</v>
      </c>
      <c r="F250" s="30">
        <v>-26.0</v>
      </c>
      <c r="G250" s="30">
        <v>-2.0</v>
      </c>
      <c r="H250" s="30">
        <v>285.0</v>
      </c>
      <c r="I250" s="30">
        <v>1040.0</v>
      </c>
      <c r="J250" s="30">
        <v>427.0</v>
      </c>
      <c r="K250" s="31">
        <v>104.0</v>
      </c>
      <c r="L250" s="30">
        <v>-26.0</v>
      </c>
      <c r="M250" s="30">
        <v>-169.0</v>
      </c>
      <c r="N250" s="73">
        <v>-22.0</v>
      </c>
      <c r="P250" s="10"/>
      <c r="Q250" s="11"/>
      <c r="R250" s="11"/>
      <c r="S250" s="11"/>
      <c r="T250" s="11"/>
      <c r="U250" s="11"/>
      <c r="V250" s="11"/>
      <c r="W250" s="11"/>
    </row>
    <row r="251">
      <c r="A251" s="27" t="s">
        <v>523</v>
      </c>
      <c r="B251" s="27" t="s">
        <v>524</v>
      </c>
      <c r="C251" s="30"/>
      <c r="D251" s="30">
        <v>185.0</v>
      </c>
      <c r="E251" s="30">
        <v>166.0</v>
      </c>
      <c r="F251" s="30">
        <v>76.0</v>
      </c>
      <c r="G251" s="30">
        <v>-140.0</v>
      </c>
      <c r="H251" s="30">
        <v>-187.0</v>
      </c>
      <c r="I251" s="30">
        <v>-84.0</v>
      </c>
      <c r="J251" s="30">
        <v>164.0</v>
      </c>
      <c r="K251" s="31">
        <v>-399.0</v>
      </c>
      <c r="L251" s="30">
        <v>94.0</v>
      </c>
      <c r="M251" s="30">
        <v>-75.0</v>
      </c>
      <c r="N251" s="73">
        <v>-68.0</v>
      </c>
      <c r="P251" s="10"/>
      <c r="Q251" s="11"/>
      <c r="R251" s="11"/>
      <c r="S251" s="11"/>
      <c r="T251" s="11"/>
      <c r="U251" s="11"/>
      <c r="V251" s="11"/>
      <c r="W251" s="11"/>
    </row>
    <row r="252">
      <c r="A252" s="27" t="s">
        <v>525</v>
      </c>
      <c r="B252" s="27" t="s">
        <v>526</v>
      </c>
      <c r="C252" s="30"/>
      <c r="D252" s="30">
        <v>-9.0</v>
      </c>
      <c r="E252" s="30">
        <v>-10.0</v>
      </c>
      <c r="F252" s="30">
        <v>-44.0</v>
      </c>
      <c r="G252" s="30">
        <v>-13.0</v>
      </c>
      <c r="H252" s="30">
        <v>-63.0</v>
      </c>
      <c r="I252" s="30">
        <v>31.0</v>
      </c>
      <c r="J252" s="30">
        <v>38.0</v>
      </c>
      <c r="K252" s="31">
        <v>-64.0</v>
      </c>
      <c r="L252" s="30">
        <v>11.0</v>
      </c>
      <c r="M252" s="30">
        <v>2.0</v>
      </c>
      <c r="N252" s="73">
        <v>6.0</v>
      </c>
      <c r="P252" s="10"/>
      <c r="Q252" s="11"/>
      <c r="R252" s="11"/>
      <c r="S252" s="11"/>
      <c r="T252" s="11"/>
      <c r="U252" s="11"/>
      <c r="V252" s="11"/>
      <c r="W252" s="11"/>
    </row>
    <row r="253">
      <c r="A253" s="27" t="s">
        <v>527</v>
      </c>
      <c r="B253" s="27" t="s">
        <v>528</v>
      </c>
      <c r="C253" s="30"/>
      <c r="D253" s="30">
        <v>121.0</v>
      </c>
      <c r="E253" s="30">
        <v>-92.0</v>
      </c>
      <c r="F253" s="30">
        <v>30.0</v>
      </c>
      <c r="G253" s="30">
        <v>-137.0</v>
      </c>
      <c r="H253" s="30">
        <v>-40.0</v>
      </c>
      <c r="I253" s="30">
        <v>-40.0</v>
      </c>
      <c r="J253" s="30">
        <v>3.0</v>
      </c>
      <c r="K253" s="31">
        <v>-177.0</v>
      </c>
      <c r="L253" s="30">
        <v>0.0</v>
      </c>
      <c r="M253" s="30">
        <v>-2.0</v>
      </c>
      <c r="N253" s="73">
        <v>-47.0</v>
      </c>
      <c r="P253" s="10"/>
      <c r="Q253" s="11"/>
      <c r="R253" s="11"/>
      <c r="S253" s="11"/>
      <c r="T253" s="11"/>
      <c r="U253" s="11"/>
      <c r="V253" s="11"/>
      <c r="W253" s="11"/>
    </row>
    <row r="254">
      <c r="A254" s="27" t="s">
        <v>529</v>
      </c>
      <c r="B254" s="27" t="s">
        <v>530</v>
      </c>
      <c r="C254" s="30"/>
      <c r="D254" s="30" t="s">
        <v>68</v>
      </c>
      <c r="E254" s="30" t="s">
        <v>68</v>
      </c>
      <c r="F254" s="30" t="s">
        <v>68</v>
      </c>
      <c r="G254" s="30" t="s">
        <v>68</v>
      </c>
      <c r="H254" s="30" t="s">
        <v>68</v>
      </c>
      <c r="I254" s="30" t="s">
        <v>68</v>
      </c>
      <c r="J254" s="30" t="s">
        <v>68</v>
      </c>
      <c r="K254" s="31" t="s">
        <v>68</v>
      </c>
      <c r="L254" s="30">
        <v>0.0</v>
      </c>
      <c r="M254" s="30">
        <v>0.0</v>
      </c>
      <c r="N254" s="73">
        <v>0.0</v>
      </c>
      <c r="P254" s="10"/>
      <c r="Q254" s="11"/>
      <c r="R254" s="11"/>
      <c r="S254" s="11"/>
      <c r="T254" s="11"/>
      <c r="U254" s="11"/>
      <c r="V254" s="11"/>
      <c r="W254" s="11"/>
    </row>
    <row r="255">
      <c r="A255" s="27" t="s">
        <v>531</v>
      </c>
      <c r="B255" s="27" t="s">
        <v>532</v>
      </c>
      <c r="C255" s="30"/>
      <c r="D255" s="30">
        <v>73.0</v>
      </c>
      <c r="E255" s="30">
        <v>268.0</v>
      </c>
      <c r="F255" s="30">
        <v>90.0</v>
      </c>
      <c r="G255" s="30">
        <v>10.0</v>
      </c>
      <c r="H255" s="30">
        <v>-84.0</v>
      </c>
      <c r="I255" s="30">
        <v>-75.0</v>
      </c>
      <c r="J255" s="30">
        <v>123.0</v>
      </c>
      <c r="K255" s="31">
        <v>-158.0</v>
      </c>
      <c r="L255" s="30">
        <v>83.0</v>
      </c>
      <c r="M255" s="30">
        <v>-75.0</v>
      </c>
      <c r="N255" s="73">
        <v>-27.0</v>
      </c>
      <c r="P255" s="10"/>
      <c r="Q255" s="11"/>
      <c r="R255" s="11"/>
      <c r="S255" s="11"/>
      <c r="T255" s="11"/>
      <c r="U255" s="11"/>
      <c r="V255" s="11"/>
      <c r="W255" s="11"/>
    </row>
    <row r="256">
      <c r="A256" s="27" t="s">
        <v>533</v>
      </c>
      <c r="B256" s="27" t="s">
        <v>534</v>
      </c>
      <c r="C256" s="30"/>
      <c r="D256" s="30">
        <v>0.0</v>
      </c>
      <c r="E256" s="30">
        <v>0.0</v>
      </c>
      <c r="F256" s="30">
        <v>0.0</v>
      </c>
      <c r="G256" s="30">
        <v>0.0</v>
      </c>
      <c r="H256" s="30">
        <v>0.0</v>
      </c>
      <c r="I256" s="30">
        <v>0.0</v>
      </c>
      <c r="J256" s="30">
        <v>0.0</v>
      </c>
      <c r="K256" s="31">
        <v>0.0</v>
      </c>
      <c r="L256" s="30">
        <v>0.0</v>
      </c>
      <c r="M256" s="30">
        <v>0.0</v>
      </c>
      <c r="N256" s="73">
        <v>0.0</v>
      </c>
      <c r="P256" s="10"/>
      <c r="Q256" s="11"/>
      <c r="R256" s="11"/>
      <c r="S256" s="11"/>
      <c r="T256" s="11"/>
      <c r="U256" s="11"/>
      <c r="V256" s="11"/>
      <c r="W256" s="11"/>
    </row>
    <row r="257">
      <c r="A257" s="24" t="s">
        <v>510</v>
      </c>
      <c r="B257" s="24" t="s">
        <v>535</v>
      </c>
      <c r="C257" s="32"/>
      <c r="D257" s="32">
        <v>1786.0</v>
      </c>
      <c r="E257" s="32">
        <v>2027.0</v>
      </c>
      <c r="F257" s="32">
        <v>1890.0</v>
      </c>
      <c r="G257" s="32">
        <v>1406.0</v>
      </c>
      <c r="H257" s="32">
        <v>1377.0</v>
      </c>
      <c r="I257" s="32">
        <v>1236.0</v>
      </c>
      <c r="J257" s="32">
        <v>2039.0</v>
      </c>
      <c r="K257" s="33">
        <v>1492.0</v>
      </c>
      <c r="L257" s="32">
        <v>1144.0</v>
      </c>
      <c r="M257" s="32">
        <v>954.0</v>
      </c>
      <c r="N257" s="74">
        <v>1176.0</v>
      </c>
      <c r="P257" s="10"/>
      <c r="Q257" s="11"/>
      <c r="R257" s="11"/>
      <c r="S257" s="11"/>
      <c r="T257" s="11"/>
      <c r="U257" s="11"/>
      <c r="V257" s="11"/>
      <c r="W257" s="11"/>
    </row>
    <row r="258">
      <c r="A258" s="24"/>
      <c r="B258" s="25"/>
      <c r="C258" s="25"/>
      <c r="D258" s="75"/>
      <c r="E258" s="75"/>
      <c r="F258" s="75"/>
      <c r="G258" s="75"/>
      <c r="H258" s="75"/>
      <c r="I258" s="75"/>
      <c r="J258" s="75"/>
      <c r="K258" s="76"/>
      <c r="L258" s="75"/>
      <c r="M258" s="75"/>
      <c r="N258" s="77"/>
      <c r="P258" s="10"/>
      <c r="Q258" s="11"/>
      <c r="R258" s="11"/>
      <c r="S258" s="11"/>
      <c r="T258" s="11"/>
      <c r="U258" s="11"/>
      <c r="V258" s="11"/>
      <c r="W258" s="11"/>
    </row>
    <row r="259">
      <c r="A259" s="24" t="s">
        <v>536</v>
      </c>
      <c r="B259" s="25"/>
      <c r="C259" s="25"/>
      <c r="D259" s="25"/>
      <c r="E259" s="25"/>
      <c r="F259" s="25"/>
      <c r="G259" s="25"/>
      <c r="H259" s="25"/>
      <c r="I259" s="25"/>
      <c r="J259" s="25"/>
      <c r="K259" s="26"/>
      <c r="L259" s="25"/>
      <c r="M259" s="25"/>
      <c r="N259" s="72"/>
      <c r="P259" s="10"/>
      <c r="Q259" s="11"/>
      <c r="R259" s="11"/>
      <c r="S259" s="11"/>
      <c r="T259" s="11"/>
      <c r="U259" s="11"/>
      <c r="V259" s="11"/>
      <c r="W259" s="11"/>
    </row>
    <row r="260">
      <c r="A260" s="27" t="s">
        <v>537</v>
      </c>
      <c r="B260" s="27" t="s">
        <v>538</v>
      </c>
      <c r="C260" s="30"/>
      <c r="D260" s="30">
        <v>-715.0</v>
      </c>
      <c r="E260" s="30">
        <v>-531.0</v>
      </c>
      <c r="F260" s="30">
        <v>-937.0</v>
      </c>
      <c r="G260" s="30">
        <v>-707.0</v>
      </c>
      <c r="H260" s="30">
        <v>-629.0</v>
      </c>
      <c r="I260" s="30">
        <v>-458.0</v>
      </c>
      <c r="J260" s="30">
        <v>-228.0</v>
      </c>
      <c r="K260" s="31">
        <v>-270.0</v>
      </c>
      <c r="L260" s="30">
        <v>-328.0</v>
      </c>
      <c r="M260" s="30">
        <v>-298.0</v>
      </c>
      <c r="N260" s="73">
        <v>-221.0</v>
      </c>
      <c r="P260" s="10"/>
      <c r="Q260" s="11"/>
      <c r="R260" s="11"/>
      <c r="S260" s="11"/>
      <c r="T260" s="11"/>
      <c r="U260" s="11"/>
      <c r="V260" s="11"/>
      <c r="W260" s="11"/>
    </row>
    <row r="261">
      <c r="A261" s="27" t="s">
        <v>539</v>
      </c>
      <c r="B261" s="27" t="s">
        <v>540</v>
      </c>
      <c r="C261" s="30"/>
      <c r="D261" s="30">
        <v>0.0</v>
      </c>
      <c r="E261" s="30">
        <v>196.0</v>
      </c>
      <c r="F261" s="30">
        <v>53.0</v>
      </c>
      <c r="G261" s="30">
        <v>0.0</v>
      </c>
      <c r="H261" s="30">
        <v>0.0</v>
      </c>
      <c r="I261" s="30">
        <v>0.0</v>
      </c>
      <c r="J261" s="30">
        <v>0.0</v>
      </c>
      <c r="K261" s="31">
        <v>0.0</v>
      </c>
      <c r="L261" s="30">
        <v>0.0</v>
      </c>
      <c r="M261" s="30">
        <v>0.0</v>
      </c>
      <c r="N261" s="73">
        <v>0.0</v>
      </c>
      <c r="P261" s="10"/>
      <c r="Q261" s="11"/>
      <c r="R261" s="11"/>
      <c r="S261" s="11"/>
      <c r="T261" s="11"/>
      <c r="U261" s="11"/>
      <c r="V261" s="11"/>
      <c r="W261" s="11"/>
    </row>
    <row r="262">
      <c r="A262" s="78" t="s">
        <v>541</v>
      </c>
      <c r="B262" s="78" t="s">
        <v>542</v>
      </c>
      <c r="C262" s="79"/>
      <c r="D262" s="79">
        <v>0.0</v>
      </c>
      <c r="E262" s="79">
        <v>196.0</v>
      </c>
      <c r="F262" s="79">
        <v>53.0</v>
      </c>
      <c r="G262" s="79" t="s">
        <v>68</v>
      </c>
      <c r="H262" s="79" t="s">
        <v>68</v>
      </c>
      <c r="I262" s="79">
        <v>0.0</v>
      </c>
      <c r="J262" s="79">
        <v>0.0</v>
      </c>
      <c r="K262" s="80">
        <v>0.0</v>
      </c>
      <c r="L262" s="79">
        <v>0.0</v>
      </c>
      <c r="M262" s="79">
        <v>0.0</v>
      </c>
      <c r="N262" s="81">
        <v>0.0</v>
      </c>
      <c r="P262" s="10"/>
      <c r="Q262" s="11"/>
      <c r="R262" s="11"/>
      <c r="S262" s="11"/>
      <c r="T262" s="11"/>
      <c r="U262" s="11"/>
      <c r="V262" s="11"/>
      <c r="W262" s="11"/>
    </row>
    <row r="263">
      <c r="A263" s="78" t="s">
        <v>543</v>
      </c>
      <c r="B263" s="78" t="s">
        <v>544</v>
      </c>
      <c r="C263" s="79"/>
      <c r="D263" s="79">
        <v>0.0</v>
      </c>
      <c r="E263" s="79">
        <v>0.0</v>
      </c>
      <c r="F263" s="79">
        <v>0.0</v>
      </c>
      <c r="G263" s="79" t="s">
        <v>68</v>
      </c>
      <c r="H263" s="79" t="s">
        <v>68</v>
      </c>
      <c r="I263" s="79">
        <v>0.0</v>
      </c>
      <c r="J263" s="79">
        <v>0.0</v>
      </c>
      <c r="K263" s="80">
        <v>0.0</v>
      </c>
      <c r="L263" s="79">
        <v>0.0</v>
      </c>
      <c r="M263" s="79">
        <v>0.0</v>
      </c>
      <c r="N263" s="81">
        <v>0.0</v>
      </c>
      <c r="P263" s="10"/>
      <c r="Q263" s="11"/>
      <c r="R263" s="11"/>
      <c r="S263" s="11"/>
      <c r="T263" s="11"/>
      <c r="U263" s="11"/>
      <c r="V263" s="11"/>
      <c r="W263" s="11"/>
    </row>
    <row r="264">
      <c r="A264" s="27" t="s">
        <v>545</v>
      </c>
      <c r="B264" s="27" t="s">
        <v>546</v>
      </c>
      <c r="C264" s="30"/>
      <c r="D264" s="30">
        <v>-715.0</v>
      </c>
      <c r="E264" s="30">
        <v>-727.0</v>
      </c>
      <c r="F264" s="30">
        <v>-990.0</v>
      </c>
      <c r="G264" s="30">
        <v>-707.0</v>
      </c>
      <c r="H264" s="30">
        <v>-629.0</v>
      </c>
      <c r="I264" s="30">
        <v>-458.0</v>
      </c>
      <c r="J264" s="30">
        <v>-228.0</v>
      </c>
      <c r="K264" s="31">
        <v>-270.0</v>
      </c>
      <c r="L264" s="30">
        <v>-328.0</v>
      </c>
      <c r="M264" s="30">
        <v>-298.0</v>
      </c>
      <c r="N264" s="73">
        <v>-221.0</v>
      </c>
      <c r="P264" s="10"/>
      <c r="Q264" s="11"/>
      <c r="R264" s="11"/>
      <c r="S264" s="11"/>
      <c r="T264" s="11"/>
      <c r="U264" s="11"/>
      <c r="V264" s="11"/>
      <c r="W264" s="11"/>
    </row>
    <row r="265">
      <c r="A265" s="78" t="s">
        <v>547</v>
      </c>
      <c r="B265" s="78" t="s">
        <v>548</v>
      </c>
      <c r="C265" s="79"/>
      <c r="D265" s="79">
        <v>-715.0</v>
      </c>
      <c r="E265" s="79">
        <v>-727.0</v>
      </c>
      <c r="F265" s="79">
        <v>-990.0</v>
      </c>
      <c r="G265" s="79">
        <v>-707.0</v>
      </c>
      <c r="H265" s="79">
        <v>-629.0</v>
      </c>
      <c r="I265" s="79">
        <v>-458.0</v>
      </c>
      <c r="J265" s="79">
        <v>-228.0</v>
      </c>
      <c r="K265" s="80">
        <v>-270.0</v>
      </c>
      <c r="L265" s="79">
        <v>-328.0</v>
      </c>
      <c r="M265" s="79">
        <v>-298.0</v>
      </c>
      <c r="N265" s="81">
        <v>-221.0</v>
      </c>
      <c r="P265" s="10"/>
      <c r="Q265" s="11"/>
      <c r="R265" s="11"/>
      <c r="S265" s="11"/>
      <c r="T265" s="11"/>
      <c r="U265" s="11"/>
      <c r="V265" s="11"/>
      <c r="W265" s="11"/>
    </row>
    <row r="266">
      <c r="A266" s="78" t="s">
        <v>549</v>
      </c>
      <c r="B266" s="78" t="s">
        <v>550</v>
      </c>
      <c r="C266" s="79"/>
      <c r="D266" s="79">
        <v>0.0</v>
      </c>
      <c r="E266" s="79">
        <v>0.0</v>
      </c>
      <c r="F266" s="79">
        <v>0.0</v>
      </c>
      <c r="G266" s="79">
        <v>0.0</v>
      </c>
      <c r="H266" s="79">
        <v>0.0</v>
      </c>
      <c r="I266" s="79">
        <v>0.0</v>
      </c>
      <c r="J266" s="79">
        <v>0.0</v>
      </c>
      <c r="K266" s="80">
        <v>0.0</v>
      </c>
      <c r="L266" s="79">
        <v>0.0</v>
      </c>
      <c r="M266" s="79">
        <v>0.0</v>
      </c>
      <c r="N266" s="81">
        <v>0.0</v>
      </c>
      <c r="P266" s="10"/>
      <c r="Q266" s="11"/>
      <c r="R266" s="11"/>
      <c r="S266" s="11"/>
      <c r="T266" s="11"/>
      <c r="U266" s="11"/>
      <c r="V266" s="11"/>
      <c r="W266" s="11"/>
    </row>
    <row r="267">
      <c r="A267" s="27" t="s">
        <v>551</v>
      </c>
      <c r="B267" s="27" t="s">
        <v>552</v>
      </c>
      <c r="C267" s="30"/>
      <c r="D267" s="30">
        <v>0.0</v>
      </c>
      <c r="E267" s="30">
        <v>0.0</v>
      </c>
      <c r="F267" s="30">
        <v>0.0</v>
      </c>
      <c r="G267" s="30">
        <v>0.0</v>
      </c>
      <c r="H267" s="30">
        <v>0.0</v>
      </c>
      <c r="I267" s="30">
        <v>0.0</v>
      </c>
      <c r="J267" s="30">
        <v>0.0</v>
      </c>
      <c r="K267" s="31">
        <v>0.0</v>
      </c>
      <c r="L267" s="30">
        <v>0.0</v>
      </c>
      <c r="M267" s="30">
        <v>0.0</v>
      </c>
      <c r="N267" s="73">
        <v>0.0</v>
      </c>
      <c r="P267" s="10"/>
      <c r="Q267" s="11"/>
      <c r="R267" s="11"/>
      <c r="S267" s="11"/>
      <c r="T267" s="11"/>
      <c r="U267" s="11"/>
      <c r="V267" s="11"/>
      <c r="W267" s="11"/>
    </row>
    <row r="268">
      <c r="A268" s="27" t="s">
        <v>553</v>
      </c>
      <c r="B268" s="27" t="s">
        <v>554</v>
      </c>
      <c r="C268" s="30"/>
      <c r="D268" s="30">
        <v>0.0</v>
      </c>
      <c r="E268" s="30">
        <v>0.0</v>
      </c>
      <c r="F268" s="30">
        <v>0.0</v>
      </c>
      <c r="G268" s="30">
        <v>0.0</v>
      </c>
      <c r="H268" s="30">
        <v>0.0</v>
      </c>
      <c r="I268" s="30">
        <v>0.0</v>
      </c>
      <c r="J268" s="30">
        <v>0.0</v>
      </c>
      <c r="K268" s="31">
        <v>0.0</v>
      </c>
      <c r="L268" s="30">
        <v>0.0</v>
      </c>
      <c r="M268" s="30">
        <v>0.0</v>
      </c>
      <c r="N268" s="73">
        <v>0.0</v>
      </c>
      <c r="P268" s="10"/>
      <c r="Q268" s="11"/>
      <c r="R268" s="11"/>
      <c r="S268" s="11"/>
      <c r="T268" s="11"/>
      <c r="U268" s="11"/>
      <c r="V268" s="11"/>
      <c r="W268" s="11"/>
    </row>
    <row r="269">
      <c r="A269" s="27" t="s">
        <v>555</v>
      </c>
      <c r="B269" s="27" t="s">
        <v>556</v>
      </c>
      <c r="C269" s="30"/>
      <c r="D269" s="30">
        <v>0.0</v>
      </c>
      <c r="E269" s="30">
        <v>0.0</v>
      </c>
      <c r="F269" s="30">
        <v>0.0</v>
      </c>
      <c r="G269" s="30">
        <v>0.0</v>
      </c>
      <c r="H269" s="30">
        <v>0.0</v>
      </c>
      <c r="I269" s="30">
        <v>0.0</v>
      </c>
      <c r="J269" s="30">
        <v>0.0</v>
      </c>
      <c r="K269" s="31">
        <v>0.0</v>
      </c>
      <c r="L269" s="30">
        <v>0.0</v>
      </c>
      <c r="M269" s="30">
        <v>0.0</v>
      </c>
      <c r="N269" s="73">
        <v>0.0</v>
      </c>
      <c r="P269" s="10"/>
      <c r="Q269" s="11"/>
      <c r="R269" s="11"/>
      <c r="S269" s="11"/>
      <c r="T269" s="11"/>
      <c r="U269" s="11"/>
      <c r="V269" s="11"/>
      <c r="W269" s="11"/>
    </row>
    <row r="270">
      <c r="A270" s="27" t="s">
        <v>557</v>
      </c>
      <c r="B270" s="27" t="s">
        <v>558</v>
      </c>
      <c r="C270" s="30"/>
      <c r="D270" s="30">
        <v>0.0</v>
      </c>
      <c r="E270" s="30">
        <v>85.0</v>
      </c>
      <c r="F270" s="30">
        <v>-33.0</v>
      </c>
      <c r="G270" s="30">
        <v>0.0</v>
      </c>
      <c r="H270" s="30">
        <v>0.0</v>
      </c>
      <c r="I270" s="30">
        <v>0.0</v>
      </c>
      <c r="J270" s="30">
        <v>0.0</v>
      </c>
      <c r="K270" s="31">
        <v>0.0</v>
      </c>
      <c r="L270" s="30">
        <v>0.0</v>
      </c>
      <c r="M270" s="30">
        <v>0.0</v>
      </c>
      <c r="N270" s="73">
        <v>0.0</v>
      </c>
      <c r="P270" s="10"/>
      <c r="Q270" s="11"/>
      <c r="R270" s="11"/>
      <c r="S270" s="11"/>
      <c r="T270" s="11"/>
      <c r="U270" s="11"/>
      <c r="V270" s="11"/>
      <c r="W270" s="11"/>
    </row>
    <row r="271">
      <c r="A271" s="27" t="s">
        <v>559</v>
      </c>
      <c r="B271" s="27" t="s">
        <v>560</v>
      </c>
      <c r="C271" s="30"/>
      <c r="D271" s="30">
        <v>0.0</v>
      </c>
      <c r="E271" s="30">
        <v>85.0</v>
      </c>
      <c r="F271" s="30">
        <v>0.0</v>
      </c>
      <c r="G271" s="30">
        <v>0.0</v>
      </c>
      <c r="H271" s="30">
        <v>0.0</v>
      </c>
      <c r="I271" s="30">
        <v>0.0</v>
      </c>
      <c r="J271" s="30">
        <v>0.0</v>
      </c>
      <c r="K271" s="31">
        <v>0.0</v>
      </c>
      <c r="L271" s="30">
        <v>0.0</v>
      </c>
      <c r="M271" s="30">
        <v>0.0</v>
      </c>
      <c r="N271" s="73">
        <v>0.0</v>
      </c>
      <c r="P271" s="10"/>
      <c r="Q271" s="11"/>
      <c r="R271" s="11"/>
      <c r="S271" s="11"/>
      <c r="T271" s="11"/>
      <c r="U271" s="11"/>
      <c r="V271" s="11"/>
      <c r="W271" s="11"/>
    </row>
    <row r="272">
      <c r="A272" s="27" t="s">
        <v>561</v>
      </c>
      <c r="B272" s="27" t="s">
        <v>562</v>
      </c>
      <c r="C272" s="30"/>
      <c r="D272" s="30">
        <v>0.0</v>
      </c>
      <c r="E272" s="30">
        <v>0.0</v>
      </c>
      <c r="F272" s="30">
        <v>-33.0</v>
      </c>
      <c r="G272" s="30">
        <v>0.0</v>
      </c>
      <c r="H272" s="30">
        <v>0.0</v>
      </c>
      <c r="I272" s="30">
        <v>0.0</v>
      </c>
      <c r="J272" s="30">
        <v>0.0</v>
      </c>
      <c r="K272" s="31">
        <v>0.0</v>
      </c>
      <c r="L272" s="30">
        <v>0.0</v>
      </c>
      <c r="M272" s="30">
        <v>0.0</v>
      </c>
      <c r="N272" s="73">
        <v>0.0</v>
      </c>
      <c r="P272" s="10"/>
      <c r="Q272" s="11"/>
      <c r="R272" s="11"/>
      <c r="S272" s="11"/>
      <c r="T272" s="11"/>
      <c r="U272" s="11"/>
      <c r="V272" s="11"/>
      <c r="W272" s="11"/>
    </row>
    <row r="273">
      <c r="A273" s="27" t="s">
        <v>563</v>
      </c>
      <c r="B273" s="27" t="s">
        <v>564</v>
      </c>
      <c r="C273" s="30"/>
      <c r="D273" s="30">
        <v>0.0</v>
      </c>
      <c r="E273" s="30">
        <v>0.0</v>
      </c>
      <c r="F273" s="30">
        <v>0.0</v>
      </c>
      <c r="G273" s="30">
        <v>0.0</v>
      </c>
      <c r="H273" s="30">
        <v>0.0</v>
      </c>
      <c r="I273" s="30">
        <v>0.0</v>
      </c>
      <c r="J273" s="30">
        <v>0.0</v>
      </c>
      <c r="K273" s="31">
        <v>0.0</v>
      </c>
      <c r="L273" s="30">
        <v>0.0</v>
      </c>
      <c r="M273" s="30">
        <v>0.0</v>
      </c>
      <c r="N273" s="73">
        <v>0.0</v>
      </c>
      <c r="P273" s="10"/>
      <c r="Q273" s="11"/>
      <c r="R273" s="11"/>
      <c r="S273" s="11"/>
      <c r="T273" s="11"/>
      <c r="U273" s="11"/>
      <c r="V273" s="11"/>
      <c r="W273" s="11"/>
    </row>
    <row r="274">
      <c r="A274" s="27" t="s">
        <v>565</v>
      </c>
      <c r="B274" s="27" t="s">
        <v>566</v>
      </c>
      <c r="C274" s="30"/>
      <c r="D274" s="30">
        <v>16.0</v>
      </c>
      <c r="E274" s="30">
        <v>3.0</v>
      </c>
      <c r="F274" s="30">
        <v>137.0</v>
      </c>
      <c r="G274" s="30">
        <v>9.0</v>
      </c>
      <c r="H274" s="30">
        <v>20.0</v>
      </c>
      <c r="I274" s="30">
        <v>-22.0</v>
      </c>
      <c r="J274" s="30">
        <v>9.0</v>
      </c>
      <c r="K274" s="31">
        <v>11.0</v>
      </c>
      <c r="L274" s="30">
        <v>0.0</v>
      </c>
      <c r="M274" s="30">
        <v>12.0</v>
      </c>
      <c r="N274" s="73">
        <v>71.0</v>
      </c>
      <c r="P274" s="10"/>
      <c r="Q274" s="11"/>
      <c r="R274" s="11"/>
      <c r="S274" s="11"/>
      <c r="T274" s="11"/>
      <c r="U274" s="11"/>
      <c r="V274" s="11"/>
      <c r="W274" s="11"/>
    </row>
    <row r="275">
      <c r="A275" s="27" t="s">
        <v>533</v>
      </c>
      <c r="B275" s="27" t="s">
        <v>567</v>
      </c>
      <c r="C275" s="30"/>
      <c r="D275" s="30">
        <v>0.0</v>
      </c>
      <c r="E275" s="30">
        <v>0.0</v>
      </c>
      <c r="F275" s="30">
        <v>0.0</v>
      </c>
      <c r="G275" s="30">
        <v>0.0</v>
      </c>
      <c r="H275" s="30">
        <v>0.0</v>
      </c>
      <c r="I275" s="30">
        <v>0.0</v>
      </c>
      <c r="J275" s="30">
        <v>0.0</v>
      </c>
      <c r="K275" s="31">
        <v>0.0</v>
      </c>
      <c r="L275" s="30">
        <v>0.0</v>
      </c>
      <c r="M275" s="30">
        <v>0.0</v>
      </c>
      <c r="N275" s="73">
        <v>0.0</v>
      </c>
      <c r="P275" s="10"/>
      <c r="Q275" s="11"/>
      <c r="R275" s="11"/>
      <c r="S275" s="11"/>
      <c r="T275" s="11"/>
      <c r="U275" s="11"/>
      <c r="V275" s="11"/>
      <c r="W275" s="11"/>
    </row>
    <row r="276">
      <c r="A276" s="24" t="s">
        <v>536</v>
      </c>
      <c r="B276" s="24" t="s">
        <v>568</v>
      </c>
      <c r="C276" s="32"/>
      <c r="D276" s="32">
        <v>-699.0</v>
      </c>
      <c r="E276" s="32">
        <v>-443.0</v>
      </c>
      <c r="F276" s="32">
        <v>-833.0</v>
      </c>
      <c r="G276" s="32">
        <v>-698.0</v>
      </c>
      <c r="H276" s="32">
        <v>-609.0</v>
      </c>
      <c r="I276" s="32">
        <v>-480.0</v>
      </c>
      <c r="J276" s="32">
        <v>-219.0</v>
      </c>
      <c r="K276" s="33">
        <v>-259.0</v>
      </c>
      <c r="L276" s="32">
        <v>-328.0</v>
      </c>
      <c r="M276" s="32">
        <v>-286.0</v>
      </c>
      <c r="N276" s="74">
        <v>-150.0</v>
      </c>
      <c r="P276" s="10"/>
      <c r="Q276" s="11"/>
      <c r="R276" s="11"/>
      <c r="S276" s="11"/>
      <c r="T276" s="11"/>
      <c r="U276" s="11"/>
      <c r="V276" s="11"/>
      <c r="W276" s="11"/>
    </row>
    <row r="277">
      <c r="A277" s="24"/>
      <c r="B277" s="25"/>
      <c r="C277" s="25"/>
      <c r="D277" s="25"/>
      <c r="E277" s="25"/>
      <c r="F277" s="25"/>
      <c r="G277" s="25"/>
      <c r="H277" s="25"/>
      <c r="I277" s="25"/>
      <c r="J277" s="25"/>
      <c r="K277" s="26"/>
      <c r="L277" s="25"/>
      <c r="M277" s="25"/>
      <c r="N277" s="72"/>
      <c r="P277" s="10"/>
      <c r="Q277" s="11"/>
      <c r="R277" s="11"/>
      <c r="S277" s="11"/>
      <c r="T277" s="11"/>
      <c r="U277" s="11"/>
      <c r="V277" s="11"/>
      <c r="W277" s="11"/>
    </row>
    <row r="278">
      <c r="A278" s="24" t="s">
        <v>569</v>
      </c>
      <c r="B278" s="25"/>
      <c r="C278" s="25"/>
      <c r="D278" s="25"/>
      <c r="E278" s="25"/>
      <c r="F278" s="25"/>
      <c r="G278" s="25"/>
      <c r="H278" s="25"/>
      <c r="I278" s="25"/>
      <c r="J278" s="25"/>
      <c r="K278" s="26"/>
      <c r="L278" s="25"/>
      <c r="M278" s="25"/>
      <c r="N278" s="72"/>
      <c r="P278" s="10"/>
      <c r="Q278" s="11"/>
      <c r="R278" s="11"/>
      <c r="S278" s="11"/>
      <c r="T278" s="11"/>
      <c r="U278" s="11"/>
      <c r="V278" s="11"/>
      <c r="W278" s="11"/>
    </row>
    <row r="279">
      <c r="A279" s="27" t="s">
        <v>570</v>
      </c>
      <c r="B279" s="27" t="s">
        <v>571</v>
      </c>
      <c r="C279" s="30"/>
      <c r="D279" s="30">
        <v>-691.0</v>
      </c>
      <c r="E279" s="30">
        <v>-1171.0</v>
      </c>
      <c r="F279" s="30">
        <v>-1268.0</v>
      </c>
      <c r="G279" s="30">
        <v>-686.0</v>
      </c>
      <c r="H279" s="30">
        <v>-666.0</v>
      </c>
      <c r="I279" s="30">
        <v>-332.0</v>
      </c>
      <c r="J279" s="30">
        <v>-83.0</v>
      </c>
      <c r="K279" s="31">
        <v>-120.0</v>
      </c>
      <c r="L279" s="30">
        <v>-186.0</v>
      </c>
      <c r="M279" s="30">
        <v>-182.0</v>
      </c>
      <c r="N279" s="73">
        <v>-180.0</v>
      </c>
      <c r="P279" s="10"/>
      <c r="Q279" s="11"/>
      <c r="R279" s="11"/>
      <c r="S279" s="11"/>
      <c r="T279" s="11"/>
      <c r="U279" s="11"/>
      <c r="V279" s="11"/>
      <c r="W279" s="11"/>
    </row>
    <row r="280">
      <c r="A280" s="27" t="s">
        <v>572</v>
      </c>
      <c r="B280" s="27" t="s">
        <v>573</v>
      </c>
      <c r="C280" s="30"/>
      <c r="D280" s="30">
        <v>-213.0</v>
      </c>
      <c r="E280" s="30">
        <v>995.0</v>
      </c>
      <c r="F280" s="30">
        <v>-21.0</v>
      </c>
      <c r="G280" s="30">
        <v>7.0</v>
      </c>
      <c r="H280" s="30">
        <v>11.0</v>
      </c>
      <c r="I280" s="30">
        <v>-308.0</v>
      </c>
      <c r="J280" s="30">
        <v>703.0</v>
      </c>
      <c r="K280" s="31">
        <v>-1128.0</v>
      </c>
      <c r="L280" s="30">
        <v>-34.0</v>
      </c>
      <c r="M280" s="30">
        <v>-465.0</v>
      </c>
      <c r="N280" s="73">
        <v>-485.0</v>
      </c>
      <c r="P280" s="10"/>
      <c r="Q280" s="11"/>
      <c r="R280" s="11"/>
      <c r="S280" s="11"/>
      <c r="T280" s="11"/>
      <c r="U280" s="11"/>
      <c r="V280" s="11"/>
      <c r="W280" s="11"/>
    </row>
    <row r="281">
      <c r="A281" s="27" t="s">
        <v>574</v>
      </c>
      <c r="B281" s="27" t="s">
        <v>575</v>
      </c>
      <c r="C281" s="30"/>
      <c r="D281" s="30">
        <v>0.0</v>
      </c>
      <c r="E281" s="30">
        <v>0.0</v>
      </c>
      <c r="F281" s="30">
        <v>29.0</v>
      </c>
      <c r="G281" s="30">
        <v>52.0</v>
      </c>
      <c r="H281" s="30">
        <v>63.0</v>
      </c>
      <c r="I281" s="30">
        <v>5.0</v>
      </c>
      <c r="J281" s="30">
        <v>-155.0</v>
      </c>
      <c r="K281" s="31">
        <v>600.0</v>
      </c>
      <c r="L281" s="30">
        <v>-25.0</v>
      </c>
      <c r="M281" s="30">
        <v>-3.0</v>
      </c>
      <c r="N281" s="73">
        <v>-3.0</v>
      </c>
      <c r="P281" s="10"/>
      <c r="Q281" s="11"/>
      <c r="R281" s="11"/>
      <c r="S281" s="11"/>
      <c r="T281" s="11"/>
      <c r="U281" s="11"/>
      <c r="V281" s="11"/>
      <c r="W281" s="11"/>
    </row>
    <row r="282">
      <c r="A282" s="27" t="s">
        <v>576</v>
      </c>
      <c r="B282" s="27" t="s">
        <v>577</v>
      </c>
      <c r="C282" s="30"/>
      <c r="D282" s="30">
        <v>5.0</v>
      </c>
      <c r="E282" s="30">
        <v>995.0</v>
      </c>
      <c r="F282" s="30">
        <v>692.0</v>
      </c>
      <c r="G282" s="30">
        <v>495.0</v>
      </c>
      <c r="H282" s="30">
        <v>0.0</v>
      </c>
      <c r="I282" s="30">
        <v>486.0</v>
      </c>
      <c r="J282" s="30">
        <v>2218.0</v>
      </c>
      <c r="K282" s="31">
        <v>0.0</v>
      </c>
      <c r="L282" s="30">
        <v>0.0</v>
      </c>
      <c r="M282" s="30">
        <v>0.0</v>
      </c>
      <c r="N282" s="73">
        <v>0.0</v>
      </c>
      <c r="P282" s="10"/>
      <c r="Q282" s="11"/>
      <c r="R282" s="11"/>
      <c r="S282" s="11"/>
      <c r="T282" s="11"/>
      <c r="U282" s="11"/>
      <c r="V282" s="11"/>
      <c r="W282" s="11"/>
    </row>
    <row r="283">
      <c r="A283" s="27" t="s">
        <v>578</v>
      </c>
      <c r="B283" s="27" t="s">
        <v>579</v>
      </c>
      <c r="C283" s="30"/>
      <c r="D283" s="30">
        <v>-218.0</v>
      </c>
      <c r="E283" s="30">
        <v>0.0</v>
      </c>
      <c r="F283" s="30">
        <v>-742.0</v>
      </c>
      <c r="G283" s="30">
        <v>-540.0</v>
      </c>
      <c r="H283" s="30">
        <v>-52.0</v>
      </c>
      <c r="I283" s="30">
        <v>-799.0</v>
      </c>
      <c r="J283" s="30">
        <v>-1360.0</v>
      </c>
      <c r="K283" s="31">
        <v>-1728.0</v>
      </c>
      <c r="L283" s="30">
        <v>-9.0</v>
      </c>
      <c r="M283" s="30">
        <v>-462.0</v>
      </c>
      <c r="N283" s="73">
        <v>-482.0</v>
      </c>
      <c r="P283" s="10"/>
      <c r="Q283" s="11"/>
      <c r="R283" s="11"/>
      <c r="S283" s="11"/>
      <c r="T283" s="11"/>
      <c r="U283" s="11"/>
      <c r="V283" s="11"/>
      <c r="W283" s="11"/>
    </row>
    <row r="284">
      <c r="A284" s="27" t="s">
        <v>580</v>
      </c>
      <c r="B284" s="27" t="s">
        <v>581</v>
      </c>
      <c r="C284" s="30"/>
      <c r="D284" s="30">
        <v>-9.0</v>
      </c>
      <c r="E284" s="30">
        <v>-450.0</v>
      </c>
      <c r="F284" s="30">
        <v>-373.0</v>
      </c>
      <c r="G284" s="30">
        <v>-408.0</v>
      </c>
      <c r="H284" s="30">
        <v>-197.0</v>
      </c>
      <c r="I284" s="30">
        <v>0.0</v>
      </c>
      <c r="J284" s="30">
        <v>8.0</v>
      </c>
      <c r="K284" s="31">
        <v>-1881.0</v>
      </c>
      <c r="L284" s="30">
        <v>-1306.0</v>
      </c>
      <c r="M284" s="30">
        <v>-144.0</v>
      </c>
      <c r="N284" s="73">
        <v>-344.0</v>
      </c>
      <c r="P284" s="10"/>
      <c r="Q284" s="11"/>
      <c r="R284" s="11"/>
      <c r="S284" s="11"/>
      <c r="T284" s="11"/>
      <c r="U284" s="11"/>
      <c r="V284" s="11"/>
      <c r="W284" s="11"/>
    </row>
    <row r="285">
      <c r="A285" s="27" t="s">
        <v>582</v>
      </c>
      <c r="B285" s="27" t="s">
        <v>583</v>
      </c>
      <c r="C285" s="30"/>
      <c r="D285" s="30">
        <v>78.0</v>
      </c>
      <c r="E285" s="30">
        <v>33.0</v>
      </c>
      <c r="F285" s="30">
        <v>62.0</v>
      </c>
      <c r="G285" s="30">
        <v>38.0</v>
      </c>
      <c r="H285" s="30">
        <v>1.0</v>
      </c>
      <c r="I285" s="30">
        <v>0.0</v>
      </c>
      <c r="J285" s="30">
        <v>8.0</v>
      </c>
      <c r="K285" s="31">
        <v>83.0</v>
      </c>
      <c r="L285" s="30">
        <v>6.0</v>
      </c>
      <c r="M285" s="30">
        <v>4.0</v>
      </c>
      <c r="N285" s="73">
        <v>4.0</v>
      </c>
      <c r="P285" s="10"/>
      <c r="Q285" s="11"/>
      <c r="R285" s="11"/>
      <c r="S285" s="11"/>
      <c r="T285" s="11"/>
      <c r="U285" s="11"/>
      <c r="V285" s="11"/>
      <c r="W285" s="11"/>
    </row>
    <row r="286">
      <c r="A286" s="27" t="s">
        <v>584</v>
      </c>
      <c r="B286" s="27" t="s">
        <v>585</v>
      </c>
      <c r="C286" s="30"/>
      <c r="D286" s="30">
        <v>-87.0</v>
      </c>
      <c r="E286" s="30">
        <v>-483.0</v>
      </c>
      <c r="F286" s="30">
        <v>-435.0</v>
      </c>
      <c r="G286" s="30">
        <v>-446.0</v>
      </c>
      <c r="H286" s="30">
        <v>-198.0</v>
      </c>
      <c r="I286" s="30">
        <v>0.0</v>
      </c>
      <c r="J286" s="30">
        <v>0.0</v>
      </c>
      <c r="K286" s="31">
        <v>-1964.0</v>
      </c>
      <c r="L286" s="30">
        <v>-1312.0</v>
      </c>
      <c r="M286" s="30">
        <v>-148.0</v>
      </c>
      <c r="N286" s="73">
        <v>-348.0</v>
      </c>
      <c r="P286" s="10"/>
      <c r="Q286" s="11"/>
      <c r="R286" s="11"/>
      <c r="S286" s="11"/>
      <c r="T286" s="11"/>
      <c r="U286" s="11"/>
      <c r="V286" s="11"/>
      <c r="W286" s="11"/>
    </row>
    <row r="287">
      <c r="A287" s="27" t="s">
        <v>586</v>
      </c>
      <c r="B287" s="27" t="s">
        <v>587</v>
      </c>
      <c r="C287" s="30"/>
      <c r="D287" s="30">
        <v>-6.0</v>
      </c>
      <c r="E287" s="30">
        <v>-90.0</v>
      </c>
      <c r="F287" s="30">
        <v>-3.0</v>
      </c>
      <c r="G287" s="30">
        <v>-40.0</v>
      </c>
      <c r="H287" s="30">
        <v>-20.0</v>
      </c>
      <c r="I287" s="30">
        <v>-26.0</v>
      </c>
      <c r="J287" s="30">
        <v>-18.0</v>
      </c>
      <c r="K287" s="31">
        <v>-59.0</v>
      </c>
      <c r="L287" s="30">
        <v>-36.0</v>
      </c>
      <c r="M287" s="30">
        <v>-24.0</v>
      </c>
      <c r="N287" s="73">
        <v>-12.0</v>
      </c>
      <c r="P287" s="10"/>
      <c r="Q287" s="11"/>
      <c r="R287" s="11"/>
      <c r="S287" s="11"/>
      <c r="T287" s="11"/>
      <c r="U287" s="11"/>
      <c r="V287" s="11"/>
      <c r="W287" s="11"/>
    </row>
    <row r="288">
      <c r="A288" s="27" t="s">
        <v>533</v>
      </c>
      <c r="B288" s="27" t="s">
        <v>588</v>
      </c>
      <c r="C288" s="30"/>
      <c r="D288" s="30">
        <v>0.0</v>
      </c>
      <c r="E288" s="30">
        <v>0.0</v>
      </c>
      <c r="F288" s="30">
        <v>0.0</v>
      </c>
      <c r="G288" s="30">
        <v>0.0</v>
      </c>
      <c r="H288" s="30">
        <v>0.0</v>
      </c>
      <c r="I288" s="30">
        <v>0.0</v>
      </c>
      <c r="J288" s="30">
        <v>0.0</v>
      </c>
      <c r="K288" s="31">
        <v>0.0</v>
      </c>
      <c r="L288" s="30">
        <v>0.0</v>
      </c>
      <c r="M288" s="30">
        <v>0.0</v>
      </c>
      <c r="N288" s="73">
        <v>0.0</v>
      </c>
      <c r="P288" s="10"/>
      <c r="Q288" s="11"/>
      <c r="R288" s="11"/>
      <c r="S288" s="11"/>
      <c r="T288" s="11"/>
      <c r="U288" s="11"/>
      <c r="V288" s="11"/>
      <c r="W288" s="11"/>
    </row>
    <row r="289">
      <c r="A289" s="24" t="s">
        <v>569</v>
      </c>
      <c r="B289" s="24" t="s">
        <v>589</v>
      </c>
      <c r="C289" s="32"/>
      <c r="D289" s="32">
        <v>-919.0</v>
      </c>
      <c r="E289" s="32">
        <v>-716.0</v>
      </c>
      <c r="F289" s="32">
        <v>-1665.0</v>
      </c>
      <c r="G289" s="32">
        <v>-1127.0</v>
      </c>
      <c r="H289" s="32">
        <v>-872.0</v>
      </c>
      <c r="I289" s="32">
        <v>-666.0</v>
      </c>
      <c r="J289" s="32">
        <v>610.0</v>
      </c>
      <c r="K289" s="33">
        <v>-3188.0</v>
      </c>
      <c r="L289" s="32">
        <v>-1562.0</v>
      </c>
      <c r="M289" s="32">
        <v>-815.0</v>
      </c>
      <c r="N289" s="74">
        <v>-1021.0</v>
      </c>
      <c r="P289" s="10"/>
      <c r="Q289" s="11"/>
      <c r="R289" s="11"/>
      <c r="S289" s="11"/>
      <c r="T289" s="11"/>
      <c r="U289" s="11"/>
      <c r="V289" s="11"/>
      <c r="W289" s="11"/>
    </row>
    <row r="290">
      <c r="A290" s="24"/>
      <c r="B290" s="25"/>
      <c r="C290" s="25"/>
      <c r="D290" s="25"/>
      <c r="E290" s="25"/>
      <c r="F290" s="25"/>
      <c r="G290" s="25"/>
      <c r="H290" s="25"/>
      <c r="I290" s="25"/>
      <c r="J290" s="25"/>
      <c r="K290" s="26"/>
      <c r="L290" s="25"/>
      <c r="M290" s="25"/>
      <c r="N290" s="72"/>
      <c r="P290" s="10"/>
      <c r="Q290" s="11"/>
      <c r="R290" s="11"/>
      <c r="S290" s="11"/>
      <c r="T290" s="11"/>
      <c r="U290" s="11"/>
      <c r="V290" s="11"/>
      <c r="W290" s="11"/>
    </row>
    <row r="291">
      <c r="A291" s="27" t="s">
        <v>590</v>
      </c>
      <c r="B291" s="27" t="s">
        <v>591</v>
      </c>
      <c r="C291" s="30"/>
      <c r="D291" s="30">
        <v>-6.0</v>
      </c>
      <c r="E291" s="30">
        <v>-1.0</v>
      </c>
      <c r="F291" s="30">
        <v>-6.0</v>
      </c>
      <c r="G291" s="30">
        <v>0.0</v>
      </c>
      <c r="H291" s="30">
        <v>2.0</v>
      </c>
      <c r="I291" s="30">
        <v>-4.0</v>
      </c>
      <c r="J291" s="30">
        <v>4.0</v>
      </c>
      <c r="K291" s="31">
        <v>1.0</v>
      </c>
      <c r="L291" s="30">
        <v>-1.0</v>
      </c>
      <c r="M291" s="30">
        <v>-1.0</v>
      </c>
      <c r="N291" s="73">
        <v>-1.0</v>
      </c>
      <c r="P291" s="10"/>
      <c r="Q291" s="11"/>
      <c r="R291" s="11"/>
      <c r="S291" s="11"/>
      <c r="T291" s="11"/>
      <c r="U291" s="11"/>
      <c r="V291" s="11"/>
      <c r="W291" s="11"/>
    </row>
    <row r="292">
      <c r="A292" s="24"/>
      <c r="B292" s="25"/>
      <c r="C292" s="25"/>
      <c r="D292" s="25"/>
      <c r="E292" s="25"/>
      <c r="F292" s="25"/>
      <c r="G292" s="25"/>
      <c r="H292" s="25"/>
      <c r="I292" s="25"/>
      <c r="J292" s="25"/>
      <c r="K292" s="26"/>
      <c r="L292" s="25"/>
      <c r="M292" s="25"/>
      <c r="N292" s="72"/>
      <c r="P292" s="10"/>
      <c r="Q292" s="11"/>
      <c r="R292" s="11"/>
      <c r="S292" s="11"/>
      <c r="T292" s="11"/>
      <c r="U292" s="11"/>
      <c r="V292" s="11"/>
      <c r="W292" s="11"/>
    </row>
    <row r="293">
      <c r="A293" s="24" t="s">
        <v>592</v>
      </c>
      <c r="B293" s="24" t="s">
        <v>593</v>
      </c>
      <c r="C293" s="32"/>
      <c r="D293" s="32">
        <v>162.0</v>
      </c>
      <c r="E293" s="32">
        <v>867.0</v>
      </c>
      <c r="F293" s="32">
        <v>-614.0</v>
      </c>
      <c r="G293" s="32">
        <v>-419.0</v>
      </c>
      <c r="H293" s="32">
        <v>-102.0</v>
      </c>
      <c r="I293" s="32">
        <v>86.0</v>
      </c>
      <c r="J293" s="32">
        <v>2434.0</v>
      </c>
      <c r="K293" s="33">
        <v>-1954.0</v>
      </c>
      <c r="L293" s="32">
        <v>-747.0</v>
      </c>
      <c r="M293" s="32">
        <v>-148.0</v>
      </c>
      <c r="N293" s="74">
        <v>4.0</v>
      </c>
      <c r="P293" s="10"/>
      <c r="Q293" s="11"/>
      <c r="R293" s="11"/>
      <c r="S293" s="11"/>
      <c r="T293" s="11"/>
      <c r="U293" s="11"/>
      <c r="V293" s="11"/>
      <c r="W293" s="11"/>
    </row>
    <row r="294">
      <c r="A294" s="24"/>
      <c r="B294" s="25"/>
      <c r="C294" s="25"/>
      <c r="D294" s="25"/>
      <c r="E294" s="25"/>
      <c r="F294" s="25"/>
      <c r="G294" s="25"/>
      <c r="H294" s="25"/>
      <c r="I294" s="25"/>
      <c r="J294" s="25"/>
      <c r="K294" s="26"/>
      <c r="L294" s="25"/>
      <c r="M294" s="25"/>
      <c r="N294" s="72"/>
      <c r="P294" s="10"/>
      <c r="Q294" s="11"/>
      <c r="R294" s="11"/>
      <c r="S294" s="11"/>
      <c r="T294" s="11"/>
      <c r="U294" s="11"/>
      <c r="V294" s="11"/>
      <c r="W294" s="11"/>
    </row>
    <row r="295">
      <c r="A295" s="24" t="s">
        <v>594</v>
      </c>
      <c r="B295" s="24" t="s">
        <v>595</v>
      </c>
      <c r="C295" s="32"/>
      <c r="D295" s="32">
        <v>526.0</v>
      </c>
      <c r="E295" s="32">
        <v>507.0</v>
      </c>
      <c r="F295" s="32">
        <v>469.0</v>
      </c>
      <c r="G295" s="32">
        <v>494.0</v>
      </c>
      <c r="H295" s="32">
        <v>324.0</v>
      </c>
      <c r="I295" s="32">
        <v>363.0</v>
      </c>
      <c r="J295" s="32">
        <v>200.0</v>
      </c>
      <c r="K295" s="33">
        <v>487.0</v>
      </c>
      <c r="L295" s="32">
        <v>188.0</v>
      </c>
      <c r="M295" s="32">
        <v>231.0</v>
      </c>
      <c r="N295" s="74"/>
      <c r="P295" s="10"/>
      <c r="Q295" s="11"/>
      <c r="R295" s="11"/>
      <c r="S295" s="11"/>
      <c r="T295" s="11"/>
      <c r="U295" s="11"/>
      <c r="V295" s="11"/>
      <c r="W295" s="11"/>
    </row>
    <row r="296">
      <c r="A296" s="24" t="s">
        <v>596</v>
      </c>
      <c r="B296" s="24" t="s">
        <v>597</v>
      </c>
      <c r="C296" s="32"/>
      <c r="D296" s="32">
        <v>328.0</v>
      </c>
      <c r="E296" s="32">
        <v>317.0</v>
      </c>
      <c r="F296" s="32">
        <v>387.0</v>
      </c>
      <c r="G296" s="32">
        <v>391.0</v>
      </c>
      <c r="H296" s="32">
        <v>380.0</v>
      </c>
      <c r="I296" s="32">
        <v>228.0</v>
      </c>
      <c r="J296" s="32">
        <v>415.0</v>
      </c>
      <c r="K296" s="33">
        <v>354.0</v>
      </c>
      <c r="L296" s="32">
        <v>339.0</v>
      </c>
      <c r="M296" s="32">
        <v>346.0</v>
      </c>
      <c r="N296" s="74"/>
      <c r="P296" s="10"/>
      <c r="Q296" s="11"/>
      <c r="R296" s="11"/>
      <c r="S296" s="11"/>
      <c r="T296" s="11"/>
      <c r="U296" s="11"/>
      <c r="V296" s="11"/>
      <c r="W296" s="11"/>
    </row>
    <row r="297">
      <c r="A297" s="24"/>
      <c r="B297" s="25"/>
      <c r="C297" s="25"/>
      <c r="D297" s="25"/>
      <c r="E297" s="25"/>
      <c r="F297" s="25"/>
      <c r="G297" s="25"/>
      <c r="H297" s="25"/>
      <c r="I297" s="25"/>
      <c r="J297" s="25"/>
      <c r="K297" s="26"/>
      <c r="L297" s="25"/>
      <c r="M297" s="25"/>
      <c r="N297" s="72"/>
      <c r="P297" s="10"/>
      <c r="Q297" s="11"/>
      <c r="R297" s="11"/>
      <c r="S297" s="11"/>
      <c r="T297" s="11"/>
      <c r="U297" s="11"/>
      <c r="V297" s="11"/>
      <c r="W297" s="11"/>
    </row>
    <row r="298">
      <c r="A298" s="24" t="s">
        <v>474</v>
      </c>
      <c r="B298" s="25"/>
      <c r="C298" s="25"/>
      <c r="D298" s="25"/>
      <c r="E298" s="25"/>
      <c r="F298" s="25"/>
      <c r="G298" s="25"/>
      <c r="H298" s="25"/>
      <c r="I298" s="25"/>
      <c r="J298" s="25"/>
      <c r="K298" s="26"/>
      <c r="L298" s="25"/>
      <c r="M298" s="25"/>
      <c r="N298" s="72"/>
      <c r="P298" s="10"/>
      <c r="Q298" s="11"/>
      <c r="R298" s="11"/>
      <c r="S298" s="11"/>
      <c r="T298" s="11"/>
      <c r="U298" s="11"/>
      <c r="V298" s="11"/>
      <c r="W298" s="11"/>
    </row>
    <row r="299">
      <c r="A299" s="27" t="s">
        <v>598</v>
      </c>
      <c r="B299" s="27" t="s">
        <v>598</v>
      </c>
      <c r="C299" s="30"/>
      <c r="D299" s="30">
        <v>2391.0</v>
      </c>
      <c r="E299" s="30">
        <v>2649.0</v>
      </c>
      <c r="F299" s="30">
        <v>2521.0</v>
      </c>
      <c r="G299" s="30">
        <v>2299.0</v>
      </c>
      <c r="H299" s="30">
        <v>1827.0</v>
      </c>
      <c r="I299" s="30">
        <v>1615.0</v>
      </c>
      <c r="J299" s="30">
        <v>2348.0</v>
      </c>
      <c r="K299" s="31">
        <v>2588.0</v>
      </c>
      <c r="L299" s="30">
        <v>1835.0</v>
      </c>
      <c r="M299" s="30">
        <v>1808.0</v>
      </c>
      <c r="N299" s="73">
        <v>1569.0</v>
      </c>
      <c r="P299" s="10"/>
      <c r="Q299" s="11"/>
      <c r="R299" s="11"/>
      <c r="S299" s="11"/>
      <c r="T299" s="11"/>
      <c r="U299" s="11"/>
      <c r="V299" s="11"/>
      <c r="W299" s="11"/>
    </row>
    <row r="300">
      <c r="A300" s="27" t="s">
        <v>599</v>
      </c>
      <c r="B300" s="27" t="s">
        <v>600</v>
      </c>
      <c r="C300" s="35"/>
      <c r="D300" s="35">
        <v>20.8748</v>
      </c>
      <c r="E300" s="35">
        <v>21.7953</v>
      </c>
      <c r="F300" s="35">
        <v>20.0493</v>
      </c>
      <c r="G300" s="35">
        <v>18.1998</v>
      </c>
      <c r="H300" s="35">
        <v>13.8022</v>
      </c>
      <c r="I300" s="35">
        <v>12.5058</v>
      </c>
      <c r="J300" s="35">
        <v>36.4936</v>
      </c>
      <c r="K300" s="36">
        <v>32.8343</v>
      </c>
      <c r="L300" s="35">
        <v>24.2725</v>
      </c>
      <c r="M300" s="35">
        <v>24.3371</v>
      </c>
      <c r="N300" s="82">
        <v>21.2486457204767</v>
      </c>
      <c r="P300" s="10"/>
      <c r="Q300" s="11"/>
      <c r="R300" s="11"/>
      <c r="S300" s="11"/>
      <c r="T300" s="11"/>
      <c r="U300" s="11"/>
      <c r="V300" s="11"/>
      <c r="W300" s="11"/>
    </row>
    <row r="301">
      <c r="A301" s="27" t="s">
        <v>601</v>
      </c>
      <c r="B301" s="27" t="s">
        <v>602</v>
      </c>
      <c r="C301" s="30"/>
      <c r="D301" s="30">
        <v>0.0</v>
      </c>
      <c r="E301" s="30">
        <v>0.0</v>
      </c>
      <c r="F301" s="30">
        <v>33.0</v>
      </c>
      <c r="G301" s="30" t="s">
        <v>68</v>
      </c>
      <c r="H301" s="30" t="s">
        <v>68</v>
      </c>
      <c r="I301" s="30" t="s">
        <v>68</v>
      </c>
      <c r="J301" s="30" t="s">
        <v>68</v>
      </c>
      <c r="K301" s="31" t="s">
        <v>68</v>
      </c>
      <c r="L301" s="30" t="s">
        <v>68</v>
      </c>
      <c r="M301" s="30" t="s">
        <v>68</v>
      </c>
      <c r="N301" s="73"/>
      <c r="P301" s="10"/>
      <c r="Q301" s="11"/>
      <c r="R301" s="11"/>
      <c r="S301" s="11"/>
      <c r="T301" s="11"/>
      <c r="U301" s="11"/>
      <c r="V301" s="11"/>
      <c r="W301" s="11"/>
    </row>
    <row r="302">
      <c r="A302" s="27" t="s">
        <v>603</v>
      </c>
      <c r="B302" s="27" t="s">
        <v>604</v>
      </c>
      <c r="C302" s="30"/>
      <c r="D302" s="30">
        <v>43.0</v>
      </c>
      <c r="E302" s="30" t="s">
        <v>68</v>
      </c>
      <c r="F302" s="30">
        <v>42.0</v>
      </c>
      <c r="G302" s="30" t="s">
        <v>68</v>
      </c>
      <c r="H302" s="30" t="s">
        <v>68</v>
      </c>
      <c r="I302" s="30" t="s">
        <v>68</v>
      </c>
      <c r="J302" s="30" t="s">
        <v>68</v>
      </c>
      <c r="K302" s="31" t="s">
        <v>68</v>
      </c>
      <c r="L302" s="30" t="s">
        <v>68</v>
      </c>
      <c r="M302" s="30" t="s">
        <v>68</v>
      </c>
      <c r="N302" s="73"/>
      <c r="P302" s="10"/>
      <c r="Q302" s="11"/>
      <c r="R302" s="11"/>
      <c r="S302" s="11"/>
      <c r="T302" s="11"/>
      <c r="U302" s="11"/>
      <c r="V302" s="11"/>
      <c r="W302" s="11"/>
    </row>
    <row r="303">
      <c r="A303" s="27" t="s">
        <v>605</v>
      </c>
      <c r="B303" s="27" t="s">
        <v>606</v>
      </c>
      <c r="C303" s="30"/>
      <c r="D303" s="30">
        <v>1071.0</v>
      </c>
      <c r="E303" s="30">
        <v>1300.0</v>
      </c>
      <c r="F303" s="30">
        <v>900.0</v>
      </c>
      <c r="G303" s="30">
        <v>699.0</v>
      </c>
      <c r="H303" s="30">
        <v>748.0</v>
      </c>
      <c r="I303" s="30">
        <v>778.0</v>
      </c>
      <c r="J303" s="30">
        <v>1811.0</v>
      </c>
      <c r="K303" s="31">
        <v>1222.0</v>
      </c>
      <c r="L303" s="30">
        <v>816.0</v>
      </c>
      <c r="M303" s="30">
        <v>656.0</v>
      </c>
      <c r="N303" s="73">
        <v>955.0</v>
      </c>
      <c r="P303" s="10"/>
      <c r="Q303" s="11"/>
      <c r="R303" s="11"/>
      <c r="S303" s="11"/>
      <c r="T303" s="11"/>
      <c r="U303" s="11"/>
      <c r="V303" s="11"/>
      <c r="W303" s="11"/>
    </row>
    <row r="304">
      <c r="A304" s="27" t="s">
        <v>607</v>
      </c>
      <c r="B304" s="27" t="s">
        <v>608</v>
      </c>
      <c r="C304" s="30"/>
      <c r="D304" s="30">
        <v>1277.3619</v>
      </c>
      <c r="E304" s="30">
        <v>1516.3919</v>
      </c>
      <c r="F304" s="30">
        <v>1169.0165</v>
      </c>
      <c r="G304" s="30">
        <v>1003.1905</v>
      </c>
      <c r="H304" s="30">
        <v>1037.3116</v>
      </c>
      <c r="I304" s="30" t="s">
        <v>68</v>
      </c>
      <c r="J304" s="30">
        <v>2144.0481</v>
      </c>
      <c r="K304" s="31">
        <v>1515.1131</v>
      </c>
      <c r="L304" s="30">
        <v>1080.4134</v>
      </c>
      <c r="M304" s="30">
        <v>952.6797</v>
      </c>
      <c r="N304" s="73">
        <v>1234.87694605251</v>
      </c>
      <c r="P304" s="10"/>
      <c r="Q304" s="11"/>
      <c r="R304" s="11"/>
      <c r="S304" s="11"/>
      <c r="T304" s="11"/>
      <c r="U304" s="11"/>
      <c r="V304" s="11"/>
      <c r="W304" s="11"/>
    </row>
    <row r="305">
      <c r="A305" s="27" t="s">
        <v>609</v>
      </c>
      <c r="B305" s="27" t="s">
        <v>610</v>
      </c>
      <c r="C305" s="30"/>
      <c r="D305" s="30">
        <v>858.0</v>
      </c>
      <c r="E305" s="30">
        <v>2491.0</v>
      </c>
      <c r="F305" s="30">
        <v>932.0</v>
      </c>
      <c r="G305" s="30">
        <v>706.0</v>
      </c>
      <c r="H305" s="30">
        <v>759.0</v>
      </c>
      <c r="I305" s="30">
        <v>470.0</v>
      </c>
      <c r="J305" s="30">
        <v>2514.0</v>
      </c>
      <c r="K305" s="31">
        <v>94.0</v>
      </c>
      <c r="L305" s="30">
        <v>782.0</v>
      </c>
      <c r="M305" s="30">
        <v>191.0</v>
      </c>
      <c r="N305" s="73">
        <v>470.0</v>
      </c>
      <c r="P305" s="10"/>
      <c r="Q305" s="11"/>
      <c r="R305" s="11"/>
      <c r="S305" s="11"/>
      <c r="T305" s="11"/>
      <c r="U305" s="11"/>
      <c r="V305" s="11"/>
      <c r="W305" s="11"/>
    </row>
    <row r="306">
      <c r="A306" s="27" t="s">
        <v>611</v>
      </c>
      <c r="B306" s="27" t="s">
        <v>612</v>
      </c>
      <c r="C306" s="35"/>
      <c r="D306" s="35">
        <v>3.6694</v>
      </c>
      <c r="E306" s="35">
        <v>4.4674</v>
      </c>
      <c r="F306" s="35">
        <v>3.1399</v>
      </c>
      <c r="G306" s="35">
        <v>2.4613</v>
      </c>
      <c r="H306" s="35">
        <v>2.7101</v>
      </c>
      <c r="I306" s="35">
        <v>2.8188</v>
      </c>
      <c r="J306" s="35">
        <v>6.5144</v>
      </c>
      <c r="K306" s="36">
        <v>4.5428</v>
      </c>
      <c r="L306" s="35">
        <v>3.5172</v>
      </c>
      <c r="M306" s="35">
        <v>2.8772</v>
      </c>
      <c r="N306" s="82">
        <v>4.19820216692463</v>
      </c>
      <c r="P306" s="10"/>
      <c r="Q306" s="11"/>
      <c r="R306" s="11"/>
      <c r="S306" s="11"/>
      <c r="T306" s="11"/>
      <c r="U306" s="11"/>
      <c r="V306" s="11"/>
      <c r="W306" s="11"/>
    </row>
    <row r="307">
      <c r="A307" s="27" t="s">
        <v>613</v>
      </c>
      <c r="B307" s="27" t="s">
        <v>614</v>
      </c>
      <c r="C307" s="35"/>
      <c r="D307" s="35">
        <v>23.064</v>
      </c>
      <c r="E307" s="35">
        <v>21.5228</v>
      </c>
      <c r="F307" s="35">
        <v>18.7936</v>
      </c>
      <c r="G307" s="35">
        <v>19.3031</v>
      </c>
      <c r="H307" s="35">
        <v>10.0179</v>
      </c>
      <c r="I307" s="35">
        <v>8.2161</v>
      </c>
      <c r="J307" s="35">
        <v>6.2569</v>
      </c>
      <c r="K307" s="36">
        <v>12.0302</v>
      </c>
      <c r="L307" s="35">
        <v>12.6946</v>
      </c>
      <c r="M307" s="35">
        <v>15.1015</v>
      </c>
      <c r="N307" s="82">
        <v>7.11375931497734</v>
      </c>
      <c r="P307" s="10"/>
      <c r="Q307" s="11"/>
      <c r="R307" s="11"/>
      <c r="S307" s="11"/>
      <c r="T307" s="11"/>
      <c r="U307" s="11"/>
      <c r="V307" s="11"/>
      <c r="W307" s="11"/>
    </row>
    <row r="308">
      <c r="A308" s="27" t="s">
        <v>615</v>
      </c>
      <c r="B308" s="27" t="s">
        <v>616</v>
      </c>
      <c r="C308" s="35"/>
      <c r="D308" s="35">
        <v>1.714</v>
      </c>
      <c r="E308" s="35">
        <v>1.6177</v>
      </c>
      <c r="F308" s="35">
        <v>1.6321</v>
      </c>
      <c r="G308" s="35">
        <v>1.4303</v>
      </c>
      <c r="H308" s="35">
        <v>2.1382</v>
      </c>
      <c r="I308" s="35" t="s">
        <v>68</v>
      </c>
      <c r="J308" s="35">
        <v>2.4159</v>
      </c>
      <c r="K308" s="36">
        <v>1.1193</v>
      </c>
      <c r="L308" s="35">
        <v>1.43</v>
      </c>
      <c r="M308" s="35">
        <v>1.0866</v>
      </c>
      <c r="N308" s="82">
        <v>-0.302631578947368</v>
      </c>
      <c r="P308" s="10"/>
      <c r="Q308" s="11"/>
      <c r="R308" s="11"/>
      <c r="S308" s="11"/>
      <c r="T308" s="11"/>
      <c r="U308" s="11"/>
      <c r="V308" s="11"/>
      <c r="W308" s="11"/>
    </row>
    <row r="309">
      <c r="A309" s="37" t="s">
        <v>316</v>
      </c>
      <c r="B309" s="37"/>
      <c r="C309" s="37" t="s">
        <v>317</v>
      </c>
      <c r="D309" s="37"/>
      <c r="E309" s="37"/>
      <c r="F309" s="37"/>
      <c r="G309" s="37"/>
      <c r="H309" s="37"/>
      <c r="I309" s="37"/>
      <c r="J309" s="37"/>
      <c r="K309" s="38"/>
      <c r="L309" s="37"/>
      <c r="M309" s="37"/>
      <c r="N309" s="37"/>
      <c r="P309" s="10"/>
      <c r="Q309" s="11"/>
      <c r="R309" s="11"/>
      <c r="S309" s="11"/>
      <c r="T309" s="11"/>
      <c r="U309" s="11"/>
      <c r="V309" s="11"/>
      <c r="W309" s="11"/>
    </row>
    <row r="310">
      <c r="A310" s="11"/>
      <c r="B310" s="11"/>
      <c r="C310" s="11"/>
      <c r="D310" s="11"/>
      <c r="E310" s="11"/>
      <c r="F310" s="11"/>
      <c r="G310" s="11"/>
      <c r="H310" s="11"/>
      <c r="I310" s="11"/>
      <c r="J310" s="11"/>
      <c r="K310" s="39"/>
      <c r="L310" s="11"/>
      <c r="M310" s="11"/>
      <c r="N310" s="11"/>
      <c r="O310" s="11"/>
      <c r="P310" s="10"/>
      <c r="Q310" s="11"/>
      <c r="R310" s="11"/>
      <c r="S310" s="11"/>
      <c r="T310" s="11"/>
      <c r="U310" s="11"/>
      <c r="V310" s="11"/>
      <c r="W310" s="11"/>
    </row>
    <row r="311">
      <c r="A311" s="11"/>
      <c r="B311" s="11"/>
      <c r="C311" s="11"/>
      <c r="D311" s="11"/>
      <c r="E311" s="11"/>
      <c r="F311" s="11"/>
      <c r="G311" s="11"/>
      <c r="H311" s="11"/>
      <c r="I311" s="11"/>
      <c r="J311" s="11"/>
      <c r="K311" s="39"/>
      <c r="L311" s="11"/>
      <c r="M311" s="11"/>
      <c r="N311" s="11"/>
      <c r="O311" s="11"/>
      <c r="P311" s="10"/>
      <c r="Q311" s="11"/>
      <c r="R311" s="11"/>
      <c r="S311" s="11"/>
      <c r="T311" s="11"/>
      <c r="U311" s="11"/>
      <c r="V311" s="11"/>
      <c r="W311" s="11"/>
    </row>
    <row r="312">
      <c r="A312" s="11"/>
      <c r="B312" s="11"/>
      <c r="C312" s="11"/>
      <c r="D312" s="11"/>
      <c r="E312" s="11"/>
      <c r="F312" s="11"/>
      <c r="G312" s="11"/>
      <c r="H312" s="11"/>
      <c r="I312" s="11"/>
      <c r="J312" s="11"/>
      <c r="K312" s="39"/>
      <c r="L312" s="11"/>
      <c r="M312" s="11"/>
      <c r="N312" s="11"/>
      <c r="O312" s="11"/>
      <c r="P312" s="10"/>
      <c r="Q312" s="11"/>
      <c r="R312" s="11"/>
      <c r="S312" s="11"/>
      <c r="T312" s="11"/>
      <c r="U312" s="11"/>
      <c r="V312" s="11"/>
      <c r="W312" s="11"/>
    </row>
    <row r="313">
      <c r="A313" s="11"/>
      <c r="B313" s="11"/>
      <c r="C313" s="11"/>
      <c r="D313" s="11"/>
      <c r="E313" s="11"/>
      <c r="F313" s="11"/>
      <c r="G313" s="11"/>
      <c r="H313" s="11"/>
      <c r="I313" s="11"/>
      <c r="J313" s="11"/>
      <c r="K313" s="39"/>
      <c r="L313" s="11"/>
      <c r="M313" s="11"/>
      <c r="N313" s="11"/>
      <c r="O313" s="11"/>
      <c r="P313" s="10"/>
      <c r="Q313" s="11"/>
      <c r="R313" s="11"/>
      <c r="S313" s="11"/>
      <c r="T313" s="11"/>
      <c r="U313" s="11"/>
      <c r="V313" s="11"/>
      <c r="W313" s="11"/>
    </row>
    <row r="314">
      <c r="A314" s="11"/>
      <c r="B314" s="11"/>
      <c r="C314" s="11"/>
      <c r="D314" s="11"/>
      <c r="E314" s="11"/>
      <c r="F314" s="11"/>
      <c r="G314" s="11"/>
      <c r="H314" s="11"/>
      <c r="I314" s="11"/>
      <c r="J314" s="11"/>
      <c r="K314" s="39"/>
      <c r="L314" s="11"/>
      <c r="M314" s="11"/>
      <c r="N314" s="11"/>
      <c r="O314" s="11"/>
      <c r="P314" s="10"/>
      <c r="Q314" s="11"/>
      <c r="R314" s="11"/>
      <c r="S314" s="11"/>
      <c r="T314" s="11"/>
      <c r="U314" s="11"/>
      <c r="V314" s="11"/>
      <c r="W314" s="11"/>
    </row>
    <row r="315">
      <c r="A315" s="11"/>
      <c r="B315" s="11"/>
      <c r="C315" s="11"/>
      <c r="D315" s="11"/>
      <c r="E315" s="11"/>
      <c r="F315" s="11"/>
      <c r="G315" s="11"/>
      <c r="H315" s="11"/>
      <c r="I315" s="11"/>
      <c r="J315" s="11"/>
      <c r="K315" s="39"/>
      <c r="L315" s="11"/>
      <c r="M315" s="11"/>
      <c r="N315" s="11"/>
      <c r="O315" s="11"/>
      <c r="P315" s="10"/>
      <c r="Q315" s="11"/>
      <c r="R315" s="11"/>
      <c r="S315" s="11"/>
      <c r="T315" s="11"/>
      <c r="U315" s="11"/>
      <c r="V315" s="11"/>
      <c r="W315" s="11"/>
    </row>
    <row r="316">
      <c r="A316" s="11"/>
      <c r="B316" s="11"/>
      <c r="C316" s="11"/>
      <c r="D316" s="11"/>
      <c r="E316" s="11"/>
      <c r="F316" s="11"/>
      <c r="G316" s="11"/>
      <c r="H316" s="11"/>
      <c r="I316" s="11"/>
      <c r="J316" s="11"/>
      <c r="K316" s="39"/>
      <c r="L316" s="11"/>
      <c r="M316" s="11"/>
      <c r="N316" s="11"/>
      <c r="O316" s="11"/>
      <c r="P316" s="10"/>
      <c r="Q316" s="11"/>
      <c r="R316" s="11"/>
      <c r="S316" s="11"/>
      <c r="T316" s="11"/>
      <c r="U316" s="11"/>
      <c r="V316" s="11"/>
      <c r="W316" s="11"/>
    </row>
    <row r="317">
      <c r="A317" s="11"/>
      <c r="B317" s="11"/>
      <c r="C317" s="11"/>
      <c r="D317" s="11"/>
      <c r="E317" s="11"/>
      <c r="F317" s="11"/>
      <c r="G317" s="11"/>
      <c r="H317" s="11"/>
      <c r="I317" s="11"/>
      <c r="J317" s="11"/>
      <c r="K317" s="39"/>
      <c r="L317" s="11"/>
      <c r="M317" s="11"/>
      <c r="N317" s="11"/>
      <c r="O317" s="11"/>
      <c r="P317" s="10"/>
      <c r="Q317" s="11"/>
      <c r="R317" s="11"/>
      <c r="S317" s="11"/>
      <c r="T317" s="11"/>
      <c r="U317" s="11"/>
      <c r="V317" s="11"/>
      <c r="W317" s="11"/>
    </row>
    <row r="318">
      <c r="A318" s="11"/>
      <c r="B318" s="11"/>
      <c r="C318" s="11"/>
      <c r="D318" s="11"/>
      <c r="E318" s="11"/>
      <c r="F318" s="11"/>
      <c r="G318" s="11"/>
      <c r="H318" s="11"/>
      <c r="I318" s="11"/>
      <c r="J318" s="11"/>
      <c r="K318" s="39"/>
      <c r="L318" s="11"/>
      <c r="M318" s="11"/>
      <c r="N318" s="11"/>
      <c r="O318" s="11"/>
      <c r="P318" s="10"/>
      <c r="Q318" s="11"/>
      <c r="R318" s="11"/>
      <c r="S318" s="11"/>
      <c r="T318" s="11"/>
      <c r="U318" s="11"/>
      <c r="V318" s="11"/>
      <c r="W318" s="11"/>
    </row>
    <row r="319">
      <c r="A319" s="11"/>
      <c r="B319" s="11"/>
      <c r="C319" s="11"/>
      <c r="D319" s="11"/>
      <c r="E319" s="11"/>
      <c r="F319" s="11"/>
      <c r="G319" s="11"/>
      <c r="H319" s="11"/>
      <c r="I319" s="11"/>
      <c r="J319" s="11"/>
      <c r="K319" s="39"/>
      <c r="L319" s="11"/>
      <c r="M319" s="11"/>
      <c r="N319" s="11"/>
      <c r="O319" s="11"/>
      <c r="P319" s="10"/>
      <c r="Q319" s="11"/>
      <c r="R319" s="11"/>
      <c r="S319" s="11"/>
      <c r="T319" s="11"/>
      <c r="U319" s="11"/>
      <c r="V319" s="11"/>
      <c r="W319" s="11"/>
    </row>
    <row r="320">
      <c r="A320" s="11"/>
      <c r="B320" s="11"/>
      <c r="C320" s="11"/>
      <c r="D320" s="11"/>
      <c r="E320" s="11"/>
      <c r="F320" s="11"/>
      <c r="G320" s="11"/>
      <c r="H320" s="11"/>
      <c r="I320" s="11"/>
      <c r="J320" s="11"/>
      <c r="K320" s="39"/>
      <c r="L320" s="11"/>
      <c r="M320" s="11"/>
      <c r="N320" s="11"/>
      <c r="O320" s="11"/>
      <c r="P320" s="10"/>
      <c r="Q320" s="11"/>
      <c r="R320" s="11"/>
      <c r="S320" s="11"/>
      <c r="T320" s="11"/>
      <c r="U320" s="11"/>
      <c r="V320" s="11"/>
      <c r="W320" s="11"/>
    </row>
    <row r="321">
      <c r="A321" s="11"/>
      <c r="B321" s="11"/>
      <c r="C321" s="11"/>
      <c r="D321" s="11"/>
      <c r="E321" s="11"/>
      <c r="F321" s="11"/>
      <c r="G321" s="11"/>
      <c r="H321" s="11"/>
      <c r="I321" s="11"/>
      <c r="J321" s="11"/>
      <c r="K321" s="39"/>
      <c r="L321" s="11"/>
      <c r="M321" s="11"/>
      <c r="N321" s="11"/>
      <c r="O321" s="11"/>
      <c r="P321" s="10"/>
      <c r="Q321" s="11"/>
      <c r="R321" s="11"/>
      <c r="S321" s="11"/>
      <c r="T321" s="11"/>
      <c r="U321" s="11"/>
      <c r="V321" s="11"/>
      <c r="W321" s="11"/>
    </row>
    <row r="322">
      <c r="A322" s="11"/>
      <c r="B322" s="11"/>
      <c r="C322" s="11"/>
      <c r="D322" s="11"/>
      <c r="E322" s="11"/>
      <c r="F322" s="11"/>
      <c r="G322" s="11"/>
      <c r="H322" s="11"/>
      <c r="I322" s="11"/>
      <c r="J322" s="11"/>
      <c r="K322" s="39"/>
      <c r="L322" s="11"/>
      <c r="M322" s="11"/>
      <c r="N322" s="11"/>
      <c r="O322" s="11"/>
      <c r="P322" s="10"/>
      <c r="Q322" s="11"/>
      <c r="R322" s="11"/>
      <c r="S322" s="11"/>
      <c r="T322" s="11"/>
      <c r="U322" s="11"/>
      <c r="V322" s="11"/>
      <c r="W322" s="11"/>
    </row>
    <row r="323">
      <c r="A323" s="11"/>
      <c r="B323" s="11"/>
      <c r="C323" s="11"/>
      <c r="D323" s="11"/>
      <c r="E323" s="11"/>
      <c r="F323" s="11"/>
      <c r="G323" s="11"/>
      <c r="H323" s="11"/>
      <c r="I323" s="11"/>
      <c r="J323" s="11"/>
      <c r="K323" s="39"/>
      <c r="L323" s="11"/>
      <c r="M323" s="11"/>
      <c r="N323" s="11"/>
      <c r="O323" s="11"/>
      <c r="P323" s="10"/>
      <c r="Q323" s="11"/>
      <c r="R323" s="11"/>
      <c r="S323" s="11"/>
      <c r="T323" s="11"/>
      <c r="U323" s="11"/>
      <c r="V323" s="11"/>
      <c r="W323" s="11"/>
    </row>
    <row r="324">
      <c r="A324" s="11"/>
      <c r="B324" s="11"/>
      <c r="C324" s="11"/>
      <c r="D324" s="11"/>
      <c r="E324" s="11"/>
      <c r="F324" s="11"/>
      <c r="G324" s="11"/>
      <c r="H324" s="11"/>
      <c r="I324" s="11"/>
      <c r="J324" s="11"/>
      <c r="K324" s="39"/>
      <c r="L324" s="11"/>
      <c r="M324" s="11"/>
      <c r="N324" s="11"/>
      <c r="O324" s="11"/>
      <c r="P324" s="10"/>
      <c r="Q324" s="11"/>
      <c r="R324" s="11"/>
      <c r="S324" s="11"/>
      <c r="T324" s="11"/>
      <c r="U324" s="11"/>
      <c r="V324" s="11"/>
      <c r="W324" s="11"/>
    </row>
    <row r="325">
      <c r="A325" s="11"/>
      <c r="B325" s="11"/>
      <c r="C325" s="11"/>
      <c r="D325" s="11"/>
      <c r="E325" s="11"/>
      <c r="F325" s="11"/>
      <c r="G325" s="11"/>
      <c r="H325" s="11"/>
      <c r="I325" s="11"/>
      <c r="J325" s="11"/>
      <c r="K325" s="39"/>
      <c r="L325" s="11"/>
      <c r="M325" s="11"/>
      <c r="N325" s="11"/>
      <c r="O325" s="11"/>
      <c r="P325" s="10"/>
      <c r="Q325" s="11"/>
      <c r="R325" s="11"/>
      <c r="S325" s="11"/>
      <c r="T325" s="11"/>
      <c r="U325" s="11"/>
      <c r="V325" s="11"/>
      <c r="W325" s="11"/>
    </row>
    <row r="326">
      <c r="A326" s="11"/>
      <c r="B326" s="11"/>
      <c r="C326" s="11"/>
      <c r="D326" s="11"/>
      <c r="E326" s="11"/>
      <c r="F326" s="11"/>
      <c r="G326" s="11"/>
      <c r="H326" s="11"/>
      <c r="I326" s="11"/>
      <c r="J326" s="11"/>
      <c r="K326" s="39"/>
      <c r="L326" s="11"/>
      <c r="M326" s="11"/>
      <c r="N326" s="11"/>
      <c r="O326" s="11"/>
      <c r="P326" s="10"/>
      <c r="Q326" s="11"/>
      <c r="R326" s="11"/>
      <c r="S326" s="11"/>
      <c r="T326" s="11"/>
      <c r="U326" s="11"/>
      <c r="V326" s="11"/>
      <c r="W326" s="11"/>
    </row>
    <row r="327">
      <c r="A327" s="11"/>
      <c r="B327" s="11"/>
      <c r="C327" s="11"/>
      <c r="D327" s="11"/>
      <c r="E327" s="11"/>
      <c r="F327" s="11"/>
      <c r="G327" s="11"/>
      <c r="H327" s="11"/>
      <c r="I327" s="11"/>
      <c r="J327" s="11"/>
      <c r="K327" s="39"/>
      <c r="L327" s="11"/>
      <c r="M327" s="11"/>
      <c r="N327" s="11"/>
      <c r="O327" s="11"/>
      <c r="P327" s="10"/>
      <c r="Q327" s="11"/>
      <c r="R327" s="11"/>
      <c r="S327" s="11"/>
      <c r="T327" s="11"/>
      <c r="U327" s="11"/>
      <c r="V327" s="11"/>
      <c r="W327" s="11"/>
    </row>
    <row r="328">
      <c r="A328" s="11"/>
      <c r="B328" s="11"/>
      <c r="C328" s="11"/>
      <c r="D328" s="11"/>
      <c r="E328" s="11"/>
      <c r="F328" s="11"/>
      <c r="G328" s="11"/>
      <c r="H328" s="11"/>
      <c r="I328" s="11"/>
      <c r="J328" s="11"/>
      <c r="K328" s="39"/>
      <c r="L328" s="11"/>
      <c r="M328" s="11"/>
      <c r="N328" s="11"/>
      <c r="O328" s="11"/>
      <c r="P328" s="10"/>
      <c r="Q328" s="11"/>
      <c r="R328" s="11"/>
      <c r="S328" s="11"/>
      <c r="T328" s="11"/>
      <c r="U328" s="11"/>
      <c r="V328" s="11"/>
      <c r="W328" s="11"/>
    </row>
    <row r="329">
      <c r="A329" s="11"/>
      <c r="B329" s="11"/>
      <c r="C329" s="11"/>
      <c r="D329" s="11"/>
      <c r="E329" s="11"/>
      <c r="F329" s="11"/>
      <c r="G329" s="11"/>
      <c r="H329" s="11"/>
      <c r="I329" s="11"/>
      <c r="J329" s="11"/>
      <c r="K329" s="39"/>
      <c r="L329" s="11"/>
      <c r="M329" s="11"/>
      <c r="N329" s="11"/>
      <c r="O329" s="11"/>
      <c r="P329" s="10"/>
      <c r="Q329" s="11"/>
      <c r="R329" s="11"/>
      <c r="S329" s="11"/>
      <c r="T329" s="11"/>
      <c r="U329" s="11"/>
      <c r="V329" s="11"/>
      <c r="W329" s="11"/>
    </row>
    <row r="330">
      <c r="A330" s="11"/>
      <c r="B330" s="11"/>
      <c r="C330" s="11"/>
      <c r="D330" s="11"/>
      <c r="E330" s="11"/>
      <c r="F330" s="11"/>
      <c r="G330" s="11"/>
      <c r="H330" s="11"/>
      <c r="I330" s="11"/>
      <c r="J330" s="11"/>
      <c r="K330" s="39"/>
      <c r="L330" s="11"/>
      <c r="M330" s="11"/>
      <c r="N330" s="11"/>
      <c r="O330" s="11"/>
      <c r="P330" s="10"/>
      <c r="Q330" s="11"/>
      <c r="R330" s="11"/>
      <c r="S330" s="11"/>
      <c r="T330" s="11"/>
      <c r="U330" s="11"/>
      <c r="V330" s="11"/>
      <c r="W330" s="11"/>
    </row>
    <row r="331">
      <c r="A331" s="11"/>
      <c r="B331" s="11"/>
      <c r="C331" s="11"/>
      <c r="D331" s="11"/>
      <c r="E331" s="11"/>
      <c r="F331" s="11"/>
      <c r="G331" s="11"/>
      <c r="H331" s="11"/>
      <c r="I331" s="11"/>
      <c r="J331" s="11"/>
      <c r="K331" s="39"/>
      <c r="L331" s="11"/>
      <c r="M331" s="11"/>
      <c r="N331" s="11"/>
      <c r="O331" s="11"/>
      <c r="P331" s="10"/>
      <c r="Q331" s="11"/>
      <c r="R331" s="11"/>
      <c r="S331" s="11"/>
      <c r="T331" s="11"/>
      <c r="U331" s="11"/>
      <c r="V331" s="11"/>
      <c r="W331" s="11"/>
    </row>
    <row r="332">
      <c r="A332" s="11"/>
      <c r="B332" s="11"/>
      <c r="C332" s="11"/>
      <c r="D332" s="11"/>
      <c r="E332" s="11"/>
      <c r="F332" s="11"/>
      <c r="G332" s="11"/>
      <c r="H332" s="11"/>
      <c r="I332" s="11"/>
      <c r="J332" s="11"/>
      <c r="K332" s="39"/>
      <c r="L332" s="11"/>
      <c r="M332" s="11"/>
      <c r="N332" s="11"/>
      <c r="O332" s="11"/>
      <c r="P332" s="10"/>
      <c r="Q332" s="11"/>
      <c r="R332" s="11"/>
      <c r="S332" s="11"/>
      <c r="T332" s="11"/>
      <c r="U332" s="11"/>
      <c r="V332" s="11"/>
      <c r="W332" s="11"/>
    </row>
    <row r="333">
      <c r="A333" s="11"/>
      <c r="B333" s="11"/>
      <c r="C333" s="11"/>
      <c r="D333" s="11"/>
      <c r="E333" s="11"/>
      <c r="F333" s="11"/>
      <c r="G333" s="11"/>
      <c r="H333" s="11"/>
      <c r="I333" s="11"/>
      <c r="J333" s="11"/>
      <c r="K333" s="39"/>
      <c r="L333" s="11"/>
      <c r="M333" s="11"/>
      <c r="N333" s="11"/>
      <c r="O333" s="11"/>
      <c r="P333" s="10"/>
      <c r="Q333" s="11"/>
      <c r="R333" s="11"/>
      <c r="S333" s="11"/>
      <c r="T333" s="11"/>
      <c r="U333" s="11"/>
      <c r="V333" s="11"/>
      <c r="W333" s="11"/>
    </row>
    <row r="334">
      <c r="A334" s="11"/>
      <c r="B334" s="11"/>
      <c r="C334" s="11"/>
      <c r="D334" s="11"/>
      <c r="E334" s="11"/>
      <c r="F334" s="11"/>
      <c r="G334" s="11"/>
      <c r="H334" s="11"/>
      <c r="I334" s="11"/>
      <c r="J334" s="11"/>
      <c r="K334" s="39"/>
      <c r="L334" s="11"/>
      <c r="M334" s="11"/>
      <c r="N334" s="11"/>
      <c r="O334" s="11"/>
      <c r="P334" s="10"/>
      <c r="Q334" s="11"/>
      <c r="R334" s="11"/>
      <c r="S334" s="11"/>
      <c r="T334" s="11"/>
      <c r="U334" s="11"/>
      <c r="V334" s="11"/>
      <c r="W334" s="11"/>
    </row>
    <row r="335">
      <c r="A335" s="11"/>
      <c r="B335" s="11"/>
      <c r="C335" s="11"/>
      <c r="D335" s="11"/>
      <c r="E335" s="11"/>
      <c r="F335" s="11"/>
      <c r="G335" s="11"/>
      <c r="H335" s="11"/>
      <c r="I335" s="11"/>
      <c r="J335" s="11"/>
      <c r="K335" s="39"/>
      <c r="L335" s="11"/>
      <c r="M335" s="11"/>
      <c r="N335" s="11"/>
      <c r="O335" s="11"/>
      <c r="P335" s="10"/>
      <c r="Q335" s="11"/>
      <c r="R335" s="11"/>
      <c r="S335" s="11"/>
      <c r="T335" s="11"/>
      <c r="U335" s="11"/>
      <c r="V335" s="11"/>
      <c r="W335" s="11"/>
    </row>
    <row r="336">
      <c r="A336" s="11"/>
      <c r="B336" s="11"/>
      <c r="C336" s="11"/>
      <c r="D336" s="11"/>
      <c r="E336" s="11"/>
      <c r="F336" s="11"/>
      <c r="G336" s="11"/>
      <c r="H336" s="11"/>
      <c r="I336" s="11"/>
      <c r="J336" s="11"/>
      <c r="K336" s="39"/>
      <c r="L336" s="11"/>
      <c r="M336" s="11"/>
      <c r="N336" s="11"/>
      <c r="O336" s="11"/>
      <c r="P336" s="10"/>
      <c r="Q336" s="11"/>
      <c r="R336" s="11"/>
      <c r="S336" s="11"/>
      <c r="T336" s="11"/>
      <c r="U336" s="11"/>
      <c r="V336" s="11"/>
      <c r="W336" s="11"/>
    </row>
    <row r="337">
      <c r="A337" s="11"/>
      <c r="B337" s="11"/>
      <c r="C337" s="11"/>
      <c r="D337" s="11"/>
      <c r="E337" s="11"/>
      <c r="F337" s="11"/>
      <c r="G337" s="11"/>
      <c r="H337" s="11"/>
      <c r="I337" s="11"/>
      <c r="J337" s="11"/>
      <c r="K337" s="39"/>
      <c r="L337" s="11"/>
      <c r="M337" s="11"/>
      <c r="N337" s="11"/>
      <c r="O337" s="11"/>
      <c r="P337" s="10"/>
      <c r="Q337" s="11"/>
      <c r="R337" s="11"/>
      <c r="S337" s="11"/>
      <c r="T337" s="11"/>
      <c r="U337" s="11"/>
      <c r="V337" s="11"/>
      <c r="W337" s="11"/>
    </row>
    <row r="338">
      <c r="A338" s="11"/>
      <c r="B338" s="11"/>
      <c r="C338" s="11"/>
      <c r="D338" s="11"/>
      <c r="E338" s="11"/>
      <c r="F338" s="11"/>
      <c r="G338" s="11"/>
      <c r="H338" s="11"/>
      <c r="I338" s="11"/>
      <c r="J338" s="11"/>
      <c r="K338" s="39"/>
      <c r="L338" s="11"/>
      <c r="M338" s="11"/>
      <c r="N338" s="11"/>
      <c r="O338" s="11"/>
      <c r="P338" s="10"/>
      <c r="Q338" s="11"/>
      <c r="R338" s="11"/>
      <c r="S338" s="11"/>
      <c r="T338" s="11"/>
      <c r="U338" s="11"/>
      <c r="V338" s="11"/>
      <c r="W338" s="11"/>
    </row>
    <row r="339">
      <c r="A339" s="11"/>
      <c r="B339" s="11"/>
      <c r="C339" s="11"/>
      <c r="D339" s="11"/>
      <c r="E339" s="11"/>
      <c r="F339" s="11"/>
      <c r="G339" s="11"/>
      <c r="H339" s="11"/>
      <c r="I339" s="11"/>
      <c r="J339" s="11"/>
      <c r="K339" s="39"/>
      <c r="L339" s="11"/>
      <c r="M339" s="11"/>
      <c r="N339" s="11"/>
      <c r="O339" s="11"/>
      <c r="P339" s="10"/>
      <c r="Q339" s="11"/>
      <c r="R339" s="11"/>
      <c r="S339" s="11"/>
      <c r="T339" s="11"/>
      <c r="U339" s="11"/>
      <c r="V339" s="11"/>
      <c r="W339" s="11"/>
    </row>
    <row r="340">
      <c r="A340" s="11"/>
      <c r="B340" s="11"/>
      <c r="C340" s="11"/>
      <c r="D340" s="11"/>
      <c r="E340" s="11"/>
      <c r="F340" s="11"/>
      <c r="G340" s="11"/>
      <c r="H340" s="11"/>
      <c r="I340" s="11"/>
      <c r="J340" s="11"/>
      <c r="K340" s="39"/>
      <c r="L340" s="11"/>
      <c r="M340" s="11"/>
      <c r="N340" s="11"/>
      <c r="O340" s="11"/>
      <c r="P340" s="10"/>
      <c r="Q340" s="11"/>
      <c r="R340" s="11"/>
      <c r="S340" s="11"/>
      <c r="T340" s="11"/>
      <c r="U340" s="11"/>
      <c r="V340" s="11"/>
      <c r="W340" s="11"/>
    </row>
    <row r="341">
      <c r="A341" s="11"/>
      <c r="B341" s="11"/>
      <c r="C341" s="11"/>
      <c r="D341" s="11"/>
      <c r="E341" s="11"/>
      <c r="F341" s="11"/>
      <c r="G341" s="11"/>
      <c r="H341" s="11"/>
      <c r="I341" s="11"/>
      <c r="J341" s="11"/>
      <c r="K341" s="39"/>
      <c r="L341" s="11"/>
      <c r="M341" s="11"/>
      <c r="N341" s="11"/>
      <c r="O341" s="11"/>
      <c r="P341" s="10"/>
      <c r="Q341" s="11"/>
      <c r="R341" s="11"/>
      <c r="S341" s="11"/>
      <c r="T341" s="11"/>
      <c r="U341" s="11"/>
      <c r="V341" s="11"/>
      <c r="W341" s="11"/>
    </row>
    <row r="342">
      <c r="A342" s="11"/>
      <c r="B342" s="11"/>
      <c r="C342" s="11"/>
      <c r="D342" s="11"/>
      <c r="E342" s="11"/>
      <c r="F342" s="11"/>
      <c r="G342" s="11"/>
      <c r="H342" s="11"/>
      <c r="I342" s="11"/>
      <c r="J342" s="11"/>
      <c r="K342" s="39"/>
      <c r="L342" s="11"/>
      <c r="M342" s="11"/>
      <c r="N342" s="11"/>
      <c r="O342" s="11"/>
      <c r="P342" s="10"/>
      <c r="Q342" s="11"/>
      <c r="R342" s="11"/>
      <c r="S342" s="11"/>
      <c r="T342" s="11"/>
      <c r="U342" s="11"/>
      <c r="V342" s="11"/>
      <c r="W342" s="11"/>
    </row>
    <row r="343">
      <c r="A343" s="11"/>
      <c r="B343" s="11"/>
      <c r="C343" s="11"/>
      <c r="D343" s="11"/>
      <c r="E343" s="11"/>
      <c r="F343" s="11"/>
      <c r="G343" s="11"/>
      <c r="H343" s="11"/>
      <c r="I343" s="11"/>
      <c r="J343" s="11"/>
      <c r="K343" s="39"/>
      <c r="L343" s="11"/>
      <c r="M343" s="11"/>
      <c r="N343" s="11"/>
      <c r="O343" s="11"/>
      <c r="P343" s="10"/>
      <c r="Q343" s="11"/>
      <c r="R343" s="11"/>
      <c r="S343" s="11"/>
      <c r="T343" s="11"/>
      <c r="U343" s="11"/>
      <c r="V343" s="11"/>
      <c r="W343" s="11"/>
    </row>
    <row r="344">
      <c r="A344" s="11"/>
      <c r="B344" s="11"/>
      <c r="C344" s="11"/>
      <c r="D344" s="11"/>
      <c r="E344" s="11"/>
      <c r="F344" s="11"/>
      <c r="G344" s="11"/>
      <c r="H344" s="11"/>
      <c r="I344" s="11"/>
      <c r="J344" s="11"/>
      <c r="K344" s="39"/>
      <c r="L344" s="11"/>
      <c r="M344" s="11"/>
      <c r="N344" s="11"/>
      <c r="O344" s="11"/>
      <c r="P344" s="10"/>
      <c r="Q344" s="11"/>
      <c r="R344" s="11"/>
      <c r="S344" s="11"/>
      <c r="T344" s="11"/>
      <c r="U344" s="11"/>
      <c r="V344" s="11"/>
      <c r="W344" s="11"/>
    </row>
    <row r="345">
      <c r="A345" s="11"/>
      <c r="B345" s="11"/>
      <c r="C345" s="11"/>
      <c r="D345" s="11"/>
      <c r="E345" s="11"/>
      <c r="F345" s="11"/>
      <c r="G345" s="11"/>
      <c r="H345" s="11"/>
      <c r="I345" s="11"/>
      <c r="J345" s="11"/>
      <c r="K345" s="39"/>
      <c r="L345" s="11"/>
      <c r="M345" s="11"/>
      <c r="N345" s="11"/>
      <c r="O345" s="11"/>
      <c r="P345" s="10"/>
      <c r="Q345" s="11"/>
      <c r="R345" s="11"/>
      <c r="S345" s="11"/>
      <c r="T345" s="11"/>
      <c r="U345" s="11"/>
      <c r="V345" s="11"/>
      <c r="W345" s="11"/>
    </row>
    <row r="346">
      <c r="A346" s="11"/>
      <c r="B346" s="11"/>
      <c r="C346" s="11"/>
      <c r="D346" s="11"/>
      <c r="E346" s="11"/>
      <c r="F346" s="11"/>
      <c r="G346" s="11"/>
      <c r="H346" s="11"/>
      <c r="I346" s="11"/>
      <c r="J346" s="11"/>
      <c r="K346" s="39"/>
      <c r="L346" s="11"/>
      <c r="M346" s="11"/>
      <c r="N346" s="11"/>
      <c r="O346" s="11"/>
      <c r="P346" s="10"/>
      <c r="Q346" s="11"/>
      <c r="R346" s="11"/>
      <c r="S346" s="11"/>
      <c r="T346" s="11"/>
      <c r="U346" s="11"/>
      <c r="V346" s="11"/>
      <c r="W346" s="11"/>
    </row>
    <row r="347">
      <c r="A347" s="11"/>
      <c r="B347" s="11"/>
      <c r="C347" s="11"/>
      <c r="D347" s="11"/>
      <c r="E347" s="11"/>
      <c r="F347" s="11"/>
      <c r="G347" s="11"/>
      <c r="H347" s="11"/>
      <c r="I347" s="11"/>
      <c r="J347" s="11"/>
      <c r="K347" s="39"/>
      <c r="L347" s="11"/>
      <c r="M347" s="11"/>
      <c r="N347" s="11"/>
      <c r="O347" s="11"/>
      <c r="P347" s="10"/>
      <c r="Q347" s="11"/>
      <c r="R347" s="11"/>
      <c r="S347" s="11"/>
      <c r="T347" s="11"/>
      <c r="U347" s="11"/>
      <c r="V347" s="11"/>
      <c r="W347" s="11"/>
    </row>
    <row r="348">
      <c r="A348" s="11"/>
      <c r="B348" s="11"/>
      <c r="C348" s="11"/>
      <c r="D348" s="11"/>
      <c r="E348" s="11"/>
      <c r="F348" s="11"/>
      <c r="G348" s="11"/>
      <c r="H348" s="11"/>
      <c r="I348" s="11"/>
      <c r="J348" s="11"/>
      <c r="K348" s="39"/>
      <c r="L348" s="11"/>
      <c r="M348" s="11"/>
      <c r="N348" s="11"/>
      <c r="O348" s="11"/>
      <c r="P348" s="10"/>
      <c r="Q348" s="11"/>
      <c r="R348" s="11"/>
      <c r="S348" s="11"/>
      <c r="T348" s="11"/>
      <c r="U348" s="11"/>
      <c r="V348" s="11"/>
      <c r="W348" s="11"/>
    </row>
    <row r="349">
      <c r="A349" s="11"/>
      <c r="B349" s="11"/>
      <c r="C349" s="11"/>
      <c r="D349" s="11"/>
      <c r="E349" s="11"/>
      <c r="F349" s="11"/>
      <c r="G349" s="11"/>
      <c r="H349" s="11"/>
      <c r="I349" s="11"/>
      <c r="J349" s="11"/>
      <c r="K349" s="39"/>
      <c r="L349" s="11"/>
      <c r="M349" s="11"/>
      <c r="N349" s="11"/>
      <c r="O349" s="11"/>
      <c r="P349" s="10"/>
      <c r="Q349" s="11"/>
      <c r="R349" s="11"/>
      <c r="S349" s="11"/>
      <c r="T349" s="11"/>
      <c r="U349" s="11"/>
      <c r="V349" s="11"/>
      <c r="W349" s="11"/>
    </row>
    <row r="350">
      <c r="A350" s="11"/>
      <c r="B350" s="11"/>
      <c r="C350" s="11"/>
      <c r="D350" s="11"/>
      <c r="E350" s="11"/>
      <c r="F350" s="11"/>
      <c r="G350" s="11"/>
      <c r="H350" s="11"/>
      <c r="I350" s="11"/>
      <c r="J350" s="11"/>
      <c r="K350" s="39"/>
      <c r="L350" s="11"/>
      <c r="M350" s="11"/>
      <c r="N350" s="11"/>
      <c r="O350" s="11"/>
      <c r="P350" s="10"/>
      <c r="Q350" s="11"/>
      <c r="R350" s="11"/>
      <c r="S350" s="11"/>
      <c r="T350" s="11"/>
      <c r="U350" s="11"/>
      <c r="V350" s="11"/>
      <c r="W350" s="11"/>
    </row>
    <row r="351">
      <c r="A351" s="11"/>
      <c r="B351" s="11"/>
      <c r="C351" s="11"/>
      <c r="D351" s="11"/>
      <c r="E351" s="11"/>
      <c r="F351" s="11"/>
      <c r="G351" s="11"/>
      <c r="H351" s="11"/>
      <c r="I351" s="11"/>
      <c r="J351" s="11"/>
      <c r="K351" s="39"/>
      <c r="L351" s="11"/>
      <c r="M351" s="11"/>
      <c r="N351" s="11"/>
      <c r="O351" s="11"/>
      <c r="P351" s="10"/>
      <c r="Q351" s="11"/>
      <c r="R351" s="11"/>
      <c r="S351" s="11"/>
      <c r="T351" s="11"/>
      <c r="U351" s="11"/>
      <c r="V351" s="11"/>
      <c r="W351" s="11"/>
    </row>
    <row r="352">
      <c r="A352" s="11"/>
      <c r="B352" s="11"/>
      <c r="C352" s="11"/>
      <c r="D352" s="11"/>
      <c r="E352" s="11"/>
      <c r="F352" s="11"/>
      <c r="G352" s="11"/>
      <c r="H352" s="11"/>
      <c r="I352" s="11"/>
      <c r="J352" s="11"/>
      <c r="K352" s="39"/>
      <c r="L352" s="11"/>
      <c r="M352" s="11"/>
      <c r="N352" s="11"/>
      <c r="O352" s="11"/>
      <c r="P352" s="10"/>
      <c r="Q352" s="11"/>
      <c r="R352" s="11"/>
      <c r="S352" s="11"/>
      <c r="T352" s="11"/>
      <c r="U352" s="11"/>
      <c r="V352" s="11"/>
      <c r="W352" s="11"/>
    </row>
    <row r="353">
      <c r="A353" s="11"/>
      <c r="B353" s="11"/>
      <c r="C353" s="11"/>
      <c r="D353" s="11"/>
      <c r="E353" s="11"/>
      <c r="F353" s="11"/>
      <c r="G353" s="11"/>
      <c r="H353" s="11"/>
      <c r="I353" s="11"/>
      <c r="J353" s="11"/>
      <c r="K353" s="39"/>
      <c r="L353" s="11"/>
      <c r="M353" s="11"/>
      <c r="N353" s="11"/>
      <c r="O353" s="11"/>
      <c r="P353" s="10"/>
      <c r="Q353" s="11"/>
      <c r="R353" s="11"/>
      <c r="S353" s="11"/>
      <c r="T353" s="11"/>
      <c r="U353" s="11"/>
      <c r="V353" s="11"/>
      <c r="W353" s="11"/>
    </row>
    <row r="354">
      <c r="A354" s="11"/>
      <c r="B354" s="11"/>
      <c r="C354" s="11"/>
      <c r="D354" s="11"/>
      <c r="E354" s="11"/>
      <c r="F354" s="11"/>
      <c r="G354" s="11"/>
      <c r="H354" s="11"/>
      <c r="I354" s="11"/>
      <c r="J354" s="11"/>
      <c r="K354" s="39"/>
      <c r="L354" s="11"/>
      <c r="M354" s="11"/>
      <c r="N354" s="11"/>
      <c r="O354" s="11"/>
      <c r="P354" s="10"/>
      <c r="Q354" s="11"/>
      <c r="R354" s="11"/>
      <c r="S354" s="11"/>
      <c r="T354" s="11"/>
      <c r="U354" s="11"/>
      <c r="V354" s="11"/>
      <c r="W354" s="11"/>
    </row>
    <row r="355">
      <c r="A355" s="11"/>
      <c r="B355" s="11"/>
      <c r="C355" s="11"/>
      <c r="D355" s="11"/>
      <c r="E355" s="11"/>
      <c r="F355" s="11"/>
      <c r="G355" s="11"/>
      <c r="H355" s="11"/>
      <c r="I355" s="11"/>
      <c r="J355" s="11"/>
      <c r="K355" s="39"/>
      <c r="L355" s="11"/>
      <c r="M355" s="11"/>
      <c r="N355" s="11"/>
      <c r="O355" s="11"/>
      <c r="P355" s="10"/>
      <c r="Q355" s="11"/>
      <c r="R355" s="11"/>
      <c r="S355" s="11"/>
      <c r="T355" s="11"/>
      <c r="U355" s="11"/>
      <c r="V355" s="11"/>
      <c r="W355" s="11"/>
    </row>
    <row r="356">
      <c r="A356" s="11"/>
      <c r="B356" s="11"/>
      <c r="C356" s="11"/>
      <c r="D356" s="11"/>
      <c r="E356" s="11"/>
      <c r="F356" s="11"/>
      <c r="G356" s="11"/>
      <c r="H356" s="11"/>
      <c r="I356" s="11"/>
      <c r="J356" s="11"/>
      <c r="K356" s="39"/>
      <c r="L356" s="11"/>
      <c r="M356" s="11"/>
      <c r="N356" s="11"/>
      <c r="O356" s="11"/>
      <c r="P356" s="10"/>
      <c r="Q356" s="11"/>
      <c r="R356" s="11"/>
      <c r="S356" s="11"/>
      <c r="T356" s="11"/>
      <c r="U356" s="11"/>
      <c r="V356" s="11"/>
      <c r="W356" s="11"/>
    </row>
    <row r="357">
      <c r="A357" s="11"/>
      <c r="B357" s="11"/>
      <c r="C357" s="11"/>
      <c r="D357" s="11"/>
      <c r="E357" s="11"/>
      <c r="F357" s="11"/>
      <c r="G357" s="11"/>
      <c r="H357" s="11"/>
      <c r="I357" s="11"/>
      <c r="J357" s="11"/>
      <c r="K357" s="39"/>
      <c r="L357" s="11"/>
      <c r="M357" s="11"/>
      <c r="N357" s="11"/>
      <c r="O357" s="11"/>
      <c r="P357" s="10"/>
      <c r="Q357" s="11"/>
      <c r="R357" s="11"/>
      <c r="S357" s="11"/>
      <c r="T357" s="11"/>
      <c r="U357" s="11"/>
      <c r="V357" s="11"/>
      <c r="W357" s="11"/>
    </row>
    <row r="358">
      <c r="A358" s="11"/>
      <c r="B358" s="11"/>
      <c r="C358" s="11"/>
      <c r="D358" s="11"/>
      <c r="E358" s="11"/>
      <c r="F358" s="11"/>
      <c r="G358" s="11"/>
      <c r="H358" s="11"/>
      <c r="I358" s="11"/>
      <c r="J358" s="11"/>
      <c r="K358" s="39"/>
      <c r="L358" s="11"/>
      <c r="M358" s="11"/>
      <c r="N358" s="11"/>
      <c r="O358" s="11"/>
      <c r="P358" s="10"/>
      <c r="Q358" s="11"/>
      <c r="R358" s="11"/>
      <c r="S358" s="11"/>
      <c r="T358" s="11"/>
      <c r="U358" s="11"/>
      <c r="V358" s="11"/>
      <c r="W358" s="11"/>
    </row>
    <row r="359">
      <c r="A359" s="11"/>
      <c r="B359" s="11"/>
      <c r="C359" s="11"/>
      <c r="D359" s="11"/>
      <c r="E359" s="11"/>
      <c r="F359" s="11"/>
      <c r="G359" s="11"/>
      <c r="H359" s="11"/>
      <c r="I359" s="11"/>
      <c r="J359" s="11"/>
      <c r="K359" s="39"/>
      <c r="L359" s="11"/>
      <c r="M359" s="11"/>
      <c r="N359" s="11"/>
      <c r="O359" s="11"/>
      <c r="P359" s="10"/>
      <c r="Q359" s="11"/>
      <c r="R359" s="11"/>
      <c r="S359" s="11"/>
      <c r="T359" s="11"/>
      <c r="U359" s="11"/>
      <c r="V359" s="11"/>
      <c r="W359" s="11"/>
    </row>
    <row r="360">
      <c r="A360" s="11"/>
      <c r="B360" s="11"/>
      <c r="C360" s="11"/>
      <c r="D360" s="11"/>
      <c r="E360" s="11"/>
      <c r="F360" s="11"/>
      <c r="G360" s="11"/>
      <c r="H360" s="11"/>
      <c r="I360" s="11"/>
      <c r="J360" s="11"/>
      <c r="K360" s="39"/>
      <c r="L360" s="11"/>
      <c r="M360" s="11"/>
      <c r="N360" s="11"/>
      <c r="O360" s="11"/>
      <c r="P360" s="10"/>
      <c r="Q360" s="11"/>
      <c r="R360" s="11"/>
      <c r="S360" s="11"/>
      <c r="T360" s="11"/>
      <c r="U360" s="11"/>
      <c r="V360" s="11"/>
      <c r="W360" s="11"/>
    </row>
    <row r="361">
      <c r="A361" s="11"/>
      <c r="B361" s="11"/>
      <c r="C361" s="11"/>
      <c r="D361" s="11"/>
      <c r="E361" s="11"/>
      <c r="F361" s="11"/>
      <c r="G361" s="11"/>
      <c r="H361" s="11"/>
      <c r="I361" s="11"/>
      <c r="J361" s="11"/>
      <c r="K361" s="39"/>
      <c r="L361" s="11"/>
      <c r="M361" s="11"/>
      <c r="N361" s="11"/>
      <c r="O361" s="11"/>
      <c r="P361" s="10"/>
      <c r="Q361" s="11"/>
      <c r="R361" s="11"/>
      <c r="S361" s="11"/>
      <c r="T361" s="11"/>
      <c r="U361" s="11"/>
      <c r="V361" s="11"/>
      <c r="W361" s="11"/>
    </row>
    <row r="362">
      <c r="A362" s="11"/>
      <c r="B362" s="11"/>
      <c r="C362" s="11"/>
      <c r="D362" s="11"/>
      <c r="E362" s="11"/>
      <c r="F362" s="11"/>
      <c r="G362" s="11"/>
      <c r="H362" s="11"/>
      <c r="I362" s="11"/>
      <c r="J362" s="11"/>
      <c r="K362" s="39"/>
      <c r="L362" s="11"/>
      <c r="M362" s="11"/>
      <c r="N362" s="11"/>
      <c r="O362" s="11"/>
      <c r="P362" s="10"/>
      <c r="Q362" s="11"/>
      <c r="R362" s="11"/>
      <c r="S362" s="11"/>
      <c r="T362" s="11"/>
      <c r="U362" s="11"/>
      <c r="V362" s="11"/>
      <c r="W362" s="11"/>
    </row>
    <row r="363">
      <c r="A363" s="11"/>
      <c r="B363" s="11"/>
      <c r="C363" s="11"/>
      <c r="D363" s="11"/>
      <c r="E363" s="11"/>
      <c r="F363" s="11"/>
      <c r="G363" s="11"/>
      <c r="H363" s="11"/>
      <c r="I363" s="11"/>
      <c r="J363" s="11"/>
      <c r="K363" s="39"/>
      <c r="L363" s="11"/>
      <c r="M363" s="11"/>
      <c r="N363" s="11"/>
      <c r="O363" s="11"/>
      <c r="P363" s="10"/>
      <c r="Q363" s="11"/>
      <c r="R363" s="11"/>
      <c r="S363" s="11"/>
      <c r="T363" s="11"/>
      <c r="U363" s="11"/>
      <c r="V363" s="11"/>
      <c r="W363" s="11"/>
    </row>
    <row r="364">
      <c r="A364" s="11"/>
      <c r="B364" s="11"/>
      <c r="C364" s="11"/>
      <c r="D364" s="11"/>
      <c r="E364" s="11"/>
      <c r="F364" s="11"/>
      <c r="G364" s="11"/>
      <c r="H364" s="11"/>
      <c r="I364" s="11"/>
      <c r="J364" s="11"/>
      <c r="K364" s="39"/>
      <c r="L364" s="11"/>
      <c r="M364" s="11"/>
      <c r="N364" s="11"/>
      <c r="O364" s="11"/>
      <c r="P364" s="10"/>
      <c r="Q364" s="11"/>
      <c r="R364" s="11"/>
      <c r="S364" s="11"/>
      <c r="T364" s="11"/>
      <c r="U364" s="11"/>
      <c r="V364" s="11"/>
      <c r="W364" s="11"/>
    </row>
    <row r="365">
      <c r="A365" s="11"/>
      <c r="B365" s="11"/>
      <c r="C365" s="11"/>
      <c r="D365" s="11"/>
      <c r="E365" s="11"/>
      <c r="F365" s="11"/>
      <c r="G365" s="11"/>
      <c r="H365" s="11"/>
      <c r="I365" s="11"/>
      <c r="J365" s="11"/>
      <c r="K365" s="39"/>
      <c r="L365" s="11"/>
      <c r="M365" s="11"/>
      <c r="N365" s="11"/>
      <c r="O365" s="11"/>
      <c r="P365" s="10"/>
      <c r="Q365" s="11"/>
      <c r="R365" s="11"/>
      <c r="S365" s="11"/>
      <c r="T365" s="11"/>
      <c r="U365" s="11"/>
      <c r="V365" s="11"/>
      <c r="W365" s="11"/>
    </row>
    <row r="366">
      <c r="A366" s="11"/>
      <c r="B366" s="11"/>
      <c r="C366" s="11"/>
      <c r="D366" s="11"/>
      <c r="E366" s="11"/>
      <c r="F366" s="11"/>
      <c r="G366" s="11"/>
      <c r="H366" s="11"/>
      <c r="I366" s="11"/>
      <c r="J366" s="11"/>
      <c r="K366" s="39"/>
      <c r="L366" s="11"/>
      <c r="M366" s="11"/>
      <c r="N366" s="11"/>
      <c r="O366" s="11"/>
      <c r="P366" s="10"/>
      <c r="Q366" s="11"/>
      <c r="R366" s="11"/>
      <c r="S366" s="11"/>
      <c r="T366" s="11"/>
      <c r="U366" s="11"/>
      <c r="V366" s="11"/>
      <c r="W366" s="11"/>
    </row>
    <row r="367">
      <c r="A367" s="11"/>
      <c r="B367" s="11"/>
      <c r="C367" s="11"/>
      <c r="D367" s="11"/>
      <c r="E367" s="11"/>
      <c r="F367" s="11"/>
      <c r="G367" s="11"/>
      <c r="H367" s="11"/>
      <c r="I367" s="11"/>
      <c r="J367" s="11"/>
      <c r="K367" s="39"/>
      <c r="L367" s="11"/>
      <c r="M367" s="11"/>
      <c r="N367" s="11"/>
      <c r="O367" s="11"/>
      <c r="P367" s="10"/>
      <c r="Q367" s="11"/>
      <c r="R367" s="11"/>
      <c r="S367" s="11"/>
      <c r="T367" s="11"/>
      <c r="U367" s="11"/>
      <c r="V367" s="11"/>
      <c r="W367" s="11"/>
    </row>
    <row r="368">
      <c r="A368" s="11"/>
      <c r="B368" s="11"/>
      <c r="C368" s="11"/>
      <c r="D368" s="11"/>
      <c r="E368" s="11"/>
      <c r="F368" s="11"/>
      <c r="G368" s="11"/>
      <c r="H368" s="11"/>
      <c r="I368" s="11"/>
      <c r="J368" s="11"/>
      <c r="K368" s="39"/>
      <c r="L368" s="11"/>
      <c r="M368" s="11"/>
      <c r="N368" s="11"/>
      <c r="O368" s="11"/>
      <c r="P368" s="10"/>
      <c r="Q368" s="11"/>
      <c r="R368" s="11"/>
      <c r="S368" s="11"/>
      <c r="T368" s="11"/>
      <c r="U368" s="11"/>
      <c r="V368" s="11"/>
      <c r="W368" s="11"/>
    </row>
    <row r="369">
      <c r="A369" s="11"/>
      <c r="B369" s="11"/>
      <c r="C369" s="11"/>
      <c r="D369" s="11"/>
      <c r="E369" s="11"/>
      <c r="F369" s="11"/>
      <c r="G369" s="11"/>
      <c r="H369" s="11"/>
      <c r="I369" s="11"/>
      <c r="J369" s="11"/>
      <c r="K369" s="39"/>
      <c r="L369" s="11"/>
      <c r="M369" s="11"/>
      <c r="N369" s="11"/>
      <c r="O369" s="11"/>
      <c r="P369" s="10"/>
      <c r="Q369" s="11"/>
      <c r="R369" s="11"/>
      <c r="S369" s="11"/>
      <c r="T369" s="11"/>
      <c r="U369" s="11"/>
      <c r="V369" s="11"/>
      <c r="W369" s="11"/>
    </row>
    <row r="370">
      <c r="A370" s="11"/>
      <c r="B370" s="11"/>
      <c r="C370" s="11"/>
      <c r="D370" s="11"/>
      <c r="E370" s="11"/>
      <c r="F370" s="11"/>
      <c r="G370" s="11"/>
      <c r="H370" s="11"/>
      <c r="I370" s="11"/>
      <c r="J370" s="11"/>
      <c r="K370" s="39"/>
      <c r="L370" s="11"/>
      <c r="M370" s="11"/>
      <c r="N370" s="11"/>
      <c r="O370" s="11"/>
      <c r="P370" s="10"/>
      <c r="Q370" s="11"/>
      <c r="R370" s="11"/>
      <c r="S370" s="11"/>
      <c r="T370" s="11"/>
      <c r="U370" s="11"/>
      <c r="V370" s="11"/>
      <c r="W370" s="11"/>
    </row>
    <row r="371">
      <c r="A371" s="11"/>
      <c r="B371" s="11"/>
      <c r="C371" s="11"/>
      <c r="D371" s="11"/>
      <c r="E371" s="11"/>
      <c r="F371" s="11"/>
      <c r="G371" s="11"/>
      <c r="H371" s="11"/>
      <c r="I371" s="11"/>
      <c r="J371" s="11"/>
      <c r="K371" s="39"/>
      <c r="L371" s="11"/>
      <c r="M371" s="11"/>
      <c r="N371" s="11"/>
      <c r="O371" s="11"/>
      <c r="P371" s="10"/>
      <c r="Q371" s="11"/>
      <c r="R371" s="11"/>
      <c r="S371" s="11"/>
      <c r="T371" s="11"/>
      <c r="U371" s="11"/>
      <c r="V371" s="11"/>
      <c r="W371" s="11"/>
    </row>
    <row r="372">
      <c r="A372" s="11"/>
      <c r="B372" s="11"/>
      <c r="C372" s="11"/>
      <c r="D372" s="11"/>
      <c r="E372" s="11"/>
      <c r="F372" s="11"/>
      <c r="G372" s="11"/>
      <c r="H372" s="11"/>
      <c r="I372" s="11"/>
      <c r="J372" s="11"/>
      <c r="K372" s="39"/>
      <c r="L372" s="11"/>
      <c r="M372" s="11"/>
      <c r="N372" s="11"/>
      <c r="O372" s="11"/>
      <c r="P372" s="10"/>
      <c r="Q372" s="11"/>
      <c r="R372" s="11"/>
      <c r="S372" s="11"/>
      <c r="T372" s="11"/>
      <c r="U372" s="11"/>
      <c r="V372" s="11"/>
      <c r="W372" s="11"/>
    </row>
    <row r="373">
      <c r="A373" s="11"/>
      <c r="B373" s="11"/>
      <c r="C373" s="11"/>
      <c r="D373" s="11"/>
      <c r="E373" s="11"/>
      <c r="F373" s="11"/>
      <c r="G373" s="11"/>
      <c r="H373" s="11"/>
      <c r="I373" s="11"/>
      <c r="J373" s="11"/>
      <c r="K373" s="39"/>
      <c r="L373" s="11"/>
      <c r="M373" s="11"/>
      <c r="N373" s="11"/>
      <c r="O373" s="11"/>
      <c r="P373" s="10"/>
      <c r="Q373" s="11"/>
      <c r="R373" s="11"/>
      <c r="S373" s="11"/>
      <c r="T373" s="11"/>
      <c r="U373" s="11"/>
      <c r="V373" s="11"/>
      <c r="W373" s="11"/>
    </row>
    <row r="374">
      <c r="A374" s="11"/>
      <c r="B374" s="11"/>
      <c r="C374" s="11"/>
      <c r="D374" s="11"/>
      <c r="E374" s="11"/>
      <c r="F374" s="11"/>
      <c r="G374" s="11"/>
      <c r="H374" s="11"/>
      <c r="I374" s="11"/>
      <c r="J374" s="11"/>
      <c r="K374" s="39"/>
      <c r="L374" s="11"/>
      <c r="M374" s="11"/>
      <c r="N374" s="11"/>
      <c r="O374" s="11"/>
      <c r="P374" s="10"/>
      <c r="Q374" s="11"/>
      <c r="R374" s="11"/>
      <c r="S374" s="11"/>
      <c r="T374" s="11"/>
      <c r="U374" s="11"/>
      <c r="V374" s="11"/>
      <c r="W374" s="11"/>
    </row>
    <row r="375">
      <c r="A375" s="11"/>
      <c r="B375" s="11"/>
      <c r="C375" s="11"/>
      <c r="D375" s="11"/>
      <c r="E375" s="11"/>
      <c r="F375" s="11"/>
      <c r="G375" s="11"/>
      <c r="H375" s="11"/>
      <c r="I375" s="11"/>
      <c r="J375" s="11"/>
      <c r="K375" s="39"/>
      <c r="L375" s="11"/>
      <c r="M375" s="11"/>
      <c r="N375" s="11"/>
      <c r="O375" s="11"/>
      <c r="P375" s="10"/>
      <c r="Q375" s="11"/>
      <c r="R375" s="11"/>
      <c r="S375" s="11"/>
      <c r="T375" s="11"/>
      <c r="U375" s="11"/>
      <c r="V375" s="11"/>
      <c r="W375" s="11"/>
    </row>
    <row r="376">
      <c r="A376" s="11"/>
      <c r="B376" s="11"/>
      <c r="C376" s="11"/>
      <c r="D376" s="11"/>
      <c r="E376" s="11"/>
      <c r="F376" s="11"/>
      <c r="G376" s="11"/>
      <c r="H376" s="11"/>
      <c r="I376" s="11"/>
      <c r="J376" s="11"/>
      <c r="K376" s="39"/>
      <c r="L376" s="11"/>
      <c r="M376" s="11"/>
      <c r="N376" s="11"/>
      <c r="O376" s="11"/>
      <c r="P376" s="10"/>
      <c r="Q376" s="11"/>
      <c r="R376" s="11"/>
      <c r="S376" s="11"/>
      <c r="T376" s="11"/>
      <c r="U376" s="11"/>
      <c r="V376" s="11"/>
      <c r="W376" s="11"/>
    </row>
    <row r="377">
      <c r="A377" s="11"/>
      <c r="B377" s="11"/>
      <c r="C377" s="11"/>
      <c r="D377" s="11"/>
      <c r="E377" s="11"/>
      <c r="F377" s="11"/>
      <c r="G377" s="11"/>
      <c r="H377" s="11"/>
      <c r="I377" s="11"/>
      <c r="J377" s="11"/>
      <c r="K377" s="39"/>
      <c r="L377" s="11"/>
      <c r="M377" s="11"/>
      <c r="N377" s="11"/>
      <c r="O377" s="11"/>
      <c r="P377" s="10"/>
      <c r="Q377" s="11"/>
      <c r="R377" s="11"/>
      <c r="S377" s="11"/>
      <c r="T377" s="11"/>
      <c r="U377" s="11"/>
      <c r="V377" s="11"/>
      <c r="W377" s="11"/>
    </row>
    <row r="378">
      <c r="A378" s="11"/>
      <c r="B378" s="11"/>
      <c r="C378" s="11"/>
      <c r="D378" s="11"/>
      <c r="E378" s="11"/>
      <c r="F378" s="11"/>
      <c r="G378" s="11"/>
      <c r="H378" s="11"/>
      <c r="I378" s="11"/>
      <c r="J378" s="11"/>
      <c r="K378" s="39"/>
      <c r="L378" s="11"/>
      <c r="M378" s="11"/>
      <c r="N378" s="11"/>
      <c r="O378" s="11"/>
      <c r="P378" s="10"/>
      <c r="Q378" s="11"/>
      <c r="R378" s="11"/>
      <c r="S378" s="11"/>
      <c r="T378" s="11"/>
      <c r="U378" s="11"/>
      <c r="V378" s="11"/>
      <c r="W378" s="11"/>
    </row>
    <row r="379">
      <c r="A379" s="11"/>
      <c r="B379" s="11"/>
      <c r="C379" s="11"/>
      <c r="D379" s="11"/>
      <c r="E379" s="11"/>
      <c r="F379" s="11"/>
      <c r="G379" s="11"/>
      <c r="H379" s="11"/>
      <c r="I379" s="11"/>
      <c r="J379" s="11"/>
      <c r="K379" s="39"/>
      <c r="L379" s="11"/>
      <c r="M379" s="11"/>
      <c r="N379" s="11"/>
      <c r="O379" s="11"/>
      <c r="P379" s="10"/>
      <c r="Q379" s="11"/>
      <c r="R379" s="11"/>
      <c r="S379" s="11"/>
      <c r="T379" s="11"/>
      <c r="U379" s="11"/>
      <c r="V379" s="11"/>
      <c r="W379" s="11"/>
    </row>
    <row r="380">
      <c r="A380" s="11"/>
      <c r="B380" s="11"/>
      <c r="C380" s="11"/>
      <c r="D380" s="11"/>
      <c r="E380" s="11"/>
      <c r="F380" s="11"/>
      <c r="G380" s="11"/>
      <c r="H380" s="11"/>
      <c r="I380" s="11"/>
      <c r="J380" s="11"/>
      <c r="K380" s="39"/>
      <c r="L380" s="11"/>
      <c r="M380" s="11"/>
      <c r="N380" s="11"/>
      <c r="O380" s="11"/>
      <c r="P380" s="10"/>
      <c r="Q380" s="11"/>
      <c r="R380" s="11"/>
      <c r="S380" s="11"/>
      <c r="T380" s="11"/>
      <c r="U380" s="11"/>
      <c r="V380" s="11"/>
      <c r="W380" s="11"/>
    </row>
    <row r="381">
      <c r="A381" s="11"/>
      <c r="B381" s="11"/>
      <c r="C381" s="11"/>
      <c r="D381" s="11"/>
      <c r="E381" s="11"/>
      <c r="F381" s="11"/>
      <c r="G381" s="11"/>
      <c r="H381" s="11"/>
      <c r="I381" s="11"/>
      <c r="J381" s="11"/>
      <c r="K381" s="39"/>
      <c r="L381" s="11"/>
      <c r="M381" s="11"/>
      <c r="N381" s="11"/>
      <c r="O381" s="11"/>
      <c r="P381" s="10"/>
      <c r="Q381" s="11"/>
      <c r="R381" s="11"/>
      <c r="S381" s="11"/>
      <c r="T381" s="11"/>
      <c r="U381" s="11"/>
      <c r="V381" s="11"/>
      <c r="W381" s="11"/>
    </row>
    <row r="382">
      <c r="A382" s="11"/>
      <c r="B382" s="11"/>
      <c r="C382" s="11"/>
      <c r="D382" s="11"/>
      <c r="E382" s="11"/>
      <c r="F382" s="11"/>
      <c r="G382" s="11"/>
      <c r="H382" s="11"/>
      <c r="I382" s="11"/>
      <c r="J382" s="11"/>
      <c r="K382" s="39"/>
      <c r="L382" s="11"/>
      <c r="M382" s="11"/>
      <c r="N382" s="11"/>
      <c r="O382" s="11"/>
      <c r="P382" s="10"/>
      <c r="Q382" s="11"/>
      <c r="R382" s="11"/>
      <c r="S382" s="11"/>
      <c r="T382" s="11"/>
      <c r="U382" s="11"/>
      <c r="V382" s="11"/>
      <c r="W382" s="11"/>
    </row>
    <row r="383">
      <c r="A383" s="11"/>
      <c r="B383" s="11"/>
      <c r="C383" s="11"/>
      <c r="D383" s="11"/>
      <c r="E383" s="11"/>
      <c r="F383" s="11"/>
      <c r="G383" s="11"/>
      <c r="H383" s="11"/>
      <c r="I383" s="11"/>
      <c r="J383" s="11"/>
      <c r="K383" s="39"/>
      <c r="L383" s="11"/>
      <c r="M383" s="11"/>
      <c r="N383" s="11"/>
      <c r="O383" s="11"/>
      <c r="P383" s="10"/>
      <c r="Q383" s="11"/>
      <c r="R383" s="11"/>
      <c r="S383" s="11"/>
      <c r="T383" s="11"/>
      <c r="U383" s="11"/>
      <c r="V383" s="11"/>
      <c r="W383" s="11"/>
    </row>
    <row r="384">
      <c r="A384" s="11"/>
      <c r="B384" s="11"/>
      <c r="C384" s="11"/>
      <c r="D384" s="11"/>
      <c r="E384" s="11"/>
      <c r="F384" s="11"/>
      <c r="G384" s="11"/>
      <c r="H384" s="11"/>
      <c r="I384" s="11"/>
      <c r="J384" s="11"/>
      <c r="K384" s="39"/>
      <c r="L384" s="11"/>
      <c r="M384" s="11"/>
      <c r="N384" s="11"/>
      <c r="O384" s="11"/>
      <c r="P384" s="10"/>
      <c r="Q384" s="11"/>
      <c r="R384" s="11"/>
      <c r="S384" s="11"/>
      <c r="T384" s="11"/>
      <c r="U384" s="11"/>
      <c r="V384" s="11"/>
      <c r="W384" s="11"/>
    </row>
    <row r="385">
      <c r="A385" s="11"/>
      <c r="B385" s="11"/>
      <c r="C385" s="11"/>
      <c r="D385" s="11"/>
      <c r="E385" s="11"/>
      <c r="F385" s="11"/>
      <c r="G385" s="11"/>
      <c r="H385" s="11"/>
      <c r="I385" s="11"/>
      <c r="J385" s="11"/>
      <c r="K385" s="39"/>
      <c r="L385" s="11"/>
      <c r="M385" s="11"/>
      <c r="N385" s="11"/>
      <c r="O385" s="11"/>
      <c r="P385" s="10"/>
      <c r="Q385" s="11"/>
      <c r="R385" s="11"/>
      <c r="S385" s="11"/>
      <c r="T385" s="11"/>
      <c r="U385" s="11"/>
      <c r="V385" s="11"/>
      <c r="W385" s="11"/>
    </row>
    <row r="386">
      <c r="A386" s="11"/>
      <c r="B386" s="11"/>
      <c r="C386" s="11"/>
      <c r="D386" s="11"/>
      <c r="E386" s="11"/>
      <c r="F386" s="11"/>
      <c r="G386" s="11"/>
      <c r="H386" s="11"/>
      <c r="I386" s="11"/>
      <c r="J386" s="11"/>
      <c r="K386" s="39"/>
      <c r="L386" s="11"/>
      <c r="M386" s="11"/>
      <c r="N386" s="11"/>
      <c r="O386" s="11"/>
      <c r="P386" s="10"/>
      <c r="Q386" s="11"/>
      <c r="R386" s="11"/>
      <c r="S386" s="11"/>
      <c r="T386" s="11"/>
      <c r="U386" s="11"/>
      <c r="V386" s="11"/>
      <c r="W386" s="11"/>
    </row>
    <row r="387">
      <c r="A387" s="11"/>
      <c r="B387" s="11"/>
      <c r="C387" s="11"/>
      <c r="D387" s="11"/>
      <c r="E387" s="11"/>
      <c r="F387" s="11"/>
      <c r="G387" s="11"/>
      <c r="H387" s="11"/>
      <c r="I387" s="11"/>
      <c r="J387" s="11"/>
      <c r="K387" s="39"/>
      <c r="L387" s="11"/>
      <c r="M387" s="11"/>
      <c r="N387" s="11"/>
      <c r="O387" s="11"/>
      <c r="P387" s="10"/>
      <c r="Q387" s="11"/>
      <c r="R387" s="11"/>
      <c r="S387" s="11"/>
      <c r="T387" s="11"/>
      <c r="U387" s="11"/>
      <c r="V387" s="11"/>
      <c r="W387" s="11"/>
    </row>
    <row r="388">
      <c r="A388" s="11"/>
      <c r="B388" s="11"/>
      <c r="C388" s="11"/>
      <c r="D388" s="11"/>
      <c r="E388" s="11"/>
      <c r="F388" s="11"/>
      <c r="G388" s="11"/>
      <c r="H388" s="11"/>
      <c r="I388" s="11"/>
      <c r="J388" s="11"/>
      <c r="K388" s="39"/>
      <c r="L388" s="11"/>
      <c r="M388" s="11"/>
      <c r="N388" s="11"/>
      <c r="O388" s="11"/>
      <c r="P388" s="10"/>
      <c r="Q388" s="11"/>
      <c r="R388" s="11"/>
      <c r="S388" s="11"/>
      <c r="T388" s="11"/>
      <c r="U388" s="11"/>
      <c r="V388" s="11"/>
      <c r="W388" s="11"/>
    </row>
    <row r="389">
      <c r="A389" s="11"/>
      <c r="B389" s="11"/>
      <c r="C389" s="11"/>
      <c r="D389" s="11"/>
      <c r="E389" s="11"/>
      <c r="F389" s="11"/>
      <c r="G389" s="11"/>
      <c r="H389" s="11"/>
      <c r="I389" s="11"/>
      <c r="J389" s="11"/>
      <c r="K389" s="39"/>
      <c r="L389" s="11"/>
      <c r="M389" s="11"/>
      <c r="N389" s="11"/>
      <c r="O389" s="11"/>
      <c r="P389" s="10"/>
      <c r="Q389" s="11"/>
      <c r="R389" s="11"/>
      <c r="S389" s="11"/>
      <c r="T389" s="11"/>
      <c r="U389" s="11"/>
      <c r="V389" s="11"/>
      <c r="W389" s="11"/>
    </row>
    <row r="390">
      <c r="A390" s="11"/>
      <c r="B390" s="11"/>
      <c r="C390" s="11"/>
      <c r="D390" s="11"/>
      <c r="E390" s="11"/>
      <c r="F390" s="11"/>
      <c r="G390" s="11"/>
      <c r="H390" s="11"/>
      <c r="I390" s="11"/>
      <c r="J390" s="11"/>
      <c r="K390" s="39"/>
      <c r="L390" s="11"/>
      <c r="M390" s="11"/>
      <c r="N390" s="11"/>
      <c r="O390" s="11"/>
      <c r="P390" s="10"/>
      <c r="Q390" s="11"/>
      <c r="R390" s="11"/>
      <c r="S390" s="11"/>
      <c r="T390" s="11"/>
      <c r="U390" s="11"/>
      <c r="V390" s="11"/>
      <c r="W390" s="11"/>
    </row>
    <row r="391">
      <c r="A391" s="11"/>
      <c r="B391" s="11"/>
      <c r="C391" s="11"/>
      <c r="D391" s="11"/>
      <c r="E391" s="11"/>
      <c r="F391" s="11"/>
      <c r="G391" s="11"/>
      <c r="H391" s="11"/>
      <c r="I391" s="11"/>
      <c r="J391" s="11"/>
      <c r="K391" s="39"/>
      <c r="L391" s="11"/>
      <c r="M391" s="11"/>
      <c r="N391" s="11"/>
      <c r="O391" s="11"/>
      <c r="P391" s="10"/>
      <c r="Q391" s="11"/>
      <c r="R391" s="11"/>
      <c r="S391" s="11"/>
      <c r="T391" s="11"/>
      <c r="U391" s="11"/>
      <c r="V391" s="11"/>
      <c r="W391" s="11"/>
    </row>
    <row r="392">
      <c r="A392" s="11"/>
      <c r="B392" s="11"/>
      <c r="C392" s="11"/>
      <c r="D392" s="11"/>
      <c r="E392" s="11"/>
      <c r="F392" s="11"/>
      <c r="G392" s="11"/>
      <c r="H392" s="11"/>
      <c r="I392" s="11"/>
      <c r="J392" s="11"/>
      <c r="K392" s="39"/>
      <c r="L392" s="11"/>
      <c r="M392" s="11"/>
      <c r="N392" s="11"/>
      <c r="O392" s="11"/>
      <c r="P392" s="10"/>
      <c r="Q392" s="11"/>
      <c r="R392" s="11"/>
      <c r="S392" s="11"/>
      <c r="T392" s="11"/>
      <c r="U392" s="11"/>
      <c r="V392" s="11"/>
      <c r="W392" s="11"/>
    </row>
    <row r="393">
      <c r="A393" s="11"/>
      <c r="B393" s="11"/>
      <c r="C393" s="11"/>
      <c r="D393" s="11"/>
      <c r="E393" s="11"/>
      <c r="F393" s="11"/>
      <c r="G393" s="11"/>
      <c r="H393" s="11"/>
      <c r="I393" s="11"/>
      <c r="J393" s="11"/>
      <c r="K393" s="39"/>
      <c r="L393" s="11"/>
      <c r="M393" s="11"/>
      <c r="N393" s="11"/>
      <c r="O393" s="11"/>
      <c r="P393" s="10"/>
      <c r="Q393" s="11"/>
      <c r="R393" s="11"/>
      <c r="S393" s="11"/>
      <c r="T393" s="11"/>
      <c r="U393" s="11"/>
      <c r="V393" s="11"/>
      <c r="W393" s="11"/>
    </row>
    <row r="394">
      <c r="A394" s="11"/>
      <c r="B394" s="11"/>
      <c r="C394" s="11"/>
      <c r="D394" s="11"/>
      <c r="E394" s="11"/>
      <c r="F394" s="11"/>
      <c r="G394" s="11"/>
      <c r="H394" s="11"/>
      <c r="I394" s="11"/>
      <c r="J394" s="11"/>
      <c r="K394" s="39"/>
      <c r="L394" s="11"/>
      <c r="M394" s="11"/>
      <c r="N394" s="11"/>
      <c r="O394" s="11"/>
      <c r="P394" s="10"/>
      <c r="Q394" s="11"/>
      <c r="R394" s="11"/>
      <c r="S394" s="11"/>
      <c r="T394" s="11"/>
      <c r="U394" s="11"/>
      <c r="V394" s="11"/>
      <c r="W394" s="11"/>
    </row>
    <row r="395">
      <c r="A395" s="11"/>
      <c r="B395" s="11"/>
      <c r="C395" s="11"/>
      <c r="D395" s="11"/>
      <c r="E395" s="11"/>
      <c r="F395" s="11"/>
      <c r="G395" s="11"/>
      <c r="H395" s="11"/>
      <c r="I395" s="11"/>
      <c r="J395" s="11"/>
      <c r="K395" s="39"/>
      <c r="L395" s="11"/>
      <c r="M395" s="11"/>
      <c r="N395" s="11"/>
      <c r="O395" s="11"/>
      <c r="P395" s="10"/>
      <c r="Q395" s="11"/>
      <c r="R395" s="11"/>
      <c r="S395" s="11"/>
      <c r="T395" s="11"/>
      <c r="U395" s="11"/>
      <c r="V395" s="11"/>
      <c r="W395" s="11"/>
    </row>
    <row r="396">
      <c r="A396" s="11"/>
      <c r="B396" s="11"/>
      <c r="C396" s="11"/>
      <c r="D396" s="11"/>
      <c r="E396" s="11"/>
      <c r="F396" s="11"/>
      <c r="G396" s="11"/>
      <c r="H396" s="11"/>
      <c r="I396" s="11"/>
      <c r="J396" s="11"/>
      <c r="K396" s="39"/>
      <c r="L396" s="11"/>
      <c r="M396" s="11"/>
      <c r="N396" s="11"/>
      <c r="O396" s="11"/>
      <c r="P396" s="10"/>
      <c r="Q396" s="11"/>
      <c r="R396" s="11"/>
      <c r="S396" s="11"/>
      <c r="T396" s="11"/>
      <c r="U396" s="11"/>
      <c r="V396" s="11"/>
      <c r="W396" s="11"/>
    </row>
    <row r="397">
      <c r="A397" s="11"/>
      <c r="B397" s="11"/>
      <c r="C397" s="11"/>
      <c r="D397" s="11"/>
      <c r="E397" s="11"/>
      <c r="F397" s="11"/>
      <c r="G397" s="11"/>
      <c r="H397" s="11"/>
      <c r="I397" s="11"/>
      <c r="J397" s="11"/>
      <c r="K397" s="39"/>
      <c r="L397" s="11"/>
      <c r="M397" s="11"/>
      <c r="N397" s="11"/>
      <c r="O397" s="11"/>
      <c r="P397" s="10"/>
      <c r="Q397" s="11"/>
      <c r="R397" s="11"/>
      <c r="S397" s="11"/>
      <c r="T397" s="11"/>
      <c r="U397" s="11"/>
      <c r="V397" s="11"/>
      <c r="W397" s="11"/>
    </row>
    <row r="398">
      <c r="A398" s="11"/>
      <c r="B398" s="11"/>
      <c r="C398" s="11"/>
      <c r="D398" s="11"/>
      <c r="E398" s="11"/>
      <c r="F398" s="11"/>
      <c r="G398" s="11"/>
      <c r="H398" s="11"/>
      <c r="I398" s="11"/>
      <c r="J398" s="11"/>
      <c r="K398" s="39"/>
      <c r="L398" s="11"/>
      <c r="M398" s="11"/>
      <c r="N398" s="11"/>
      <c r="O398" s="11"/>
      <c r="P398" s="10"/>
      <c r="Q398" s="11"/>
      <c r="R398" s="11"/>
      <c r="S398" s="11"/>
      <c r="T398" s="11"/>
      <c r="U398" s="11"/>
      <c r="V398" s="11"/>
      <c r="W398" s="11"/>
    </row>
    <row r="399">
      <c r="A399" s="11"/>
      <c r="B399" s="11"/>
      <c r="C399" s="11"/>
      <c r="D399" s="11"/>
      <c r="E399" s="11"/>
      <c r="F399" s="11"/>
      <c r="G399" s="11"/>
      <c r="H399" s="11"/>
      <c r="I399" s="11"/>
      <c r="J399" s="11"/>
      <c r="K399" s="39"/>
      <c r="L399" s="11"/>
      <c r="M399" s="11"/>
      <c r="N399" s="11"/>
      <c r="O399" s="11"/>
      <c r="P399" s="10"/>
      <c r="Q399" s="11"/>
      <c r="R399" s="11"/>
      <c r="S399" s="11"/>
      <c r="T399" s="11"/>
      <c r="U399" s="11"/>
      <c r="V399" s="11"/>
      <c r="W399" s="11"/>
    </row>
    <row r="400">
      <c r="A400" s="11"/>
      <c r="B400" s="11"/>
      <c r="C400" s="11"/>
      <c r="D400" s="11"/>
      <c r="E400" s="11"/>
      <c r="F400" s="11"/>
      <c r="G400" s="11"/>
      <c r="H400" s="11"/>
      <c r="I400" s="11"/>
      <c r="J400" s="11"/>
      <c r="K400" s="39"/>
      <c r="L400" s="11"/>
      <c r="M400" s="11"/>
      <c r="N400" s="11"/>
      <c r="O400" s="11"/>
      <c r="P400" s="10"/>
      <c r="Q400" s="11"/>
      <c r="R400" s="11"/>
      <c r="S400" s="11"/>
      <c r="T400" s="11"/>
      <c r="U400" s="11"/>
      <c r="V400" s="11"/>
      <c r="W400" s="11"/>
    </row>
    <row r="401">
      <c r="A401" s="11"/>
      <c r="B401" s="11"/>
      <c r="C401" s="11"/>
      <c r="D401" s="11"/>
      <c r="E401" s="11"/>
      <c r="F401" s="11"/>
      <c r="G401" s="11"/>
      <c r="H401" s="11"/>
      <c r="I401" s="11"/>
      <c r="J401" s="11"/>
      <c r="K401" s="39"/>
      <c r="L401" s="11"/>
      <c r="M401" s="11"/>
      <c r="N401" s="11"/>
      <c r="O401" s="11"/>
      <c r="P401" s="10"/>
      <c r="Q401" s="11"/>
      <c r="R401" s="11"/>
      <c r="S401" s="11"/>
      <c r="T401" s="11"/>
      <c r="U401" s="11"/>
      <c r="V401" s="11"/>
      <c r="W401" s="11"/>
    </row>
    <row r="402">
      <c r="A402" s="11"/>
      <c r="B402" s="11"/>
      <c r="C402" s="11"/>
      <c r="D402" s="11"/>
      <c r="E402" s="11"/>
      <c r="F402" s="11"/>
      <c r="G402" s="11"/>
      <c r="H402" s="11"/>
      <c r="I402" s="11"/>
      <c r="J402" s="11"/>
      <c r="K402" s="39"/>
      <c r="L402" s="11"/>
      <c r="M402" s="11"/>
      <c r="N402" s="11"/>
      <c r="O402" s="11"/>
      <c r="P402" s="10"/>
      <c r="Q402" s="11"/>
      <c r="R402" s="11"/>
      <c r="S402" s="11"/>
      <c r="T402" s="11"/>
      <c r="U402" s="11"/>
      <c r="V402" s="11"/>
      <c r="W402" s="11"/>
    </row>
    <row r="403">
      <c r="A403" s="11"/>
      <c r="B403" s="11"/>
      <c r="C403" s="11"/>
      <c r="D403" s="11"/>
      <c r="E403" s="11"/>
      <c r="F403" s="11"/>
      <c r="G403" s="11"/>
      <c r="H403" s="11"/>
      <c r="I403" s="11"/>
      <c r="J403" s="11"/>
      <c r="K403" s="39"/>
      <c r="L403" s="11"/>
      <c r="M403" s="11"/>
      <c r="N403" s="11"/>
      <c r="O403" s="11"/>
      <c r="P403" s="10"/>
      <c r="Q403" s="11"/>
      <c r="R403" s="11"/>
      <c r="S403" s="11"/>
      <c r="T403" s="11"/>
      <c r="U403" s="11"/>
      <c r="V403" s="11"/>
      <c r="W403" s="11"/>
    </row>
    <row r="404">
      <c r="A404" s="11"/>
      <c r="B404" s="11"/>
      <c r="C404" s="11"/>
      <c r="D404" s="11"/>
      <c r="E404" s="11"/>
      <c r="F404" s="11"/>
      <c r="G404" s="11"/>
      <c r="H404" s="11"/>
      <c r="I404" s="11"/>
      <c r="J404" s="11"/>
      <c r="K404" s="39"/>
      <c r="L404" s="11"/>
      <c r="M404" s="11"/>
      <c r="N404" s="11"/>
      <c r="O404" s="11"/>
      <c r="P404" s="10"/>
      <c r="Q404" s="11"/>
      <c r="R404" s="11"/>
      <c r="S404" s="11"/>
      <c r="T404" s="11"/>
      <c r="U404" s="11"/>
      <c r="V404" s="11"/>
      <c r="W404" s="11"/>
    </row>
    <row r="405">
      <c r="A405" s="11"/>
      <c r="B405" s="11"/>
      <c r="C405" s="11"/>
      <c r="D405" s="11"/>
      <c r="E405" s="11"/>
      <c r="F405" s="11"/>
      <c r="G405" s="11"/>
      <c r="H405" s="11"/>
      <c r="I405" s="11"/>
      <c r="J405" s="11"/>
      <c r="K405" s="39"/>
      <c r="L405" s="11"/>
      <c r="M405" s="11"/>
      <c r="N405" s="11"/>
      <c r="O405" s="11"/>
      <c r="P405" s="10"/>
      <c r="Q405" s="11"/>
      <c r="R405" s="11"/>
      <c r="S405" s="11"/>
      <c r="T405" s="11"/>
      <c r="U405" s="11"/>
      <c r="V405" s="11"/>
      <c r="W405" s="11"/>
    </row>
    <row r="406">
      <c r="A406" s="11"/>
      <c r="B406" s="11"/>
      <c r="C406" s="11"/>
      <c r="D406" s="11"/>
      <c r="E406" s="11"/>
      <c r="F406" s="11"/>
      <c r="G406" s="11"/>
      <c r="H406" s="11"/>
      <c r="I406" s="11"/>
      <c r="J406" s="11"/>
      <c r="K406" s="39"/>
      <c r="L406" s="11"/>
      <c r="M406" s="11"/>
      <c r="N406" s="11"/>
      <c r="O406" s="11"/>
      <c r="P406" s="10"/>
      <c r="Q406" s="11"/>
      <c r="R406" s="11"/>
      <c r="S406" s="11"/>
      <c r="T406" s="11"/>
      <c r="U406" s="11"/>
      <c r="V406" s="11"/>
      <c r="W406" s="11"/>
    </row>
    <row r="407">
      <c r="A407" s="11"/>
      <c r="B407" s="11"/>
      <c r="C407" s="11"/>
      <c r="D407" s="11"/>
      <c r="E407" s="11"/>
      <c r="F407" s="11"/>
      <c r="G407" s="11"/>
      <c r="H407" s="11"/>
      <c r="I407" s="11"/>
      <c r="J407" s="11"/>
      <c r="K407" s="39"/>
      <c r="L407" s="11"/>
      <c r="M407" s="11"/>
      <c r="N407" s="11"/>
      <c r="O407" s="11"/>
      <c r="P407" s="10"/>
      <c r="Q407" s="11"/>
      <c r="R407" s="11"/>
      <c r="S407" s="11"/>
      <c r="T407" s="11"/>
      <c r="U407" s="11"/>
      <c r="V407" s="11"/>
      <c r="W407" s="11"/>
    </row>
    <row r="408">
      <c r="A408" s="11"/>
      <c r="B408" s="11"/>
      <c r="C408" s="11"/>
      <c r="D408" s="11"/>
      <c r="E408" s="11"/>
      <c r="F408" s="11"/>
      <c r="G408" s="11"/>
      <c r="H408" s="11"/>
      <c r="I408" s="11"/>
      <c r="J408" s="11"/>
      <c r="K408" s="39"/>
      <c r="L408" s="11"/>
      <c r="M408" s="11"/>
      <c r="N408" s="11"/>
      <c r="O408" s="11"/>
      <c r="P408" s="10"/>
      <c r="Q408" s="11"/>
      <c r="R408" s="11"/>
      <c r="S408" s="11"/>
      <c r="T408" s="11"/>
      <c r="U408" s="11"/>
      <c r="V408" s="11"/>
      <c r="W408" s="11"/>
    </row>
    <row r="409">
      <c r="A409" s="11"/>
      <c r="B409" s="11"/>
      <c r="C409" s="11"/>
      <c r="D409" s="11"/>
      <c r="E409" s="11"/>
      <c r="F409" s="11"/>
      <c r="G409" s="11"/>
      <c r="H409" s="11"/>
      <c r="I409" s="11"/>
      <c r="J409" s="11"/>
      <c r="K409" s="39"/>
      <c r="L409" s="11"/>
      <c r="M409" s="11"/>
      <c r="N409" s="11"/>
      <c r="O409" s="11"/>
      <c r="P409" s="10"/>
      <c r="Q409" s="11"/>
      <c r="R409" s="11"/>
      <c r="S409" s="11"/>
      <c r="T409" s="11"/>
      <c r="U409" s="11"/>
      <c r="V409" s="11"/>
      <c r="W409" s="11"/>
    </row>
    <row r="410">
      <c r="A410" s="11"/>
      <c r="B410" s="11"/>
      <c r="C410" s="11"/>
      <c r="D410" s="11"/>
      <c r="E410" s="11"/>
      <c r="F410" s="11"/>
      <c r="G410" s="11"/>
      <c r="H410" s="11"/>
      <c r="I410" s="11"/>
      <c r="J410" s="11"/>
      <c r="K410" s="39"/>
      <c r="L410" s="11"/>
      <c r="M410" s="11"/>
      <c r="N410" s="11"/>
      <c r="O410" s="11"/>
      <c r="P410" s="10"/>
      <c r="Q410" s="11"/>
      <c r="R410" s="11"/>
      <c r="S410" s="11"/>
      <c r="T410" s="11"/>
      <c r="U410" s="11"/>
      <c r="V410" s="11"/>
      <c r="W410" s="11"/>
    </row>
    <row r="411">
      <c r="A411" s="11"/>
      <c r="B411" s="11"/>
      <c r="C411" s="11"/>
      <c r="D411" s="11"/>
      <c r="E411" s="11"/>
      <c r="F411" s="11"/>
      <c r="G411" s="11"/>
      <c r="H411" s="11"/>
      <c r="I411" s="11"/>
      <c r="J411" s="11"/>
      <c r="K411" s="39"/>
      <c r="L411" s="11"/>
      <c r="M411" s="11"/>
      <c r="N411" s="11"/>
      <c r="O411" s="11"/>
      <c r="P411" s="10"/>
      <c r="Q411" s="11"/>
      <c r="R411" s="11"/>
      <c r="S411" s="11"/>
      <c r="T411" s="11"/>
      <c r="U411" s="11"/>
      <c r="V411" s="11"/>
      <c r="W411" s="11"/>
    </row>
    <row r="412">
      <c r="A412" s="11"/>
      <c r="B412" s="11"/>
      <c r="C412" s="11"/>
      <c r="D412" s="11"/>
      <c r="E412" s="11"/>
      <c r="F412" s="11"/>
      <c r="G412" s="11"/>
      <c r="H412" s="11"/>
      <c r="I412" s="11"/>
      <c r="J412" s="11"/>
      <c r="K412" s="39"/>
      <c r="L412" s="11"/>
      <c r="M412" s="11"/>
      <c r="N412" s="11"/>
      <c r="O412" s="11"/>
      <c r="P412" s="10"/>
      <c r="Q412" s="11"/>
      <c r="R412" s="11"/>
      <c r="S412" s="11"/>
      <c r="T412" s="11"/>
      <c r="U412" s="11"/>
      <c r="V412" s="11"/>
      <c r="W412" s="11"/>
    </row>
    <row r="413">
      <c r="A413" s="11"/>
      <c r="B413" s="11"/>
      <c r="C413" s="11"/>
      <c r="D413" s="11"/>
      <c r="E413" s="11"/>
      <c r="F413" s="11"/>
      <c r="G413" s="11"/>
      <c r="H413" s="11"/>
      <c r="I413" s="11"/>
      <c r="J413" s="11"/>
      <c r="K413" s="39"/>
      <c r="L413" s="11"/>
      <c r="M413" s="11"/>
      <c r="N413" s="11"/>
      <c r="O413" s="11"/>
      <c r="P413" s="10"/>
      <c r="Q413" s="11"/>
      <c r="R413" s="11"/>
      <c r="S413" s="11"/>
      <c r="T413" s="11"/>
      <c r="U413" s="11"/>
      <c r="V413" s="11"/>
      <c r="W413" s="11"/>
    </row>
    <row r="414">
      <c r="A414" s="11"/>
      <c r="B414" s="11"/>
      <c r="C414" s="11"/>
      <c r="D414" s="11"/>
      <c r="E414" s="11"/>
      <c r="F414" s="11"/>
      <c r="G414" s="11"/>
      <c r="H414" s="11"/>
      <c r="I414" s="11"/>
      <c r="J414" s="11"/>
      <c r="K414" s="39"/>
      <c r="L414" s="11"/>
      <c r="M414" s="11"/>
      <c r="N414" s="11"/>
      <c r="O414" s="11"/>
      <c r="P414" s="10"/>
      <c r="Q414" s="11"/>
      <c r="R414" s="11"/>
      <c r="S414" s="11"/>
      <c r="T414" s="11"/>
      <c r="U414" s="11"/>
      <c r="V414" s="11"/>
      <c r="W414" s="11"/>
    </row>
    <row r="415">
      <c r="A415" s="11"/>
      <c r="B415" s="11"/>
      <c r="C415" s="11"/>
      <c r="D415" s="11"/>
      <c r="E415" s="11"/>
      <c r="F415" s="11"/>
      <c r="G415" s="11"/>
      <c r="H415" s="11"/>
      <c r="I415" s="11"/>
      <c r="J415" s="11"/>
      <c r="K415" s="39"/>
      <c r="L415" s="11"/>
      <c r="M415" s="11"/>
      <c r="N415" s="11"/>
      <c r="O415" s="11"/>
      <c r="P415" s="10"/>
      <c r="Q415" s="11"/>
      <c r="R415" s="11"/>
      <c r="S415" s="11"/>
      <c r="T415" s="11"/>
      <c r="U415" s="11"/>
      <c r="V415" s="11"/>
      <c r="W415" s="11"/>
    </row>
    <row r="416">
      <c r="A416" s="11"/>
      <c r="B416" s="11"/>
      <c r="C416" s="11"/>
      <c r="D416" s="11"/>
      <c r="E416" s="11"/>
      <c r="F416" s="11"/>
      <c r="G416" s="11"/>
      <c r="H416" s="11"/>
      <c r="I416" s="11"/>
      <c r="J416" s="11"/>
      <c r="K416" s="39"/>
      <c r="L416" s="11"/>
      <c r="M416" s="11"/>
      <c r="N416" s="11"/>
      <c r="O416" s="11"/>
      <c r="P416" s="10"/>
      <c r="Q416" s="11"/>
      <c r="R416" s="11"/>
      <c r="S416" s="11"/>
      <c r="T416" s="11"/>
      <c r="U416" s="11"/>
      <c r="V416" s="11"/>
      <c r="W416" s="11"/>
    </row>
    <row r="417">
      <c r="A417" s="11"/>
      <c r="B417" s="11"/>
      <c r="C417" s="11"/>
      <c r="D417" s="11"/>
      <c r="E417" s="11"/>
      <c r="F417" s="11"/>
      <c r="G417" s="11"/>
      <c r="H417" s="11"/>
      <c r="I417" s="11"/>
      <c r="J417" s="11"/>
      <c r="K417" s="39"/>
      <c r="L417" s="11"/>
      <c r="M417" s="11"/>
      <c r="N417" s="11"/>
      <c r="O417" s="11"/>
      <c r="P417" s="10"/>
      <c r="Q417" s="11"/>
      <c r="R417" s="11"/>
      <c r="S417" s="11"/>
      <c r="T417" s="11"/>
      <c r="U417" s="11"/>
      <c r="V417" s="11"/>
      <c r="W417" s="11"/>
    </row>
    <row r="418">
      <c r="A418" s="11"/>
      <c r="B418" s="11"/>
      <c r="C418" s="11"/>
      <c r="D418" s="11"/>
      <c r="E418" s="11"/>
      <c r="F418" s="11"/>
      <c r="G418" s="11"/>
      <c r="H418" s="11"/>
      <c r="I418" s="11"/>
      <c r="J418" s="11"/>
      <c r="K418" s="39"/>
      <c r="L418" s="11"/>
      <c r="M418" s="11"/>
      <c r="N418" s="11"/>
      <c r="O418" s="11"/>
      <c r="P418" s="10"/>
      <c r="Q418" s="11"/>
      <c r="R418" s="11"/>
      <c r="S418" s="11"/>
      <c r="T418" s="11"/>
      <c r="U418" s="11"/>
      <c r="V418" s="11"/>
      <c r="W418" s="11"/>
    </row>
    <row r="419">
      <c r="A419" s="11"/>
      <c r="B419" s="11"/>
      <c r="C419" s="11"/>
      <c r="D419" s="11"/>
      <c r="E419" s="11"/>
      <c r="F419" s="11"/>
      <c r="G419" s="11"/>
      <c r="H419" s="11"/>
      <c r="I419" s="11"/>
      <c r="J419" s="11"/>
      <c r="K419" s="39"/>
      <c r="L419" s="11"/>
      <c r="M419" s="11"/>
      <c r="N419" s="11"/>
      <c r="O419" s="11"/>
      <c r="P419" s="10"/>
      <c r="Q419" s="11"/>
      <c r="R419" s="11"/>
      <c r="S419" s="11"/>
      <c r="T419" s="11"/>
      <c r="U419" s="11"/>
      <c r="V419" s="11"/>
      <c r="W419" s="11"/>
    </row>
    <row r="420">
      <c r="A420" s="11"/>
      <c r="B420" s="11"/>
      <c r="C420" s="11"/>
      <c r="D420" s="11"/>
      <c r="E420" s="11"/>
      <c r="F420" s="11"/>
      <c r="G420" s="11"/>
      <c r="H420" s="11"/>
      <c r="I420" s="11"/>
      <c r="J420" s="11"/>
      <c r="K420" s="39"/>
      <c r="L420" s="11"/>
      <c r="M420" s="11"/>
      <c r="N420" s="11"/>
      <c r="O420" s="11"/>
      <c r="P420" s="10"/>
      <c r="Q420" s="11"/>
      <c r="R420" s="11"/>
      <c r="S420" s="11"/>
      <c r="T420" s="11"/>
      <c r="U420" s="11"/>
      <c r="V420" s="11"/>
      <c r="W420" s="11"/>
    </row>
    <row r="421">
      <c r="A421" s="11"/>
      <c r="B421" s="11"/>
      <c r="C421" s="11"/>
      <c r="D421" s="11"/>
      <c r="E421" s="11"/>
      <c r="F421" s="11"/>
      <c r="G421" s="11"/>
      <c r="H421" s="11"/>
      <c r="I421" s="11"/>
      <c r="J421" s="11"/>
      <c r="K421" s="39"/>
      <c r="L421" s="11"/>
      <c r="M421" s="11"/>
      <c r="N421" s="11"/>
      <c r="O421" s="11"/>
      <c r="P421" s="10"/>
      <c r="Q421" s="11"/>
      <c r="R421" s="11"/>
      <c r="S421" s="11"/>
      <c r="T421" s="11"/>
      <c r="U421" s="11"/>
      <c r="V421" s="11"/>
      <c r="W421" s="11"/>
    </row>
    <row r="422">
      <c r="A422" s="11"/>
      <c r="B422" s="11"/>
      <c r="C422" s="11"/>
      <c r="D422" s="11"/>
      <c r="E422" s="11"/>
      <c r="F422" s="11"/>
      <c r="G422" s="11"/>
      <c r="H422" s="11"/>
      <c r="I422" s="11"/>
      <c r="J422" s="11"/>
      <c r="K422" s="39"/>
      <c r="L422" s="11"/>
      <c r="M422" s="11"/>
      <c r="N422" s="11"/>
      <c r="O422" s="11"/>
      <c r="P422" s="10"/>
      <c r="Q422" s="11"/>
      <c r="R422" s="11"/>
      <c r="S422" s="11"/>
      <c r="T422" s="11"/>
      <c r="U422" s="11"/>
      <c r="V422" s="11"/>
      <c r="W422" s="11"/>
    </row>
    <row r="423">
      <c r="A423" s="11"/>
      <c r="B423" s="11"/>
      <c r="C423" s="11"/>
      <c r="D423" s="11"/>
      <c r="E423" s="11"/>
      <c r="F423" s="11"/>
      <c r="G423" s="11"/>
      <c r="H423" s="11"/>
      <c r="I423" s="11"/>
      <c r="J423" s="11"/>
      <c r="K423" s="39"/>
      <c r="L423" s="11"/>
      <c r="M423" s="11"/>
      <c r="N423" s="11"/>
      <c r="O423" s="11"/>
      <c r="P423" s="10"/>
      <c r="Q423" s="11"/>
      <c r="R423" s="11"/>
      <c r="S423" s="11"/>
      <c r="T423" s="11"/>
      <c r="U423" s="11"/>
      <c r="V423" s="11"/>
      <c r="W423" s="11"/>
    </row>
    <row r="424">
      <c r="A424" s="11"/>
      <c r="B424" s="11"/>
      <c r="C424" s="11"/>
      <c r="D424" s="11"/>
      <c r="E424" s="11"/>
      <c r="F424" s="11"/>
      <c r="G424" s="11"/>
      <c r="H424" s="11"/>
      <c r="I424" s="11"/>
      <c r="J424" s="11"/>
      <c r="K424" s="39"/>
      <c r="L424" s="11"/>
      <c r="M424" s="11"/>
      <c r="N424" s="11"/>
      <c r="O424" s="11"/>
      <c r="P424" s="10"/>
      <c r="Q424" s="11"/>
      <c r="R424" s="11"/>
      <c r="S424" s="11"/>
      <c r="T424" s="11"/>
      <c r="U424" s="11"/>
      <c r="V424" s="11"/>
      <c r="W424" s="11"/>
    </row>
    <row r="425">
      <c r="A425" s="11"/>
      <c r="B425" s="11"/>
      <c r="C425" s="11"/>
      <c r="D425" s="11"/>
      <c r="E425" s="11"/>
      <c r="F425" s="11"/>
      <c r="G425" s="11"/>
      <c r="H425" s="11"/>
      <c r="I425" s="11"/>
      <c r="J425" s="11"/>
      <c r="K425" s="39"/>
      <c r="L425" s="11"/>
      <c r="M425" s="11"/>
      <c r="N425" s="11"/>
      <c r="O425" s="11"/>
      <c r="P425" s="10"/>
      <c r="Q425" s="11"/>
      <c r="R425" s="11"/>
      <c r="S425" s="11"/>
      <c r="T425" s="11"/>
      <c r="U425" s="11"/>
      <c r="V425" s="11"/>
      <c r="W425" s="11"/>
    </row>
    <row r="426">
      <c r="A426" s="11"/>
      <c r="B426" s="11"/>
      <c r="C426" s="11"/>
      <c r="D426" s="11"/>
      <c r="E426" s="11"/>
      <c r="F426" s="11"/>
      <c r="G426" s="11"/>
      <c r="H426" s="11"/>
      <c r="I426" s="11"/>
      <c r="J426" s="11"/>
      <c r="K426" s="39"/>
      <c r="L426" s="11"/>
      <c r="M426" s="11"/>
      <c r="N426" s="11"/>
      <c r="O426" s="11"/>
      <c r="P426" s="10"/>
      <c r="Q426" s="11"/>
      <c r="R426" s="11"/>
      <c r="S426" s="11"/>
      <c r="T426" s="11"/>
      <c r="U426" s="11"/>
      <c r="V426" s="11"/>
      <c r="W426" s="11"/>
    </row>
    <row r="427">
      <c r="A427" s="11"/>
      <c r="B427" s="11"/>
      <c r="C427" s="11"/>
      <c r="D427" s="11"/>
      <c r="E427" s="11"/>
      <c r="F427" s="11"/>
      <c r="G427" s="11"/>
      <c r="H427" s="11"/>
      <c r="I427" s="11"/>
      <c r="J427" s="11"/>
      <c r="K427" s="39"/>
      <c r="L427" s="11"/>
      <c r="M427" s="11"/>
      <c r="N427" s="11"/>
      <c r="O427" s="11"/>
      <c r="P427" s="10"/>
      <c r="Q427" s="11"/>
      <c r="R427" s="11"/>
      <c r="S427" s="11"/>
      <c r="T427" s="11"/>
      <c r="U427" s="11"/>
      <c r="V427" s="11"/>
      <c r="W427" s="11"/>
    </row>
    <row r="428">
      <c r="A428" s="11"/>
      <c r="B428" s="11"/>
      <c r="C428" s="11"/>
      <c r="D428" s="11"/>
      <c r="E428" s="11"/>
      <c r="F428" s="11"/>
      <c r="G428" s="11"/>
      <c r="H428" s="11"/>
      <c r="I428" s="11"/>
      <c r="J428" s="11"/>
      <c r="K428" s="39"/>
      <c r="L428" s="11"/>
      <c r="M428" s="11"/>
      <c r="N428" s="11"/>
      <c r="O428" s="11"/>
      <c r="P428" s="10"/>
      <c r="Q428" s="11"/>
      <c r="R428" s="11"/>
      <c r="S428" s="11"/>
      <c r="T428" s="11"/>
      <c r="U428" s="11"/>
      <c r="V428" s="11"/>
      <c r="W428" s="11"/>
    </row>
    <row r="429">
      <c r="A429" s="11"/>
      <c r="B429" s="11"/>
      <c r="C429" s="11"/>
      <c r="D429" s="11"/>
      <c r="E429" s="11"/>
      <c r="F429" s="11"/>
      <c r="G429" s="11"/>
      <c r="H429" s="11"/>
      <c r="I429" s="11"/>
      <c r="J429" s="11"/>
      <c r="K429" s="39"/>
      <c r="L429" s="11"/>
      <c r="M429" s="11"/>
      <c r="N429" s="11"/>
      <c r="O429" s="11"/>
      <c r="P429" s="10"/>
      <c r="Q429" s="11"/>
      <c r="R429" s="11"/>
      <c r="S429" s="11"/>
      <c r="T429" s="11"/>
      <c r="U429" s="11"/>
      <c r="V429" s="11"/>
      <c r="W429" s="11"/>
    </row>
    <row r="430">
      <c r="A430" s="11"/>
      <c r="B430" s="11"/>
      <c r="C430" s="11"/>
      <c r="D430" s="11"/>
      <c r="E430" s="11"/>
      <c r="F430" s="11"/>
      <c r="G430" s="11"/>
      <c r="H430" s="11"/>
      <c r="I430" s="11"/>
      <c r="J430" s="11"/>
      <c r="K430" s="39"/>
      <c r="L430" s="11"/>
      <c r="M430" s="11"/>
      <c r="N430" s="11"/>
      <c r="O430" s="11"/>
      <c r="P430" s="10"/>
      <c r="Q430" s="11"/>
      <c r="R430" s="11"/>
      <c r="S430" s="11"/>
      <c r="T430" s="11"/>
      <c r="U430" s="11"/>
      <c r="V430" s="11"/>
      <c r="W430" s="11"/>
    </row>
    <row r="431">
      <c r="A431" s="11"/>
      <c r="B431" s="11"/>
      <c r="C431" s="11"/>
      <c r="D431" s="11"/>
      <c r="E431" s="11"/>
      <c r="F431" s="11"/>
      <c r="G431" s="11"/>
      <c r="H431" s="11"/>
      <c r="I431" s="11"/>
      <c r="J431" s="11"/>
      <c r="K431" s="39"/>
      <c r="L431" s="11"/>
      <c r="M431" s="11"/>
      <c r="N431" s="11"/>
      <c r="O431" s="11"/>
      <c r="P431" s="10"/>
      <c r="Q431" s="11"/>
      <c r="R431" s="11"/>
      <c r="S431" s="11"/>
      <c r="T431" s="11"/>
      <c r="U431" s="11"/>
      <c r="V431" s="11"/>
      <c r="W431" s="11"/>
    </row>
    <row r="432">
      <c r="A432" s="11"/>
      <c r="B432" s="11"/>
      <c r="C432" s="11"/>
      <c r="D432" s="11"/>
      <c r="E432" s="11"/>
      <c r="F432" s="11"/>
      <c r="G432" s="11"/>
      <c r="H432" s="11"/>
      <c r="I432" s="11"/>
      <c r="J432" s="11"/>
      <c r="K432" s="39"/>
      <c r="L432" s="11"/>
      <c r="M432" s="11"/>
      <c r="N432" s="11"/>
      <c r="O432" s="11"/>
      <c r="P432" s="10"/>
      <c r="Q432" s="11"/>
      <c r="R432" s="11"/>
      <c r="S432" s="11"/>
      <c r="T432" s="11"/>
      <c r="U432" s="11"/>
      <c r="V432" s="11"/>
      <c r="W432" s="11"/>
    </row>
    <row r="433">
      <c r="A433" s="11"/>
      <c r="B433" s="11"/>
      <c r="C433" s="11"/>
      <c r="D433" s="11"/>
      <c r="E433" s="11"/>
      <c r="F433" s="11"/>
      <c r="G433" s="11"/>
      <c r="H433" s="11"/>
      <c r="I433" s="11"/>
      <c r="J433" s="11"/>
      <c r="K433" s="39"/>
      <c r="L433" s="11"/>
      <c r="M433" s="11"/>
      <c r="N433" s="11"/>
      <c r="O433" s="11"/>
      <c r="P433" s="10"/>
      <c r="Q433" s="11"/>
      <c r="R433" s="11"/>
      <c r="S433" s="11"/>
      <c r="T433" s="11"/>
      <c r="U433" s="11"/>
      <c r="V433" s="11"/>
      <c r="W433" s="11"/>
    </row>
    <row r="434">
      <c r="A434" s="11"/>
      <c r="B434" s="11"/>
      <c r="C434" s="11"/>
      <c r="D434" s="11"/>
      <c r="E434" s="11"/>
      <c r="F434" s="11"/>
      <c r="G434" s="11"/>
      <c r="H434" s="11"/>
      <c r="I434" s="11"/>
      <c r="J434" s="11"/>
      <c r="K434" s="39"/>
      <c r="L434" s="11"/>
      <c r="M434" s="11"/>
      <c r="N434" s="11"/>
      <c r="O434" s="11"/>
      <c r="P434" s="10"/>
      <c r="Q434" s="11"/>
      <c r="R434" s="11"/>
      <c r="S434" s="11"/>
      <c r="T434" s="11"/>
      <c r="U434" s="11"/>
      <c r="V434" s="11"/>
      <c r="W434" s="11"/>
    </row>
    <row r="435">
      <c r="A435" s="11"/>
      <c r="B435" s="11"/>
      <c r="C435" s="11"/>
      <c r="D435" s="11"/>
      <c r="E435" s="11"/>
      <c r="F435" s="11"/>
      <c r="G435" s="11"/>
      <c r="H435" s="11"/>
      <c r="I435" s="11"/>
      <c r="J435" s="11"/>
      <c r="K435" s="39"/>
      <c r="L435" s="11"/>
      <c r="M435" s="11"/>
      <c r="N435" s="11"/>
      <c r="O435" s="11"/>
      <c r="P435" s="10"/>
      <c r="Q435" s="11"/>
      <c r="R435" s="11"/>
      <c r="S435" s="11"/>
      <c r="T435" s="11"/>
      <c r="U435" s="11"/>
      <c r="V435" s="11"/>
      <c r="W435" s="11"/>
    </row>
    <row r="436">
      <c r="A436" s="11"/>
      <c r="B436" s="11"/>
      <c r="C436" s="11"/>
      <c r="D436" s="11"/>
      <c r="E436" s="11"/>
      <c r="F436" s="11"/>
      <c r="G436" s="11"/>
      <c r="H436" s="11"/>
      <c r="I436" s="11"/>
      <c r="J436" s="11"/>
      <c r="K436" s="39"/>
      <c r="L436" s="11"/>
      <c r="M436" s="11"/>
      <c r="N436" s="11"/>
      <c r="O436" s="11"/>
      <c r="P436" s="10"/>
      <c r="Q436" s="11"/>
      <c r="R436" s="11"/>
      <c r="S436" s="11"/>
      <c r="T436" s="11"/>
      <c r="U436" s="11"/>
      <c r="V436" s="11"/>
      <c r="W436" s="11"/>
    </row>
    <row r="437">
      <c r="A437" s="11"/>
      <c r="B437" s="11"/>
      <c r="C437" s="11"/>
      <c r="D437" s="11"/>
      <c r="E437" s="11"/>
      <c r="F437" s="11"/>
      <c r="G437" s="11"/>
      <c r="H437" s="11"/>
      <c r="I437" s="11"/>
      <c r="J437" s="11"/>
      <c r="K437" s="39"/>
      <c r="L437" s="11"/>
      <c r="M437" s="11"/>
      <c r="N437" s="11"/>
      <c r="O437" s="11"/>
      <c r="P437" s="10"/>
      <c r="Q437" s="11"/>
      <c r="R437" s="11"/>
      <c r="S437" s="11"/>
      <c r="T437" s="11"/>
      <c r="U437" s="11"/>
      <c r="V437" s="11"/>
      <c r="W437" s="11"/>
    </row>
    <row r="438">
      <c r="A438" s="11"/>
      <c r="B438" s="11"/>
      <c r="C438" s="11"/>
      <c r="D438" s="11"/>
      <c r="E438" s="11"/>
      <c r="F438" s="11"/>
      <c r="G438" s="11"/>
      <c r="H438" s="11"/>
      <c r="I438" s="11"/>
      <c r="J438" s="11"/>
      <c r="K438" s="39"/>
      <c r="L438" s="11"/>
      <c r="M438" s="11"/>
      <c r="N438" s="11"/>
      <c r="O438" s="11"/>
      <c r="P438" s="10"/>
      <c r="Q438" s="11"/>
      <c r="R438" s="11"/>
      <c r="S438" s="11"/>
      <c r="T438" s="11"/>
      <c r="U438" s="11"/>
      <c r="V438" s="11"/>
      <c r="W438" s="11"/>
    </row>
    <row r="439">
      <c r="A439" s="11"/>
      <c r="B439" s="11"/>
      <c r="C439" s="11"/>
      <c r="D439" s="11"/>
      <c r="E439" s="11"/>
      <c r="F439" s="11"/>
      <c r="G439" s="11"/>
      <c r="H439" s="11"/>
      <c r="I439" s="11"/>
      <c r="J439" s="11"/>
      <c r="K439" s="39"/>
      <c r="L439" s="11"/>
      <c r="M439" s="11"/>
      <c r="N439" s="11"/>
      <c r="O439" s="11"/>
      <c r="P439" s="10"/>
      <c r="Q439" s="11"/>
      <c r="R439" s="11"/>
      <c r="S439" s="11"/>
      <c r="T439" s="11"/>
      <c r="U439" s="11"/>
      <c r="V439" s="11"/>
      <c r="W439" s="11"/>
    </row>
    <row r="440">
      <c r="A440" s="11"/>
      <c r="B440" s="11"/>
      <c r="C440" s="11"/>
      <c r="D440" s="11"/>
      <c r="E440" s="11"/>
      <c r="F440" s="11"/>
      <c r="G440" s="11"/>
      <c r="H440" s="11"/>
      <c r="I440" s="11"/>
      <c r="J440" s="11"/>
      <c r="K440" s="39"/>
      <c r="L440" s="11"/>
      <c r="M440" s="11"/>
      <c r="N440" s="11"/>
      <c r="O440" s="11"/>
      <c r="P440" s="10"/>
      <c r="Q440" s="11"/>
      <c r="R440" s="11"/>
      <c r="S440" s="11"/>
      <c r="T440" s="11"/>
      <c r="U440" s="11"/>
      <c r="V440" s="11"/>
      <c r="W440" s="11"/>
    </row>
    <row r="441">
      <c r="A441" s="11"/>
      <c r="B441" s="11"/>
      <c r="C441" s="11"/>
      <c r="D441" s="11"/>
      <c r="E441" s="11"/>
      <c r="F441" s="11"/>
      <c r="G441" s="11"/>
      <c r="H441" s="11"/>
      <c r="I441" s="11"/>
      <c r="J441" s="11"/>
      <c r="K441" s="39"/>
      <c r="L441" s="11"/>
      <c r="M441" s="11"/>
      <c r="N441" s="11"/>
      <c r="O441" s="11"/>
      <c r="P441" s="10"/>
      <c r="Q441" s="11"/>
      <c r="R441" s="11"/>
      <c r="S441" s="11"/>
      <c r="T441" s="11"/>
      <c r="U441" s="11"/>
      <c r="V441" s="11"/>
      <c r="W441" s="11"/>
    </row>
    <row r="442">
      <c r="A442" s="11"/>
      <c r="B442" s="11"/>
      <c r="C442" s="11"/>
      <c r="D442" s="11"/>
      <c r="E442" s="11"/>
      <c r="F442" s="11"/>
      <c r="G442" s="11"/>
      <c r="H442" s="11"/>
      <c r="I442" s="11"/>
      <c r="J442" s="11"/>
      <c r="K442" s="39"/>
      <c r="L442" s="11"/>
      <c r="M442" s="11"/>
      <c r="N442" s="11"/>
      <c r="O442" s="11"/>
      <c r="P442" s="10"/>
      <c r="Q442" s="11"/>
      <c r="R442" s="11"/>
      <c r="S442" s="11"/>
      <c r="T442" s="11"/>
      <c r="U442" s="11"/>
      <c r="V442" s="11"/>
      <c r="W442" s="11"/>
    </row>
    <row r="443">
      <c r="A443" s="11"/>
      <c r="B443" s="11"/>
      <c r="C443" s="11"/>
      <c r="D443" s="11"/>
      <c r="E443" s="11"/>
      <c r="F443" s="11"/>
      <c r="G443" s="11"/>
      <c r="H443" s="11"/>
      <c r="I443" s="11"/>
      <c r="J443" s="11"/>
      <c r="K443" s="39"/>
      <c r="L443" s="11"/>
      <c r="M443" s="11"/>
      <c r="N443" s="11"/>
      <c r="O443" s="11"/>
      <c r="P443" s="10"/>
      <c r="Q443" s="11"/>
      <c r="R443" s="11"/>
      <c r="S443" s="11"/>
      <c r="T443" s="11"/>
      <c r="U443" s="11"/>
      <c r="V443" s="11"/>
      <c r="W443" s="11"/>
    </row>
    <row r="444">
      <c r="A444" s="11"/>
      <c r="B444" s="11"/>
      <c r="C444" s="11"/>
      <c r="D444" s="11"/>
      <c r="E444" s="11"/>
      <c r="F444" s="11"/>
      <c r="G444" s="11"/>
      <c r="H444" s="11"/>
      <c r="I444" s="11"/>
      <c r="J444" s="11"/>
      <c r="K444" s="39"/>
      <c r="L444" s="11"/>
      <c r="M444" s="11"/>
      <c r="N444" s="11"/>
      <c r="O444" s="11"/>
      <c r="P444" s="10"/>
      <c r="Q444" s="11"/>
      <c r="R444" s="11"/>
      <c r="S444" s="11"/>
      <c r="T444" s="11"/>
      <c r="U444" s="11"/>
      <c r="V444" s="11"/>
      <c r="W444" s="11"/>
    </row>
    <row r="445">
      <c r="A445" s="11"/>
      <c r="B445" s="11"/>
      <c r="C445" s="11"/>
      <c r="D445" s="11"/>
      <c r="E445" s="11"/>
      <c r="F445" s="11"/>
      <c r="G445" s="11"/>
      <c r="H445" s="11"/>
      <c r="I445" s="11"/>
      <c r="J445" s="11"/>
      <c r="K445" s="39"/>
      <c r="L445" s="11"/>
      <c r="M445" s="11"/>
      <c r="N445" s="11"/>
      <c r="O445" s="11"/>
      <c r="P445" s="10"/>
      <c r="Q445" s="11"/>
      <c r="R445" s="11"/>
      <c r="S445" s="11"/>
      <c r="T445" s="11"/>
      <c r="U445" s="11"/>
      <c r="V445" s="11"/>
      <c r="W445" s="11"/>
    </row>
    <row r="446">
      <c r="A446" s="11"/>
      <c r="B446" s="11"/>
      <c r="C446" s="11"/>
      <c r="D446" s="11"/>
      <c r="E446" s="11"/>
      <c r="F446" s="11"/>
      <c r="G446" s="11"/>
      <c r="H446" s="11"/>
      <c r="I446" s="11"/>
      <c r="J446" s="11"/>
      <c r="K446" s="39"/>
      <c r="L446" s="11"/>
      <c r="M446" s="11"/>
      <c r="N446" s="11"/>
      <c r="O446" s="11"/>
      <c r="P446" s="10"/>
      <c r="Q446" s="11"/>
      <c r="R446" s="11"/>
      <c r="S446" s="11"/>
      <c r="T446" s="11"/>
      <c r="U446" s="11"/>
      <c r="V446" s="11"/>
      <c r="W446" s="11"/>
    </row>
    <row r="447">
      <c r="A447" s="11"/>
      <c r="B447" s="11"/>
      <c r="C447" s="11"/>
      <c r="D447" s="11"/>
      <c r="E447" s="11"/>
      <c r="F447" s="11"/>
      <c r="G447" s="11"/>
      <c r="H447" s="11"/>
      <c r="I447" s="11"/>
      <c r="J447" s="11"/>
      <c r="K447" s="39"/>
      <c r="L447" s="11"/>
      <c r="M447" s="11"/>
      <c r="N447" s="11"/>
      <c r="O447" s="11"/>
      <c r="P447" s="10"/>
      <c r="Q447" s="11"/>
      <c r="R447" s="11"/>
      <c r="S447" s="11"/>
      <c r="T447" s="11"/>
      <c r="U447" s="11"/>
      <c r="V447" s="11"/>
      <c r="W447" s="11"/>
    </row>
    <row r="448">
      <c r="A448" s="11"/>
      <c r="B448" s="11"/>
      <c r="C448" s="11"/>
      <c r="D448" s="11"/>
      <c r="E448" s="11"/>
      <c r="F448" s="11"/>
      <c r="G448" s="11"/>
      <c r="H448" s="11"/>
      <c r="I448" s="11"/>
      <c r="J448" s="11"/>
      <c r="K448" s="39"/>
      <c r="L448" s="11"/>
      <c r="M448" s="11"/>
      <c r="N448" s="11"/>
      <c r="O448" s="11"/>
      <c r="P448" s="10"/>
      <c r="Q448" s="11"/>
      <c r="R448" s="11"/>
      <c r="S448" s="11"/>
      <c r="T448" s="11"/>
      <c r="U448" s="11"/>
      <c r="V448" s="11"/>
      <c r="W448" s="11"/>
    </row>
    <row r="449">
      <c r="A449" s="11"/>
      <c r="B449" s="11"/>
      <c r="C449" s="11"/>
      <c r="D449" s="11"/>
      <c r="E449" s="11"/>
      <c r="F449" s="11"/>
      <c r="G449" s="11"/>
      <c r="H449" s="11"/>
      <c r="I449" s="11"/>
      <c r="J449" s="11"/>
      <c r="K449" s="39"/>
      <c r="L449" s="11"/>
      <c r="M449" s="11"/>
      <c r="N449" s="11"/>
      <c r="O449" s="11"/>
      <c r="P449" s="10"/>
      <c r="Q449" s="11"/>
      <c r="R449" s="11"/>
      <c r="S449" s="11"/>
      <c r="T449" s="11"/>
      <c r="U449" s="11"/>
      <c r="V449" s="11"/>
      <c r="W449" s="11"/>
    </row>
    <row r="450">
      <c r="A450" s="11"/>
      <c r="B450" s="11"/>
      <c r="C450" s="11"/>
      <c r="D450" s="11"/>
      <c r="E450" s="11"/>
      <c r="F450" s="11"/>
      <c r="G450" s="11"/>
      <c r="H450" s="11"/>
      <c r="I450" s="11"/>
      <c r="J450" s="11"/>
      <c r="K450" s="39"/>
      <c r="L450" s="11"/>
      <c r="M450" s="11"/>
      <c r="N450" s="11"/>
      <c r="O450" s="11"/>
      <c r="P450" s="10"/>
      <c r="Q450" s="11"/>
      <c r="R450" s="11"/>
      <c r="S450" s="11"/>
      <c r="T450" s="11"/>
      <c r="U450" s="11"/>
      <c r="V450" s="11"/>
      <c r="W450" s="11"/>
    </row>
    <row r="451">
      <c r="A451" s="11"/>
      <c r="B451" s="11"/>
      <c r="C451" s="11"/>
      <c r="D451" s="11"/>
      <c r="E451" s="11"/>
      <c r="F451" s="11"/>
      <c r="G451" s="11"/>
      <c r="H451" s="11"/>
      <c r="I451" s="11"/>
      <c r="J451" s="11"/>
      <c r="K451" s="39"/>
      <c r="L451" s="11"/>
      <c r="M451" s="11"/>
      <c r="N451" s="11"/>
      <c r="O451" s="11"/>
      <c r="P451" s="10"/>
      <c r="Q451" s="11"/>
      <c r="R451" s="11"/>
      <c r="S451" s="11"/>
      <c r="T451" s="11"/>
      <c r="U451" s="11"/>
      <c r="V451" s="11"/>
      <c r="W451" s="11"/>
    </row>
    <row r="452">
      <c r="A452" s="11"/>
      <c r="B452" s="11"/>
      <c r="C452" s="11"/>
      <c r="D452" s="11"/>
      <c r="E452" s="11"/>
      <c r="F452" s="11"/>
      <c r="G452" s="11"/>
      <c r="H452" s="11"/>
      <c r="I452" s="11"/>
      <c r="J452" s="11"/>
      <c r="K452" s="39"/>
      <c r="L452" s="11"/>
      <c r="M452" s="11"/>
      <c r="N452" s="11"/>
      <c r="O452" s="11"/>
      <c r="P452" s="10"/>
      <c r="Q452" s="11"/>
      <c r="R452" s="11"/>
      <c r="S452" s="11"/>
      <c r="T452" s="11"/>
      <c r="U452" s="11"/>
      <c r="V452" s="11"/>
      <c r="W452" s="11"/>
    </row>
    <row r="453">
      <c r="A453" s="11"/>
      <c r="B453" s="11"/>
      <c r="C453" s="11"/>
      <c r="D453" s="11"/>
      <c r="E453" s="11"/>
      <c r="F453" s="11"/>
      <c r="G453" s="11"/>
      <c r="H453" s="11"/>
      <c r="I453" s="11"/>
      <c r="J453" s="11"/>
      <c r="K453" s="39"/>
      <c r="L453" s="11"/>
      <c r="M453" s="11"/>
      <c r="N453" s="11"/>
      <c r="O453" s="11"/>
      <c r="P453" s="10"/>
      <c r="Q453" s="11"/>
      <c r="R453" s="11"/>
      <c r="S453" s="11"/>
      <c r="T453" s="11"/>
      <c r="U453" s="11"/>
      <c r="V453" s="11"/>
      <c r="W453" s="11"/>
    </row>
    <row r="454">
      <c r="A454" s="11"/>
      <c r="B454" s="11"/>
      <c r="C454" s="11"/>
      <c r="D454" s="11"/>
      <c r="E454" s="11"/>
      <c r="F454" s="11"/>
      <c r="G454" s="11"/>
      <c r="H454" s="11"/>
      <c r="I454" s="11"/>
      <c r="J454" s="11"/>
      <c r="K454" s="39"/>
      <c r="L454" s="11"/>
      <c r="M454" s="11"/>
      <c r="N454" s="11"/>
      <c r="O454" s="11"/>
      <c r="P454" s="10"/>
      <c r="Q454" s="11"/>
      <c r="R454" s="11"/>
      <c r="S454" s="11"/>
      <c r="T454" s="11"/>
      <c r="U454" s="11"/>
      <c r="V454" s="11"/>
      <c r="W454" s="11"/>
    </row>
    <row r="455">
      <c r="A455" s="11"/>
      <c r="B455" s="11"/>
      <c r="C455" s="11"/>
      <c r="D455" s="11"/>
      <c r="E455" s="11"/>
      <c r="F455" s="11"/>
      <c r="G455" s="11"/>
      <c r="H455" s="11"/>
      <c r="I455" s="11"/>
      <c r="J455" s="11"/>
      <c r="K455" s="39"/>
      <c r="L455" s="11"/>
      <c r="M455" s="11"/>
      <c r="N455" s="11"/>
      <c r="O455" s="11"/>
      <c r="P455" s="10"/>
      <c r="Q455" s="11"/>
      <c r="R455" s="11"/>
      <c r="S455" s="11"/>
      <c r="T455" s="11"/>
      <c r="U455" s="11"/>
      <c r="V455" s="11"/>
      <c r="W455" s="11"/>
    </row>
    <row r="456">
      <c r="A456" s="11"/>
      <c r="B456" s="11"/>
      <c r="C456" s="11"/>
      <c r="D456" s="11"/>
      <c r="E456" s="11"/>
      <c r="F456" s="11"/>
      <c r="G456" s="11"/>
      <c r="H456" s="11"/>
      <c r="I456" s="11"/>
      <c r="J456" s="11"/>
      <c r="K456" s="39"/>
      <c r="L456" s="11"/>
      <c r="M456" s="11"/>
      <c r="N456" s="11"/>
      <c r="O456" s="11"/>
      <c r="P456" s="10"/>
      <c r="Q456" s="11"/>
      <c r="R456" s="11"/>
      <c r="S456" s="11"/>
      <c r="T456" s="11"/>
      <c r="U456" s="11"/>
      <c r="V456" s="11"/>
      <c r="W456" s="11"/>
    </row>
    <row r="457">
      <c r="A457" s="11"/>
      <c r="B457" s="11"/>
      <c r="C457" s="11"/>
      <c r="D457" s="11"/>
      <c r="E457" s="11"/>
      <c r="F457" s="11"/>
      <c r="G457" s="11"/>
      <c r="H457" s="11"/>
      <c r="I457" s="11"/>
      <c r="J457" s="11"/>
      <c r="K457" s="39"/>
      <c r="L457" s="11"/>
      <c r="M457" s="11"/>
      <c r="N457" s="11"/>
      <c r="O457" s="11"/>
      <c r="P457" s="10"/>
      <c r="Q457" s="11"/>
      <c r="R457" s="11"/>
      <c r="S457" s="11"/>
      <c r="T457" s="11"/>
      <c r="U457" s="11"/>
      <c r="V457" s="11"/>
      <c r="W457" s="11"/>
    </row>
    <row r="458">
      <c r="A458" s="11"/>
      <c r="B458" s="11"/>
      <c r="C458" s="11"/>
      <c r="D458" s="11"/>
      <c r="E458" s="11"/>
      <c r="F458" s="11"/>
      <c r="G458" s="11"/>
      <c r="H458" s="11"/>
      <c r="I458" s="11"/>
      <c r="J458" s="11"/>
      <c r="K458" s="39"/>
      <c r="L458" s="11"/>
      <c r="M458" s="11"/>
      <c r="N458" s="11"/>
      <c r="O458" s="11"/>
      <c r="P458" s="10"/>
      <c r="Q458" s="11"/>
      <c r="R458" s="11"/>
      <c r="S458" s="11"/>
      <c r="T458" s="11"/>
      <c r="U458" s="11"/>
      <c r="V458" s="11"/>
      <c r="W458" s="11"/>
    </row>
    <row r="459">
      <c r="A459" s="11"/>
      <c r="B459" s="11"/>
      <c r="C459" s="11"/>
      <c r="D459" s="11"/>
      <c r="E459" s="11"/>
      <c r="F459" s="11"/>
      <c r="G459" s="11"/>
      <c r="H459" s="11"/>
      <c r="I459" s="11"/>
      <c r="J459" s="11"/>
      <c r="K459" s="39"/>
      <c r="L459" s="11"/>
      <c r="M459" s="11"/>
      <c r="N459" s="11"/>
      <c r="O459" s="11"/>
      <c r="P459" s="10"/>
      <c r="Q459" s="11"/>
      <c r="R459" s="11"/>
      <c r="S459" s="11"/>
      <c r="T459" s="11"/>
      <c r="U459" s="11"/>
      <c r="V459" s="11"/>
      <c r="W459" s="11"/>
    </row>
    <row r="460">
      <c r="A460" s="11"/>
      <c r="B460" s="11"/>
      <c r="C460" s="11"/>
      <c r="D460" s="11"/>
      <c r="E460" s="11"/>
      <c r="F460" s="11"/>
      <c r="G460" s="11"/>
      <c r="H460" s="11"/>
      <c r="I460" s="11"/>
      <c r="J460" s="11"/>
      <c r="K460" s="39"/>
      <c r="L460" s="11"/>
      <c r="M460" s="11"/>
      <c r="N460" s="11"/>
      <c r="O460" s="11"/>
      <c r="P460" s="10"/>
      <c r="Q460" s="11"/>
      <c r="R460" s="11"/>
      <c r="S460" s="11"/>
      <c r="T460" s="11"/>
      <c r="U460" s="11"/>
      <c r="V460" s="11"/>
      <c r="W460" s="11"/>
    </row>
    <row r="461">
      <c r="A461" s="11"/>
      <c r="B461" s="11"/>
      <c r="C461" s="11"/>
      <c r="D461" s="11"/>
      <c r="E461" s="11"/>
      <c r="F461" s="11"/>
      <c r="G461" s="11"/>
      <c r="H461" s="11"/>
      <c r="I461" s="11"/>
      <c r="J461" s="11"/>
      <c r="K461" s="39"/>
      <c r="L461" s="11"/>
      <c r="M461" s="11"/>
      <c r="N461" s="11"/>
      <c r="O461" s="11"/>
      <c r="P461" s="10"/>
      <c r="Q461" s="11"/>
      <c r="R461" s="11"/>
      <c r="S461" s="11"/>
      <c r="T461" s="11"/>
      <c r="U461" s="11"/>
      <c r="V461" s="11"/>
      <c r="W461" s="11"/>
    </row>
    <row r="462">
      <c r="A462" s="11"/>
      <c r="B462" s="11"/>
      <c r="C462" s="11"/>
      <c r="D462" s="11"/>
      <c r="E462" s="11"/>
      <c r="F462" s="11"/>
      <c r="G462" s="11"/>
      <c r="H462" s="11"/>
      <c r="I462" s="11"/>
      <c r="J462" s="11"/>
      <c r="K462" s="39"/>
      <c r="L462" s="11"/>
      <c r="M462" s="11"/>
      <c r="N462" s="11"/>
      <c r="O462" s="11"/>
      <c r="P462" s="10"/>
      <c r="Q462" s="11"/>
      <c r="R462" s="11"/>
      <c r="S462" s="11"/>
      <c r="T462" s="11"/>
      <c r="U462" s="11"/>
      <c r="V462" s="11"/>
      <c r="W462" s="11"/>
    </row>
    <row r="463">
      <c r="A463" s="11"/>
      <c r="B463" s="11"/>
      <c r="C463" s="11"/>
      <c r="D463" s="11"/>
      <c r="E463" s="11"/>
      <c r="F463" s="11"/>
      <c r="G463" s="11"/>
      <c r="H463" s="11"/>
      <c r="I463" s="11"/>
      <c r="J463" s="11"/>
      <c r="K463" s="39"/>
      <c r="L463" s="11"/>
      <c r="M463" s="11"/>
      <c r="N463" s="11"/>
      <c r="O463" s="11"/>
      <c r="P463" s="10"/>
      <c r="Q463" s="11"/>
      <c r="R463" s="11"/>
      <c r="S463" s="11"/>
      <c r="T463" s="11"/>
      <c r="U463" s="11"/>
      <c r="V463" s="11"/>
      <c r="W463" s="11"/>
    </row>
    <row r="464">
      <c r="A464" s="11"/>
      <c r="B464" s="11"/>
      <c r="C464" s="11"/>
      <c r="D464" s="11"/>
      <c r="E464" s="11"/>
      <c r="F464" s="11"/>
      <c r="G464" s="11"/>
      <c r="H464" s="11"/>
      <c r="I464" s="11"/>
      <c r="J464" s="11"/>
      <c r="K464" s="39"/>
      <c r="L464" s="11"/>
      <c r="M464" s="11"/>
      <c r="N464" s="11"/>
      <c r="O464" s="11"/>
      <c r="P464" s="10"/>
      <c r="Q464" s="11"/>
      <c r="R464" s="11"/>
      <c r="S464" s="11"/>
      <c r="T464" s="11"/>
      <c r="U464" s="11"/>
      <c r="V464" s="11"/>
      <c r="W464" s="11"/>
    </row>
    <row r="465">
      <c r="A465" s="11"/>
      <c r="B465" s="11"/>
      <c r="C465" s="11"/>
      <c r="D465" s="11"/>
      <c r="E465" s="11"/>
      <c r="F465" s="11"/>
      <c r="G465" s="11"/>
      <c r="H465" s="11"/>
      <c r="I465" s="11"/>
      <c r="J465" s="11"/>
      <c r="K465" s="39"/>
      <c r="L465" s="11"/>
      <c r="M465" s="11"/>
      <c r="N465" s="11"/>
      <c r="O465" s="11"/>
      <c r="P465" s="10"/>
      <c r="Q465" s="11"/>
      <c r="R465" s="11"/>
      <c r="S465" s="11"/>
      <c r="T465" s="11"/>
      <c r="U465" s="11"/>
      <c r="V465" s="11"/>
      <c r="W465" s="11"/>
    </row>
    <row r="466">
      <c r="A466" s="11"/>
      <c r="B466" s="11"/>
      <c r="C466" s="11"/>
      <c r="D466" s="11"/>
      <c r="E466" s="11"/>
      <c r="F466" s="11"/>
      <c r="G466" s="11"/>
      <c r="H466" s="11"/>
      <c r="I466" s="11"/>
      <c r="J466" s="11"/>
      <c r="K466" s="39"/>
      <c r="L466" s="11"/>
      <c r="M466" s="11"/>
      <c r="N466" s="11"/>
      <c r="O466" s="11"/>
      <c r="P466" s="10"/>
      <c r="Q466" s="11"/>
      <c r="R466" s="11"/>
      <c r="S466" s="11"/>
      <c r="T466" s="11"/>
      <c r="U466" s="11"/>
      <c r="V466" s="11"/>
      <c r="W466" s="11"/>
    </row>
    <row r="467">
      <c r="A467" s="11"/>
      <c r="B467" s="11"/>
      <c r="C467" s="11"/>
      <c r="D467" s="11"/>
      <c r="E467" s="11"/>
      <c r="F467" s="11"/>
      <c r="G467" s="11"/>
      <c r="H467" s="11"/>
      <c r="I467" s="11"/>
      <c r="J467" s="11"/>
      <c r="K467" s="39"/>
      <c r="L467" s="11"/>
      <c r="M467" s="11"/>
      <c r="N467" s="11"/>
      <c r="O467" s="11"/>
      <c r="P467" s="10"/>
      <c r="Q467" s="11"/>
      <c r="R467" s="11"/>
      <c r="S467" s="11"/>
      <c r="T467" s="11"/>
      <c r="U467" s="11"/>
      <c r="V467" s="11"/>
      <c r="W467" s="11"/>
    </row>
    <row r="468">
      <c r="A468" s="11"/>
      <c r="B468" s="11"/>
      <c r="C468" s="11"/>
      <c r="D468" s="11"/>
      <c r="E468" s="11"/>
      <c r="F468" s="11"/>
      <c r="G468" s="11"/>
      <c r="H468" s="11"/>
      <c r="I468" s="11"/>
      <c r="J468" s="11"/>
      <c r="K468" s="39"/>
      <c r="L468" s="11"/>
      <c r="M468" s="11"/>
      <c r="N468" s="11"/>
      <c r="O468" s="11"/>
      <c r="P468" s="10"/>
      <c r="Q468" s="11"/>
      <c r="R468" s="11"/>
      <c r="S468" s="11"/>
      <c r="T468" s="11"/>
      <c r="U468" s="11"/>
      <c r="V468" s="11"/>
      <c r="W468" s="11"/>
    </row>
    <row r="469">
      <c r="A469" s="11"/>
      <c r="B469" s="11"/>
      <c r="C469" s="11"/>
      <c r="D469" s="11"/>
      <c r="E469" s="11"/>
      <c r="F469" s="11"/>
      <c r="G469" s="11"/>
      <c r="H469" s="11"/>
      <c r="I469" s="11"/>
      <c r="J469" s="11"/>
      <c r="K469" s="39"/>
      <c r="L469" s="11"/>
      <c r="M469" s="11"/>
      <c r="N469" s="11"/>
      <c r="O469" s="11"/>
      <c r="P469" s="10"/>
      <c r="Q469" s="11"/>
      <c r="R469" s="11"/>
      <c r="S469" s="11"/>
      <c r="T469" s="11"/>
      <c r="U469" s="11"/>
      <c r="V469" s="11"/>
      <c r="W469" s="11"/>
    </row>
    <row r="470">
      <c r="A470" s="11"/>
      <c r="B470" s="11"/>
      <c r="C470" s="11"/>
      <c r="D470" s="11"/>
      <c r="E470" s="11"/>
      <c r="F470" s="11"/>
      <c r="G470" s="11"/>
      <c r="H470" s="11"/>
      <c r="I470" s="11"/>
      <c r="J470" s="11"/>
      <c r="K470" s="39"/>
      <c r="L470" s="11"/>
      <c r="M470" s="11"/>
      <c r="N470" s="11"/>
      <c r="O470" s="11"/>
      <c r="P470" s="10"/>
      <c r="Q470" s="11"/>
      <c r="R470" s="11"/>
      <c r="S470" s="11"/>
      <c r="T470" s="11"/>
      <c r="U470" s="11"/>
      <c r="V470" s="11"/>
      <c r="W470" s="11"/>
    </row>
    <row r="471">
      <c r="A471" s="11"/>
      <c r="B471" s="11"/>
      <c r="C471" s="11"/>
      <c r="D471" s="11"/>
      <c r="E471" s="11"/>
      <c r="F471" s="11"/>
      <c r="G471" s="11"/>
      <c r="H471" s="11"/>
      <c r="I471" s="11"/>
      <c r="J471" s="11"/>
      <c r="K471" s="39"/>
      <c r="L471" s="11"/>
      <c r="M471" s="11"/>
      <c r="N471" s="11"/>
      <c r="O471" s="11"/>
      <c r="P471" s="10"/>
      <c r="Q471" s="11"/>
      <c r="R471" s="11"/>
      <c r="S471" s="11"/>
      <c r="T471" s="11"/>
      <c r="U471" s="11"/>
      <c r="V471" s="11"/>
      <c r="W471" s="11"/>
    </row>
    <row r="472">
      <c r="A472" s="11"/>
      <c r="B472" s="11"/>
      <c r="C472" s="11"/>
      <c r="D472" s="11"/>
      <c r="E472" s="11"/>
      <c r="F472" s="11"/>
      <c r="G472" s="11"/>
      <c r="H472" s="11"/>
      <c r="I472" s="11"/>
      <c r="J472" s="11"/>
      <c r="K472" s="39"/>
      <c r="L472" s="11"/>
      <c r="M472" s="11"/>
      <c r="N472" s="11"/>
      <c r="O472" s="11"/>
      <c r="P472" s="10"/>
      <c r="Q472" s="11"/>
      <c r="R472" s="11"/>
      <c r="S472" s="11"/>
      <c r="T472" s="11"/>
      <c r="U472" s="11"/>
      <c r="V472" s="11"/>
      <c r="W472" s="11"/>
    </row>
    <row r="473">
      <c r="A473" s="11"/>
      <c r="B473" s="11"/>
      <c r="C473" s="11"/>
      <c r="D473" s="11"/>
      <c r="E473" s="11"/>
      <c r="F473" s="11"/>
      <c r="G473" s="11"/>
      <c r="H473" s="11"/>
      <c r="I473" s="11"/>
      <c r="J473" s="11"/>
      <c r="K473" s="39"/>
      <c r="L473" s="11"/>
      <c r="M473" s="11"/>
      <c r="N473" s="11"/>
      <c r="O473" s="11"/>
      <c r="P473" s="10"/>
      <c r="Q473" s="11"/>
      <c r="R473" s="11"/>
      <c r="S473" s="11"/>
      <c r="T473" s="11"/>
      <c r="U473" s="11"/>
      <c r="V473" s="11"/>
      <c r="W473" s="11"/>
    </row>
    <row r="474">
      <c r="A474" s="11"/>
      <c r="B474" s="11"/>
      <c r="C474" s="11"/>
      <c r="D474" s="11"/>
      <c r="E474" s="11"/>
      <c r="F474" s="11"/>
      <c r="G474" s="11"/>
      <c r="H474" s="11"/>
      <c r="I474" s="11"/>
      <c r="J474" s="11"/>
      <c r="K474" s="39"/>
      <c r="L474" s="11"/>
      <c r="M474" s="11"/>
      <c r="N474" s="11"/>
      <c r="O474" s="11"/>
      <c r="P474" s="10"/>
      <c r="Q474" s="11"/>
      <c r="R474" s="11"/>
      <c r="S474" s="11"/>
      <c r="T474" s="11"/>
      <c r="U474" s="11"/>
      <c r="V474" s="11"/>
      <c r="W474" s="11"/>
    </row>
    <row r="475">
      <c r="A475" s="11"/>
      <c r="B475" s="11"/>
      <c r="C475" s="11"/>
      <c r="D475" s="11"/>
      <c r="E475" s="11"/>
      <c r="F475" s="11"/>
      <c r="G475" s="11"/>
      <c r="H475" s="11"/>
      <c r="I475" s="11"/>
      <c r="J475" s="11"/>
      <c r="K475" s="39"/>
      <c r="L475" s="11"/>
      <c r="M475" s="11"/>
      <c r="N475" s="11"/>
      <c r="O475" s="11"/>
      <c r="P475" s="10"/>
      <c r="Q475" s="11"/>
      <c r="R475" s="11"/>
      <c r="S475" s="11"/>
      <c r="T475" s="11"/>
      <c r="U475" s="11"/>
      <c r="V475" s="11"/>
      <c r="W475" s="11"/>
    </row>
    <row r="476">
      <c r="A476" s="11"/>
      <c r="B476" s="11"/>
      <c r="C476" s="11"/>
      <c r="D476" s="11"/>
      <c r="E476" s="11"/>
      <c r="F476" s="11"/>
      <c r="G476" s="11"/>
      <c r="H476" s="11"/>
      <c r="I476" s="11"/>
      <c r="J476" s="11"/>
      <c r="K476" s="39"/>
      <c r="L476" s="11"/>
      <c r="M476" s="11"/>
      <c r="N476" s="11"/>
      <c r="O476" s="11"/>
      <c r="P476" s="10"/>
      <c r="Q476" s="11"/>
      <c r="R476" s="11"/>
      <c r="S476" s="11"/>
      <c r="T476" s="11"/>
      <c r="U476" s="11"/>
      <c r="V476" s="11"/>
      <c r="W476" s="11"/>
    </row>
    <row r="477">
      <c r="A477" s="11"/>
      <c r="B477" s="11"/>
      <c r="C477" s="11"/>
      <c r="D477" s="11"/>
      <c r="E477" s="11"/>
      <c r="F477" s="11"/>
      <c r="G477" s="11"/>
      <c r="H477" s="11"/>
      <c r="I477" s="11"/>
      <c r="J477" s="11"/>
      <c r="K477" s="39"/>
      <c r="L477" s="11"/>
      <c r="M477" s="11"/>
      <c r="N477" s="11"/>
      <c r="O477" s="11"/>
      <c r="P477" s="10"/>
      <c r="Q477" s="11"/>
      <c r="R477" s="11"/>
      <c r="S477" s="11"/>
      <c r="T477" s="11"/>
      <c r="U477" s="11"/>
      <c r="V477" s="11"/>
      <c r="W477" s="11"/>
    </row>
    <row r="478">
      <c r="A478" s="11"/>
      <c r="B478" s="11"/>
      <c r="C478" s="11"/>
      <c r="D478" s="11"/>
      <c r="E478" s="11"/>
      <c r="F478" s="11"/>
      <c r="G478" s="11"/>
      <c r="H478" s="11"/>
      <c r="I478" s="11"/>
      <c r="J478" s="11"/>
      <c r="K478" s="39"/>
      <c r="L478" s="11"/>
      <c r="M478" s="11"/>
      <c r="N478" s="11"/>
      <c r="O478" s="11"/>
      <c r="P478" s="10"/>
      <c r="Q478" s="11"/>
      <c r="R478" s="11"/>
      <c r="S478" s="11"/>
      <c r="T478" s="11"/>
      <c r="U478" s="11"/>
      <c r="V478" s="11"/>
      <c r="W478" s="11"/>
    </row>
    <row r="479">
      <c r="A479" s="11"/>
      <c r="B479" s="11"/>
      <c r="C479" s="11"/>
      <c r="D479" s="11"/>
      <c r="E479" s="11"/>
      <c r="F479" s="11"/>
      <c r="G479" s="11"/>
      <c r="H479" s="11"/>
      <c r="I479" s="11"/>
      <c r="J479" s="11"/>
      <c r="K479" s="39"/>
      <c r="L479" s="11"/>
      <c r="M479" s="11"/>
      <c r="N479" s="11"/>
      <c r="O479" s="11"/>
      <c r="P479" s="10"/>
      <c r="Q479" s="11"/>
      <c r="R479" s="11"/>
      <c r="S479" s="11"/>
      <c r="T479" s="11"/>
      <c r="U479" s="11"/>
      <c r="V479" s="11"/>
      <c r="W479" s="11"/>
    </row>
    <row r="480">
      <c r="A480" s="11"/>
      <c r="B480" s="11"/>
      <c r="C480" s="11"/>
      <c r="D480" s="11"/>
      <c r="E480" s="11"/>
      <c r="F480" s="11"/>
      <c r="G480" s="11"/>
      <c r="H480" s="11"/>
      <c r="I480" s="11"/>
      <c r="J480" s="11"/>
      <c r="K480" s="39"/>
      <c r="L480" s="11"/>
      <c r="M480" s="11"/>
      <c r="N480" s="11"/>
      <c r="O480" s="11"/>
      <c r="P480" s="10"/>
      <c r="Q480" s="11"/>
      <c r="R480" s="11"/>
      <c r="S480" s="11"/>
      <c r="T480" s="11"/>
      <c r="U480" s="11"/>
      <c r="V480" s="11"/>
      <c r="W480" s="11"/>
    </row>
    <row r="481">
      <c r="A481" s="11"/>
      <c r="B481" s="11"/>
      <c r="C481" s="11"/>
      <c r="D481" s="11"/>
      <c r="E481" s="11"/>
      <c r="F481" s="11"/>
      <c r="G481" s="11"/>
      <c r="H481" s="11"/>
      <c r="I481" s="11"/>
      <c r="J481" s="11"/>
      <c r="K481" s="39"/>
      <c r="L481" s="11"/>
      <c r="M481" s="11"/>
      <c r="N481" s="11"/>
      <c r="O481" s="11"/>
      <c r="P481" s="10"/>
      <c r="Q481" s="11"/>
      <c r="R481" s="11"/>
      <c r="S481" s="11"/>
      <c r="T481" s="11"/>
      <c r="U481" s="11"/>
      <c r="V481" s="11"/>
      <c r="W481" s="11"/>
    </row>
    <row r="482">
      <c r="A482" s="11"/>
      <c r="B482" s="11"/>
      <c r="C482" s="11"/>
      <c r="D482" s="11"/>
      <c r="E482" s="11"/>
      <c r="F482" s="11"/>
      <c r="G482" s="11"/>
      <c r="H482" s="11"/>
      <c r="I482" s="11"/>
      <c r="J482" s="11"/>
      <c r="K482" s="39"/>
      <c r="L482" s="11"/>
      <c r="M482" s="11"/>
      <c r="N482" s="11"/>
      <c r="O482" s="11"/>
      <c r="P482" s="10"/>
      <c r="Q482" s="11"/>
      <c r="R482" s="11"/>
      <c r="S482" s="11"/>
      <c r="T482" s="11"/>
      <c r="U482" s="11"/>
      <c r="V482" s="11"/>
      <c r="W482" s="11"/>
    </row>
    <row r="483">
      <c r="A483" s="11"/>
      <c r="B483" s="11"/>
      <c r="C483" s="11"/>
      <c r="D483" s="11"/>
      <c r="E483" s="11"/>
      <c r="F483" s="11"/>
      <c r="G483" s="11"/>
      <c r="H483" s="11"/>
      <c r="I483" s="11"/>
      <c r="J483" s="11"/>
      <c r="K483" s="39"/>
      <c r="L483" s="11"/>
      <c r="M483" s="11"/>
      <c r="N483" s="11"/>
      <c r="O483" s="11"/>
      <c r="P483" s="10"/>
      <c r="Q483" s="11"/>
      <c r="R483" s="11"/>
      <c r="S483" s="11"/>
      <c r="T483" s="11"/>
      <c r="U483" s="11"/>
      <c r="V483" s="11"/>
      <c r="W483" s="11"/>
    </row>
    <row r="484">
      <c r="A484" s="11"/>
      <c r="B484" s="11"/>
      <c r="C484" s="11"/>
      <c r="D484" s="11"/>
      <c r="E484" s="11"/>
      <c r="F484" s="11"/>
      <c r="G484" s="11"/>
      <c r="H484" s="11"/>
      <c r="I484" s="11"/>
      <c r="J484" s="11"/>
      <c r="K484" s="39"/>
      <c r="L484" s="11"/>
      <c r="M484" s="11"/>
      <c r="N484" s="11"/>
      <c r="O484" s="11"/>
      <c r="P484" s="10"/>
      <c r="Q484" s="11"/>
      <c r="R484" s="11"/>
      <c r="S484" s="11"/>
      <c r="T484" s="11"/>
      <c r="U484" s="11"/>
      <c r="V484" s="11"/>
      <c r="W484" s="11"/>
    </row>
    <row r="485">
      <c r="A485" s="11"/>
      <c r="B485" s="11"/>
      <c r="C485" s="11"/>
      <c r="D485" s="11"/>
      <c r="E485" s="11"/>
      <c r="F485" s="11"/>
      <c r="G485" s="11"/>
      <c r="H485" s="11"/>
      <c r="I485" s="11"/>
      <c r="J485" s="11"/>
      <c r="K485" s="39"/>
      <c r="L485" s="11"/>
      <c r="M485" s="11"/>
      <c r="N485" s="11"/>
      <c r="O485" s="11"/>
      <c r="P485" s="10"/>
      <c r="Q485" s="11"/>
      <c r="R485" s="11"/>
      <c r="S485" s="11"/>
      <c r="T485" s="11"/>
      <c r="U485" s="11"/>
      <c r="V485" s="11"/>
      <c r="W485" s="11"/>
    </row>
    <row r="486">
      <c r="A486" s="11"/>
      <c r="B486" s="11"/>
      <c r="C486" s="11"/>
      <c r="D486" s="11"/>
      <c r="E486" s="11"/>
      <c r="F486" s="11"/>
      <c r="G486" s="11"/>
      <c r="H486" s="11"/>
      <c r="I486" s="11"/>
      <c r="J486" s="11"/>
      <c r="K486" s="39"/>
      <c r="L486" s="11"/>
      <c r="M486" s="11"/>
      <c r="N486" s="11"/>
      <c r="O486" s="11"/>
      <c r="P486" s="10"/>
      <c r="Q486" s="11"/>
      <c r="R486" s="11"/>
      <c r="S486" s="11"/>
      <c r="T486" s="11"/>
      <c r="U486" s="11"/>
      <c r="V486" s="11"/>
      <c r="W486" s="11"/>
    </row>
    <row r="487">
      <c r="A487" s="11"/>
      <c r="B487" s="11"/>
      <c r="C487" s="11"/>
      <c r="D487" s="11"/>
      <c r="E487" s="11"/>
      <c r="F487" s="11"/>
      <c r="G487" s="11"/>
      <c r="H487" s="11"/>
      <c r="I487" s="11"/>
      <c r="J487" s="11"/>
      <c r="K487" s="39"/>
      <c r="L487" s="11"/>
      <c r="M487" s="11"/>
      <c r="N487" s="11"/>
      <c r="O487" s="11"/>
      <c r="P487" s="10"/>
      <c r="Q487" s="11"/>
      <c r="R487" s="11"/>
      <c r="S487" s="11"/>
      <c r="T487" s="11"/>
      <c r="U487" s="11"/>
      <c r="V487" s="11"/>
      <c r="W487" s="11"/>
    </row>
    <row r="488">
      <c r="A488" s="11"/>
      <c r="B488" s="11"/>
      <c r="C488" s="11"/>
      <c r="D488" s="11"/>
      <c r="E488" s="11"/>
      <c r="F488" s="11"/>
      <c r="G488" s="11"/>
      <c r="H488" s="11"/>
      <c r="I488" s="11"/>
      <c r="J488" s="11"/>
      <c r="K488" s="39"/>
      <c r="L488" s="11"/>
      <c r="M488" s="11"/>
      <c r="N488" s="11"/>
      <c r="O488" s="11"/>
      <c r="P488" s="10"/>
      <c r="Q488" s="11"/>
      <c r="R488" s="11"/>
      <c r="S488" s="11"/>
      <c r="T488" s="11"/>
      <c r="U488" s="11"/>
      <c r="V488" s="11"/>
      <c r="W488" s="11"/>
    </row>
    <row r="489">
      <c r="A489" s="11"/>
      <c r="B489" s="11"/>
      <c r="C489" s="11"/>
      <c r="D489" s="11"/>
      <c r="E489" s="11"/>
      <c r="F489" s="11"/>
      <c r="G489" s="11"/>
      <c r="H489" s="11"/>
      <c r="I489" s="11"/>
      <c r="J489" s="11"/>
      <c r="K489" s="39"/>
      <c r="L489" s="11"/>
      <c r="M489" s="11"/>
      <c r="N489" s="11"/>
      <c r="O489" s="11"/>
      <c r="P489" s="10"/>
      <c r="Q489" s="11"/>
      <c r="R489" s="11"/>
      <c r="S489" s="11"/>
      <c r="T489" s="11"/>
      <c r="U489" s="11"/>
      <c r="V489" s="11"/>
      <c r="W489" s="11"/>
    </row>
    <row r="490">
      <c r="A490" s="11"/>
      <c r="B490" s="11"/>
      <c r="C490" s="11"/>
      <c r="D490" s="11"/>
      <c r="E490" s="11"/>
      <c r="F490" s="11"/>
      <c r="G490" s="11"/>
      <c r="H490" s="11"/>
      <c r="I490" s="11"/>
      <c r="J490" s="11"/>
      <c r="K490" s="39"/>
      <c r="L490" s="11"/>
      <c r="M490" s="11"/>
      <c r="N490" s="11"/>
      <c r="O490" s="11"/>
      <c r="P490" s="10"/>
      <c r="Q490" s="11"/>
      <c r="R490" s="11"/>
      <c r="S490" s="11"/>
      <c r="T490" s="11"/>
      <c r="U490" s="11"/>
      <c r="V490" s="11"/>
      <c r="W490" s="11"/>
    </row>
    <row r="491">
      <c r="A491" s="11"/>
      <c r="B491" s="11"/>
      <c r="C491" s="11"/>
      <c r="D491" s="11"/>
      <c r="E491" s="11"/>
      <c r="F491" s="11"/>
      <c r="G491" s="11"/>
      <c r="H491" s="11"/>
      <c r="I491" s="11"/>
      <c r="J491" s="11"/>
      <c r="K491" s="39"/>
      <c r="L491" s="11"/>
      <c r="M491" s="11"/>
      <c r="N491" s="11"/>
      <c r="O491" s="11"/>
      <c r="P491" s="10"/>
      <c r="Q491" s="11"/>
      <c r="R491" s="11"/>
      <c r="S491" s="11"/>
      <c r="T491" s="11"/>
      <c r="U491" s="11"/>
      <c r="V491" s="11"/>
      <c r="W491" s="11"/>
    </row>
    <row r="492">
      <c r="A492" s="11"/>
      <c r="B492" s="11"/>
      <c r="C492" s="11"/>
      <c r="D492" s="11"/>
      <c r="E492" s="11"/>
      <c r="F492" s="11"/>
      <c r="G492" s="11"/>
      <c r="H492" s="11"/>
      <c r="I492" s="11"/>
      <c r="J492" s="11"/>
      <c r="K492" s="39"/>
      <c r="L492" s="11"/>
      <c r="M492" s="11"/>
      <c r="N492" s="11"/>
      <c r="O492" s="11"/>
      <c r="P492" s="10"/>
      <c r="Q492" s="11"/>
      <c r="R492" s="11"/>
      <c r="S492" s="11"/>
      <c r="T492" s="11"/>
      <c r="U492" s="11"/>
      <c r="V492" s="11"/>
      <c r="W492" s="11"/>
    </row>
    <row r="493">
      <c r="A493" s="11"/>
      <c r="B493" s="11"/>
      <c r="C493" s="11"/>
      <c r="D493" s="11"/>
      <c r="E493" s="11"/>
      <c r="F493" s="11"/>
      <c r="G493" s="11"/>
      <c r="H493" s="11"/>
      <c r="I493" s="11"/>
      <c r="J493" s="11"/>
      <c r="K493" s="39"/>
      <c r="L493" s="11"/>
      <c r="M493" s="11"/>
      <c r="N493" s="11"/>
      <c r="O493" s="11"/>
      <c r="P493" s="10"/>
      <c r="Q493" s="11"/>
      <c r="R493" s="11"/>
      <c r="S493" s="11"/>
      <c r="T493" s="11"/>
      <c r="U493" s="11"/>
      <c r="V493" s="11"/>
      <c r="W493" s="11"/>
    </row>
    <row r="494">
      <c r="A494" s="11"/>
      <c r="B494" s="11"/>
      <c r="C494" s="11"/>
      <c r="D494" s="11"/>
      <c r="E494" s="11"/>
      <c r="F494" s="11"/>
      <c r="G494" s="11"/>
      <c r="H494" s="11"/>
      <c r="I494" s="11"/>
      <c r="J494" s="11"/>
      <c r="K494" s="39"/>
      <c r="L494" s="11"/>
      <c r="M494" s="11"/>
      <c r="N494" s="11"/>
      <c r="O494" s="11"/>
      <c r="P494" s="10"/>
      <c r="Q494" s="11"/>
      <c r="R494" s="11"/>
      <c r="S494" s="11"/>
      <c r="T494" s="11"/>
      <c r="U494" s="11"/>
      <c r="V494" s="11"/>
      <c r="W494" s="11"/>
    </row>
    <row r="495">
      <c r="A495" s="11"/>
      <c r="B495" s="11"/>
      <c r="C495" s="11"/>
      <c r="D495" s="11"/>
      <c r="E495" s="11"/>
      <c r="F495" s="11"/>
      <c r="G495" s="11"/>
      <c r="H495" s="11"/>
      <c r="I495" s="11"/>
      <c r="J495" s="11"/>
      <c r="K495" s="39"/>
      <c r="L495" s="11"/>
      <c r="M495" s="11"/>
      <c r="N495" s="11"/>
      <c r="O495" s="11"/>
      <c r="P495" s="10"/>
      <c r="Q495" s="11"/>
      <c r="R495" s="11"/>
      <c r="S495" s="11"/>
      <c r="T495" s="11"/>
      <c r="U495" s="11"/>
      <c r="V495" s="11"/>
      <c r="W495" s="11"/>
    </row>
    <row r="496">
      <c r="A496" s="11"/>
      <c r="B496" s="11"/>
      <c r="C496" s="11"/>
      <c r="D496" s="11"/>
      <c r="E496" s="11"/>
      <c r="F496" s="11"/>
      <c r="G496" s="11"/>
      <c r="H496" s="11"/>
      <c r="I496" s="11"/>
      <c r="J496" s="11"/>
      <c r="K496" s="39"/>
      <c r="L496" s="11"/>
      <c r="M496" s="11"/>
      <c r="N496" s="11"/>
      <c r="O496" s="11"/>
      <c r="P496" s="10"/>
      <c r="Q496" s="11"/>
      <c r="R496" s="11"/>
      <c r="S496" s="11"/>
      <c r="T496" s="11"/>
      <c r="U496" s="11"/>
      <c r="V496" s="11"/>
      <c r="W496" s="11"/>
    </row>
    <row r="497">
      <c r="A497" s="11"/>
      <c r="B497" s="11"/>
      <c r="C497" s="11"/>
      <c r="D497" s="11"/>
      <c r="E497" s="11"/>
      <c r="F497" s="11"/>
      <c r="G497" s="11"/>
      <c r="H497" s="11"/>
      <c r="I497" s="11"/>
      <c r="J497" s="11"/>
      <c r="K497" s="39"/>
      <c r="L497" s="11"/>
      <c r="M497" s="11"/>
      <c r="N497" s="11"/>
      <c r="O497" s="11"/>
      <c r="P497" s="10"/>
      <c r="Q497" s="11"/>
      <c r="R497" s="11"/>
      <c r="S497" s="11"/>
      <c r="T497" s="11"/>
      <c r="U497" s="11"/>
      <c r="V497" s="11"/>
      <c r="W497" s="11"/>
    </row>
    <row r="498">
      <c r="A498" s="11"/>
      <c r="B498" s="11"/>
      <c r="C498" s="11"/>
      <c r="D498" s="11"/>
      <c r="E498" s="11"/>
      <c r="F498" s="11"/>
      <c r="G498" s="11"/>
      <c r="H498" s="11"/>
      <c r="I498" s="11"/>
      <c r="J498" s="11"/>
      <c r="K498" s="39"/>
      <c r="L498" s="11"/>
      <c r="M498" s="11"/>
      <c r="N498" s="11"/>
      <c r="O498" s="11"/>
      <c r="P498" s="10"/>
      <c r="Q498" s="11"/>
      <c r="R498" s="11"/>
      <c r="S498" s="11"/>
      <c r="T498" s="11"/>
      <c r="U498" s="11"/>
      <c r="V498" s="11"/>
      <c r="W498" s="11"/>
    </row>
    <row r="499">
      <c r="A499" s="11"/>
      <c r="B499" s="11"/>
      <c r="C499" s="11"/>
      <c r="D499" s="11"/>
      <c r="E499" s="11"/>
      <c r="F499" s="11"/>
      <c r="G499" s="11"/>
      <c r="H499" s="11"/>
      <c r="I499" s="11"/>
      <c r="J499" s="11"/>
      <c r="K499" s="39"/>
      <c r="L499" s="11"/>
      <c r="M499" s="11"/>
      <c r="N499" s="11"/>
      <c r="O499" s="11"/>
      <c r="P499" s="10"/>
      <c r="Q499" s="11"/>
      <c r="R499" s="11"/>
      <c r="S499" s="11"/>
      <c r="T499" s="11"/>
      <c r="U499" s="11"/>
      <c r="V499" s="11"/>
      <c r="W499" s="11"/>
    </row>
    <row r="500">
      <c r="A500" s="11"/>
      <c r="B500" s="11"/>
      <c r="C500" s="11"/>
      <c r="D500" s="11"/>
      <c r="E500" s="11"/>
      <c r="F500" s="11"/>
      <c r="G500" s="11"/>
      <c r="H500" s="11"/>
      <c r="I500" s="11"/>
      <c r="J500" s="11"/>
      <c r="K500" s="39"/>
      <c r="L500" s="11"/>
      <c r="M500" s="11"/>
      <c r="N500" s="11"/>
      <c r="O500" s="11"/>
      <c r="P500" s="10"/>
      <c r="Q500" s="11"/>
      <c r="R500" s="11"/>
      <c r="S500" s="11"/>
      <c r="T500" s="11"/>
      <c r="U500" s="11"/>
      <c r="V500" s="11"/>
      <c r="W500" s="11"/>
    </row>
    <row r="501">
      <c r="A501" s="11"/>
      <c r="B501" s="11"/>
      <c r="C501" s="11"/>
      <c r="D501" s="11"/>
      <c r="E501" s="11"/>
      <c r="F501" s="11"/>
      <c r="G501" s="11"/>
      <c r="H501" s="11"/>
      <c r="I501" s="11"/>
      <c r="J501" s="11"/>
      <c r="K501" s="39"/>
      <c r="L501" s="11"/>
      <c r="M501" s="11"/>
      <c r="N501" s="11"/>
      <c r="O501" s="11"/>
      <c r="P501" s="10"/>
      <c r="Q501" s="11"/>
      <c r="R501" s="11"/>
      <c r="S501" s="11"/>
      <c r="T501" s="11"/>
      <c r="U501" s="11"/>
      <c r="V501" s="11"/>
      <c r="W501" s="11"/>
    </row>
    <row r="502">
      <c r="A502" s="11"/>
      <c r="B502" s="11"/>
      <c r="C502" s="11"/>
      <c r="D502" s="11"/>
      <c r="E502" s="11"/>
      <c r="F502" s="11"/>
      <c r="G502" s="11"/>
      <c r="H502" s="11"/>
      <c r="I502" s="11"/>
      <c r="J502" s="11"/>
      <c r="K502" s="39"/>
      <c r="L502" s="11"/>
      <c r="M502" s="11"/>
      <c r="N502" s="11"/>
      <c r="O502" s="11"/>
      <c r="P502" s="10"/>
      <c r="Q502" s="11"/>
      <c r="R502" s="11"/>
      <c r="S502" s="11"/>
      <c r="T502" s="11"/>
      <c r="U502" s="11"/>
      <c r="V502" s="11"/>
      <c r="W502" s="11"/>
    </row>
    <row r="503">
      <c r="A503" s="11"/>
      <c r="B503" s="11"/>
      <c r="C503" s="11"/>
      <c r="D503" s="11"/>
      <c r="E503" s="11"/>
      <c r="F503" s="11"/>
      <c r="G503" s="11"/>
      <c r="H503" s="11"/>
      <c r="I503" s="11"/>
      <c r="J503" s="11"/>
      <c r="K503" s="39"/>
      <c r="L503" s="11"/>
      <c r="M503" s="11"/>
      <c r="N503" s="11"/>
      <c r="O503" s="11"/>
      <c r="P503" s="10"/>
      <c r="Q503" s="11"/>
      <c r="R503" s="11"/>
      <c r="S503" s="11"/>
      <c r="T503" s="11"/>
      <c r="U503" s="11"/>
      <c r="V503" s="11"/>
      <c r="W503" s="11"/>
    </row>
    <row r="504">
      <c r="A504" s="11"/>
      <c r="B504" s="11"/>
      <c r="C504" s="11"/>
      <c r="D504" s="11"/>
      <c r="E504" s="11"/>
      <c r="F504" s="11"/>
      <c r="G504" s="11"/>
      <c r="H504" s="11"/>
      <c r="I504" s="11"/>
      <c r="J504" s="11"/>
      <c r="K504" s="39"/>
      <c r="L504" s="11"/>
      <c r="M504" s="11"/>
      <c r="N504" s="11"/>
      <c r="O504" s="11"/>
      <c r="P504" s="10"/>
      <c r="Q504" s="11"/>
      <c r="R504" s="11"/>
      <c r="S504" s="11"/>
      <c r="T504" s="11"/>
      <c r="U504" s="11"/>
      <c r="V504" s="11"/>
      <c r="W504" s="11"/>
    </row>
    <row r="505">
      <c r="A505" s="11"/>
      <c r="B505" s="11"/>
      <c r="C505" s="11"/>
      <c r="D505" s="11"/>
      <c r="E505" s="11"/>
      <c r="F505" s="11"/>
      <c r="G505" s="11"/>
      <c r="H505" s="11"/>
      <c r="I505" s="11"/>
      <c r="J505" s="11"/>
      <c r="K505" s="39"/>
      <c r="L505" s="11"/>
      <c r="M505" s="11"/>
      <c r="N505" s="11"/>
      <c r="O505" s="11"/>
      <c r="P505" s="10"/>
      <c r="Q505" s="11"/>
      <c r="R505" s="11"/>
      <c r="S505" s="11"/>
      <c r="T505" s="11"/>
      <c r="U505" s="11"/>
      <c r="V505" s="11"/>
      <c r="W505" s="11"/>
    </row>
    <row r="506">
      <c r="A506" s="11"/>
      <c r="B506" s="11"/>
      <c r="C506" s="11"/>
      <c r="D506" s="11"/>
      <c r="E506" s="11"/>
      <c r="F506" s="11"/>
      <c r="G506" s="11"/>
      <c r="H506" s="11"/>
      <c r="I506" s="11"/>
      <c r="J506" s="11"/>
      <c r="K506" s="39"/>
      <c r="L506" s="11"/>
      <c r="M506" s="11"/>
      <c r="N506" s="11"/>
      <c r="O506" s="11"/>
      <c r="P506" s="10"/>
      <c r="Q506" s="11"/>
      <c r="R506" s="11"/>
      <c r="S506" s="11"/>
      <c r="T506" s="11"/>
      <c r="U506" s="11"/>
      <c r="V506" s="11"/>
      <c r="W506" s="11"/>
    </row>
    <row r="507">
      <c r="A507" s="11"/>
      <c r="B507" s="11"/>
      <c r="C507" s="11"/>
      <c r="D507" s="11"/>
      <c r="E507" s="11"/>
      <c r="F507" s="11"/>
      <c r="G507" s="11"/>
      <c r="H507" s="11"/>
      <c r="I507" s="11"/>
      <c r="J507" s="11"/>
      <c r="K507" s="39"/>
      <c r="L507" s="11"/>
      <c r="M507" s="11"/>
      <c r="N507" s="11"/>
      <c r="O507" s="11"/>
      <c r="P507" s="10"/>
      <c r="Q507" s="11"/>
      <c r="R507" s="11"/>
      <c r="S507" s="11"/>
      <c r="T507" s="11"/>
      <c r="U507" s="11"/>
      <c r="V507" s="11"/>
      <c r="W507" s="11"/>
    </row>
    <row r="508">
      <c r="A508" s="11"/>
      <c r="B508" s="11"/>
      <c r="C508" s="11"/>
      <c r="D508" s="11"/>
      <c r="E508" s="11"/>
      <c r="F508" s="11"/>
      <c r="G508" s="11"/>
      <c r="H508" s="11"/>
      <c r="I508" s="11"/>
      <c r="J508" s="11"/>
      <c r="K508" s="39"/>
      <c r="L508" s="11"/>
      <c r="M508" s="11"/>
      <c r="N508" s="11"/>
      <c r="O508" s="11"/>
      <c r="P508" s="10"/>
      <c r="Q508" s="11"/>
      <c r="R508" s="11"/>
      <c r="S508" s="11"/>
      <c r="T508" s="11"/>
      <c r="U508" s="11"/>
      <c r="V508" s="11"/>
      <c r="W508" s="11"/>
    </row>
    <row r="509">
      <c r="A509" s="11"/>
      <c r="B509" s="11"/>
      <c r="C509" s="11"/>
      <c r="D509" s="11"/>
      <c r="E509" s="11"/>
      <c r="F509" s="11"/>
      <c r="G509" s="11"/>
      <c r="H509" s="11"/>
      <c r="I509" s="11"/>
      <c r="J509" s="11"/>
      <c r="K509" s="39"/>
      <c r="L509" s="11"/>
      <c r="M509" s="11"/>
      <c r="N509" s="11"/>
      <c r="O509" s="11"/>
      <c r="P509" s="10"/>
      <c r="Q509" s="11"/>
      <c r="R509" s="11"/>
      <c r="S509" s="11"/>
      <c r="T509" s="11"/>
      <c r="U509" s="11"/>
      <c r="V509" s="11"/>
      <c r="W509" s="11"/>
    </row>
    <row r="510">
      <c r="A510" s="11"/>
      <c r="B510" s="11"/>
      <c r="C510" s="11"/>
      <c r="D510" s="11"/>
      <c r="E510" s="11"/>
      <c r="F510" s="11"/>
      <c r="G510" s="11"/>
      <c r="H510" s="11"/>
      <c r="I510" s="11"/>
      <c r="J510" s="11"/>
      <c r="K510" s="39"/>
      <c r="L510" s="11"/>
      <c r="M510" s="11"/>
      <c r="N510" s="11"/>
      <c r="O510" s="11"/>
      <c r="P510" s="10"/>
      <c r="Q510" s="11"/>
      <c r="R510" s="11"/>
      <c r="S510" s="11"/>
      <c r="T510" s="11"/>
      <c r="U510" s="11"/>
      <c r="V510" s="11"/>
      <c r="W510" s="11"/>
    </row>
    <row r="511">
      <c r="A511" s="11"/>
      <c r="B511" s="11"/>
      <c r="C511" s="11"/>
      <c r="D511" s="11"/>
      <c r="E511" s="11"/>
      <c r="F511" s="11"/>
      <c r="G511" s="11"/>
      <c r="H511" s="11"/>
      <c r="I511" s="11"/>
      <c r="J511" s="11"/>
      <c r="K511" s="39"/>
      <c r="L511" s="11"/>
      <c r="M511" s="11"/>
      <c r="N511" s="11"/>
      <c r="O511" s="11"/>
      <c r="P511" s="10"/>
      <c r="Q511" s="11"/>
      <c r="R511" s="11"/>
      <c r="S511" s="11"/>
      <c r="T511" s="11"/>
      <c r="U511" s="11"/>
      <c r="V511" s="11"/>
      <c r="W511" s="11"/>
    </row>
    <row r="512">
      <c r="A512" s="11"/>
      <c r="B512" s="11"/>
      <c r="C512" s="11"/>
      <c r="D512" s="11"/>
      <c r="E512" s="11"/>
      <c r="F512" s="11"/>
      <c r="G512" s="11"/>
      <c r="H512" s="11"/>
      <c r="I512" s="11"/>
      <c r="J512" s="11"/>
      <c r="K512" s="39"/>
      <c r="L512" s="11"/>
      <c r="M512" s="11"/>
      <c r="N512" s="11"/>
      <c r="O512" s="11"/>
      <c r="P512" s="10"/>
      <c r="Q512" s="11"/>
      <c r="R512" s="11"/>
      <c r="S512" s="11"/>
      <c r="T512" s="11"/>
      <c r="U512" s="11"/>
      <c r="V512" s="11"/>
      <c r="W512" s="11"/>
    </row>
    <row r="513">
      <c r="A513" s="11"/>
      <c r="B513" s="11"/>
      <c r="C513" s="11"/>
      <c r="D513" s="11"/>
      <c r="E513" s="11"/>
      <c r="F513" s="11"/>
      <c r="G513" s="11"/>
      <c r="H513" s="11"/>
      <c r="I513" s="11"/>
      <c r="J513" s="11"/>
      <c r="K513" s="39"/>
      <c r="L513" s="11"/>
      <c r="M513" s="11"/>
      <c r="N513" s="11"/>
      <c r="O513" s="11"/>
      <c r="P513" s="10"/>
      <c r="Q513" s="11"/>
      <c r="R513" s="11"/>
      <c r="S513" s="11"/>
      <c r="T513" s="11"/>
      <c r="U513" s="11"/>
      <c r="V513" s="11"/>
      <c r="W513" s="11"/>
    </row>
    <row r="514">
      <c r="A514" s="11"/>
      <c r="B514" s="11"/>
      <c r="C514" s="11"/>
      <c r="D514" s="11"/>
      <c r="E514" s="11"/>
      <c r="F514" s="11"/>
      <c r="G514" s="11"/>
      <c r="H514" s="11"/>
      <c r="I514" s="11"/>
      <c r="J514" s="11"/>
      <c r="K514" s="39"/>
      <c r="L514" s="11"/>
      <c r="M514" s="11"/>
      <c r="N514" s="11"/>
      <c r="O514" s="11"/>
      <c r="P514" s="10"/>
      <c r="Q514" s="11"/>
      <c r="R514" s="11"/>
      <c r="S514" s="11"/>
      <c r="T514" s="11"/>
      <c r="U514" s="11"/>
      <c r="V514" s="11"/>
      <c r="W514" s="11"/>
    </row>
    <row r="515">
      <c r="A515" s="11"/>
      <c r="B515" s="11"/>
      <c r="C515" s="11"/>
      <c r="D515" s="11"/>
      <c r="E515" s="11"/>
      <c r="F515" s="11"/>
      <c r="G515" s="11"/>
      <c r="H515" s="11"/>
      <c r="I515" s="11"/>
      <c r="J515" s="11"/>
      <c r="K515" s="39"/>
      <c r="L515" s="11"/>
      <c r="M515" s="11"/>
      <c r="N515" s="11"/>
      <c r="O515" s="11"/>
      <c r="P515" s="10"/>
      <c r="Q515" s="11"/>
      <c r="R515" s="11"/>
      <c r="S515" s="11"/>
      <c r="T515" s="11"/>
      <c r="U515" s="11"/>
      <c r="V515" s="11"/>
      <c r="W515" s="11"/>
    </row>
    <row r="516">
      <c r="A516" s="11"/>
      <c r="B516" s="11"/>
      <c r="C516" s="11"/>
      <c r="D516" s="11"/>
      <c r="E516" s="11"/>
      <c r="F516" s="11"/>
      <c r="G516" s="11"/>
      <c r="H516" s="11"/>
      <c r="I516" s="11"/>
      <c r="J516" s="11"/>
      <c r="K516" s="39"/>
      <c r="L516" s="11"/>
      <c r="M516" s="11"/>
      <c r="N516" s="11"/>
      <c r="O516" s="11"/>
      <c r="P516" s="10"/>
      <c r="Q516" s="11"/>
      <c r="R516" s="11"/>
      <c r="S516" s="11"/>
      <c r="T516" s="11"/>
      <c r="U516" s="11"/>
      <c r="V516" s="11"/>
      <c r="W516" s="11"/>
    </row>
    <row r="517">
      <c r="A517" s="11"/>
      <c r="B517" s="11"/>
      <c r="C517" s="11"/>
      <c r="D517" s="11"/>
      <c r="E517" s="11"/>
      <c r="F517" s="11"/>
      <c r="G517" s="11"/>
      <c r="H517" s="11"/>
      <c r="I517" s="11"/>
      <c r="J517" s="11"/>
      <c r="K517" s="39"/>
      <c r="L517" s="11"/>
      <c r="M517" s="11"/>
      <c r="N517" s="11"/>
      <c r="O517" s="11"/>
      <c r="P517" s="10"/>
      <c r="Q517" s="11"/>
      <c r="R517" s="11"/>
      <c r="S517" s="11"/>
      <c r="T517" s="11"/>
      <c r="U517" s="11"/>
      <c r="V517" s="11"/>
      <c r="W517" s="11"/>
    </row>
    <row r="518">
      <c r="A518" s="11"/>
      <c r="B518" s="11"/>
      <c r="C518" s="11"/>
      <c r="D518" s="11"/>
      <c r="E518" s="11"/>
      <c r="F518" s="11"/>
      <c r="G518" s="11"/>
      <c r="H518" s="11"/>
      <c r="I518" s="11"/>
      <c r="J518" s="11"/>
      <c r="K518" s="39"/>
      <c r="L518" s="11"/>
      <c r="M518" s="11"/>
      <c r="N518" s="11"/>
      <c r="O518" s="11"/>
      <c r="P518" s="10"/>
      <c r="Q518" s="11"/>
      <c r="R518" s="11"/>
      <c r="S518" s="11"/>
      <c r="T518" s="11"/>
      <c r="U518" s="11"/>
      <c r="V518" s="11"/>
      <c r="W518" s="11"/>
    </row>
    <row r="519">
      <c r="A519" s="11"/>
      <c r="B519" s="11"/>
      <c r="C519" s="11"/>
      <c r="D519" s="11"/>
      <c r="E519" s="11"/>
      <c r="F519" s="11"/>
      <c r="G519" s="11"/>
      <c r="H519" s="11"/>
      <c r="I519" s="11"/>
      <c r="J519" s="11"/>
      <c r="K519" s="39"/>
      <c r="L519" s="11"/>
      <c r="M519" s="11"/>
      <c r="N519" s="11"/>
      <c r="O519" s="11"/>
      <c r="P519" s="10"/>
      <c r="Q519" s="11"/>
      <c r="R519" s="11"/>
      <c r="S519" s="11"/>
      <c r="T519" s="11"/>
      <c r="U519" s="11"/>
      <c r="V519" s="11"/>
      <c r="W519" s="11"/>
    </row>
    <row r="520">
      <c r="A520" s="11"/>
      <c r="B520" s="11"/>
      <c r="C520" s="11"/>
      <c r="D520" s="11"/>
      <c r="E520" s="11"/>
      <c r="F520" s="11"/>
      <c r="G520" s="11"/>
      <c r="H520" s="11"/>
      <c r="I520" s="11"/>
      <c r="J520" s="11"/>
      <c r="K520" s="39"/>
      <c r="L520" s="11"/>
      <c r="M520" s="11"/>
      <c r="N520" s="11"/>
      <c r="O520" s="11"/>
      <c r="P520" s="10"/>
      <c r="Q520" s="11"/>
      <c r="R520" s="11"/>
      <c r="S520" s="11"/>
      <c r="T520" s="11"/>
      <c r="U520" s="11"/>
      <c r="V520" s="11"/>
      <c r="W520" s="11"/>
    </row>
    <row r="521">
      <c r="A521" s="11"/>
      <c r="B521" s="11"/>
      <c r="C521" s="11"/>
      <c r="D521" s="11"/>
      <c r="E521" s="11"/>
      <c r="F521" s="11"/>
      <c r="G521" s="11"/>
      <c r="H521" s="11"/>
      <c r="I521" s="11"/>
      <c r="J521" s="11"/>
      <c r="K521" s="39"/>
      <c r="L521" s="11"/>
      <c r="M521" s="11"/>
      <c r="N521" s="11"/>
      <c r="O521" s="11"/>
      <c r="P521" s="10"/>
      <c r="Q521" s="11"/>
      <c r="R521" s="11"/>
      <c r="S521" s="11"/>
      <c r="T521" s="11"/>
      <c r="U521" s="11"/>
      <c r="V521" s="11"/>
      <c r="W521" s="11"/>
    </row>
    <row r="522">
      <c r="A522" s="11"/>
      <c r="B522" s="11"/>
      <c r="C522" s="11"/>
      <c r="D522" s="11"/>
      <c r="E522" s="11"/>
      <c r="F522" s="11"/>
      <c r="G522" s="11"/>
      <c r="H522" s="11"/>
      <c r="I522" s="11"/>
      <c r="J522" s="11"/>
      <c r="K522" s="39"/>
      <c r="L522" s="11"/>
      <c r="M522" s="11"/>
      <c r="N522" s="11"/>
      <c r="O522" s="11"/>
      <c r="P522" s="10"/>
      <c r="Q522" s="11"/>
      <c r="R522" s="11"/>
      <c r="S522" s="11"/>
      <c r="T522" s="11"/>
      <c r="U522" s="11"/>
      <c r="V522" s="11"/>
      <c r="W522" s="11"/>
    </row>
    <row r="523">
      <c r="A523" s="11"/>
      <c r="B523" s="11"/>
      <c r="C523" s="11"/>
      <c r="D523" s="11"/>
      <c r="E523" s="11"/>
      <c r="F523" s="11"/>
      <c r="G523" s="11"/>
      <c r="H523" s="11"/>
      <c r="I523" s="11"/>
      <c r="J523" s="11"/>
      <c r="K523" s="39"/>
      <c r="L523" s="11"/>
      <c r="M523" s="11"/>
      <c r="N523" s="11"/>
      <c r="O523" s="11"/>
      <c r="P523" s="10"/>
      <c r="Q523" s="11"/>
      <c r="R523" s="11"/>
      <c r="S523" s="11"/>
      <c r="T523" s="11"/>
      <c r="U523" s="11"/>
      <c r="V523" s="11"/>
      <c r="W523" s="11"/>
    </row>
    <row r="524">
      <c r="A524" s="11"/>
      <c r="B524" s="11"/>
      <c r="C524" s="11"/>
      <c r="D524" s="11"/>
      <c r="E524" s="11"/>
      <c r="F524" s="11"/>
      <c r="G524" s="11"/>
      <c r="H524" s="11"/>
      <c r="I524" s="11"/>
      <c r="J524" s="11"/>
      <c r="K524" s="39"/>
      <c r="L524" s="11"/>
      <c r="M524" s="11"/>
      <c r="N524" s="11"/>
      <c r="O524" s="11"/>
      <c r="P524" s="10"/>
      <c r="Q524" s="11"/>
      <c r="R524" s="11"/>
      <c r="S524" s="11"/>
      <c r="T524" s="11"/>
      <c r="U524" s="11"/>
      <c r="V524" s="11"/>
      <c r="W524" s="11"/>
    </row>
    <row r="525">
      <c r="A525" s="11"/>
      <c r="B525" s="11"/>
      <c r="C525" s="11"/>
      <c r="D525" s="11"/>
      <c r="E525" s="11"/>
      <c r="F525" s="11"/>
      <c r="G525" s="11"/>
      <c r="H525" s="11"/>
      <c r="I525" s="11"/>
      <c r="J525" s="11"/>
      <c r="K525" s="39"/>
      <c r="L525" s="11"/>
      <c r="M525" s="11"/>
      <c r="N525" s="11"/>
      <c r="O525" s="11"/>
      <c r="P525" s="10"/>
      <c r="Q525" s="11"/>
      <c r="R525" s="11"/>
      <c r="S525" s="11"/>
      <c r="T525" s="11"/>
      <c r="U525" s="11"/>
      <c r="V525" s="11"/>
      <c r="W525" s="11"/>
    </row>
    <row r="526">
      <c r="A526" s="11"/>
      <c r="B526" s="11"/>
      <c r="C526" s="11"/>
      <c r="D526" s="11"/>
      <c r="E526" s="11"/>
      <c r="F526" s="11"/>
      <c r="G526" s="11"/>
      <c r="H526" s="11"/>
      <c r="I526" s="11"/>
      <c r="J526" s="11"/>
      <c r="K526" s="39"/>
      <c r="L526" s="11"/>
      <c r="M526" s="11"/>
      <c r="N526" s="11"/>
      <c r="O526" s="11"/>
      <c r="P526" s="10"/>
      <c r="Q526" s="11"/>
      <c r="R526" s="11"/>
      <c r="S526" s="11"/>
      <c r="T526" s="11"/>
      <c r="U526" s="11"/>
      <c r="V526" s="11"/>
      <c r="W526" s="11"/>
    </row>
    <row r="527">
      <c r="A527" s="11"/>
      <c r="B527" s="11"/>
      <c r="C527" s="11"/>
      <c r="D527" s="11"/>
      <c r="E527" s="11"/>
      <c r="F527" s="11"/>
      <c r="G527" s="11"/>
      <c r="H527" s="11"/>
      <c r="I527" s="11"/>
      <c r="J527" s="11"/>
      <c r="K527" s="39"/>
      <c r="L527" s="11"/>
      <c r="M527" s="11"/>
      <c r="N527" s="11"/>
      <c r="O527" s="11"/>
      <c r="P527" s="10"/>
      <c r="Q527" s="11"/>
      <c r="R527" s="11"/>
      <c r="S527" s="11"/>
      <c r="T527" s="11"/>
      <c r="U527" s="11"/>
      <c r="V527" s="11"/>
      <c r="W527" s="11"/>
    </row>
    <row r="528">
      <c r="A528" s="11"/>
      <c r="B528" s="11"/>
      <c r="C528" s="11"/>
      <c r="D528" s="11"/>
      <c r="E528" s="11"/>
      <c r="F528" s="11"/>
      <c r="G528" s="11"/>
      <c r="H528" s="11"/>
      <c r="I528" s="11"/>
      <c r="J528" s="11"/>
      <c r="K528" s="39"/>
      <c r="L528" s="11"/>
      <c r="M528" s="11"/>
      <c r="N528" s="11"/>
      <c r="O528" s="11"/>
      <c r="P528" s="10"/>
      <c r="Q528" s="11"/>
      <c r="R528" s="11"/>
      <c r="S528" s="11"/>
      <c r="T528" s="11"/>
      <c r="U528" s="11"/>
      <c r="V528" s="11"/>
      <c r="W528" s="11"/>
    </row>
    <row r="529">
      <c r="A529" s="11"/>
      <c r="B529" s="11"/>
      <c r="C529" s="11"/>
      <c r="D529" s="11"/>
      <c r="E529" s="11"/>
      <c r="F529" s="11"/>
      <c r="G529" s="11"/>
      <c r="H529" s="11"/>
      <c r="I529" s="11"/>
      <c r="J529" s="11"/>
      <c r="K529" s="39"/>
      <c r="L529" s="11"/>
      <c r="M529" s="11"/>
      <c r="N529" s="11"/>
      <c r="O529" s="11"/>
      <c r="P529" s="10"/>
      <c r="Q529" s="11"/>
      <c r="R529" s="11"/>
      <c r="S529" s="11"/>
      <c r="T529" s="11"/>
      <c r="U529" s="11"/>
      <c r="V529" s="11"/>
      <c r="W529" s="11"/>
    </row>
    <row r="530">
      <c r="A530" s="11"/>
      <c r="B530" s="11"/>
      <c r="C530" s="11"/>
      <c r="D530" s="11"/>
      <c r="E530" s="11"/>
      <c r="F530" s="11"/>
      <c r="G530" s="11"/>
      <c r="H530" s="11"/>
      <c r="I530" s="11"/>
      <c r="J530" s="11"/>
      <c r="K530" s="39"/>
      <c r="L530" s="11"/>
      <c r="M530" s="11"/>
      <c r="N530" s="11"/>
      <c r="O530" s="11"/>
      <c r="P530" s="10"/>
      <c r="Q530" s="11"/>
      <c r="R530" s="11"/>
      <c r="S530" s="11"/>
      <c r="T530" s="11"/>
      <c r="U530" s="11"/>
      <c r="V530" s="11"/>
      <c r="W530" s="11"/>
    </row>
    <row r="531">
      <c r="A531" s="11"/>
      <c r="B531" s="11"/>
      <c r="C531" s="11"/>
      <c r="D531" s="11"/>
      <c r="E531" s="11"/>
      <c r="F531" s="11"/>
      <c r="G531" s="11"/>
      <c r="H531" s="11"/>
      <c r="I531" s="11"/>
      <c r="J531" s="11"/>
      <c r="K531" s="39"/>
      <c r="L531" s="11"/>
      <c r="M531" s="11"/>
      <c r="N531" s="11"/>
      <c r="O531" s="11"/>
      <c r="P531" s="10"/>
      <c r="Q531" s="11"/>
      <c r="R531" s="11"/>
      <c r="S531" s="11"/>
      <c r="T531" s="11"/>
      <c r="U531" s="11"/>
      <c r="V531" s="11"/>
      <c r="W531" s="11"/>
    </row>
    <row r="532">
      <c r="A532" s="11"/>
      <c r="B532" s="11"/>
      <c r="C532" s="11"/>
      <c r="D532" s="11"/>
      <c r="E532" s="11"/>
      <c r="F532" s="11"/>
      <c r="G532" s="11"/>
      <c r="H532" s="11"/>
      <c r="I532" s="11"/>
      <c r="J532" s="11"/>
      <c r="K532" s="39"/>
      <c r="L532" s="11"/>
      <c r="M532" s="11"/>
      <c r="N532" s="11"/>
      <c r="O532" s="11"/>
      <c r="P532" s="10"/>
      <c r="Q532" s="11"/>
      <c r="R532" s="11"/>
      <c r="S532" s="11"/>
      <c r="T532" s="11"/>
      <c r="U532" s="11"/>
      <c r="V532" s="11"/>
      <c r="W532" s="11"/>
    </row>
    <row r="533">
      <c r="A533" s="11"/>
      <c r="B533" s="11"/>
      <c r="C533" s="11"/>
      <c r="D533" s="11"/>
      <c r="E533" s="11"/>
      <c r="F533" s="11"/>
      <c r="G533" s="11"/>
      <c r="H533" s="11"/>
      <c r="I533" s="11"/>
      <c r="J533" s="11"/>
      <c r="K533" s="39"/>
      <c r="L533" s="11"/>
      <c r="M533" s="11"/>
      <c r="N533" s="11"/>
      <c r="O533" s="11"/>
      <c r="P533" s="10"/>
      <c r="Q533" s="11"/>
      <c r="R533" s="11"/>
      <c r="S533" s="11"/>
      <c r="T533" s="11"/>
      <c r="U533" s="11"/>
      <c r="V533" s="11"/>
      <c r="W533" s="11"/>
    </row>
    <row r="534">
      <c r="A534" s="11"/>
      <c r="B534" s="11"/>
      <c r="C534" s="11"/>
      <c r="D534" s="11"/>
      <c r="E534" s="11"/>
      <c r="F534" s="11"/>
      <c r="G534" s="11"/>
      <c r="H534" s="11"/>
      <c r="I534" s="11"/>
      <c r="J534" s="11"/>
      <c r="K534" s="39"/>
      <c r="L534" s="11"/>
      <c r="M534" s="11"/>
      <c r="N534" s="11"/>
      <c r="O534" s="11"/>
      <c r="P534" s="10"/>
      <c r="Q534" s="11"/>
      <c r="R534" s="11"/>
      <c r="S534" s="11"/>
      <c r="T534" s="11"/>
      <c r="U534" s="11"/>
      <c r="V534" s="11"/>
      <c r="W534" s="11"/>
    </row>
    <row r="535">
      <c r="A535" s="11"/>
      <c r="B535" s="11"/>
      <c r="C535" s="11"/>
      <c r="D535" s="11"/>
      <c r="E535" s="11"/>
      <c r="F535" s="11"/>
      <c r="G535" s="11"/>
      <c r="H535" s="11"/>
      <c r="I535" s="11"/>
      <c r="J535" s="11"/>
      <c r="K535" s="39"/>
      <c r="L535" s="11"/>
      <c r="M535" s="11"/>
      <c r="N535" s="11"/>
      <c r="O535" s="11"/>
      <c r="P535" s="10"/>
      <c r="Q535" s="11"/>
      <c r="R535" s="11"/>
      <c r="S535" s="11"/>
      <c r="T535" s="11"/>
      <c r="U535" s="11"/>
      <c r="V535" s="11"/>
      <c r="W535" s="11"/>
    </row>
    <row r="536">
      <c r="A536" s="11"/>
      <c r="B536" s="11"/>
      <c r="C536" s="11"/>
      <c r="D536" s="11"/>
      <c r="E536" s="11"/>
      <c r="F536" s="11"/>
      <c r="G536" s="11"/>
      <c r="H536" s="11"/>
      <c r="I536" s="11"/>
      <c r="J536" s="11"/>
      <c r="K536" s="39"/>
      <c r="L536" s="11"/>
      <c r="M536" s="11"/>
      <c r="N536" s="11"/>
      <c r="O536" s="11"/>
      <c r="P536" s="10"/>
      <c r="Q536" s="11"/>
      <c r="R536" s="11"/>
      <c r="S536" s="11"/>
      <c r="T536" s="11"/>
      <c r="U536" s="11"/>
      <c r="V536" s="11"/>
      <c r="W536" s="11"/>
    </row>
    <row r="537">
      <c r="A537" s="11"/>
      <c r="B537" s="11"/>
      <c r="C537" s="11"/>
      <c r="D537" s="11"/>
      <c r="E537" s="11"/>
      <c r="F537" s="11"/>
      <c r="G537" s="11"/>
      <c r="H537" s="11"/>
      <c r="I537" s="11"/>
      <c r="J537" s="11"/>
      <c r="K537" s="39"/>
      <c r="L537" s="11"/>
      <c r="M537" s="11"/>
      <c r="N537" s="11"/>
      <c r="O537" s="11"/>
      <c r="P537" s="10"/>
      <c r="Q537" s="11"/>
      <c r="R537" s="11"/>
      <c r="S537" s="11"/>
      <c r="T537" s="11"/>
      <c r="U537" s="11"/>
      <c r="V537" s="11"/>
      <c r="W537" s="11"/>
    </row>
    <row r="538">
      <c r="A538" s="11"/>
      <c r="B538" s="11"/>
      <c r="C538" s="11"/>
      <c r="D538" s="11"/>
      <c r="E538" s="11"/>
      <c r="F538" s="11"/>
      <c r="G538" s="11"/>
      <c r="H538" s="11"/>
      <c r="I538" s="11"/>
      <c r="J538" s="11"/>
      <c r="K538" s="39"/>
      <c r="L538" s="11"/>
      <c r="M538" s="11"/>
      <c r="N538" s="11"/>
      <c r="O538" s="11"/>
      <c r="P538" s="10"/>
      <c r="Q538" s="11"/>
      <c r="R538" s="11"/>
      <c r="S538" s="11"/>
      <c r="T538" s="11"/>
      <c r="U538" s="11"/>
      <c r="V538" s="11"/>
      <c r="W538" s="11"/>
    </row>
    <row r="539">
      <c r="A539" s="11"/>
      <c r="B539" s="11"/>
      <c r="C539" s="11"/>
      <c r="D539" s="11"/>
      <c r="E539" s="11"/>
      <c r="F539" s="11"/>
      <c r="G539" s="11"/>
      <c r="H539" s="11"/>
      <c r="I539" s="11"/>
      <c r="J539" s="11"/>
      <c r="K539" s="39"/>
      <c r="L539" s="11"/>
      <c r="M539" s="11"/>
      <c r="N539" s="11"/>
      <c r="O539" s="11"/>
      <c r="P539" s="10"/>
      <c r="Q539" s="11"/>
      <c r="R539" s="11"/>
      <c r="S539" s="11"/>
      <c r="T539" s="11"/>
      <c r="U539" s="11"/>
      <c r="V539" s="11"/>
      <c r="W539" s="11"/>
    </row>
    <row r="540">
      <c r="A540" s="11"/>
      <c r="B540" s="11"/>
      <c r="C540" s="11"/>
      <c r="D540" s="11"/>
      <c r="E540" s="11"/>
      <c r="F540" s="11"/>
      <c r="G540" s="11"/>
      <c r="H540" s="11"/>
      <c r="I540" s="11"/>
      <c r="J540" s="11"/>
      <c r="K540" s="39"/>
      <c r="L540" s="11"/>
      <c r="M540" s="11"/>
      <c r="N540" s="11"/>
      <c r="O540" s="11"/>
      <c r="P540" s="10"/>
      <c r="Q540" s="11"/>
      <c r="R540" s="11"/>
      <c r="S540" s="11"/>
      <c r="T540" s="11"/>
      <c r="U540" s="11"/>
      <c r="V540" s="11"/>
      <c r="W540" s="11"/>
    </row>
    <row r="541">
      <c r="A541" s="11"/>
      <c r="B541" s="11"/>
      <c r="C541" s="11"/>
      <c r="D541" s="11"/>
      <c r="E541" s="11"/>
      <c r="F541" s="11"/>
      <c r="G541" s="11"/>
      <c r="H541" s="11"/>
      <c r="I541" s="11"/>
      <c r="J541" s="11"/>
      <c r="K541" s="39"/>
      <c r="L541" s="11"/>
      <c r="M541" s="11"/>
      <c r="N541" s="11"/>
      <c r="O541" s="11"/>
      <c r="P541" s="10"/>
      <c r="Q541" s="11"/>
      <c r="R541" s="11"/>
      <c r="S541" s="11"/>
      <c r="T541" s="11"/>
      <c r="U541" s="11"/>
      <c r="V541" s="11"/>
      <c r="W541" s="11"/>
    </row>
    <row r="542">
      <c r="A542" s="11"/>
      <c r="B542" s="11"/>
      <c r="C542" s="11"/>
      <c r="D542" s="11"/>
      <c r="E542" s="11"/>
      <c r="F542" s="11"/>
      <c r="G542" s="11"/>
      <c r="H542" s="11"/>
      <c r="I542" s="11"/>
      <c r="J542" s="11"/>
      <c r="K542" s="39"/>
      <c r="L542" s="11"/>
      <c r="M542" s="11"/>
      <c r="N542" s="11"/>
      <c r="O542" s="11"/>
      <c r="P542" s="10"/>
      <c r="Q542" s="11"/>
      <c r="R542" s="11"/>
      <c r="S542" s="11"/>
      <c r="T542" s="11"/>
      <c r="U542" s="11"/>
      <c r="V542" s="11"/>
      <c r="W542" s="11"/>
    </row>
    <row r="543">
      <c r="A543" s="11"/>
      <c r="B543" s="11"/>
      <c r="C543" s="11"/>
      <c r="D543" s="11"/>
      <c r="E543" s="11"/>
      <c r="F543" s="11"/>
      <c r="G543" s="11"/>
      <c r="H543" s="11"/>
      <c r="I543" s="11"/>
      <c r="J543" s="11"/>
      <c r="K543" s="39"/>
      <c r="L543" s="11"/>
      <c r="M543" s="11"/>
      <c r="N543" s="11"/>
      <c r="O543" s="11"/>
      <c r="P543" s="10"/>
      <c r="Q543" s="11"/>
      <c r="R543" s="11"/>
      <c r="S543" s="11"/>
      <c r="T543" s="11"/>
      <c r="U543" s="11"/>
      <c r="V543" s="11"/>
      <c r="W543" s="11"/>
    </row>
    <row r="544">
      <c r="A544" s="11"/>
      <c r="B544" s="11"/>
      <c r="C544" s="11"/>
      <c r="D544" s="11"/>
      <c r="E544" s="11"/>
      <c r="F544" s="11"/>
      <c r="G544" s="11"/>
      <c r="H544" s="11"/>
      <c r="I544" s="11"/>
      <c r="J544" s="11"/>
      <c r="K544" s="39"/>
      <c r="L544" s="11"/>
      <c r="M544" s="11"/>
      <c r="N544" s="11"/>
      <c r="O544" s="11"/>
      <c r="P544" s="10"/>
      <c r="Q544" s="11"/>
      <c r="R544" s="11"/>
      <c r="S544" s="11"/>
      <c r="T544" s="11"/>
      <c r="U544" s="11"/>
      <c r="V544" s="11"/>
      <c r="W544" s="11"/>
    </row>
    <row r="545">
      <c r="A545" s="11"/>
      <c r="B545" s="11"/>
      <c r="C545" s="11"/>
      <c r="D545" s="11"/>
      <c r="E545" s="11"/>
      <c r="F545" s="11"/>
      <c r="G545" s="11"/>
      <c r="H545" s="11"/>
      <c r="I545" s="11"/>
      <c r="J545" s="11"/>
      <c r="K545" s="39"/>
      <c r="L545" s="11"/>
      <c r="M545" s="11"/>
      <c r="N545" s="11"/>
      <c r="O545" s="11"/>
      <c r="P545" s="10"/>
      <c r="Q545" s="11"/>
      <c r="R545" s="11"/>
      <c r="S545" s="11"/>
      <c r="T545" s="11"/>
      <c r="U545" s="11"/>
      <c r="V545" s="11"/>
      <c r="W545" s="11"/>
    </row>
    <row r="546">
      <c r="A546" s="11"/>
      <c r="B546" s="11"/>
      <c r="C546" s="11"/>
      <c r="D546" s="11"/>
      <c r="E546" s="11"/>
      <c r="F546" s="11"/>
      <c r="G546" s="11"/>
      <c r="H546" s="11"/>
      <c r="I546" s="11"/>
      <c r="J546" s="11"/>
      <c r="K546" s="39"/>
      <c r="L546" s="11"/>
      <c r="M546" s="11"/>
      <c r="N546" s="11"/>
      <c r="O546" s="11"/>
      <c r="P546" s="10"/>
      <c r="Q546" s="11"/>
      <c r="R546" s="11"/>
      <c r="S546" s="11"/>
      <c r="T546" s="11"/>
      <c r="U546" s="11"/>
      <c r="V546" s="11"/>
      <c r="W546" s="11"/>
    </row>
    <row r="547">
      <c r="A547" s="11"/>
      <c r="B547" s="11"/>
      <c r="C547" s="11"/>
      <c r="D547" s="11"/>
      <c r="E547" s="11"/>
      <c r="F547" s="11"/>
      <c r="G547" s="11"/>
      <c r="H547" s="11"/>
      <c r="I547" s="11"/>
      <c r="J547" s="11"/>
      <c r="K547" s="39"/>
      <c r="L547" s="11"/>
      <c r="M547" s="11"/>
      <c r="N547" s="11"/>
      <c r="O547" s="11"/>
      <c r="P547" s="10"/>
      <c r="Q547" s="11"/>
      <c r="R547" s="11"/>
      <c r="S547" s="11"/>
      <c r="T547" s="11"/>
      <c r="U547" s="11"/>
      <c r="V547" s="11"/>
      <c r="W547" s="11"/>
    </row>
    <row r="548">
      <c r="A548" s="11"/>
      <c r="B548" s="11"/>
      <c r="C548" s="11"/>
      <c r="D548" s="11"/>
      <c r="E548" s="11"/>
      <c r="F548" s="11"/>
      <c r="G548" s="11"/>
      <c r="H548" s="11"/>
      <c r="I548" s="11"/>
      <c r="J548" s="11"/>
      <c r="K548" s="39"/>
      <c r="L548" s="11"/>
      <c r="M548" s="11"/>
      <c r="N548" s="11"/>
      <c r="O548" s="11"/>
      <c r="P548" s="10"/>
      <c r="Q548" s="11"/>
      <c r="R548" s="11"/>
      <c r="S548" s="11"/>
      <c r="T548" s="11"/>
      <c r="U548" s="11"/>
      <c r="V548" s="11"/>
      <c r="W548" s="11"/>
    </row>
    <row r="549">
      <c r="A549" s="11"/>
      <c r="B549" s="11"/>
      <c r="C549" s="11"/>
      <c r="D549" s="11"/>
      <c r="E549" s="11"/>
      <c r="F549" s="11"/>
      <c r="G549" s="11"/>
      <c r="H549" s="11"/>
      <c r="I549" s="11"/>
      <c r="J549" s="11"/>
      <c r="K549" s="39"/>
      <c r="L549" s="11"/>
      <c r="M549" s="11"/>
      <c r="N549" s="11"/>
      <c r="O549" s="11"/>
      <c r="P549" s="10"/>
      <c r="Q549" s="11"/>
      <c r="R549" s="11"/>
      <c r="S549" s="11"/>
      <c r="T549" s="11"/>
      <c r="U549" s="11"/>
      <c r="V549" s="11"/>
      <c r="W549" s="11"/>
    </row>
    <row r="550">
      <c r="A550" s="11"/>
      <c r="B550" s="11"/>
      <c r="C550" s="11"/>
      <c r="D550" s="11"/>
      <c r="E550" s="11"/>
      <c r="F550" s="11"/>
      <c r="G550" s="11"/>
      <c r="H550" s="11"/>
      <c r="I550" s="11"/>
      <c r="J550" s="11"/>
      <c r="K550" s="39"/>
      <c r="L550" s="11"/>
      <c r="M550" s="11"/>
      <c r="N550" s="11"/>
      <c r="O550" s="11"/>
      <c r="P550" s="10"/>
      <c r="Q550" s="11"/>
      <c r="R550" s="11"/>
      <c r="S550" s="11"/>
      <c r="T550" s="11"/>
      <c r="U550" s="11"/>
      <c r="V550" s="11"/>
      <c r="W550" s="11"/>
    </row>
    <row r="551">
      <c r="A551" s="11"/>
      <c r="B551" s="11"/>
      <c r="C551" s="11"/>
      <c r="D551" s="11"/>
      <c r="E551" s="11"/>
      <c r="F551" s="11"/>
      <c r="G551" s="11"/>
      <c r="H551" s="11"/>
      <c r="I551" s="11"/>
      <c r="J551" s="11"/>
      <c r="K551" s="39"/>
      <c r="L551" s="11"/>
      <c r="M551" s="11"/>
      <c r="N551" s="11"/>
      <c r="O551" s="11"/>
      <c r="P551" s="10"/>
      <c r="Q551" s="11"/>
      <c r="R551" s="11"/>
      <c r="S551" s="11"/>
      <c r="T551" s="11"/>
      <c r="U551" s="11"/>
      <c r="V551" s="11"/>
      <c r="W551" s="11"/>
    </row>
    <row r="552">
      <c r="A552" s="11"/>
      <c r="B552" s="11"/>
      <c r="C552" s="11"/>
      <c r="D552" s="11"/>
      <c r="E552" s="11"/>
      <c r="F552" s="11"/>
      <c r="G552" s="11"/>
      <c r="H552" s="11"/>
      <c r="I552" s="11"/>
      <c r="J552" s="11"/>
      <c r="K552" s="39"/>
      <c r="L552" s="11"/>
      <c r="M552" s="11"/>
      <c r="N552" s="11"/>
      <c r="O552" s="11"/>
      <c r="P552" s="10"/>
      <c r="Q552" s="11"/>
      <c r="R552" s="11"/>
      <c r="S552" s="11"/>
      <c r="T552" s="11"/>
      <c r="U552" s="11"/>
      <c r="V552" s="11"/>
      <c r="W552" s="11"/>
    </row>
    <row r="553">
      <c r="A553" s="11"/>
      <c r="B553" s="11"/>
      <c r="C553" s="11"/>
      <c r="D553" s="11"/>
      <c r="E553" s="11"/>
      <c r="F553" s="11"/>
      <c r="G553" s="11"/>
      <c r="H553" s="11"/>
      <c r="I553" s="11"/>
      <c r="J553" s="11"/>
      <c r="K553" s="39"/>
      <c r="L553" s="11"/>
      <c r="M553" s="11"/>
      <c r="N553" s="11"/>
      <c r="O553" s="11"/>
      <c r="P553" s="10"/>
      <c r="Q553" s="11"/>
      <c r="R553" s="11"/>
      <c r="S553" s="11"/>
      <c r="T553" s="11"/>
      <c r="U553" s="11"/>
      <c r="V553" s="11"/>
      <c r="W553" s="11"/>
    </row>
    <row r="554">
      <c r="A554" s="11"/>
      <c r="B554" s="11"/>
      <c r="C554" s="11"/>
      <c r="D554" s="11"/>
      <c r="E554" s="11"/>
      <c r="F554" s="11"/>
      <c r="G554" s="11"/>
      <c r="H554" s="11"/>
      <c r="I554" s="11"/>
      <c r="J554" s="11"/>
      <c r="K554" s="39"/>
      <c r="L554" s="11"/>
      <c r="M554" s="11"/>
      <c r="N554" s="11"/>
      <c r="O554" s="11"/>
      <c r="P554" s="10"/>
      <c r="Q554" s="11"/>
      <c r="R554" s="11"/>
      <c r="S554" s="11"/>
      <c r="T554" s="11"/>
      <c r="U554" s="11"/>
      <c r="V554" s="11"/>
      <c r="W554" s="11"/>
    </row>
    <row r="555">
      <c r="A555" s="11"/>
      <c r="B555" s="11"/>
      <c r="C555" s="11"/>
      <c r="D555" s="11"/>
      <c r="E555" s="11"/>
      <c r="F555" s="11"/>
      <c r="G555" s="11"/>
      <c r="H555" s="11"/>
      <c r="I555" s="11"/>
      <c r="J555" s="11"/>
      <c r="K555" s="39"/>
      <c r="L555" s="11"/>
      <c r="M555" s="11"/>
      <c r="N555" s="11"/>
      <c r="O555" s="11"/>
      <c r="P555" s="10"/>
      <c r="Q555" s="11"/>
      <c r="R555" s="11"/>
      <c r="S555" s="11"/>
      <c r="T555" s="11"/>
      <c r="U555" s="11"/>
      <c r="V555" s="11"/>
      <c r="W555" s="11"/>
    </row>
    <row r="556">
      <c r="A556" s="11"/>
      <c r="B556" s="11"/>
      <c r="C556" s="11"/>
      <c r="D556" s="11"/>
      <c r="E556" s="11"/>
      <c r="F556" s="11"/>
      <c r="G556" s="11"/>
      <c r="H556" s="11"/>
      <c r="I556" s="11"/>
      <c r="J556" s="11"/>
      <c r="K556" s="39"/>
      <c r="L556" s="11"/>
      <c r="M556" s="11"/>
      <c r="N556" s="11"/>
      <c r="O556" s="11"/>
      <c r="P556" s="10"/>
      <c r="Q556" s="11"/>
      <c r="R556" s="11"/>
      <c r="S556" s="11"/>
      <c r="T556" s="11"/>
      <c r="U556" s="11"/>
      <c r="V556" s="11"/>
      <c r="W556" s="11"/>
    </row>
    <row r="557">
      <c r="A557" s="11"/>
      <c r="B557" s="11"/>
      <c r="C557" s="11"/>
      <c r="D557" s="11"/>
      <c r="E557" s="11"/>
      <c r="F557" s="11"/>
      <c r="G557" s="11"/>
      <c r="H557" s="11"/>
      <c r="I557" s="11"/>
      <c r="J557" s="11"/>
      <c r="K557" s="39"/>
      <c r="L557" s="11"/>
      <c r="M557" s="11"/>
      <c r="N557" s="11"/>
      <c r="O557" s="11"/>
      <c r="P557" s="10"/>
      <c r="Q557" s="11"/>
      <c r="R557" s="11"/>
      <c r="S557" s="11"/>
      <c r="T557" s="11"/>
      <c r="U557" s="11"/>
      <c r="V557" s="11"/>
      <c r="W557" s="11"/>
    </row>
    <row r="558">
      <c r="A558" s="11"/>
      <c r="B558" s="11"/>
      <c r="C558" s="11"/>
      <c r="D558" s="11"/>
      <c r="E558" s="11"/>
      <c r="F558" s="11"/>
      <c r="G558" s="11"/>
      <c r="H558" s="11"/>
      <c r="I558" s="11"/>
      <c r="J558" s="11"/>
      <c r="K558" s="39"/>
      <c r="L558" s="11"/>
      <c r="M558" s="11"/>
      <c r="N558" s="11"/>
      <c r="O558" s="11"/>
      <c r="P558" s="10"/>
      <c r="Q558" s="11"/>
      <c r="R558" s="11"/>
      <c r="S558" s="11"/>
      <c r="T558" s="11"/>
      <c r="U558" s="11"/>
      <c r="V558" s="11"/>
      <c r="W558" s="11"/>
    </row>
    <row r="559">
      <c r="A559" s="11"/>
      <c r="B559" s="11"/>
      <c r="C559" s="11"/>
      <c r="D559" s="11"/>
      <c r="E559" s="11"/>
      <c r="F559" s="11"/>
      <c r="G559" s="11"/>
      <c r="H559" s="11"/>
      <c r="I559" s="11"/>
      <c r="J559" s="11"/>
      <c r="K559" s="39"/>
      <c r="L559" s="11"/>
      <c r="M559" s="11"/>
      <c r="N559" s="11"/>
      <c r="O559" s="11"/>
      <c r="P559" s="10"/>
      <c r="Q559" s="11"/>
      <c r="R559" s="11"/>
      <c r="S559" s="11"/>
      <c r="T559" s="11"/>
      <c r="U559" s="11"/>
      <c r="V559" s="11"/>
      <c r="W559" s="11"/>
    </row>
    <row r="560">
      <c r="A560" s="11"/>
      <c r="B560" s="11"/>
      <c r="C560" s="11"/>
      <c r="D560" s="11"/>
      <c r="E560" s="11"/>
      <c r="F560" s="11"/>
      <c r="G560" s="11"/>
      <c r="H560" s="11"/>
      <c r="I560" s="11"/>
      <c r="J560" s="11"/>
      <c r="K560" s="39"/>
      <c r="L560" s="11"/>
      <c r="M560" s="11"/>
      <c r="N560" s="11"/>
      <c r="O560" s="11"/>
      <c r="P560" s="10"/>
      <c r="Q560" s="11"/>
      <c r="R560" s="11"/>
      <c r="S560" s="11"/>
      <c r="T560" s="11"/>
      <c r="U560" s="11"/>
      <c r="V560" s="11"/>
      <c r="W560" s="11"/>
    </row>
    <row r="561">
      <c r="A561" s="11"/>
      <c r="B561" s="11"/>
      <c r="C561" s="11"/>
      <c r="D561" s="11"/>
      <c r="E561" s="11"/>
      <c r="F561" s="11"/>
      <c r="G561" s="11"/>
      <c r="H561" s="11"/>
      <c r="I561" s="11"/>
      <c r="J561" s="11"/>
      <c r="K561" s="39"/>
      <c r="L561" s="11"/>
      <c r="M561" s="11"/>
      <c r="N561" s="11"/>
      <c r="O561" s="11"/>
      <c r="P561" s="10"/>
      <c r="Q561" s="11"/>
      <c r="R561" s="11"/>
      <c r="S561" s="11"/>
      <c r="T561" s="11"/>
      <c r="U561" s="11"/>
      <c r="V561" s="11"/>
      <c r="W561" s="11"/>
    </row>
    <row r="562">
      <c r="A562" s="11"/>
      <c r="B562" s="11"/>
      <c r="C562" s="11"/>
      <c r="D562" s="11"/>
      <c r="E562" s="11"/>
      <c r="F562" s="11"/>
      <c r="G562" s="11"/>
      <c r="H562" s="11"/>
      <c r="I562" s="11"/>
      <c r="J562" s="11"/>
      <c r="K562" s="39"/>
      <c r="L562" s="11"/>
      <c r="M562" s="11"/>
      <c r="N562" s="11"/>
      <c r="O562" s="11"/>
      <c r="P562" s="10"/>
      <c r="Q562" s="11"/>
      <c r="R562" s="11"/>
      <c r="S562" s="11"/>
      <c r="T562" s="11"/>
      <c r="U562" s="11"/>
      <c r="V562" s="11"/>
      <c r="W562" s="11"/>
    </row>
    <row r="563">
      <c r="A563" s="11"/>
      <c r="B563" s="11"/>
      <c r="C563" s="11"/>
      <c r="D563" s="11"/>
      <c r="E563" s="11"/>
      <c r="F563" s="11"/>
      <c r="G563" s="11"/>
      <c r="H563" s="11"/>
      <c r="I563" s="11"/>
      <c r="J563" s="11"/>
      <c r="K563" s="39"/>
      <c r="L563" s="11"/>
      <c r="M563" s="11"/>
      <c r="N563" s="11"/>
      <c r="O563" s="11"/>
      <c r="P563" s="10"/>
      <c r="Q563" s="11"/>
      <c r="R563" s="11"/>
      <c r="S563" s="11"/>
      <c r="T563" s="11"/>
      <c r="U563" s="11"/>
      <c r="V563" s="11"/>
      <c r="W563" s="11"/>
    </row>
    <row r="564">
      <c r="A564" s="11"/>
      <c r="B564" s="11"/>
      <c r="C564" s="11"/>
      <c r="D564" s="11"/>
      <c r="E564" s="11"/>
      <c r="F564" s="11"/>
      <c r="G564" s="11"/>
      <c r="H564" s="11"/>
      <c r="I564" s="11"/>
      <c r="J564" s="11"/>
      <c r="K564" s="39"/>
      <c r="L564" s="11"/>
      <c r="M564" s="11"/>
      <c r="N564" s="11"/>
      <c r="O564" s="11"/>
      <c r="P564" s="10"/>
      <c r="Q564" s="11"/>
      <c r="R564" s="11"/>
      <c r="S564" s="11"/>
      <c r="T564" s="11"/>
      <c r="U564" s="11"/>
      <c r="V564" s="11"/>
      <c r="W564" s="11"/>
    </row>
    <row r="565">
      <c r="A565" s="11"/>
      <c r="B565" s="11"/>
      <c r="C565" s="11"/>
      <c r="D565" s="11"/>
      <c r="E565" s="11"/>
      <c r="F565" s="11"/>
      <c r="G565" s="11"/>
      <c r="H565" s="11"/>
      <c r="I565" s="11"/>
      <c r="J565" s="11"/>
      <c r="K565" s="39"/>
      <c r="L565" s="11"/>
      <c r="M565" s="11"/>
      <c r="N565" s="11"/>
      <c r="O565" s="11"/>
      <c r="P565" s="10"/>
      <c r="Q565" s="11"/>
      <c r="R565" s="11"/>
      <c r="S565" s="11"/>
      <c r="T565" s="11"/>
      <c r="U565" s="11"/>
      <c r="V565" s="11"/>
      <c r="W565" s="11"/>
    </row>
    <row r="566">
      <c r="A566" s="11"/>
      <c r="B566" s="11"/>
      <c r="C566" s="11"/>
      <c r="D566" s="11"/>
      <c r="E566" s="11"/>
      <c r="F566" s="11"/>
      <c r="G566" s="11"/>
      <c r="H566" s="11"/>
      <c r="I566" s="11"/>
      <c r="J566" s="11"/>
      <c r="K566" s="39"/>
      <c r="L566" s="11"/>
      <c r="M566" s="11"/>
      <c r="N566" s="11"/>
      <c r="O566" s="11"/>
      <c r="P566" s="10"/>
      <c r="Q566" s="11"/>
      <c r="R566" s="11"/>
      <c r="S566" s="11"/>
      <c r="T566" s="11"/>
      <c r="U566" s="11"/>
      <c r="V566" s="11"/>
      <c r="W566" s="11"/>
    </row>
    <row r="567">
      <c r="A567" s="11"/>
      <c r="B567" s="11"/>
      <c r="C567" s="11"/>
      <c r="D567" s="11"/>
      <c r="E567" s="11"/>
      <c r="F567" s="11"/>
      <c r="G567" s="11"/>
      <c r="H567" s="11"/>
      <c r="I567" s="11"/>
      <c r="J567" s="11"/>
      <c r="K567" s="39"/>
      <c r="L567" s="11"/>
      <c r="M567" s="11"/>
      <c r="N567" s="11"/>
      <c r="O567" s="11"/>
      <c r="P567" s="10"/>
      <c r="Q567" s="11"/>
      <c r="R567" s="11"/>
      <c r="S567" s="11"/>
      <c r="T567" s="11"/>
      <c r="U567" s="11"/>
      <c r="V567" s="11"/>
      <c r="W567" s="11"/>
    </row>
    <row r="568">
      <c r="A568" s="11"/>
      <c r="B568" s="11"/>
      <c r="C568" s="11"/>
      <c r="D568" s="11"/>
      <c r="E568" s="11"/>
      <c r="F568" s="11"/>
      <c r="G568" s="11"/>
      <c r="H568" s="11"/>
      <c r="I568" s="11"/>
      <c r="J568" s="11"/>
      <c r="K568" s="39"/>
      <c r="L568" s="11"/>
      <c r="M568" s="11"/>
      <c r="N568" s="11"/>
      <c r="O568" s="11"/>
      <c r="P568" s="10"/>
      <c r="Q568" s="11"/>
      <c r="R568" s="11"/>
      <c r="S568" s="11"/>
      <c r="T568" s="11"/>
      <c r="U568" s="11"/>
      <c r="V568" s="11"/>
      <c r="W568" s="11"/>
    </row>
    <row r="569">
      <c r="A569" s="11"/>
      <c r="B569" s="11"/>
      <c r="C569" s="11"/>
      <c r="D569" s="11"/>
      <c r="E569" s="11"/>
      <c r="F569" s="11"/>
      <c r="G569" s="11"/>
      <c r="H569" s="11"/>
      <c r="I569" s="11"/>
      <c r="J569" s="11"/>
      <c r="K569" s="39"/>
      <c r="L569" s="11"/>
      <c r="M569" s="11"/>
      <c r="N569" s="11"/>
      <c r="O569" s="11"/>
      <c r="P569" s="10"/>
      <c r="Q569" s="11"/>
      <c r="R569" s="11"/>
      <c r="S569" s="11"/>
      <c r="T569" s="11"/>
      <c r="U569" s="11"/>
      <c r="V569" s="11"/>
      <c r="W569" s="11"/>
    </row>
    <row r="570">
      <c r="A570" s="11"/>
      <c r="B570" s="11"/>
      <c r="C570" s="11"/>
      <c r="D570" s="11"/>
      <c r="E570" s="11"/>
      <c r="F570" s="11"/>
      <c r="G570" s="11"/>
      <c r="H570" s="11"/>
      <c r="I570" s="11"/>
      <c r="J570" s="11"/>
      <c r="K570" s="39"/>
      <c r="L570" s="11"/>
      <c r="M570" s="11"/>
      <c r="N570" s="11"/>
      <c r="O570" s="11"/>
      <c r="P570" s="10"/>
      <c r="Q570" s="11"/>
      <c r="R570" s="11"/>
      <c r="S570" s="11"/>
      <c r="T570" s="11"/>
      <c r="U570" s="11"/>
      <c r="V570" s="11"/>
      <c r="W570" s="11"/>
    </row>
    <row r="571">
      <c r="A571" s="11"/>
      <c r="B571" s="11"/>
      <c r="C571" s="11"/>
      <c r="D571" s="11"/>
      <c r="E571" s="11"/>
      <c r="F571" s="11"/>
      <c r="G571" s="11"/>
      <c r="H571" s="11"/>
      <c r="I571" s="11"/>
      <c r="J571" s="11"/>
      <c r="K571" s="39"/>
      <c r="L571" s="11"/>
      <c r="M571" s="11"/>
      <c r="N571" s="11"/>
      <c r="O571" s="11"/>
      <c r="P571" s="10"/>
      <c r="Q571" s="11"/>
      <c r="R571" s="11"/>
      <c r="S571" s="11"/>
      <c r="T571" s="11"/>
      <c r="U571" s="11"/>
      <c r="V571" s="11"/>
      <c r="W571" s="11"/>
    </row>
    <row r="572">
      <c r="A572" s="11"/>
      <c r="B572" s="11"/>
      <c r="C572" s="11"/>
      <c r="D572" s="11"/>
      <c r="E572" s="11"/>
      <c r="F572" s="11"/>
      <c r="G572" s="11"/>
      <c r="H572" s="11"/>
      <c r="I572" s="11"/>
      <c r="J572" s="11"/>
      <c r="K572" s="39"/>
      <c r="L572" s="11"/>
      <c r="M572" s="11"/>
      <c r="N572" s="11"/>
      <c r="O572" s="11"/>
      <c r="P572" s="10"/>
      <c r="Q572" s="11"/>
      <c r="R572" s="11"/>
      <c r="S572" s="11"/>
      <c r="T572" s="11"/>
      <c r="U572" s="11"/>
      <c r="V572" s="11"/>
      <c r="W572" s="11"/>
    </row>
    <row r="573">
      <c r="A573" s="11"/>
      <c r="B573" s="11"/>
      <c r="C573" s="11"/>
      <c r="D573" s="11"/>
      <c r="E573" s="11"/>
      <c r="F573" s="11"/>
      <c r="G573" s="11"/>
      <c r="H573" s="11"/>
      <c r="I573" s="11"/>
      <c r="J573" s="11"/>
      <c r="K573" s="39"/>
      <c r="L573" s="11"/>
      <c r="M573" s="11"/>
      <c r="N573" s="11"/>
      <c r="O573" s="11"/>
      <c r="P573" s="10"/>
      <c r="Q573" s="11"/>
      <c r="R573" s="11"/>
      <c r="S573" s="11"/>
      <c r="T573" s="11"/>
      <c r="U573" s="11"/>
      <c r="V573" s="11"/>
      <c r="W573" s="11"/>
    </row>
    <row r="574">
      <c r="A574" s="11"/>
      <c r="B574" s="11"/>
      <c r="C574" s="11"/>
      <c r="D574" s="11"/>
      <c r="E574" s="11"/>
      <c r="F574" s="11"/>
      <c r="G574" s="11"/>
      <c r="H574" s="11"/>
      <c r="I574" s="11"/>
      <c r="J574" s="11"/>
      <c r="K574" s="39"/>
      <c r="L574" s="11"/>
      <c r="M574" s="11"/>
      <c r="N574" s="11"/>
      <c r="O574" s="11"/>
      <c r="P574" s="10"/>
      <c r="Q574" s="11"/>
      <c r="R574" s="11"/>
      <c r="S574" s="11"/>
      <c r="T574" s="11"/>
      <c r="U574" s="11"/>
      <c r="V574" s="11"/>
      <c r="W574" s="11"/>
    </row>
    <row r="575">
      <c r="A575" s="11"/>
      <c r="B575" s="11"/>
      <c r="C575" s="11"/>
      <c r="D575" s="11"/>
      <c r="E575" s="11"/>
      <c r="F575" s="11"/>
      <c r="G575" s="11"/>
      <c r="H575" s="11"/>
      <c r="I575" s="11"/>
      <c r="J575" s="11"/>
      <c r="K575" s="39"/>
      <c r="L575" s="11"/>
      <c r="M575" s="11"/>
      <c r="N575" s="11"/>
      <c r="O575" s="11"/>
      <c r="P575" s="10"/>
      <c r="Q575" s="11"/>
      <c r="R575" s="11"/>
      <c r="S575" s="11"/>
      <c r="T575" s="11"/>
      <c r="U575" s="11"/>
      <c r="V575" s="11"/>
      <c r="W575" s="11"/>
    </row>
    <row r="576">
      <c r="A576" s="11"/>
      <c r="B576" s="11"/>
      <c r="C576" s="11"/>
      <c r="D576" s="11"/>
      <c r="E576" s="11"/>
      <c r="F576" s="11"/>
      <c r="G576" s="11"/>
      <c r="H576" s="11"/>
      <c r="I576" s="11"/>
      <c r="J576" s="11"/>
      <c r="K576" s="39"/>
      <c r="L576" s="11"/>
      <c r="M576" s="11"/>
      <c r="N576" s="11"/>
      <c r="O576" s="11"/>
      <c r="P576" s="10"/>
      <c r="Q576" s="11"/>
      <c r="R576" s="11"/>
      <c r="S576" s="11"/>
      <c r="T576" s="11"/>
      <c r="U576" s="11"/>
      <c r="V576" s="11"/>
      <c r="W576" s="11"/>
    </row>
    <row r="577">
      <c r="A577" s="11"/>
      <c r="B577" s="11"/>
      <c r="C577" s="11"/>
      <c r="D577" s="11"/>
      <c r="E577" s="11"/>
      <c r="F577" s="11"/>
      <c r="G577" s="11"/>
      <c r="H577" s="11"/>
      <c r="I577" s="11"/>
      <c r="J577" s="11"/>
      <c r="K577" s="39"/>
      <c r="L577" s="11"/>
      <c r="M577" s="11"/>
      <c r="N577" s="11"/>
      <c r="O577" s="11"/>
      <c r="P577" s="10"/>
      <c r="Q577" s="11"/>
      <c r="R577" s="11"/>
      <c r="S577" s="11"/>
      <c r="T577" s="11"/>
      <c r="U577" s="11"/>
      <c r="V577" s="11"/>
      <c r="W577" s="11"/>
    </row>
    <row r="578">
      <c r="A578" s="11"/>
      <c r="B578" s="11"/>
      <c r="C578" s="11"/>
      <c r="D578" s="11"/>
      <c r="E578" s="11"/>
      <c r="F578" s="11"/>
      <c r="G578" s="11"/>
      <c r="H578" s="11"/>
      <c r="I578" s="11"/>
      <c r="J578" s="11"/>
      <c r="K578" s="39"/>
      <c r="L578" s="11"/>
      <c r="M578" s="11"/>
      <c r="N578" s="11"/>
      <c r="O578" s="11"/>
      <c r="P578" s="10"/>
      <c r="Q578" s="11"/>
      <c r="R578" s="11"/>
      <c r="S578" s="11"/>
      <c r="T578" s="11"/>
      <c r="U578" s="11"/>
      <c r="V578" s="11"/>
      <c r="W578" s="11"/>
    </row>
    <row r="579">
      <c r="A579" s="11"/>
      <c r="B579" s="11"/>
      <c r="C579" s="11"/>
      <c r="D579" s="11"/>
      <c r="E579" s="11"/>
      <c r="F579" s="11"/>
      <c r="G579" s="11"/>
      <c r="H579" s="11"/>
      <c r="I579" s="11"/>
      <c r="J579" s="11"/>
      <c r="K579" s="39"/>
      <c r="L579" s="11"/>
      <c r="M579" s="11"/>
      <c r="N579" s="11"/>
      <c r="O579" s="11"/>
      <c r="P579" s="10"/>
      <c r="Q579" s="11"/>
      <c r="R579" s="11"/>
      <c r="S579" s="11"/>
      <c r="T579" s="11"/>
      <c r="U579" s="11"/>
      <c r="V579" s="11"/>
      <c r="W579" s="11"/>
    </row>
    <row r="580">
      <c r="A580" s="11"/>
      <c r="B580" s="11"/>
      <c r="C580" s="11"/>
      <c r="D580" s="11"/>
      <c r="E580" s="11"/>
      <c r="F580" s="11"/>
      <c r="G580" s="11"/>
      <c r="H580" s="11"/>
      <c r="I580" s="11"/>
      <c r="J580" s="11"/>
      <c r="K580" s="39"/>
      <c r="L580" s="11"/>
      <c r="M580" s="11"/>
      <c r="N580" s="11"/>
      <c r="O580" s="11"/>
      <c r="P580" s="10"/>
      <c r="Q580" s="11"/>
      <c r="R580" s="11"/>
      <c r="S580" s="11"/>
      <c r="T580" s="11"/>
      <c r="U580" s="11"/>
      <c r="V580" s="11"/>
      <c r="W580" s="11"/>
    </row>
    <row r="581">
      <c r="A581" s="11"/>
      <c r="B581" s="11"/>
      <c r="C581" s="11"/>
      <c r="D581" s="11"/>
      <c r="E581" s="11"/>
      <c r="F581" s="11"/>
      <c r="G581" s="11"/>
      <c r="H581" s="11"/>
      <c r="I581" s="11"/>
      <c r="J581" s="11"/>
      <c r="K581" s="39"/>
      <c r="L581" s="11"/>
      <c r="M581" s="11"/>
      <c r="N581" s="11"/>
      <c r="O581" s="11"/>
      <c r="P581" s="10"/>
      <c r="Q581" s="11"/>
      <c r="R581" s="11"/>
      <c r="S581" s="11"/>
      <c r="T581" s="11"/>
      <c r="U581" s="11"/>
      <c r="V581" s="11"/>
      <c r="W581" s="11"/>
    </row>
    <row r="582">
      <c r="A582" s="11"/>
      <c r="B582" s="11"/>
      <c r="C582" s="11"/>
      <c r="D582" s="11"/>
      <c r="E582" s="11"/>
      <c r="F582" s="11"/>
      <c r="G582" s="11"/>
      <c r="H582" s="11"/>
      <c r="I582" s="11"/>
      <c r="J582" s="11"/>
      <c r="K582" s="39"/>
      <c r="L582" s="11"/>
      <c r="M582" s="11"/>
      <c r="N582" s="11"/>
      <c r="O582" s="11"/>
      <c r="P582" s="10"/>
      <c r="Q582" s="11"/>
      <c r="R582" s="11"/>
      <c r="S582" s="11"/>
      <c r="T582" s="11"/>
      <c r="U582" s="11"/>
      <c r="V582" s="11"/>
      <c r="W582" s="11"/>
    </row>
    <row r="583">
      <c r="A583" s="11"/>
      <c r="B583" s="11"/>
      <c r="C583" s="11"/>
      <c r="D583" s="11"/>
      <c r="E583" s="11"/>
      <c r="F583" s="11"/>
      <c r="G583" s="11"/>
      <c r="H583" s="11"/>
      <c r="I583" s="11"/>
      <c r="J583" s="11"/>
      <c r="K583" s="39"/>
      <c r="L583" s="11"/>
      <c r="M583" s="11"/>
      <c r="N583" s="11"/>
      <c r="O583" s="11"/>
      <c r="P583" s="10"/>
      <c r="Q583" s="11"/>
      <c r="R583" s="11"/>
      <c r="S583" s="11"/>
      <c r="T583" s="11"/>
      <c r="U583" s="11"/>
      <c r="V583" s="11"/>
      <c r="W583" s="11"/>
    </row>
    <row r="584">
      <c r="A584" s="11"/>
      <c r="B584" s="11"/>
      <c r="C584" s="11"/>
      <c r="D584" s="11"/>
      <c r="E584" s="11"/>
      <c r="F584" s="11"/>
      <c r="G584" s="11"/>
      <c r="H584" s="11"/>
      <c r="I584" s="11"/>
      <c r="J584" s="11"/>
      <c r="K584" s="39"/>
      <c r="L584" s="11"/>
      <c r="M584" s="11"/>
      <c r="N584" s="11"/>
      <c r="O584" s="11"/>
      <c r="P584" s="10"/>
      <c r="Q584" s="11"/>
      <c r="R584" s="11"/>
      <c r="S584" s="11"/>
      <c r="T584" s="11"/>
      <c r="U584" s="11"/>
      <c r="V584" s="11"/>
      <c r="W584" s="11"/>
    </row>
    <row r="585">
      <c r="A585" s="11"/>
      <c r="B585" s="11"/>
      <c r="C585" s="11"/>
      <c r="D585" s="11"/>
      <c r="E585" s="11"/>
      <c r="F585" s="11"/>
      <c r="G585" s="11"/>
      <c r="H585" s="11"/>
      <c r="I585" s="11"/>
      <c r="J585" s="11"/>
      <c r="K585" s="39"/>
      <c r="L585" s="11"/>
      <c r="M585" s="11"/>
      <c r="N585" s="11"/>
      <c r="O585" s="11"/>
      <c r="P585" s="10"/>
      <c r="Q585" s="11"/>
      <c r="R585" s="11"/>
      <c r="S585" s="11"/>
      <c r="T585" s="11"/>
      <c r="U585" s="11"/>
      <c r="V585" s="11"/>
      <c r="W585" s="11"/>
    </row>
    <row r="586">
      <c r="A586" s="11"/>
      <c r="B586" s="11"/>
      <c r="C586" s="11"/>
      <c r="D586" s="11"/>
      <c r="E586" s="11"/>
      <c r="F586" s="11"/>
      <c r="G586" s="11"/>
      <c r="H586" s="11"/>
      <c r="I586" s="11"/>
      <c r="J586" s="11"/>
      <c r="K586" s="39"/>
      <c r="L586" s="11"/>
      <c r="M586" s="11"/>
      <c r="N586" s="11"/>
      <c r="O586" s="11"/>
      <c r="P586" s="10"/>
      <c r="Q586" s="11"/>
      <c r="R586" s="11"/>
      <c r="S586" s="11"/>
      <c r="T586" s="11"/>
      <c r="U586" s="11"/>
      <c r="V586" s="11"/>
      <c r="W586" s="11"/>
    </row>
    <row r="587">
      <c r="A587" s="11"/>
      <c r="B587" s="11"/>
      <c r="C587" s="11"/>
      <c r="D587" s="11"/>
      <c r="E587" s="11"/>
      <c r="F587" s="11"/>
      <c r="G587" s="11"/>
      <c r="H587" s="11"/>
      <c r="I587" s="11"/>
      <c r="J587" s="11"/>
      <c r="K587" s="39"/>
      <c r="L587" s="11"/>
      <c r="M587" s="11"/>
      <c r="N587" s="11"/>
      <c r="O587" s="11"/>
      <c r="P587" s="10"/>
      <c r="Q587" s="11"/>
      <c r="R587" s="11"/>
      <c r="S587" s="11"/>
      <c r="T587" s="11"/>
      <c r="U587" s="11"/>
      <c r="V587" s="11"/>
      <c r="W587" s="11"/>
    </row>
    <row r="588">
      <c r="A588" s="11"/>
      <c r="B588" s="11"/>
      <c r="C588" s="11"/>
      <c r="D588" s="11"/>
      <c r="E588" s="11"/>
      <c r="F588" s="11"/>
      <c r="G588" s="11"/>
      <c r="H588" s="11"/>
      <c r="I588" s="11"/>
      <c r="J588" s="11"/>
      <c r="K588" s="39"/>
      <c r="L588" s="11"/>
      <c r="M588" s="11"/>
      <c r="N588" s="11"/>
      <c r="O588" s="11"/>
      <c r="P588" s="10"/>
      <c r="Q588" s="11"/>
      <c r="R588" s="11"/>
      <c r="S588" s="11"/>
      <c r="T588" s="11"/>
      <c r="U588" s="11"/>
      <c r="V588" s="11"/>
      <c r="W588" s="11"/>
    </row>
    <row r="589">
      <c r="A589" s="11"/>
      <c r="B589" s="11"/>
      <c r="C589" s="11"/>
      <c r="D589" s="11"/>
      <c r="E589" s="11"/>
      <c r="F589" s="11"/>
      <c r="G589" s="11"/>
      <c r="H589" s="11"/>
      <c r="I589" s="11"/>
      <c r="J589" s="11"/>
      <c r="K589" s="39"/>
      <c r="L589" s="11"/>
      <c r="M589" s="11"/>
      <c r="N589" s="11"/>
      <c r="O589" s="11"/>
      <c r="P589" s="10"/>
      <c r="Q589" s="11"/>
      <c r="R589" s="11"/>
      <c r="S589" s="11"/>
      <c r="T589" s="11"/>
      <c r="U589" s="11"/>
      <c r="V589" s="11"/>
      <c r="W589" s="11"/>
    </row>
    <row r="590">
      <c r="A590" s="11"/>
      <c r="B590" s="11"/>
      <c r="C590" s="11"/>
      <c r="D590" s="11"/>
      <c r="E590" s="11"/>
      <c r="F590" s="11"/>
      <c r="G590" s="11"/>
      <c r="H590" s="11"/>
      <c r="I590" s="11"/>
      <c r="J590" s="11"/>
      <c r="K590" s="39"/>
      <c r="L590" s="11"/>
      <c r="M590" s="11"/>
      <c r="N590" s="11"/>
      <c r="O590" s="11"/>
      <c r="P590" s="10"/>
      <c r="Q590" s="11"/>
      <c r="R590" s="11"/>
      <c r="S590" s="11"/>
      <c r="T590" s="11"/>
      <c r="U590" s="11"/>
      <c r="V590" s="11"/>
      <c r="W590" s="11"/>
    </row>
    <row r="591">
      <c r="A591" s="11"/>
      <c r="B591" s="11"/>
      <c r="C591" s="11"/>
      <c r="D591" s="11"/>
      <c r="E591" s="11"/>
      <c r="F591" s="11"/>
      <c r="G591" s="11"/>
      <c r="H591" s="11"/>
      <c r="I591" s="11"/>
      <c r="J591" s="11"/>
      <c r="K591" s="39"/>
      <c r="L591" s="11"/>
      <c r="M591" s="11"/>
      <c r="N591" s="11"/>
      <c r="O591" s="11"/>
      <c r="P591" s="10"/>
      <c r="Q591" s="11"/>
      <c r="R591" s="11"/>
      <c r="S591" s="11"/>
      <c r="T591" s="11"/>
      <c r="U591" s="11"/>
      <c r="V591" s="11"/>
      <c r="W591" s="11"/>
    </row>
    <row r="592">
      <c r="A592" s="11"/>
      <c r="B592" s="11"/>
      <c r="C592" s="11"/>
      <c r="D592" s="11"/>
      <c r="E592" s="11"/>
      <c r="F592" s="11"/>
      <c r="G592" s="11"/>
      <c r="H592" s="11"/>
      <c r="I592" s="11"/>
      <c r="J592" s="11"/>
      <c r="K592" s="39"/>
      <c r="L592" s="11"/>
      <c r="M592" s="11"/>
      <c r="N592" s="11"/>
      <c r="O592" s="11"/>
      <c r="P592" s="10"/>
      <c r="Q592" s="11"/>
      <c r="R592" s="11"/>
      <c r="S592" s="11"/>
      <c r="T592" s="11"/>
      <c r="U592" s="11"/>
      <c r="V592" s="11"/>
      <c r="W592" s="11"/>
    </row>
    <row r="593">
      <c r="A593" s="11"/>
      <c r="B593" s="11"/>
      <c r="C593" s="11"/>
      <c r="D593" s="11"/>
      <c r="E593" s="11"/>
      <c r="F593" s="11"/>
      <c r="G593" s="11"/>
      <c r="H593" s="11"/>
      <c r="I593" s="11"/>
      <c r="J593" s="11"/>
      <c r="K593" s="39"/>
      <c r="L593" s="11"/>
      <c r="M593" s="11"/>
      <c r="N593" s="11"/>
      <c r="O593" s="11"/>
      <c r="P593" s="10"/>
      <c r="Q593" s="11"/>
      <c r="R593" s="11"/>
      <c r="S593" s="11"/>
      <c r="T593" s="11"/>
      <c r="U593" s="11"/>
      <c r="V593" s="11"/>
      <c r="W593" s="11"/>
    </row>
    <row r="594">
      <c r="A594" s="11"/>
      <c r="B594" s="11"/>
      <c r="C594" s="11"/>
      <c r="D594" s="11"/>
      <c r="E594" s="11"/>
      <c r="F594" s="11"/>
      <c r="G594" s="11"/>
      <c r="H594" s="11"/>
      <c r="I594" s="11"/>
      <c r="J594" s="11"/>
      <c r="K594" s="39"/>
      <c r="L594" s="11"/>
      <c r="M594" s="11"/>
      <c r="N594" s="11"/>
      <c r="O594" s="11"/>
      <c r="P594" s="10"/>
      <c r="Q594" s="11"/>
      <c r="R594" s="11"/>
      <c r="S594" s="11"/>
      <c r="T594" s="11"/>
      <c r="U594" s="11"/>
      <c r="V594" s="11"/>
      <c r="W594" s="11"/>
    </row>
    <row r="595">
      <c r="A595" s="11"/>
      <c r="B595" s="11"/>
      <c r="C595" s="11"/>
      <c r="D595" s="11"/>
      <c r="E595" s="11"/>
      <c r="F595" s="11"/>
      <c r="G595" s="11"/>
      <c r="H595" s="11"/>
      <c r="I595" s="11"/>
      <c r="J595" s="11"/>
      <c r="K595" s="39"/>
      <c r="L595" s="11"/>
      <c r="M595" s="11"/>
      <c r="N595" s="11"/>
      <c r="O595" s="11"/>
      <c r="P595" s="10"/>
      <c r="Q595" s="11"/>
      <c r="R595" s="11"/>
      <c r="S595" s="11"/>
      <c r="T595" s="11"/>
      <c r="U595" s="11"/>
      <c r="V595" s="11"/>
      <c r="W595" s="11"/>
    </row>
    <row r="596">
      <c r="A596" s="11"/>
      <c r="B596" s="11"/>
      <c r="C596" s="11"/>
      <c r="D596" s="11"/>
      <c r="E596" s="11"/>
      <c r="F596" s="11"/>
      <c r="G596" s="11"/>
      <c r="H596" s="11"/>
      <c r="I596" s="11"/>
      <c r="J596" s="11"/>
      <c r="K596" s="39"/>
      <c r="L596" s="11"/>
      <c r="M596" s="11"/>
      <c r="N596" s="11"/>
      <c r="O596" s="11"/>
      <c r="P596" s="10"/>
      <c r="Q596" s="11"/>
      <c r="R596" s="11"/>
      <c r="S596" s="11"/>
      <c r="T596" s="11"/>
      <c r="U596" s="11"/>
      <c r="V596" s="11"/>
      <c r="W596" s="11"/>
    </row>
    <row r="597">
      <c r="A597" s="11"/>
      <c r="B597" s="11"/>
      <c r="C597" s="11"/>
      <c r="D597" s="11"/>
      <c r="E597" s="11"/>
      <c r="F597" s="11"/>
      <c r="G597" s="11"/>
      <c r="H597" s="11"/>
      <c r="I597" s="11"/>
      <c r="J597" s="11"/>
      <c r="K597" s="39"/>
      <c r="L597" s="11"/>
      <c r="M597" s="11"/>
      <c r="N597" s="11"/>
      <c r="O597" s="11"/>
      <c r="P597" s="10"/>
      <c r="Q597" s="11"/>
      <c r="R597" s="11"/>
      <c r="S597" s="11"/>
      <c r="T597" s="11"/>
      <c r="U597" s="11"/>
      <c r="V597" s="11"/>
      <c r="W597" s="11"/>
    </row>
    <row r="598">
      <c r="A598" s="11"/>
      <c r="B598" s="11"/>
      <c r="C598" s="11"/>
      <c r="D598" s="11"/>
      <c r="E598" s="11"/>
      <c r="F598" s="11"/>
      <c r="G598" s="11"/>
      <c r="H598" s="11"/>
      <c r="I598" s="11"/>
      <c r="J598" s="11"/>
      <c r="K598" s="39"/>
      <c r="L598" s="11"/>
      <c r="M598" s="11"/>
      <c r="N598" s="11"/>
      <c r="O598" s="11"/>
      <c r="P598" s="10"/>
      <c r="Q598" s="11"/>
      <c r="R598" s="11"/>
      <c r="S598" s="11"/>
      <c r="T598" s="11"/>
      <c r="U598" s="11"/>
      <c r="V598" s="11"/>
      <c r="W598" s="11"/>
    </row>
    <row r="599">
      <c r="A599" s="11"/>
      <c r="B599" s="11"/>
      <c r="C599" s="11"/>
      <c r="D599" s="11"/>
      <c r="E599" s="11"/>
      <c r="F599" s="11"/>
      <c r="G599" s="11"/>
      <c r="H599" s="11"/>
      <c r="I599" s="11"/>
      <c r="J599" s="11"/>
      <c r="K599" s="39"/>
      <c r="L599" s="11"/>
      <c r="M599" s="11"/>
      <c r="N599" s="11"/>
      <c r="O599" s="11"/>
      <c r="P599" s="10"/>
      <c r="Q599" s="11"/>
      <c r="R599" s="11"/>
      <c r="S599" s="11"/>
      <c r="T599" s="11"/>
      <c r="U599" s="11"/>
      <c r="V599" s="11"/>
      <c r="W599" s="11"/>
    </row>
    <row r="600">
      <c r="A600" s="11"/>
      <c r="B600" s="11"/>
      <c r="C600" s="11"/>
      <c r="D600" s="11"/>
      <c r="E600" s="11"/>
      <c r="F600" s="11"/>
      <c r="G600" s="11"/>
      <c r="H600" s="11"/>
      <c r="I600" s="11"/>
      <c r="J600" s="11"/>
      <c r="K600" s="39"/>
      <c r="L600" s="11"/>
      <c r="M600" s="11"/>
      <c r="N600" s="11"/>
      <c r="O600" s="11"/>
      <c r="P600" s="10"/>
      <c r="Q600" s="11"/>
      <c r="R600" s="11"/>
      <c r="S600" s="11"/>
      <c r="T600" s="11"/>
      <c r="U600" s="11"/>
      <c r="V600" s="11"/>
      <c r="W600" s="11"/>
    </row>
    <row r="601">
      <c r="A601" s="11"/>
      <c r="B601" s="11"/>
      <c r="C601" s="11"/>
      <c r="D601" s="11"/>
      <c r="E601" s="11"/>
      <c r="F601" s="11"/>
      <c r="G601" s="11"/>
      <c r="H601" s="11"/>
      <c r="I601" s="11"/>
      <c r="J601" s="11"/>
      <c r="K601" s="39"/>
      <c r="L601" s="11"/>
      <c r="M601" s="11"/>
      <c r="N601" s="11"/>
      <c r="O601" s="11"/>
      <c r="P601" s="10"/>
      <c r="Q601" s="11"/>
      <c r="R601" s="11"/>
      <c r="S601" s="11"/>
      <c r="T601" s="11"/>
      <c r="U601" s="11"/>
      <c r="V601" s="11"/>
      <c r="W601" s="11"/>
    </row>
    <row r="602">
      <c r="A602" s="11"/>
      <c r="B602" s="11"/>
      <c r="C602" s="11"/>
      <c r="D602" s="11"/>
      <c r="E602" s="11"/>
      <c r="F602" s="11"/>
      <c r="G602" s="11"/>
      <c r="H602" s="11"/>
      <c r="I602" s="11"/>
      <c r="J602" s="11"/>
      <c r="K602" s="39"/>
      <c r="L602" s="11"/>
      <c r="M602" s="11"/>
      <c r="N602" s="11"/>
      <c r="O602" s="11"/>
      <c r="P602" s="10"/>
      <c r="Q602" s="11"/>
      <c r="R602" s="11"/>
      <c r="S602" s="11"/>
      <c r="T602" s="11"/>
      <c r="U602" s="11"/>
      <c r="V602" s="11"/>
      <c r="W602" s="11"/>
    </row>
    <row r="603">
      <c r="A603" s="11"/>
      <c r="B603" s="11"/>
      <c r="C603" s="11"/>
      <c r="D603" s="11"/>
      <c r="E603" s="11"/>
      <c r="F603" s="11"/>
      <c r="G603" s="11"/>
      <c r="H603" s="11"/>
      <c r="I603" s="11"/>
      <c r="J603" s="11"/>
      <c r="K603" s="39"/>
      <c r="L603" s="11"/>
      <c r="M603" s="11"/>
      <c r="N603" s="11"/>
      <c r="O603" s="11"/>
      <c r="P603" s="10"/>
      <c r="Q603" s="11"/>
      <c r="R603" s="11"/>
      <c r="S603" s="11"/>
      <c r="T603" s="11"/>
      <c r="U603" s="11"/>
      <c r="V603" s="11"/>
      <c r="W603" s="11"/>
    </row>
    <row r="604">
      <c r="A604" s="11"/>
      <c r="B604" s="11"/>
      <c r="C604" s="11"/>
      <c r="D604" s="11"/>
      <c r="E604" s="11"/>
      <c r="F604" s="11"/>
      <c r="G604" s="11"/>
      <c r="H604" s="11"/>
      <c r="I604" s="11"/>
      <c r="J604" s="11"/>
      <c r="K604" s="39"/>
      <c r="L604" s="11"/>
      <c r="M604" s="11"/>
      <c r="N604" s="11"/>
      <c r="O604" s="11"/>
      <c r="P604" s="10"/>
      <c r="Q604" s="11"/>
      <c r="R604" s="11"/>
      <c r="S604" s="11"/>
      <c r="T604" s="11"/>
      <c r="U604" s="11"/>
      <c r="V604" s="11"/>
      <c r="W604" s="11"/>
    </row>
    <row r="605">
      <c r="A605" s="11"/>
      <c r="B605" s="11"/>
      <c r="C605" s="11"/>
      <c r="D605" s="11"/>
      <c r="E605" s="11"/>
      <c r="F605" s="11"/>
      <c r="G605" s="11"/>
      <c r="H605" s="11"/>
      <c r="I605" s="11"/>
      <c r="J605" s="11"/>
      <c r="K605" s="39"/>
      <c r="L605" s="11"/>
      <c r="M605" s="11"/>
      <c r="N605" s="11"/>
      <c r="O605" s="11"/>
      <c r="P605" s="10"/>
      <c r="Q605" s="11"/>
      <c r="R605" s="11"/>
      <c r="S605" s="11"/>
      <c r="T605" s="11"/>
      <c r="U605" s="11"/>
      <c r="V605" s="11"/>
      <c r="W605" s="11"/>
    </row>
    <row r="606">
      <c r="A606" s="11"/>
      <c r="B606" s="11"/>
      <c r="C606" s="11"/>
      <c r="D606" s="11"/>
      <c r="E606" s="11"/>
      <c r="F606" s="11"/>
      <c r="G606" s="11"/>
      <c r="H606" s="11"/>
      <c r="I606" s="11"/>
      <c r="J606" s="11"/>
      <c r="K606" s="39"/>
      <c r="L606" s="11"/>
      <c r="M606" s="11"/>
      <c r="N606" s="11"/>
      <c r="O606" s="11"/>
      <c r="P606" s="10"/>
      <c r="Q606" s="11"/>
      <c r="R606" s="11"/>
      <c r="S606" s="11"/>
      <c r="T606" s="11"/>
      <c r="U606" s="11"/>
      <c r="V606" s="11"/>
      <c r="W606" s="11"/>
    </row>
    <row r="607">
      <c r="A607" s="11"/>
      <c r="B607" s="11"/>
      <c r="C607" s="11"/>
      <c r="D607" s="11"/>
      <c r="E607" s="11"/>
      <c r="F607" s="11"/>
      <c r="G607" s="11"/>
      <c r="H607" s="11"/>
      <c r="I607" s="11"/>
      <c r="J607" s="11"/>
      <c r="K607" s="39"/>
      <c r="L607" s="11"/>
      <c r="M607" s="11"/>
      <c r="N607" s="11"/>
      <c r="O607" s="11"/>
      <c r="P607" s="10"/>
      <c r="Q607" s="11"/>
      <c r="R607" s="11"/>
      <c r="S607" s="11"/>
      <c r="T607" s="11"/>
      <c r="U607" s="11"/>
      <c r="V607" s="11"/>
      <c r="W607" s="11"/>
    </row>
    <row r="608">
      <c r="A608" s="11"/>
      <c r="B608" s="11"/>
      <c r="C608" s="11"/>
      <c r="D608" s="11"/>
      <c r="E608" s="11"/>
      <c r="F608" s="11"/>
      <c r="G608" s="11"/>
      <c r="H608" s="11"/>
      <c r="I608" s="11"/>
      <c r="J608" s="11"/>
      <c r="K608" s="39"/>
      <c r="L608" s="11"/>
      <c r="M608" s="11"/>
      <c r="N608" s="11"/>
      <c r="O608" s="11"/>
      <c r="P608" s="10"/>
      <c r="Q608" s="11"/>
      <c r="R608" s="11"/>
      <c r="S608" s="11"/>
      <c r="T608" s="11"/>
      <c r="U608" s="11"/>
      <c r="V608" s="11"/>
      <c r="W608" s="11"/>
    </row>
    <row r="609">
      <c r="A609" s="11"/>
      <c r="B609" s="11"/>
      <c r="C609" s="11"/>
      <c r="D609" s="11"/>
      <c r="E609" s="11"/>
      <c r="F609" s="11"/>
      <c r="G609" s="11"/>
      <c r="H609" s="11"/>
      <c r="I609" s="11"/>
      <c r="J609" s="11"/>
      <c r="K609" s="39"/>
      <c r="L609" s="11"/>
      <c r="M609" s="11"/>
      <c r="N609" s="11"/>
      <c r="O609" s="11"/>
      <c r="P609" s="10"/>
      <c r="Q609" s="11"/>
      <c r="R609" s="11"/>
      <c r="S609" s="11"/>
      <c r="T609" s="11"/>
      <c r="U609" s="11"/>
      <c r="V609" s="11"/>
      <c r="W609" s="11"/>
    </row>
    <row r="610">
      <c r="A610" s="11"/>
      <c r="B610" s="11"/>
      <c r="C610" s="11"/>
      <c r="D610" s="11"/>
      <c r="E610" s="11"/>
      <c r="F610" s="11"/>
      <c r="G610" s="11"/>
      <c r="H610" s="11"/>
      <c r="I610" s="11"/>
      <c r="J610" s="11"/>
      <c r="K610" s="39"/>
      <c r="L610" s="11"/>
      <c r="M610" s="11"/>
      <c r="N610" s="11"/>
      <c r="O610" s="11"/>
      <c r="P610" s="10"/>
      <c r="Q610" s="11"/>
      <c r="R610" s="11"/>
      <c r="S610" s="11"/>
      <c r="T610" s="11"/>
      <c r="U610" s="11"/>
      <c r="V610" s="11"/>
      <c r="W610" s="11"/>
    </row>
    <row r="611">
      <c r="A611" s="11"/>
      <c r="B611" s="11"/>
      <c r="C611" s="11"/>
      <c r="D611" s="11"/>
      <c r="E611" s="11"/>
      <c r="F611" s="11"/>
      <c r="G611" s="11"/>
      <c r="H611" s="11"/>
      <c r="I611" s="11"/>
      <c r="J611" s="11"/>
      <c r="K611" s="39"/>
      <c r="L611" s="11"/>
      <c r="M611" s="11"/>
      <c r="N611" s="11"/>
      <c r="O611" s="11"/>
      <c r="P611" s="10"/>
      <c r="Q611" s="11"/>
      <c r="R611" s="11"/>
      <c r="S611" s="11"/>
      <c r="T611" s="11"/>
      <c r="U611" s="11"/>
      <c r="V611" s="11"/>
      <c r="W611" s="11"/>
    </row>
    <row r="612">
      <c r="A612" s="11"/>
      <c r="B612" s="11"/>
      <c r="C612" s="11"/>
      <c r="D612" s="11"/>
      <c r="E612" s="11"/>
      <c r="F612" s="11"/>
      <c r="G612" s="11"/>
      <c r="H612" s="11"/>
      <c r="I612" s="11"/>
      <c r="J612" s="11"/>
      <c r="K612" s="39"/>
      <c r="L612" s="11"/>
      <c r="M612" s="11"/>
      <c r="N612" s="11"/>
      <c r="O612" s="11"/>
      <c r="P612" s="10"/>
      <c r="Q612" s="11"/>
      <c r="R612" s="11"/>
      <c r="S612" s="11"/>
      <c r="T612" s="11"/>
      <c r="U612" s="11"/>
      <c r="V612" s="11"/>
      <c r="W612" s="11"/>
    </row>
    <row r="613">
      <c r="A613" s="11"/>
      <c r="B613" s="11"/>
      <c r="C613" s="11"/>
      <c r="D613" s="11"/>
      <c r="E613" s="11"/>
      <c r="F613" s="11"/>
      <c r="G613" s="11"/>
      <c r="H613" s="11"/>
      <c r="I613" s="11"/>
      <c r="J613" s="11"/>
      <c r="K613" s="39"/>
      <c r="L613" s="11"/>
      <c r="M613" s="11"/>
      <c r="N613" s="11"/>
      <c r="O613" s="11"/>
      <c r="P613" s="10"/>
      <c r="Q613" s="11"/>
      <c r="R613" s="11"/>
      <c r="S613" s="11"/>
      <c r="T613" s="11"/>
      <c r="U613" s="11"/>
      <c r="V613" s="11"/>
      <c r="W613" s="11"/>
    </row>
    <row r="614">
      <c r="A614" s="11"/>
      <c r="B614" s="11"/>
      <c r="C614" s="11"/>
      <c r="D614" s="11"/>
      <c r="E614" s="11"/>
      <c r="F614" s="11"/>
      <c r="G614" s="11"/>
      <c r="H614" s="11"/>
      <c r="I614" s="11"/>
      <c r="J614" s="11"/>
      <c r="K614" s="39"/>
      <c r="L614" s="11"/>
      <c r="M614" s="11"/>
      <c r="N614" s="11"/>
      <c r="O614" s="11"/>
      <c r="P614" s="10"/>
      <c r="Q614" s="11"/>
      <c r="R614" s="11"/>
      <c r="S614" s="11"/>
      <c r="T614" s="11"/>
      <c r="U614" s="11"/>
      <c r="V614" s="11"/>
      <c r="W614" s="11"/>
    </row>
    <row r="615">
      <c r="A615" s="11"/>
      <c r="B615" s="11"/>
      <c r="C615" s="11"/>
      <c r="D615" s="11"/>
      <c r="E615" s="11"/>
      <c r="F615" s="11"/>
      <c r="G615" s="11"/>
      <c r="H615" s="11"/>
      <c r="I615" s="11"/>
      <c r="J615" s="11"/>
      <c r="K615" s="39"/>
      <c r="L615" s="11"/>
      <c r="M615" s="11"/>
      <c r="N615" s="11"/>
      <c r="O615" s="11"/>
      <c r="P615" s="10"/>
      <c r="Q615" s="11"/>
      <c r="R615" s="11"/>
      <c r="S615" s="11"/>
      <c r="T615" s="11"/>
      <c r="U615" s="11"/>
      <c r="V615" s="11"/>
      <c r="W615" s="11"/>
    </row>
    <row r="616">
      <c r="A616" s="11"/>
      <c r="B616" s="11"/>
      <c r="C616" s="11"/>
      <c r="D616" s="11"/>
      <c r="E616" s="11"/>
      <c r="F616" s="11"/>
      <c r="G616" s="11"/>
      <c r="H616" s="11"/>
      <c r="I616" s="11"/>
      <c r="J616" s="11"/>
      <c r="K616" s="39"/>
      <c r="L616" s="11"/>
      <c r="M616" s="11"/>
      <c r="N616" s="11"/>
      <c r="O616" s="11"/>
      <c r="P616" s="10"/>
      <c r="Q616" s="11"/>
      <c r="R616" s="11"/>
      <c r="S616" s="11"/>
      <c r="T616" s="11"/>
      <c r="U616" s="11"/>
      <c r="V616" s="11"/>
      <c r="W616" s="11"/>
    </row>
    <row r="617">
      <c r="A617" s="11"/>
      <c r="B617" s="11"/>
      <c r="C617" s="11"/>
      <c r="D617" s="11"/>
      <c r="E617" s="11"/>
      <c r="F617" s="11"/>
      <c r="G617" s="11"/>
      <c r="H617" s="11"/>
      <c r="I617" s="11"/>
      <c r="J617" s="11"/>
      <c r="K617" s="39"/>
      <c r="L617" s="11"/>
      <c r="M617" s="11"/>
      <c r="N617" s="11"/>
      <c r="O617" s="11"/>
      <c r="P617" s="10"/>
      <c r="Q617" s="11"/>
      <c r="R617" s="11"/>
      <c r="S617" s="11"/>
      <c r="T617" s="11"/>
      <c r="U617" s="11"/>
      <c r="V617" s="11"/>
      <c r="W617" s="11"/>
    </row>
    <row r="618">
      <c r="A618" s="11"/>
      <c r="B618" s="11"/>
      <c r="C618" s="11"/>
      <c r="D618" s="11"/>
      <c r="E618" s="11"/>
      <c r="F618" s="11"/>
      <c r="G618" s="11"/>
      <c r="H618" s="11"/>
      <c r="I618" s="11"/>
      <c r="J618" s="11"/>
      <c r="K618" s="39"/>
      <c r="L618" s="11"/>
      <c r="M618" s="11"/>
      <c r="N618" s="11"/>
      <c r="O618" s="11"/>
      <c r="P618" s="10"/>
      <c r="Q618" s="11"/>
      <c r="R618" s="11"/>
      <c r="S618" s="11"/>
      <c r="T618" s="11"/>
      <c r="U618" s="11"/>
      <c r="V618" s="11"/>
      <c r="W618" s="11"/>
    </row>
    <row r="619">
      <c r="A619" s="11"/>
      <c r="B619" s="11"/>
      <c r="C619" s="11"/>
      <c r="D619" s="11"/>
      <c r="E619" s="11"/>
      <c r="F619" s="11"/>
      <c r="G619" s="11"/>
      <c r="H619" s="11"/>
      <c r="I619" s="11"/>
      <c r="J619" s="11"/>
      <c r="K619" s="39"/>
      <c r="L619" s="11"/>
      <c r="M619" s="11"/>
      <c r="N619" s="11"/>
      <c r="O619" s="11"/>
      <c r="P619" s="10"/>
      <c r="Q619" s="11"/>
      <c r="R619" s="11"/>
      <c r="S619" s="11"/>
      <c r="T619" s="11"/>
      <c r="U619" s="11"/>
      <c r="V619" s="11"/>
      <c r="W619" s="11"/>
    </row>
    <row r="620">
      <c r="A620" s="11"/>
      <c r="B620" s="11"/>
      <c r="C620" s="11"/>
      <c r="D620" s="11"/>
      <c r="E620" s="11"/>
      <c r="F620" s="11"/>
      <c r="G620" s="11"/>
      <c r="H620" s="11"/>
      <c r="I620" s="11"/>
      <c r="J620" s="11"/>
      <c r="K620" s="39"/>
      <c r="L620" s="11"/>
      <c r="M620" s="11"/>
      <c r="N620" s="11"/>
      <c r="O620" s="11"/>
      <c r="P620" s="10"/>
      <c r="Q620" s="11"/>
      <c r="R620" s="11"/>
      <c r="S620" s="11"/>
      <c r="T620" s="11"/>
      <c r="U620" s="11"/>
      <c r="V620" s="11"/>
      <c r="W620" s="11"/>
    </row>
    <row r="621">
      <c r="A621" s="11"/>
      <c r="B621" s="11"/>
      <c r="C621" s="11"/>
      <c r="D621" s="11"/>
      <c r="E621" s="11"/>
      <c r="F621" s="11"/>
      <c r="G621" s="11"/>
      <c r="H621" s="11"/>
      <c r="I621" s="11"/>
      <c r="J621" s="11"/>
      <c r="K621" s="39"/>
      <c r="L621" s="11"/>
      <c r="M621" s="11"/>
      <c r="N621" s="11"/>
      <c r="O621" s="11"/>
      <c r="P621" s="10"/>
      <c r="Q621" s="11"/>
      <c r="R621" s="11"/>
      <c r="S621" s="11"/>
      <c r="T621" s="11"/>
      <c r="U621" s="11"/>
      <c r="V621" s="11"/>
      <c r="W621" s="11"/>
    </row>
    <row r="622">
      <c r="A622" s="11"/>
      <c r="B622" s="11"/>
      <c r="C622" s="11"/>
      <c r="D622" s="11"/>
      <c r="E622" s="11"/>
      <c r="F622" s="11"/>
      <c r="G622" s="11"/>
      <c r="H622" s="11"/>
      <c r="I622" s="11"/>
      <c r="J622" s="11"/>
      <c r="K622" s="39"/>
      <c r="L622" s="11"/>
      <c r="M622" s="11"/>
      <c r="N622" s="11"/>
      <c r="O622" s="11"/>
      <c r="P622" s="10"/>
      <c r="Q622" s="11"/>
      <c r="R622" s="11"/>
      <c r="S622" s="11"/>
      <c r="T622" s="11"/>
      <c r="U622" s="11"/>
      <c r="V622" s="11"/>
      <c r="W622" s="11"/>
    </row>
    <row r="623">
      <c r="A623" s="11"/>
      <c r="B623" s="11"/>
      <c r="C623" s="11"/>
      <c r="D623" s="11"/>
      <c r="E623" s="11"/>
      <c r="F623" s="11"/>
      <c r="G623" s="11"/>
      <c r="H623" s="11"/>
      <c r="I623" s="11"/>
      <c r="J623" s="11"/>
      <c r="K623" s="39"/>
      <c r="L623" s="11"/>
      <c r="M623" s="11"/>
      <c r="N623" s="11"/>
      <c r="O623" s="11"/>
      <c r="P623" s="10"/>
      <c r="Q623" s="11"/>
      <c r="R623" s="11"/>
      <c r="S623" s="11"/>
      <c r="T623" s="11"/>
      <c r="U623" s="11"/>
      <c r="V623" s="11"/>
      <c r="W623" s="11"/>
    </row>
    <row r="624">
      <c r="A624" s="11"/>
      <c r="B624" s="11"/>
      <c r="C624" s="11"/>
      <c r="D624" s="11"/>
      <c r="E624" s="11"/>
      <c r="F624" s="11"/>
      <c r="G624" s="11"/>
      <c r="H624" s="11"/>
      <c r="I624" s="11"/>
      <c r="J624" s="11"/>
      <c r="K624" s="39"/>
      <c r="L624" s="11"/>
      <c r="M624" s="11"/>
      <c r="N624" s="11"/>
      <c r="O624" s="11"/>
      <c r="P624" s="10"/>
      <c r="Q624" s="11"/>
      <c r="R624" s="11"/>
      <c r="S624" s="11"/>
      <c r="T624" s="11"/>
      <c r="U624" s="11"/>
      <c r="V624" s="11"/>
      <c r="W624" s="11"/>
    </row>
    <row r="625">
      <c r="A625" s="11"/>
      <c r="B625" s="11"/>
      <c r="C625" s="11"/>
      <c r="D625" s="11"/>
      <c r="E625" s="11"/>
      <c r="F625" s="11"/>
      <c r="G625" s="11"/>
      <c r="H625" s="11"/>
      <c r="I625" s="11"/>
      <c r="J625" s="11"/>
      <c r="K625" s="39"/>
      <c r="L625" s="11"/>
      <c r="M625" s="11"/>
      <c r="N625" s="11"/>
      <c r="O625" s="11"/>
      <c r="P625" s="10"/>
      <c r="Q625" s="11"/>
      <c r="R625" s="11"/>
      <c r="S625" s="11"/>
      <c r="T625" s="11"/>
      <c r="U625" s="11"/>
      <c r="V625" s="11"/>
      <c r="W625" s="11"/>
    </row>
    <row r="626">
      <c r="A626" s="11"/>
      <c r="B626" s="11"/>
      <c r="C626" s="11"/>
      <c r="D626" s="11"/>
      <c r="E626" s="11"/>
      <c r="F626" s="11"/>
      <c r="G626" s="11"/>
      <c r="H626" s="11"/>
      <c r="I626" s="11"/>
      <c r="J626" s="11"/>
      <c r="K626" s="39"/>
      <c r="L626" s="11"/>
      <c r="M626" s="11"/>
      <c r="N626" s="11"/>
      <c r="O626" s="11"/>
      <c r="P626" s="10"/>
      <c r="Q626" s="11"/>
      <c r="R626" s="11"/>
      <c r="S626" s="11"/>
      <c r="T626" s="11"/>
      <c r="U626" s="11"/>
      <c r="V626" s="11"/>
      <c r="W626" s="11"/>
    </row>
    <row r="627">
      <c r="A627" s="11"/>
      <c r="B627" s="11"/>
      <c r="C627" s="11"/>
      <c r="D627" s="11"/>
      <c r="E627" s="11"/>
      <c r="F627" s="11"/>
      <c r="G627" s="11"/>
      <c r="H627" s="11"/>
      <c r="I627" s="11"/>
      <c r="J627" s="11"/>
      <c r="K627" s="39"/>
      <c r="L627" s="11"/>
      <c r="M627" s="11"/>
      <c r="N627" s="11"/>
      <c r="O627" s="11"/>
      <c r="P627" s="10"/>
      <c r="Q627" s="11"/>
      <c r="R627" s="11"/>
      <c r="S627" s="11"/>
      <c r="T627" s="11"/>
      <c r="U627" s="11"/>
      <c r="V627" s="11"/>
      <c r="W627" s="11"/>
    </row>
    <row r="628">
      <c r="A628" s="11"/>
      <c r="B628" s="11"/>
      <c r="C628" s="11"/>
      <c r="D628" s="11"/>
      <c r="E628" s="11"/>
      <c r="F628" s="11"/>
      <c r="G628" s="11"/>
      <c r="H628" s="11"/>
      <c r="I628" s="11"/>
      <c r="J628" s="11"/>
      <c r="K628" s="39"/>
      <c r="L628" s="11"/>
      <c r="M628" s="11"/>
      <c r="N628" s="11"/>
      <c r="O628" s="11"/>
      <c r="P628" s="10"/>
      <c r="Q628" s="11"/>
      <c r="R628" s="11"/>
      <c r="S628" s="11"/>
      <c r="T628" s="11"/>
      <c r="U628" s="11"/>
      <c r="V628" s="11"/>
      <c r="W628" s="11"/>
    </row>
    <row r="629">
      <c r="A629" s="11"/>
      <c r="B629" s="11"/>
      <c r="C629" s="11"/>
      <c r="D629" s="11"/>
      <c r="E629" s="11"/>
      <c r="F629" s="11"/>
      <c r="G629" s="11"/>
      <c r="H629" s="11"/>
      <c r="I629" s="11"/>
      <c r="J629" s="11"/>
      <c r="K629" s="39"/>
      <c r="L629" s="11"/>
      <c r="M629" s="11"/>
      <c r="N629" s="11"/>
      <c r="O629" s="11"/>
      <c r="P629" s="10"/>
      <c r="Q629" s="11"/>
      <c r="R629" s="11"/>
      <c r="S629" s="11"/>
      <c r="T629" s="11"/>
      <c r="U629" s="11"/>
      <c r="V629" s="11"/>
      <c r="W629" s="11"/>
    </row>
    <row r="630">
      <c r="A630" s="11"/>
      <c r="B630" s="11"/>
      <c r="C630" s="11"/>
      <c r="D630" s="11"/>
      <c r="E630" s="11"/>
      <c r="F630" s="11"/>
      <c r="G630" s="11"/>
      <c r="H630" s="11"/>
      <c r="I630" s="11"/>
      <c r="J630" s="11"/>
      <c r="K630" s="39"/>
      <c r="L630" s="11"/>
      <c r="M630" s="11"/>
      <c r="N630" s="11"/>
      <c r="O630" s="11"/>
      <c r="P630" s="10"/>
      <c r="Q630" s="11"/>
      <c r="R630" s="11"/>
      <c r="S630" s="11"/>
      <c r="T630" s="11"/>
      <c r="U630" s="11"/>
      <c r="V630" s="11"/>
      <c r="W630" s="11"/>
    </row>
    <row r="631">
      <c r="A631" s="11"/>
      <c r="B631" s="11"/>
      <c r="C631" s="11"/>
      <c r="D631" s="11"/>
      <c r="E631" s="11"/>
      <c r="F631" s="11"/>
      <c r="G631" s="11"/>
      <c r="H631" s="11"/>
      <c r="I631" s="11"/>
      <c r="J631" s="11"/>
      <c r="K631" s="39"/>
      <c r="L631" s="11"/>
      <c r="M631" s="11"/>
      <c r="N631" s="11"/>
      <c r="O631" s="11"/>
      <c r="P631" s="10"/>
      <c r="Q631" s="11"/>
      <c r="R631" s="11"/>
      <c r="S631" s="11"/>
      <c r="T631" s="11"/>
      <c r="U631" s="11"/>
      <c r="V631" s="11"/>
      <c r="W631" s="11"/>
    </row>
    <row r="632">
      <c r="A632" s="11"/>
      <c r="B632" s="11"/>
      <c r="C632" s="11"/>
      <c r="D632" s="11"/>
      <c r="E632" s="11"/>
      <c r="F632" s="11"/>
      <c r="G632" s="11"/>
      <c r="H632" s="11"/>
      <c r="I632" s="11"/>
      <c r="J632" s="11"/>
      <c r="K632" s="39"/>
      <c r="L632" s="11"/>
      <c r="M632" s="11"/>
      <c r="N632" s="11"/>
      <c r="O632" s="11"/>
      <c r="P632" s="10"/>
      <c r="Q632" s="11"/>
      <c r="R632" s="11"/>
      <c r="S632" s="11"/>
      <c r="T632" s="11"/>
      <c r="U632" s="11"/>
      <c r="V632" s="11"/>
      <c r="W632" s="11"/>
    </row>
    <row r="633">
      <c r="A633" s="11"/>
      <c r="B633" s="11"/>
      <c r="C633" s="11"/>
      <c r="D633" s="11"/>
      <c r="E633" s="11"/>
      <c r="F633" s="11"/>
      <c r="G633" s="11"/>
      <c r="H633" s="11"/>
      <c r="I633" s="11"/>
      <c r="J633" s="11"/>
      <c r="K633" s="39"/>
      <c r="L633" s="11"/>
      <c r="M633" s="11"/>
      <c r="N633" s="11"/>
      <c r="O633" s="11"/>
      <c r="P633" s="10"/>
      <c r="Q633" s="11"/>
      <c r="R633" s="11"/>
      <c r="S633" s="11"/>
      <c r="T633" s="11"/>
      <c r="U633" s="11"/>
      <c r="V633" s="11"/>
      <c r="W633" s="11"/>
    </row>
    <row r="634">
      <c r="A634" s="11"/>
      <c r="B634" s="11"/>
      <c r="C634" s="11"/>
      <c r="D634" s="11"/>
      <c r="E634" s="11"/>
      <c r="F634" s="11"/>
      <c r="G634" s="11"/>
      <c r="H634" s="11"/>
      <c r="I634" s="11"/>
      <c r="J634" s="11"/>
      <c r="K634" s="39"/>
      <c r="L634" s="11"/>
      <c r="M634" s="11"/>
      <c r="N634" s="11"/>
      <c r="O634" s="11"/>
      <c r="P634" s="10"/>
      <c r="Q634" s="11"/>
      <c r="R634" s="11"/>
      <c r="S634" s="11"/>
      <c r="T634" s="11"/>
      <c r="U634" s="11"/>
      <c r="V634" s="11"/>
      <c r="W634" s="11"/>
    </row>
    <row r="635">
      <c r="A635" s="11"/>
      <c r="B635" s="11"/>
      <c r="C635" s="11"/>
      <c r="D635" s="11"/>
      <c r="E635" s="11"/>
      <c r="F635" s="11"/>
      <c r="G635" s="11"/>
      <c r="H635" s="11"/>
      <c r="I635" s="11"/>
      <c r="J635" s="11"/>
      <c r="K635" s="39"/>
      <c r="L635" s="11"/>
      <c r="M635" s="11"/>
      <c r="N635" s="11"/>
      <c r="O635" s="11"/>
      <c r="P635" s="10"/>
      <c r="Q635" s="11"/>
      <c r="R635" s="11"/>
      <c r="S635" s="11"/>
      <c r="T635" s="11"/>
      <c r="U635" s="11"/>
      <c r="V635" s="11"/>
      <c r="W635" s="11"/>
    </row>
    <row r="636">
      <c r="A636" s="11"/>
      <c r="B636" s="11"/>
      <c r="C636" s="11"/>
      <c r="D636" s="11"/>
      <c r="E636" s="11"/>
      <c r="F636" s="11"/>
      <c r="G636" s="11"/>
      <c r="H636" s="11"/>
      <c r="I636" s="11"/>
      <c r="J636" s="11"/>
      <c r="K636" s="39"/>
      <c r="L636" s="11"/>
      <c r="M636" s="11"/>
      <c r="N636" s="11"/>
      <c r="O636" s="11"/>
      <c r="P636" s="10"/>
      <c r="Q636" s="11"/>
      <c r="R636" s="11"/>
      <c r="S636" s="11"/>
      <c r="T636" s="11"/>
      <c r="U636" s="11"/>
      <c r="V636" s="11"/>
      <c r="W636" s="11"/>
    </row>
    <row r="637">
      <c r="A637" s="11"/>
      <c r="B637" s="11"/>
      <c r="C637" s="11"/>
      <c r="D637" s="11"/>
      <c r="E637" s="11"/>
      <c r="F637" s="11"/>
      <c r="G637" s="11"/>
      <c r="H637" s="11"/>
      <c r="I637" s="11"/>
      <c r="J637" s="11"/>
      <c r="K637" s="39"/>
      <c r="L637" s="11"/>
      <c r="M637" s="11"/>
      <c r="N637" s="11"/>
      <c r="O637" s="11"/>
      <c r="P637" s="10"/>
      <c r="Q637" s="11"/>
      <c r="R637" s="11"/>
      <c r="S637" s="11"/>
      <c r="T637" s="11"/>
      <c r="U637" s="11"/>
      <c r="V637" s="11"/>
      <c r="W637" s="11"/>
    </row>
    <row r="638">
      <c r="A638" s="11"/>
      <c r="B638" s="11"/>
      <c r="C638" s="11"/>
      <c r="D638" s="11"/>
      <c r="E638" s="11"/>
      <c r="F638" s="11"/>
      <c r="G638" s="11"/>
      <c r="H638" s="11"/>
      <c r="I638" s="11"/>
      <c r="J638" s="11"/>
      <c r="K638" s="39"/>
      <c r="L638" s="11"/>
      <c r="M638" s="11"/>
      <c r="N638" s="11"/>
      <c r="O638" s="11"/>
      <c r="P638" s="10"/>
      <c r="Q638" s="11"/>
      <c r="R638" s="11"/>
      <c r="S638" s="11"/>
      <c r="T638" s="11"/>
      <c r="U638" s="11"/>
      <c r="V638" s="11"/>
      <c r="W638" s="11"/>
    </row>
    <row r="639">
      <c r="A639" s="11"/>
      <c r="B639" s="11"/>
      <c r="C639" s="11"/>
      <c r="D639" s="11"/>
      <c r="E639" s="11"/>
      <c r="F639" s="11"/>
      <c r="G639" s="11"/>
      <c r="H639" s="11"/>
      <c r="I639" s="11"/>
      <c r="J639" s="11"/>
      <c r="K639" s="39"/>
      <c r="L639" s="11"/>
      <c r="M639" s="11"/>
      <c r="N639" s="11"/>
      <c r="O639" s="11"/>
      <c r="P639" s="10"/>
      <c r="Q639" s="11"/>
      <c r="R639" s="11"/>
      <c r="S639" s="11"/>
      <c r="T639" s="11"/>
      <c r="U639" s="11"/>
      <c r="V639" s="11"/>
      <c r="W639" s="11"/>
    </row>
    <row r="640">
      <c r="A640" s="11"/>
      <c r="B640" s="11"/>
      <c r="C640" s="11"/>
      <c r="D640" s="11"/>
      <c r="E640" s="11"/>
      <c r="F640" s="11"/>
      <c r="G640" s="11"/>
      <c r="H640" s="11"/>
      <c r="I640" s="11"/>
      <c r="J640" s="11"/>
      <c r="K640" s="39"/>
      <c r="L640" s="11"/>
      <c r="M640" s="11"/>
      <c r="N640" s="11"/>
      <c r="O640" s="11"/>
      <c r="P640" s="10"/>
      <c r="Q640" s="11"/>
      <c r="R640" s="11"/>
      <c r="S640" s="11"/>
      <c r="T640" s="11"/>
      <c r="U640" s="11"/>
      <c r="V640" s="11"/>
      <c r="W640" s="11"/>
    </row>
    <row r="641">
      <c r="A641" s="11"/>
      <c r="B641" s="11"/>
      <c r="C641" s="11"/>
      <c r="D641" s="11"/>
      <c r="E641" s="11"/>
      <c r="F641" s="11"/>
      <c r="G641" s="11"/>
      <c r="H641" s="11"/>
      <c r="I641" s="11"/>
      <c r="J641" s="11"/>
      <c r="K641" s="39"/>
      <c r="L641" s="11"/>
      <c r="M641" s="11"/>
      <c r="N641" s="11"/>
      <c r="O641" s="11"/>
      <c r="P641" s="10"/>
      <c r="Q641" s="11"/>
      <c r="R641" s="11"/>
      <c r="S641" s="11"/>
      <c r="T641" s="11"/>
      <c r="U641" s="11"/>
      <c r="V641" s="11"/>
      <c r="W641" s="11"/>
    </row>
    <row r="642">
      <c r="A642" s="11"/>
      <c r="B642" s="11"/>
      <c r="C642" s="11"/>
      <c r="D642" s="11"/>
      <c r="E642" s="11"/>
      <c r="F642" s="11"/>
      <c r="G642" s="11"/>
      <c r="H642" s="11"/>
      <c r="I642" s="11"/>
      <c r="J642" s="11"/>
      <c r="K642" s="39"/>
      <c r="L642" s="11"/>
      <c r="M642" s="11"/>
      <c r="N642" s="11"/>
      <c r="O642" s="11"/>
      <c r="P642" s="10"/>
      <c r="Q642" s="11"/>
      <c r="R642" s="11"/>
      <c r="S642" s="11"/>
      <c r="T642" s="11"/>
      <c r="U642" s="11"/>
      <c r="V642" s="11"/>
      <c r="W642" s="11"/>
    </row>
    <row r="643">
      <c r="A643" s="11"/>
      <c r="B643" s="11"/>
      <c r="C643" s="11"/>
      <c r="D643" s="11"/>
      <c r="E643" s="11"/>
      <c r="F643" s="11"/>
      <c r="G643" s="11"/>
      <c r="H643" s="11"/>
      <c r="I643" s="11"/>
      <c r="J643" s="11"/>
      <c r="K643" s="39"/>
      <c r="L643" s="11"/>
      <c r="M643" s="11"/>
      <c r="N643" s="11"/>
      <c r="O643" s="11"/>
      <c r="P643" s="10"/>
      <c r="Q643" s="11"/>
      <c r="R643" s="11"/>
      <c r="S643" s="11"/>
      <c r="T643" s="11"/>
      <c r="U643" s="11"/>
      <c r="V643" s="11"/>
      <c r="W643" s="11"/>
    </row>
    <row r="644">
      <c r="A644" s="11"/>
      <c r="B644" s="11"/>
      <c r="C644" s="11"/>
      <c r="D644" s="11"/>
      <c r="E644" s="11"/>
      <c r="F644" s="11"/>
      <c r="G644" s="11"/>
      <c r="H644" s="11"/>
      <c r="I644" s="11"/>
      <c r="J644" s="11"/>
      <c r="K644" s="39"/>
      <c r="L644" s="11"/>
      <c r="M644" s="11"/>
      <c r="N644" s="11"/>
      <c r="O644" s="11"/>
      <c r="P644" s="10"/>
      <c r="Q644" s="11"/>
      <c r="R644" s="11"/>
      <c r="S644" s="11"/>
      <c r="T644" s="11"/>
      <c r="U644" s="11"/>
      <c r="V644" s="11"/>
      <c r="W644" s="11"/>
    </row>
    <row r="645">
      <c r="A645" s="11"/>
      <c r="B645" s="11"/>
      <c r="C645" s="11"/>
      <c r="D645" s="11"/>
      <c r="E645" s="11"/>
      <c r="F645" s="11"/>
      <c r="G645" s="11"/>
      <c r="H645" s="11"/>
      <c r="I645" s="11"/>
      <c r="J645" s="11"/>
      <c r="K645" s="39"/>
      <c r="L645" s="11"/>
      <c r="M645" s="11"/>
      <c r="N645" s="11"/>
      <c r="O645" s="11"/>
      <c r="P645" s="10"/>
      <c r="Q645" s="11"/>
      <c r="R645" s="11"/>
      <c r="S645" s="11"/>
      <c r="T645" s="11"/>
      <c r="U645" s="11"/>
      <c r="V645" s="11"/>
      <c r="W645" s="11"/>
    </row>
    <row r="646">
      <c r="A646" s="11"/>
      <c r="B646" s="11"/>
      <c r="C646" s="11"/>
      <c r="D646" s="11"/>
      <c r="E646" s="11"/>
      <c r="F646" s="11"/>
      <c r="G646" s="11"/>
      <c r="H646" s="11"/>
      <c r="I646" s="11"/>
      <c r="J646" s="11"/>
      <c r="K646" s="39"/>
      <c r="L646" s="11"/>
      <c r="M646" s="11"/>
      <c r="N646" s="11"/>
      <c r="O646" s="11"/>
      <c r="P646" s="10"/>
      <c r="Q646" s="11"/>
      <c r="R646" s="11"/>
      <c r="S646" s="11"/>
      <c r="T646" s="11"/>
      <c r="U646" s="11"/>
      <c r="V646" s="11"/>
      <c r="W646" s="11"/>
    </row>
    <row r="647">
      <c r="A647" s="11"/>
      <c r="B647" s="11"/>
      <c r="C647" s="11"/>
      <c r="D647" s="11"/>
      <c r="E647" s="11"/>
      <c r="F647" s="11"/>
      <c r="G647" s="11"/>
      <c r="H647" s="11"/>
      <c r="I647" s="11"/>
      <c r="J647" s="11"/>
      <c r="K647" s="39"/>
      <c r="L647" s="11"/>
      <c r="M647" s="11"/>
      <c r="N647" s="11"/>
      <c r="O647" s="11"/>
      <c r="P647" s="10"/>
      <c r="Q647" s="11"/>
      <c r="R647" s="11"/>
      <c r="S647" s="11"/>
      <c r="T647" s="11"/>
      <c r="U647" s="11"/>
      <c r="V647" s="11"/>
      <c r="W647" s="11"/>
    </row>
    <row r="648">
      <c r="A648" s="11"/>
      <c r="B648" s="11"/>
      <c r="C648" s="11"/>
      <c r="D648" s="11"/>
      <c r="E648" s="11"/>
      <c r="F648" s="11"/>
      <c r="G648" s="11"/>
      <c r="H648" s="11"/>
      <c r="I648" s="11"/>
      <c r="J648" s="11"/>
      <c r="K648" s="39"/>
      <c r="L648" s="11"/>
      <c r="M648" s="11"/>
      <c r="N648" s="11"/>
      <c r="O648" s="11"/>
      <c r="P648" s="10"/>
      <c r="Q648" s="11"/>
      <c r="R648" s="11"/>
      <c r="S648" s="11"/>
      <c r="T648" s="11"/>
      <c r="U648" s="11"/>
      <c r="V648" s="11"/>
      <c r="W648" s="11"/>
    </row>
    <row r="649">
      <c r="A649" s="11"/>
      <c r="B649" s="11"/>
      <c r="C649" s="11"/>
      <c r="D649" s="11"/>
      <c r="E649" s="11"/>
      <c r="F649" s="11"/>
      <c r="G649" s="11"/>
      <c r="H649" s="11"/>
      <c r="I649" s="11"/>
      <c r="J649" s="11"/>
      <c r="K649" s="39"/>
      <c r="L649" s="11"/>
      <c r="M649" s="11"/>
      <c r="N649" s="11"/>
      <c r="O649" s="11"/>
      <c r="P649" s="10"/>
      <c r="Q649" s="11"/>
      <c r="R649" s="11"/>
      <c r="S649" s="11"/>
      <c r="T649" s="11"/>
      <c r="U649" s="11"/>
      <c r="V649" s="11"/>
      <c r="W649" s="11"/>
    </row>
    <row r="650">
      <c r="A650" s="11"/>
      <c r="B650" s="11"/>
      <c r="C650" s="11"/>
      <c r="D650" s="11"/>
      <c r="E650" s="11"/>
      <c r="F650" s="11"/>
      <c r="G650" s="11"/>
      <c r="H650" s="11"/>
      <c r="I650" s="11"/>
      <c r="J650" s="11"/>
      <c r="K650" s="39"/>
      <c r="L650" s="11"/>
      <c r="M650" s="11"/>
      <c r="N650" s="11"/>
      <c r="O650" s="11"/>
      <c r="P650" s="10"/>
      <c r="Q650" s="11"/>
      <c r="R650" s="11"/>
      <c r="S650" s="11"/>
      <c r="T650" s="11"/>
      <c r="U650" s="11"/>
      <c r="V650" s="11"/>
      <c r="W650" s="11"/>
    </row>
    <row r="651">
      <c r="A651" s="11"/>
      <c r="B651" s="11"/>
      <c r="C651" s="11"/>
      <c r="D651" s="11"/>
      <c r="E651" s="11"/>
      <c r="F651" s="11"/>
      <c r="G651" s="11"/>
      <c r="H651" s="11"/>
      <c r="I651" s="11"/>
      <c r="J651" s="11"/>
      <c r="K651" s="39"/>
      <c r="L651" s="11"/>
      <c r="M651" s="11"/>
      <c r="N651" s="11"/>
      <c r="O651" s="11"/>
      <c r="P651" s="10"/>
      <c r="Q651" s="11"/>
      <c r="R651" s="11"/>
      <c r="S651" s="11"/>
      <c r="T651" s="11"/>
      <c r="U651" s="11"/>
      <c r="V651" s="11"/>
      <c r="W651" s="11"/>
    </row>
    <row r="652">
      <c r="A652" s="11"/>
      <c r="B652" s="11"/>
      <c r="C652" s="11"/>
      <c r="D652" s="11"/>
      <c r="E652" s="11"/>
      <c r="F652" s="11"/>
      <c r="G652" s="11"/>
      <c r="H652" s="11"/>
      <c r="I652" s="11"/>
      <c r="J652" s="11"/>
      <c r="K652" s="39"/>
      <c r="L652" s="11"/>
      <c r="M652" s="11"/>
      <c r="N652" s="11"/>
      <c r="O652" s="11"/>
      <c r="P652" s="10"/>
      <c r="Q652" s="11"/>
      <c r="R652" s="11"/>
      <c r="S652" s="11"/>
      <c r="T652" s="11"/>
      <c r="U652" s="11"/>
      <c r="V652" s="11"/>
      <c r="W652" s="11"/>
    </row>
    <row r="653">
      <c r="A653" s="11"/>
      <c r="B653" s="11"/>
      <c r="C653" s="11"/>
      <c r="D653" s="11"/>
      <c r="E653" s="11"/>
      <c r="F653" s="11"/>
      <c r="G653" s="11"/>
      <c r="H653" s="11"/>
      <c r="I653" s="11"/>
      <c r="J653" s="11"/>
      <c r="K653" s="39"/>
      <c r="L653" s="11"/>
      <c r="M653" s="11"/>
      <c r="N653" s="11"/>
      <c r="O653" s="11"/>
      <c r="P653" s="10"/>
      <c r="Q653" s="11"/>
      <c r="R653" s="11"/>
      <c r="S653" s="11"/>
      <c r="T653" s="11"/>
      <c r="U653" s="11"/>
      <c r="V653" s="11"/>
      <c r="W653" s="11"/>
    </row>
    <row r="654">
      <c r="A654" s="11"/>
      <c r="B654" s="11"/>
      <c r="C654" s="11"/>
      <c r="D654" s="11"/>
      <c r="E654" s="11"/>
      <c r="F654" s="11"/>
      <c r="G654" s="11"/>
      <c r="H654" s="11"/>
      <c r="I654" s="11"/>
      <c r="J654" s="11"/>
      <c r="K654" s="39"/>
      <c r="L654" s="11"/>
      <c r="M654" s="11"/>
      <c r="N654" s="11"/>
      <c r="O654" s="11"/>
      <c r="P654" s="10"/>
      <c r="Q654" s="11"/>
      <c r="R654" s="11"/>
      <c r="S654" s="11"/>
      <c r="T654" s="11"/>
      <c r="U654" s="11"/>
      <c r="V654" s="11"/>
      <c r="W654" s="11"/>
    </row>
    <row r="655">
      <c r="A655" s="11"/>
      <c r="B655" s="11"/>
      <c r="C655" s="11"/>
      <c r="D655" s="11"/>
      <c r="E655" s="11"/>
      <c r="F655" s="11"/>
      <c r="G655" s="11"/>
      <c r="H655" s="11"/>
      <c r="I655" s="11"/>
      <c r="J655" s="11"/>
      <c r="K655" s="39"/>
      <c r="L655" s="11"/>
      <c r="M655" s="11"/>
      <c r="N655" s="11"/>
      <c r="O655" s="11"/>
      <c r="P655" s="10"/>
      <c r="Q655" s="11"/>
      <c r="R655" s="11"/>
      <c r="S655" s="11"/>
      <c r="T655" s="11"/>
      <c r="U655" s="11"/>
      <c r="V655" s="11"/>
      <c r="W655" s="11"/>
    </row>
    <row r="656">
      <c r="A656" s="11"/>
      <c r="B656" s="11"/>
      <c r="C656" s="11"/>
      <c r="D656" s="11"/>
      <c r="E656" s="11"/>
      <c r="F656" s="11"/>
      <c r="G656" s="11"/>
      <c r="H656" s="11"/>
      <c r="I656" s="11"/>
      <c r="J656" s="11"/>
      <c r="K656" s="39"/>
      <c r="L656" s="11"/>
      <c r="M656" s="11"/>
      <c r="N656" s="11"/>
      <c r="O656" s="11"/>
      <c r="P656" s="10"/>
      <c r="Q656" s="11"/>
      <c r="R656" s="11"/>
      <c r="S656" s="11"/>
      <c r="T656" s="11"/>
      <c r="U656" s="11"/>
      <c r="V656" s="11"/>
      <c r="W656" s="11"/>
    </row>
    <row r="657">
      <c r="A657" s="11"/>
      <c r="B657" s="11"/>
      <c r="C657" s="11"/>
      <c r="D657" s="11"/>
      <c r="E657" s="11"/>
      <c r="F657" s="11"/>
      <c r="G657" s="11"/>
      <c r="H657" s="11"/>
      <c r="I657" s="11"/>
      <c r="J657" s="11"/>
      <c r="K657" s="39"/>
      <c r="L657" s="11"/>
      <c r="M657" s="11"/>
      <c r="N657" s="11"/>
      <c r="O657" s="11"/>
      <c r="P657" s="10"/>
      <c r="Q657" s="11"/>
      <c r="R657" s="11"/>
      <c r="S657" s="11"/>
      <c r="T657" s="11"/>
      <c r="U657" s="11"/>
      <c r="V657" s="11"/>
      <c r="W657" s="11"/>
    </row>
    <row r="658">
      <c r="A658" s="11"/>
      <c r="B658" s="11"/>
      <c r="C658" s="11"/>
      <c r="D658" s="11"/>
      <c r="E658" s="11"/>
      <c r="F658" s="11"/>
      <c r="G658" s="11"/>
      <c r="H658" s="11"/>
      <c r="I658" s="11"/>
      <c r="J658" s="11"/>
      <c r="K658" s="39"/>
      <c r="L658" s="11"/>
      <c r="M658" s="11"/>
      <c r="N658" s="11"/>
      <c r="O658" s="11"/>
      <c r="P658" s="10"/>
      <c r="Q658" s="11"/>
      <c r="R658" s="11"/>
      <c r="S658" s="11"/>
      <c r="T658" s="11"/>
      <c r="U658" s="11"/>
      <c r="V658" s="11"/>
      <c r="W658" s="11"/>
    </row>
    <row r="659">
      <c r="A659" s="11"/>
      <c r="B659" s="11"/>
      <c r="C659" s="11"/>
      <c r="D659" s="11"/>
      <c r="E659" s="11"/>
      <c r="F659" s="11"/>
      <c r="G659" s="11"/>
      <c r="H659" s="11"/>
      <c r="I659" s="11"/>
      <c r="J659" s="11"/>
      <c r="K659" s="39"/>
      <c r="L659" s="11"/>
      <c r="M659" s="11"/>
      <c r="N659" s="11"/>
      <c r="O659" s="11"/>
      <c r="P659" s="10"/>
      <c r="Q659" s="11"/>
      <c r="R659" s="11"/>
      <c r="S659" s="11"/>
      <c r="T659" s="11"/>
      <c r="U659" s="11"/>
      <c r="V659" s="11"/>
      <c r="W659" s="11"/>
    </row>
    <row r="660">
      <c r="A660" s="11"/>
      <c r="B660" s="11"/>
      <c r="C660" s="11"/>
      <c r="D660" s="11"/>
      <c r="E660" s="11"/>
      <c r="F660" s="11"/>
      <c r="G660" s="11"/>
      <c r="H660" s="11"/>
      <c r="I660" s="11"/>
      <c r="J660" s="11"/>
      <c r="K660" s="39"/>
      <c r="L660" s="11"/>
      <c r="M660" s="11"/>
      <c r="N660" s="11"/>
      <c r="O660" s="11"/>
      <c r="P660" s="10"/>
      <c r="Q660" s="11"/>
      <c r="R660" s="11"/>
      <c r="S660" s="11"/>
      <c r="T660" s="11"/>
      <c r="U660" s="11"/>
      <c r="V660" s="11"/>
      <c r="W660" s="11"/>
    </row>
    <row r="661">
      <c r="A661" s="11"/>
      <c r="B661" s="11"/>
      <c r="C661" s="11"/>
      <c r="D661" s="11"/>
      <c r="E661" s="11"/>
      <c r="F661" s="11"/>
      <c r="G661" s="11"/>
      <c r="H661" s="11"/>
      <c r="I661" s="11"/>
      <c r="J661" s="11"/>
      <c r="K661" s="39"/>
      <c r="L661" s="11"/>
      <c r="M661" s="11"/>
      <c r="N661" s="11"/>
      <c r="O661" s="11"/>
      <c r="P661" s="10"/>
      <c r="Q661" s="11"/>
      <c r="R661" s="11"/>
      <c r="S661" s="11"/>
      <c r="T661" s="11"/>
      <c r="U661" s="11"/>
      <c r="V661" s="11"/>
      <c r="W661" s="11"/>
    </row>
    <row r="662">
      <c r="A662" s="11"/>
      <c r="B662" s="11"/>
      <c r="C662" s="11"/>
      <c r="D662" s="11"/>
      <c r="E662" s="11"/>
      <c r="F662" s="11"/>
      <c r="G662" s="11"/>
      <c r="H662" s="11"/>
      <c r="I662" s="11"/>
      <c r="J662" s="11"/>
      <c r="K662" s="39"/>
      <c r="L662" s="11"/>
      <c r="M662" s="11"/>
      <c r="N662" s="11"/>
      <c r="O662" s="11"/>
      <c r="P662" s="10"/>
      <c r="Q662" s="11"/>
      <c r="R662" s="11"/>
      <c r="S662" s="11"/>
      <c r="T662" s="11"/>
      <c r="U662" s="11"/>
      <c r="V662" s="11"/>
      <c r="W662" s="11"/>
    </row>
    <row r="663">
      <c r="A663" s="11"/>
      <c r="B663" s="11"/>
      <c r="C663" s="11"/>
      <c r="D663" s="11"/>
      <c r="E663" s="11"/>
      <c r="F663" s="11"/>
      <c r="G663" s="11"/>
      <c r="H663" s="11"/>
      <c r="I663" s="11"/>
      <c r="J663" s="11"/>
      <c r="K663" s="39"/>
      <c r="L663" s="11"/>
      <c r="M663" s="11"/>
      <c r="N663" s="11"/>
      <c r="O663" s="11"/>
      <c r="P663" s="10"/>
      <c r="Q663" s="11"/>
      <c r="R663" s="11"/>
      <c r="S663" s="11"/>
      <c r="T663" s="11"/>
      <c r="U663" s="11"/>
      <c r="V663" s="11"/>
      <c r="W663" s="11"/>
    </row>
    <row r="664">
      <c r="A664" s="11"/>
      <c r="B664" s="11"/>
      <c r="C664" s="11"/>
      <c r="D664" s="11"/>
      <c r="E664" s="11"/>
      <c r="F664" s="11"/>
      <c r="G664" s="11"/>
      <c r="H664" s="11"/>
      <c r="I664" s="11"/>
      <c r="J664" s="11"/>
      <c r="K664" s="39"/>
      <c r="L664" s="11"/>
      <c r="M664" s="11"/>
      <c r="N664" s="11"/>
      <c r="O664" s="11"/>
      <c r="P664" s="10"/>
      <c r="Q664" s="11"/>
      <c r="R664" s="11"/>
      <c r="S664" s="11"/>
      <c r="T664" s="11"/>
      <c r="U664" s="11"/>
      <c r="V664" s="11"/>
      <c r="W664" s="11"/>
    </row>
    <row r="665">
      <c r="A665" s="11"/>
      <c r="B665" s="11"/>
      <c r="C665" s="11"/>
      <c r="D665" s="11"/>
      <c r="E665" s="11"/>
      <c r="F665" s="11"/>
      <c r="G665" s="11"/>
      <c r="H665" s="11"/>
      <c r="I665" s="11"/>
      <c r="J665" s="11"/>
      <c r="K665" s="39"/>
      <c r="L665" s="11"/>
      <c r="M665" s="11"/>
      <c r="N665" s="11"/>
      <c r="O665" s="11"/>
      <c r="P665" s="10"/>
      <c r="Q665" s="11"/>
      <c r="R665" s="11"/>
      <c r="S665" s="11"/>
      <c r="T665" s="11"/>
      <c r="U665" s="11"/>
      <c r="V665" s="11"/>
      <c r="W665" s="11"/>
    </row>
    <row r="666">
      <c r="A666" s="11"/>
      <c r="B666" s="11"/>
      <c r="C666" s="11"/>
      <c r="D666" s="11"/>
      <c r="E666" s="11"/>
      <c r="F666" s="11"/>
      <c r="G666" s="11"/>
      <c r="H666" s="11"/>
      <c r="I666" s="11"/>
      <c r="J666" s="11"/>
      <c r="K666" s="39"/>
      <c r="L666" s="11"/>
      <c r="M666" s="11"/>
      <c r="N666" s="11"/>
      <c r="O666" s="11"/>
      <c r="P666" s="10"/>
      <c r="Q666" s="11"/>
      <c r="R666" s="11"/>
      <c r="S666" s="11"/>
      <c r="T666" s="11"/>
      <c r="U666" s="11"/>
      <c r="V666" s="11"/>
      <c r="W666" s="11"/>
    </row>
    <row r="667">
      <c r="A667" s="11"/>
      <c r="B667" s="11"/>
      <c r="C667" s="11"/>
      <c r="D667" s="11"/>
      <c r="E667" s="11"/>
      <c r="F667" s="11"/>
      <c r="G667" s="11"/>
      <c r="H667" s="11"/>
      <c r="I667" s="11"/>
      <c r="J667" s="11"/>
      <c r="K667" s="39"/>
      <c r="L667" s="11"/>
      <c r="M667" s="11"/>
      <c r="N667" s="11"/>
      <c r="O667" s="11"/>
      <c r="P667" s="10"/>
      <c r="Q667" s="11"/>
      <c r="R667" s="11"/>
      <c r="S667" s="11"/>
      <c r="T667" s="11"/>
      <c r="U667" s="11"/>
      <c r="V667" s="11"/>
      <c r="W667" s="11"/>
    </row>
    <row r="668">
      <c r="A668" s="11"/>
      <c r="B668" s="11"/>
      <c r="C668" s="11"/>
      <c r="D668" s="11"/>
      <c r="E668" s="11"/>
      <c r="F668" s="11"/>
      <c r="G668" s="11"/>
      <c r="H668" s="11"/>
      <c r="I668" s="11"/>
      <c r="J668" s="11"/>
      <c r="K668" s="39"/>
      <c r="L668" s="11"/>
      <c r="M668" s="11"/>
      <c r="N668" s="11"/>
      <c r="O668" s="11"/>
      <c r="P668" s="10"/>
      <c r="Q668" s="11"/>
      <c r="R668" s="11"/>
      <c r="S668" s="11"/>
      <c r="T668" s="11"/>
      <c r="U668" s="11"/>
      <c r="V668" s="11"/>
      <c r="W668" s="11"/>
    </row>
    <row r="669">
      <c r="A669" s="11"/>
      <c r="B669" s="11"/>
      <c r="C669" s="11"/>
      <c r="D669" s="11"/>
      <c r="E669" s="11"/>
      <c r="F669" s="11"/>
      <c r="G669" s="11"/>
      <c r="H669" s="11"/>
      <c r="I669" s="11"/>
      <c r="J669" s="11"/>
      <c r="K669" s="39"/>
      <c r="L669" s="11"/>
      <c r="M669" s="11"/>
      <c r="N669" s="11"/>
      <c r="O669" s="11"/>
      <c r="P669" s="10"/>
      <c r="Q669" s="11"/>
      <c r="R669" s="11"/>
      <c r="S669" s="11"/>
      <c r="T669" s="11"/>
      <c r="U669" s="11"/>
      <c r="V669" s="11"/>
      <c r="W669" s="11"/>
    </row>
    <row r="670">
      <c r="A670" s="11"/>
      <c r="B670" s="11"/>
      <c r="C670" s="11"/>
      <c r="D670" s="11"/>
      <c r="E670" s="11"/>
      <c r="F670" s="11"/>
      <c r="G670" s="11"/>
      <c r="H670" s="11"/>
      <c r="I670" s="11"/>
      <c r="J670" s="11"/>
      <c r="K670" s="39"/>
      <c r="L670" s="11"/>
      <c r="M670" s="11"/>
      <c r="N670" s="11"/>
      <c r="O670" s="11"/>
      <c r="P670" s="10"/>
      <c r="Q670" s="11"/>
      <c r="R670" s="11"/>
      <c r="S670" s="11"/>
      <c r="T670" s="11"/>
      <c r="U670" s="11"/>
      <c r="V670" s="11"/>
      <c r="W670" s="11"/>
    </row>
    <row r="671">
      <c r="A671" s="11"/>
      <c r="B671" s="11"/>
      <c r="C671" s="11"/>
      <c r="D671" s="11"/>
      <c r="E671" s="11"/>
      <c r="F671" s="11"/>
      <c r="G671" s="11"/>
      <c r="H671" s="11"/>
      <c r="I671" s="11"/>
      <c r="J671" s="11"/>
      <c r="K671" s="39"/>
      <c r="L671" s="11"/>
      <c r="M671" s="11"/>
      <c r="N671" s="11"/>
      <c r="O671" s="11"/>
      <c r="P671" s="10"/>
      <c r="Q671" s="11"/>
      <c r="R671" s="11"/>
      <c r="S671" s="11"/>
      <c r="T671" s="11"/>
      <c r="U671" s="11"/>
      <c r="V671" s="11"/>
      <c r="W671" s="11"/>
    </row>
    <row r="672">
      <c r="A672" s="11"/>
      <c r="B672" s="11"/>
      <c r="C672" s="11"/>
      <c r="D672" s="11"/>
      <c r="E672" s="11"/>
      <c r="F672" s="11"/>
      <c r="G672" s="11"/>
      <c r="H672" s="11"/>
      <c r="I672" s="11"/>
      <c r="J672" s="11"/>
      <c r="K672" s="39"/>
      <c r="L672" s="11"/>
      <c r="M672" s="11"/>
      <c r="N672" s="11"/>
      <c r="O672" s="11"/>
      <c r="P672" s="10"/>
      <c r="Q672" s="11"/>
      <c r="R672" s="11"/>
      <c r="S672" s="11"/>
      <c r="T672" s="11"/>
      <c r="U672" s="11"/>
      <c r="V672" s="11"/>
      <c r="W672" s="11"/>
    </row>
    <row r="673">
      <c r="A673" s="11"/>
      <c r="B673" s="11"/>
      <c r="C673" s="11"/>
      <c r="D673" s="11"/>
      <c r="E673" s="11"/>
      <c r="F673" s="11"/>
      <c r="G673" s="11"/>
      <c r="H673" s="11"/>
      <c r="I673" s="11"/>
      <c r="J673" s="11"/>
      <c r="K673" s="39"/>
      <c r="L673" s="11"/>
      <c r="M673" s="11"/>
      <c r="N673" s="11"/>
      <c r="O673" s="11"/>
      <c r="P673" s="10"/>
      <c r="Q673" s="11"/>
      <c r="R673" s="11"/>
      <c r="S673" s="11"/>
      <c r="T673" s="11"/>
      <c r="U673" s="11"/>
      <c r="V673" s="11"/>
      <c r="W673" s="11"/>
    </row>
    <row r="674">
      <c r="A674" s="11"/>
      <c r="B674" s="11"/>
      <c r="C674" s="11"/>
      <c r="D674" s="11"/>
      <c r="E674" s="11"/>
      <c r="F674" s="11"/>
      <c r="G674" s="11"/>
      <c r="H674" s="11"/>
      <c r="I674" s="11"/>
      <c r="J674" s="11"/>
      <c r="K674" s="39"/>
      <c r="L674" s="11"/>
      <c r="M674" s="11"/>
      <c r="N674" s="11"/>
      <c r="O674" s="11"/>
      <c r="P674" s="10"/>
      <c r="Q674" s="11"/>
      <c r="R674" s="11"/>
      <c r="S674" s="11"/>
      <c r="T674" s="11"/>
      <c r="U674" s="11"/>
      <c r="V674" s="11"/>
      <c r="W674" s="11"/>
    </row>
    <row r="675">
      <c r="A675" s="11"/>
      <c r="B675" s="11"/>
      <c r="C675" s="11"/>
      <c r="D675" s="11"/>
      <c r="E675" s="11"/>
      <c r="F675" s="11"/>
      <c r="G675" s="11"/>
      <c r="H675" s="11"/>
      <c r="I675" s="11"/>
      <c r="J675" s="11"/>
      <c r="K675" s="39"/>
      <c r="L675" s="11"/>
      <c r="M675" s="11"/>
      <c r="N675" s="11"/>
      <c r="O675" s="11"/>
      <c r="P675" s="10"/>
      <c r="Q675" s="11"/>
      <c r="R675" s="11"/>
      <c r="S675" s="11"/>
      <c r="T675" s="11"/>
      <c r="U675" s="11"/>
      <c r="V675" s="11"/>
      <c r="W675" s="11"/>
    </row>
    <row r="676">
      <c r="A676" s="11"/>
      <c r="B676" s="11"/>
      <c r="C676" s="11"/>
      <c r="D676" s="11"/>
      <c r="E676" s="11"/>
      <c r="F676" s="11"/>
      <c r="G676" s="11"/>
      <c r="H676" s="11"/>
      <c r="I676" s="11"/>
      <c r="J676" s="11"/>
      <c r="K676" s="39"/>
      <c r="L676" s="11"/>
      <c r="M676" s="11"/>
      <c r="N676" s="11"/>
      <c r="O676" s="11"/>
      <c r="P676" s="10"/>
      <c r="Q676" s="11"/>
      <c r="R676" s="11"/>
      <c r="S676" s="11"/>
      <c r="T676" s="11"/>
      <c r="U676" s="11"/>
      <c r="V676" s="11"/>
      <c r="W676" s="11"/>
    </row>
    <row r="677">
      <c r="A677" s="11"/>
      <c r="B677" s="11"/>
      <c r="C677" s="11"/>
      <c r="D677" s="11"/>
      <c r="E677" s="11"/>
      <c r="F677" s="11"/>
      <c r="G677" s="11"/>
      <c r="H677" s="11"/>
      <c r="I677" s="11"/>
      <c r="J677" s="11"/>
      <c r="K677" s="39"/>
      <c r="L677" s="11"/>
      <c r="M677" s="11"/>
      <c r="N677" s="11"/>
      <c r="O677" s="11"/>
      <c r="P677" s="10"/>
      <c r="Q677" s="11"/>
      <c r="R677" s="11"/>
      <c r="S677" s="11"/>
      <c r="T677" s="11"/>
      <c r="U677" s="11"/>
      <c r="V677" s="11"/>
      <c r="W677" s="11"/>
    </row>
    <row r="678">
      <c r="A678" s="11"/>
      <c r="B678" s="11"/>
      <c r="C678" s="11"/>
      <c r="D678" s="11"/>
      <c r="E678" s="11"/>
      <c r="F678" s="11"/>
      <c r="G678" s="11"/>
      <c r="H678" s="11"/>
      <c r="I678" s="11"/>
      <c r="J678" s="11"/>
      <c r="K678" s="39"/>
      <c r="L678" s="11"/>
      <c r="M678" s="11"/>
      <c r="N678" s="11"/>
      <c r="O678" s="11"/>
      <c r="P678" s="10"/>
      <c r="Q678" s="11"/>
      <c r="R678" s="11"/>
      <c r="S678" s="11"/>
      <c r="T678" s="11"/>
      <c r="U678" s="11"/>
      <c r="V678" s="11"/>
      <c r="W678" s="11"/>
    </row>
    <row r="679">
      <c r="A679" s="11"/>
      <c r="B679" s="11"/>
      <c r="C679" s="11"/>
      <c r="D679" s="11"/>
      <c r="E679" s="11"/>
      <c r="F679" s="11"/>
      <c r="G679" s="11"/>
      <c r="H679" s="11"/>
      <c r="I679" s="11"/>
      <c r="J679" s="11"/>
      <c r="K679" s="39"/>
      <c r="L679" s="11"/>
      <c r="M679" s="11"/>
      <c r="N679" s="11"/>
      <c r="O679" s="11"/>
      <c r="P679" s="10"/>
      <c r="Q679" s="11"/>
      <c r="R679" s="11"/>
      <c r="S679" s="11"/>
      <c r="T679" s="11"/>
      <c r="U679" s="11"/>
      <c r="V679" s="11"/>
      <c r="W679" s="11"/>
    </row>
    <row r="680">
      <c r="A680" s="11"/>
      <c r="B680" s="11"/>
      <c r="C680" s="11"/>
      <c r="D680" s="11"/>
      <c r="E680" s="11"/>
      <c r="F680" s="11"/>
      <c r="G680" s="11"/>
      <c r="H680" s="11"/>
      <c r="I680" s="11"/>
      <c r="J680" s="11"/>
      <c r="K680" s="39"/>
      <c r="L680" s="11"/>
      <c r="M680" s="11"/>
      <c r="N680" s="11"/>
      <c r="O680" s="11"/>
      <c r="P680" s="10"/>
      <c r="Q680" s="11"/>
      <c r="R680" s="11"/>
      <c r="S680" s="11"/>
      <c r="T680" s="11"/>
      <c r="U680" s="11"/>
      <c r="V680" s="11"/>
      <c r="W680" s="11"/>
    </row>
    <row r="681">
      <c r="A681" s="11"/>
      <c r="B681" s="11"/>
      <c r="C681" s="11"/>
      <c r="D681" s="11"/>
      <c r="E681" s="11"/>
      <c r="F681" s="11"/>
      <c r="G681" s="11"/>
      <c r="H681" s="11"/>
      <c r="I681" s="11"/>
      <c r="J681" s="11"/>
      <c r="K681" s="39"/>
      <c r="L681" s="11"/>
      <c r="M681" s="11"/>
      <c r="N681" s="11"/>
      <c r="O681" s="11"/>
      <c r="P681" s="10"/>
      <c r="Q681" s="11"/>
      <c r="R681" s="11"/>
      <c r="S681" s="11"/>
      <c r="T681" s="11"/>
      <c r="U681" s="11"/>
      <c r="V681" s="11"/>
      <c r="W681" s="11"/>
    </row>
    <row r="682">
      <c r="A682" s="11"/>
      <c r="B682" s="11"/>
      <c r="C682" s="11"/>
      <c r="D682" s="11"/>
      <c r="E682" s="11"/>
      <c r="F682" s="11"/>
      <c r="G682" s="11"/>
      <c r="H682" s="11"/>
      <c r="I682" s="11"/>
      <c r="J682" s="11"/>
      <c r="K682" s="39"/>
      <c r="L682" s="11"/>
      <c r="M682" s="11"/>
      <c r="N682" s="11"/>
      <c r="O682" s="11"/>
      <c r="P682" s="10"/>
      <c r="Q682" s="11"/>
      <c r="R682" s="11"/>
      <c r="S682" s="11"/>
      <c r="T682" s="11"/>
      <c r="U682" s="11"/>
      <c r="V682" s="11"/>
      <c r="W682" s="11"/>
    </row>
    <row r="683">
      <c r="A683" s="11"/>
      <c r="B683" s="11"/>
      <c r="C683" s="11"/>
      <c r="D683" s="11"/>
      <c r="E683" s="11"/>
      <c r="F683" s="11"/>
      <c r="G683" s="11"/>
      <c r="H683" s="11"/>
      <c r="I683" s="11"/>
      <c r="J683" s="11"/>
      <c r="K683" s="39"/>
      <c r="L683" s="11"/>
      <c r="M683" s="11"/>
      <c r="N683" s="11"/>
      <c r="O683" s="11"/>
      <c r="P683" s="10"/>
      <c r="Q683" s="11"/>
      <c r="R683" s="11"/>
      <c r="S683" s="11"/>
      <c r="T683" s="11"/>
      <c r="U683" s="11"/>
      <c r="V683" s="11"/>
      <c r="W683" s="11"/>
    </row>
    <row r="684">
      <c r="A684" s="11"/>
      <c r="B684" s="11"/>
      <c r="C684" s="11"/>
      <c r="D684" s="11"/>
      <c r="E684" s="11"/>
      <c r="F684" s="11"/>
      <c r="G684" s="11"/>
      <c r="H684" s="11"/>
      <c r="I684" s="11"/>
      <c r="J684" s="11"/>
      <c r="K684" s="39"/>
      <c r="L684" s="11"/>
      <c r="M684" s="11"/>
      <c r="N684" s="11"/>
      <c r="O684" s="11"/>
      <c r="P684" s="10"/>
      <c r="Q684" s="11"/>
      <c r="R684" s="11"/>
      <c r="S684" s="11"/>
      <c r="T684" s="11"/>
      <c r="U684" s="11"/>
      <c r="V684" s="11"/>
      <c r="W684" s="11"/>
    </row>
    <row r="685">
      <c r="A685" s="11"/>
      <c r="B685" s="11"/>
      <c r="C685" s="11"/>
      <c r="D685" s="11"/>
      <c r="E685" s="11"/>
      <c r="F685" s="11"/>
      <c r="G685" s="11"/>
      <c r="H685" s="11"/>
      <c r="I685" s="11"/>
      <c r="J685" s="11"/>
      <c r="K685" s="39"/>
      <c r="L685" s="11"/>
      <c r="M685" s="11"/>
      <c r="N685" s="11"/>
      <c r="O685" s="11"/>
      <c r="P685" s="10"/>
      <c r="Q685" s="11"/>
      <c r="R685" s="11"/>
      <c r="S685" s="11"/>
      <c r="T685" s="11"/>
      <c r="U685" s="11"/>
      <c r="V685" s="11"/>
      <c r="W685" s="11"/>
    </row>
    <row r="686">
      <c r="A686" s="11"/>
      <c r="B686" s="11"/>
      <c r="C686" s="11"/>
      <c r="D686" s="11"/>
      <c r="E686" s="11"/>
      <c r="F686" s="11"/>
      <c r="G686" s="11"/>
      <c r="H686" s="11"/>
      <c r="I686" s="11"/>
      <c r="J686" s="11"/>
      <c r="K686" s="39"/>
      <c r="L686" s="11"/>
      <c r="M686" s="11"/>
      <c r="N686" s="11"/>
      <c r="O686" s="11"/>
      <c r="P686" s="10"/>
      <c r="Q686" s="11"/>
      <c r="R686" s="11"/>
      <c r="S686" s="11"/>
      <c r="T686" s="11"/>
      <c r="U686" s="11"/>
      <c r="V686" s="11"/>
      <c r="W686" s="11"/>
    </row>
    <row r="687">
      <c r="A687" s="11"/>
      <c r="B687" s="11"/>
      <c r="C687" s="11"/>
      <c r="D687" s="11"/>
      <c r="E687" s="11"/>
      <c r="F687" s="11"/>
      <c r="G687" s="11"/>
      <c r="H687" s="11"/>
      <c r="I687" s="11"/>
      <c r="J687" s="11"/>
      <c r="K687" s="39"/>
      <c r="L687" s="11"/>
      <c r="M687" s="11"/>
      <c r="N687" s="11"/>
      <c r="O687" s="11"/>
      <c r="P687" s="10"/>
      <c r="Q687" s="11"/>
      <c r="R687" s="11"/>
      <c r="S687" s="11"/>
      <c r="T687" s="11"/>
      <c r="U687" s="11"/>
      <c r="V687" s="11"/>
      <c r="W687" s="11"/>
    </row>
    <row r="688">
      <c r="A688" s="11"/>
      <c r="B688" s="11"/>
      <c r="C688" s="11"/>
      <c r="D688" s="11"/>
      <c r="E688" s="11"/>
      <c r="F688" s="11"/>
      <c r="G688" s="11"/>
      <c r="H688" s="11"/>
      <c r="I688" s="11"/>
      <c r="J688" s="11"/>
      <c r="K688" s="39"/>
      <c r="L688" s="11"/>
      <c r="M688" s="11"/>
      <c r="N688" s="11"/>
      <c r="O688" s="11"/>
      <c r="P688" s="10"/>
      <c r="Q688" s="11"/>
      <c r="R688" s="11"/>
      <c r="S688" s="11"/>
      <c r="T688" s="11"/>
      <c r="U688" s="11"/>
      <c r="V688" s="11"/>
      <c r="W688" s="11"/>
    </row>
    <row r="689">
      <c r="A689" s="11"/>
      <c r="B689" s="11"/>
      <c r="C689" s="11"/>
      <c r="D689" s="11"/>
      <c r="E689" s="11"/>
      <c r="F689" s="11"/>
      <c r="G689" s="11"/>
      <c r="H689" s="11"/>
      <c r="I689" s="11"/>
      <c r="J689" s="11"/>
      <c r="K689" s="39"/>
      <c r="L689" s="11"/>
      <c r="M689" s="11"/>
      <c r="N689" s="11"/>
      <c r="O689" s="11"/>
      <c r="P689" s="10"/>
      <c r="Q689" s="11"/>
      <c r="R689" s="11"/>
      <c r="S689" s="11"/>
      <c r="T689" s="11"/>
      <c r="U689" s="11"/>
      <c r="V689" s="11"/>
      <c r="W689" s="11"/>
    </row>
    <row r="690">
      <c r="A690" s="11"/>
      <c r="B690" s="11"/>
      <c r="C690" s="11"/>
      <c r="D690" s="11"/>
      <c r="E690" s="11"/>
      <c r="F690" s="11"/>
      <c r="G690" s="11"/>
      <c r="H690" s="11"/>
      <c r="I690" s="11"/>
      <c r="J690" s="11"/>
      <c r="K690" s="39"/>
      <c r="L690" s="11"/>
      <c r="M690" s="11"/>
      <c r="N690" s="11"/>
      <c r="O690" s="11"/>
      <c r="P690" s="10"/>
      <c r="Q690" s="11"/>
      <c r="R690" s="11"/>
      <c r="S690" s="11"/>
      <c r="T690" s="11"/>
      <c r="U690" s="11"/>
      <c r="V690" s="11"/>
      <c r="W690" s="11"/>
    </row>
    <row r="691">
      <c r="A691" s="11"/>
      <c r="B691" s="11"/>
      <c r="C691" s="11"/>
      <c r="D691" s="11"/>
      <c r="E691" s="11"/>
      <c r="F691" s="11"/>
      <c r="G691" s="11"/>
      <c r="H691" s="11"/>
      <c r="I691" s="11"/>
      <c r="J691" s="11"/>
      <c r="K691" s="39"/>
      <c r="L691" s="11"/>
      <c r="M691" s="11"/>
      <c r="N691" s="11"/>
      <c r="O691" s="11"/>
      <c r="P691" s="10"/>
      <c r="Q691" s="11"/>
      <c r="R691" s="11"/>
      <c r="S691" s="11"/>
      <c r="T691" s="11"/>
      <c r="U691" s="11"/>
      <c r="V691" s="11"/>
      <c r="W691" s="11"/>
    </row>
    <row r="692">
      <c r="A692" s="11"/>
      <c r="B692" s="11"/>
      <c r="C692" s="11"/>
      <c r="D692" s="11"/>
      <c r="E692" s="11"/>
      <c r="F692" s="11"/>
      <c r="G692" s="11"/>
      <c r="H692" s="11"/>
      <c r="I692" s="11"/>
      <c r="J692" s="11"/>
      <c r="K692" s="39"/>
      <c r="L692" s="11"/>
      <c r="M692" s="11"/>
      <c r="N692" s="11"/>
      <c r="O692" s="11"/>
      <c r="P692" s="10"/>
      <c r="Q692" s="11"/>
      <c r="R692" s="11"/>
      <c r="S692" s="11"/>
      <c r="T692" s="11"/>
      <c r="U692" s="11"/>
      <c r="V692" s="11"/>
      <c r="W692" s="11"/>
    </row>
    <row r="693">
      <c r="A693" s="11"/>
      <c r="B693" s="11"/>
      <c r="C693" s="11"/>
      <c r="D693" s="11"/>
      <c r="E693" s="11"/>
      <c r="F693" s="11"/>
      <c r="G693" s="11"/>
      <c r="H693" s="11"/>
      <c r="I693" s="11"/>
      <c r="J693" s="11"/>
      <c r="K693" s="39"/>
      <c r="L693" s="11"/>
      <c r="M693" s="11"/>
      <c r="N693" s="11"/>
      <c r="O693" s="11"/>
      <c r="P693" s="10"/>
      <c r="Q693" s="11"/>
      <c r="R693" s="11"/>
      <c r="S693" s="11"/>
      <c r="T693" s="11"/>
      <c r="U693" s="11"/>
      <c r="V693" s="11"/>
      <c r="W693" s="11"/>
    </row>
    <row r="694">
      <c r="A694" s="11"/>
      <c r="B694" s="11"/>
      <c r="C694" s="11"/>
      <c r="D694" s="11"/>
      <c r="E694" s="11"/>
      <c r="F694" s="11"/>
      <c r="G694" s="11"/>
      <c r="H694" s="11"/>
      <c r="I694" s="11"/>
      <c r="J694" s="11"/>
      <c r="K694" s="39"/>
      <c r="L694" s="11"/>
      <c r="M694" s="11"/>
      <c r="N694" s="11"/>
      <c r="O694" s="11"/>
      <c r="P694" s="10"/>
      <c r="Q694" s="11"/>
      <c r="R694" s="11"/>
      <c r="S694" s="11"/>
      <c r="T694" s="11"/>
      <c r="U694" s="11"/>
      <c r="V694" s="11"/>
      <c r="W694" s="11"/>
    </row>
    <row r="695">
      <c r="A695" s="11"/>
      <c r="B695" s="11"/>
      <c r="C695" s="11"/>
      <c r="D695" s="11"/>
      <c r="E695" s="11"/>
      <c r="F695" s="11"/>
      <c r="G695" s="11"/>
      <c r="H695" s="11"/>
      <c r="I695" s="11"/>
      <c r="J695" s="11"/>
      <c r="K695" s="39"/>
      <c r="L695" s="11"/>
      <c r="M695" s="11"/>
      <c r="N695" s="11"/>
      <c r="O695" s="11"/>
      <c r="P695" s="10"/>
      <c r="Q695" s="11"/>
      <c r="R695" s="11"/>
      <c r="S695" s="11"/>
      <c r="T695" s="11"/>
      <c r="U695" s="11"/>
      <c r="V695" s="11"/>
      <c r="W695" s="11"/>
    </row>
    <row r="696">
      <c r="A696" s="11"/>
      <c r="B696" s="11"/>
      <c r="C696" s="11"/>
      <c r="D696" s="11"/>
      <c r="E696" s="11"/>
      <c r="F696" s="11"/>
      <c r="G696" s="11"/>
      <c r="H696" s="11"/>
      <c r="I696" s="11"/>
      <c r="J696" s="11"/>
      <c r="K696" s="39"/>
      <c r="L696" s="11"/>
      <c r="M696" s="11"/>
      <c r="N696" s="11"/>
      <c r="O696" s="11"/>
      <c r="P696" s="10"/>
      <c r="Q696" s="11"/>
      <c r="R696" s="11"/>
      <c r="S696" s="11"/>
      <c r="T696" s="11"/>
      <c r="U696" s="11"/>
      <c r="V696" s="11"/>
      <c r="W696" s="11"/>
    </row>
    <row r="697">
      <c r="A697" s="11"/>
      <c r="B697" s="11"/>
      <c r="C697" s="11"/>
      <c r="D697" s="11"/>
      <c r="E697" s="11"/>
      <c r="F697" s="11"/>
      <c r="G697" s="11"/>
      <c r="H697" s="11"/>
      <c r="I697" s="11"/>
      <c r="J697" s="11"/>
      <c r="K697" s="39"/>
      <c r="L697" s="11"/>
      <c r="M697" s="11"/>
      <c r="N697" s="11"/>
      <c r="O697" s="11"/>
      <c r="P697" s="10"/>
      <c r="Q697" s="11"/>
      <c r="R697" s="11"/>
      <c r="S697" s="11"/>
      <c r="T697" s="11"/>
      <c r="U697" s="11"/>
      <c r="V697" s="11"/>
      <c r="W697" s="11"/>
    </row>
    <row r="698">
      <c r="A698" s="11"/>
      <c r="B698" s="11"/>
      <c r="C698" s="11"/>
      <c r="D698" s="11"/>
      <c r="E698" s="11"/>
      <c r="F698" s="11"/>
      <c r="G698" s="11"/>
      <c r="H698" s="11"/>
      <c r="I698" s="11"/>
      <c r="J698" s="11"/>
      <c r="K698" s="39"/>
      <c r="L698" s="11"/>
      <c r="M698" s="11"/>
      <c r="N698" s="11"/>
      <c r="O698" s="11"/>
      <c r="P698" s="10"/>
      <c r="Q698" s="11"/>
      <c r="R698" s="11"/>
      <c r="S698" s="11"/>
      <c r="T698" s="11"/>
      <c r="U698" s="11"/>
      <c r="V698" s="11"/>
      <c r="W698" s="11"/>
    </row>
    <row r="699">
      <c r="A699" s="11"/>
      <c r="B699" s="11"/>
      <c r="C699" s="11"/>
      <c r="D699" s="11"/>
      <c r="E699" s="11"/>
      <c r="F699" s="11"/>
      <c r="G699" s="11"/>
      <c r="H699" s="11"/>
      <c r="I699" s="11"/>
      <c r="J699" s="11"/>
      <c r="K699" s="39"/>
      <c r="L699" s="11"/>
      <c r="M699" s="11"/>
      <c r="N699" s="11"/>
      <c r="O699" s="11"/>
      <c r="P699" s="10"/>
      <c r="Q699" s="11"/>
      <c r="R699" s="11"/>
      <c r="S699" s="11"/>
      <c r="T699" s="11"/>
      <c r="U699" s="11"/>
      <c r="V699" s="11"/>
      <c r="W699" s="11"/>
    </row>
    <row r="700">
      <c r="A700" s="11"/>
      <c r="B700" s="11"/>
      <c r="C700" s="11"/>
      <c r="D700" s="11"/>
      <c r="E700" s="11"/>
      <c r="F700" s="11"/>
      <c r="G700" s="11"/>
      <c r="H700" s="11"/>
      <c r="I700" s="11"/>
      <c r="J700" s="11"/>
      <c r="K700" s="39"/>
      <c r="L700" s="11"/>
      <c r="M700" s="11"/>
      <c r="N700" s="11"/>
      <c r="O700" s="11"/>
      <c r="P700" s="10"/>
      <c r="Q700" s="11"/>
      <c r="R700" s="11"/>
      <c r="S700" s="11"/>
      <c r="T700" s="11"/>
      <c r="U700" s="11"/>
      <c r="V700" s="11"/>
      <c r="W700" s="11"/>
    </row>
    <row r="701">
      <c r="A701" s="11"/>
      <c r="B701" s="11"/>
      <c r="C701" s="11"/>
      <c r="D701" s="11"/>
      <c r="E701" s="11"/>
      <c r="F701" s="11"/>
      <c r="G701" s="11"/>
      <c r="H701" s="11"/>
      <c r="I701" s="11"/>
      <c r="J701" s="11"/>
      <c r="K701" s="39"/>
      <c r="L701" s="11"/>
      <c r="M701" s="11"/>
      <c r="N701" s="11"/>
      <c r="O701" s="11"/>
      <c r="P701" s="10"/>
      <c r="Q701" s="11"/>
      <c r="R701" s="11"/>
      <c r="S701" s="11"/>
      <c r="T701" s="11"/>
      <c r="U701" s="11"/>
      <c r="V701" s="11"/>
      <c r="W701" s="11"/>
    </row>
    <row r="702">
      <c r="A702" s="11"/>
      <c r="B702" s="11"/>
      <c r="C702" s="11"/>
      <c r="D702" s="11"/>
      <c r="E702" s="11"/>
      <c r="F702" s="11"/>
      <c r="G702" s="11"/>
      <c r="H702" s="11"/>
      <c r="I702" s="11"/>
      <c r="J702" s="11"/>
      <c r="K702" s="39"/>
      <c r="L702" s="11"/>
      <c r="M702" s="11"/>
      <c r="N702" s="11"/>
      <c r="O702" s="11"/>
      <c r="P702" s="10"/>
      <c r="Q702" s="11"/>
      <c r="R702" s="11"/>
      <c r="S702" s="11"/>
      <c r="T702" s="11"/>
      <c r="U702" s="11"/>
      <c r="V702" s="11"/>
      <c r="W702" s="11"/>
    </row>
    <row r="703">
      <c r="A703" s="11"/>
      <c r="B703" s="11"/>
      <c r="C703" s="11"/>
      <c r="D703" s="11"/>
      <c r="E703" s="11"/>
      <c r="F703" s="11"/>
      <c r="G703" s="11"/>
      <c r="H703" s="11"/>
      <c r="I703" s="11"/>
      <c r="J703" s="11"/>
      <c r="K703" s="39"/>
      <c r="L703" s="11"/>
      <c r="M703" s="11"/>
      <c r="N703" s="11"/>
      <c r="O703" s="11"/>
      <c r="P703" s="10"/>
      <c r="Q703" s="11"/>
      <c r="R703" s="11"/>
      <c r="S703" s="11"/>
      <c r="T703" s="11"/>
      <c r="U703" s="11"/>
      <c r="V703" s="11"/>
      <c r="W703" s="11"/>
    </row>
    <row r="704">
      <c r="A704" s="11"/>
      <c r="B704" s="11"/>
      <c r="C704" s="11"/>
      <c r="D704" s="11"/>
      <c r="E704" s="11"/>
      <c r="F704" s="11"/>
      <c r="G704" s="11"/>
      <c r="H704" s="11"/>
      <c r="I704" s="11"/>
      <c r="J704" s="11"/>
      <c r="K704" s="39"/>
      <c r="L704" s="11"/>
      <c r="M704" s="11"/>
      <c r="N704" s="11"/>
      <c r="O704" s="11"/>
      <c r="P704" s="10"/>
      <c r="Q704" s="11"/>
      <c r="R704" s="11"/>
      <c r="S704" s="11"/>
      <c r="T704" s="11"/>
      <c r="U704" s="11"/>
      <c r="V704" s="11"/>
      <c r="W704" s="11"/>
    </row>
    <row r="705">
      <c r="A705" s="11"/>
      <c r="B705" s="11"/>
      <c r="C705" s="11"/>
      <c r="D705" s="11"/>
      <c r="E705" s="11"/>
      <c r="F705" s="11"/>
      <c r="G705" s="11"/>
      <c r="H705" s="11"/>
      <c r="I705" s="11"/>
      <c r="J705" s="11"/>
      <c r="K705" s="39"/>
      <c r="L705" s="11"/>
      <c r="M705" s="11"/>
      <c r="N705" s="11"/>
      <c r="O705" s="11"/>
      <c r="P705" s="10"/>
      <c r="Q705" s="11"/>
      <c r="R705" s="11"/>
      <c r="S705" s="11"/>
      <c r="T705" s="11"/>
      <c r="U705" s="11"/>
      <c r="V705" s="11"/>
      <c r="W705" s="11"/>
    </row>
    <row r="706">
      <c r="A706" s="11"/>
      <c r="B706" s="11"/>
      <c r="C706" s="11"/>
      <c r="D706" s="11"/>
      <c r="E706" s="11"/>
      <c r="F706" s="11"/>
      <c r="G706" s="11"/>
      <c r="H706" s="11"/>
      <c r="I706" s="11"/>
      <c r="J706" s="11"/>
      <c r="K706" s="39"/>
      <c r="L706" s="11"/>
      <c r="M706" s="11"/>
      <c r="N706" s="11"/>
      <c r="O706" s="11"/>
      <c r="P706" s="10"/>
      <c r="Q706" s="11"/>
      <c r="R706" s="11"/>
      <c r="S706" s="11"/>
      <c r="T706" s="11"/>
      <c r="U706" s="11"/>
      <c r="V706" s="11"/>
      <c r="W706" s="11"/>
    </row>
    <row r="707">
      <c r="A707" s="11"/>
      <c r="B707" s="11"/>
      <c r="C707" s="11"/>
      <c r="D707" s="11"/>
      <c r="E707" s="11"/>
      <c r="F707" s="11"/>
      <c r="G707" s="11"/>
      <c r="H707" s="11"/>
      <c r="I707" s="11"/>
      <c r="J707" s="11"/>
      <c r="K707" s="39"/>
      <c r="L707" s="11"/>
      <c r="M707" s="11"/>
      <c r="N707" s="11"/>
      <c r="O707" s="11"/>
      <c r="P707" s="10"/>
      <c r="Q707" s="11"/>
      <c r="R707" s="11"/>
      <c r="S707" s="11"/>
      <c r="T707" s="11"/>
      <c r="U707" s="11"/>
      <c r="V707" s="11"/>
      <c r="W707" s="11"/>
    </row>
    <row r="708">
      <c r="A708" s="11"/>
      <c r="B708" s="11"/>
      <c r="C708" s="11"/>
      <c r="D708" s="11"/>
      <c r="E708" s="11"/>
      <c r="F708" s="11"/>
      <c r="G708" s="11"/>
      <c r="H708" s="11"/>
      <c r="I708" s="11"/>
      <c r="J708" s="11"/>
      <c r="K708" s="39"/>
      <c r="L708" s="11"/>
      <c r="M708" s="11"/>
      <c r="N708" s="11"/>
      <c r="O708" s="11"/>
      <c r="P708" s="10"/>
      <c r="Q708" s="11"/>
      <c r="R708" s="11"/>
      <c r="S708" s="11"/>
      <c r="T708" s="11"/>
      <c r="U708" s="11"/>
      <c r="V708" s="11"/>
      <c r="W708" s="11"/>
    </row>
    <row r="709">
      <c r="A709" s="11"/>
      <c r="B709" s="11"/>
      <c r="C709" s="11"/>
      <c r="D709" s="11"/>
      <c r="E709" s="11"/>
      <c r="F709" s="11"/>
      <c r="G709" s="11"/>
      <c r="H709" s="11"/>
      <c r="I709" s="11"/>
      <c r="J709" s="11"/>
      <c r="K709" s="39"/>
      <c r="L709" s="11"/>
      <c r="M709" s="11"/>
      <c r="N709" s="11"/>
      <c r="O709" s="11"/>
      <c r="P709" s="10"/>
      <c r="Q709" s="11"/>
      <c r="R709" s="11"/>
      <c r="S709" s="11"/>
      <c r="T709" s="11"/>
      <c r="U709" s="11"/>
      <c r="V709" s="11"/>
      <c r="W709" s="11"/>
    </row>
    <row r="710">
      <c r="A710" s="11"/>
      <c r="B710" s="11"/>
      <c r="C710" s="11"/>
      <c r="D710" s="11"/>
      <c r="E710" s="11"/>
      <c r="F710" s="11"/>
      <c r="G710" s="11"/>
      <c r="H710" s="11"/>
      <c r="I710" s="11"/>
      <c r="J710" s="11"/>
      <c r="K710" s="39"/>
      <c r="L710" s="11"/>
      <c r="M710" s="11"/>
      <c r="N710" s="11"/>
      <c r="O710" s="11"/>
      <c r="P710" s="10"/>
      <c r="Q710" s="11"/>
      <c r="R710" s="11"/>
      <c r="S710" s="11"/>
      <c r="T710" s="11"/>
      <c r="U710" s="11"/>
      <c r="V710" s="11"/>
      <c r="W710" s="11"/>
    </row>
    <row r="711">
      <c r="A711" s="11"/>
      <c r="B711" s="11"/>
      <c r="C711" s="11"/>
      <c r="D711" s="11"/>
      <c r="E711" s="11"/>
      <c r="F711" s="11"/>
      <c r="G711" s="11"/>
      <c r="H711" s="11"/>
      <c r="I711" s="11"/>
      <c r="J711" s="11"/>
      <c r="K711" s="39"/>
      <c r="L711" s="11"/>
      <c r="M711" s="11"/>
      <c r="N711" s="11"/>
      <c r="O711" s="11"/>
      <c r="P711" s="10"/>
      <c r="Q711" s="11"/>
      <c r="R711" s="11"/>
      <c r="S711" s="11"/>
      <c r="T711" s="11"/>
      <c r="U711" s="11"/>
      <c r="V711" s="11"/>
      <c r="W711" s="11"/>
    </row>
    <row r="712">
      <c r="A712" s="11"/>
      <c r="B712" s="11"/>
      <c r="C712" s="11"/>
      <c r="D712" s="11"/>
      <c r="E712" s="11"/>
      <c r="F712" s="11"/>
      <c r="G712" s="11"/>
      <c r="H712" s="11"/>
      <c r="I712" s="11"/>
      <c r="J712" s="11"/>
      <c r="K712" s="39"/>
      <c r="L712" s="11"/>
      <c r="M712" s="11"/>
      <c r="N712" s="11"/>
      <c r="O712" s="11"/>
      <c r="P712" s="10"/>
      <c r="Q712" s="11"/>
      <c r="R712" s="11"/>
      <c r="S712" s="11"/>
      <c r="T712" s="11"/>
      <c r="U712" s="11"/>
      <c r="V712" s="11"/>
      <c r="W712" s="11"/>
    </row>
    <row r="713">
      <c r="A713" s="11"/>
      <c r="B713" s="11"/>
      <c r="C713" s="11"/>
      <c r="D713" s="11"/>
      <c r="E713" s="11"/>
      <c r="F713" s="11"/>
      <c r="G713" s="11"/>
      <c r="H713" s="11"/>
      <c r="I713" s="11"/>
      <c r="J713" s="11"/>
      <c r="K713" s="39"/>
      <c r="L713" s="11"/>
      <c r="M713" s="11"/>
      <c r="N713" s="11"/>
      <c r="O713" s="11"/>
      <c r="P713" s="10"/>
      <c r="Q713" s="11"/>
      <c r="R713" s="11"/>
      <c r="S713" s="11"/>
      <c r="T713" s="11"/>
      <c r="U713" s="11"/>
      <c r="V713" s="11"/>
      <c r="W713" s="11"/>
    </row>
    <row r="714">
      <c r="A714" s="11"/>
      <c r="B714" s="11"/>
      <c r="C714" s="11"/>
      <c r="D714" s="11"/>
      <c r="E714" s="11"/>
      <c r="F714" s="11"/>
      <c r="G714" s="11"/>
      <c r="H714" s="11"/>
      <c r="I714" s="11"/>
      <c r="J714" s="11"/>
      <c r="K714" s="39"/>
      <c r="L714" s="11"/>
      <c r="M714" s="11"/>
      <c r="N714" s="11"/>
      <c r="O714" s="11"/>
      <c r="P714" s="10"/>
      <c r="Q714" s="11"/>
      <c r="R714" s="11"/>
      <c r="S714" s="11"/>
      <c r="T714" s="11"/>
      <c r="U714" s="11"/>
      <c r="V714" s="11"/>
      <c r="W714" s="11"/>
    </row>
    <row r="715">
      <c r="A715" s="11"/>
      <c r="B715" s="11"/>
      <c r="C715" s="11"/>
      <c r="D715" s="11"/>
      <c r="E715" s="11"/>
      <c r="F715" s="11"/>
      <c r="G715" s="11"/>
      <c r="H715" s="11"/>
      <c r="I715" s="11"/>
      <c r="J715" s="11"/>
      <c r="K715" s="39"/>
      <c r="L715" s="11"/>
      <c r="M715" s="11"/>
      <c r="N715" s="11"/>
      <c r="O715" s="11"/>
      <c r="P715" s="10"/>
      <c r="Q715" s="11"/>
      <c r="R715" s="11"/>
      <c r="S715" s="11"/>
      <c r="T715" s="11"/>
      <c r="U715" s="11"/>
      <c r="V715" s="11"/>
      <c r="W715" s="11"/>
    </row>
    <row r="716">
      <c r="A716" s="11"/>
      <c r="B716" s="11"/>
      <c r="C716" s="11"/>
      <c r="D716" s="11"/>
      <c r="E716" s="11"/>
      <c r="F716" s="11"/>
      <c r="G716" s="11"/>
      <c r="H716" s="11"/>
      <c r="I716" s="11"/>
      <c r="J716" s="11"/>
      <c r="K716" s="39"/>
      <c r="L716" s="11"/>
      <c r="M716" s="11"/>
      <c r="N716" s="11"/>
      <c r="O716" s="11"/>
      <c r="P716" s="10"/>
      <c r="Q716" s="11"/>
      <c r="R716" s="11"/>
      <c r="S716" s="11"/>
      <c r="T716" s="11"/>
      <c r="U716" s="11"/>
      <c r="V716" s="11"/>
      <c r="W716" s="11"/>
    </row>
    <row r="717">
      <c r="A717" s="11"/>
      <c r="B717" s="11"/>
      <c r="C717" s="11"/>
      <c r="D717" s="11"/>
      <c r="E717" s="11"/>
      <c r="F717" s="11"/>
      <c r="G717" s="11"/>
      <c r="H717" s="11"/>
      <c r="I717" s="11"/>
      <c r="J717" s="11"/>
      <c r="K717" s="39"/>
      <c r="L717" s="11"/>
      <c r="M717" s="11"/>
      <c r="N717" s="11"/>
      <c r="O717" s="11"/>
      <c r="P717" s="10"/>
      <c r="Q717" s="11"/>
      <c r="R717" s="11"/>
      <c r="S717" s="11"/>
      <c r="T717" s="11"/>
      <c r="U717" s="11"/>
      <c r="V717" s="11"/>
      <c r="W717" s="11"/>
    </row>
    <row r="718">
      <c r="A718" s="11"/>
      <c r="B718" s="11"/>
      <c r="C718" s="11"/>
      <c r="D718" s="11"/>
      <c r="E718" s="11"/>
      <c r="F718" s="11"/>
      <c r="G718" s="11"/>
      <c r="H718" s="11"/>
      <c r="I718" s="11"/>
      <c r="J718" s="11"/>
      <c r="K718" s="39"/>
      <c r="L718" s="11"/>
      <c r="M718" s="11"/>
      <c r="N718" s="11"/>
      <c r="O718" s="11"/>
      <c r="P718" s="10"/>
      <c r="Q718" s="11"/>
      <c r="R718" s="11"/>
      <c r="S718" s="11"/>
      <c r="T718" s="11"/>
      <c r="U718" s="11"/>
      <c r="V718" s="11"/>
      <c r="W718" s="11"/>
    </row>
    <row r="719">
      <c r="A719" s="11"/>
      <c r="B719" s="11"/>
      <c r="C719" s="11"/>
      <c r="D719" s="11"/>
      <c r="E719" s="11"/>
      <c r="F719" s="11"/>
      <c r="G719" s="11"/>
      <c r="H719" s="11"/>
      <c r="I719" s="11"/>
      <c r="J719" s="11"/>
      <c r="K719" s="39"/>
      <c r="L719" s="11"/>
      <c r="M719" s="11"/>
      <c r="N719" s="11"/>
      <c r="O719" s="11"/>
      <c r="P719" s="10"/>
      <c r="Q719" s="11"/>
      <c r="R719" s="11"/>
      <c r="S719" s="11"/>
      <c r="T719" s="11"/>
      <c r="U719" s="11"/>
      <c r="V719" s="11"/>
      <c r="W719" s="11"/>
    </row>
    <row r="720">
      <c r="A720" s="11"/>
      <c r="B720" s="11"/>
      <c r="C720" s="11"/>
      <c r="D720" s="11"/>
      <c r="E720" s="11"/>
      <c r="F720" s="11"/>
      <c r="G720" s="11"/>
      <c r="H720" s="11"/>
      <c r="I720" s="11"/>
      <c r="J720" s="11"/>
      <c r="K720" s="39"/>
      <c r="L720" s="11"/>
      <c r="M720" s="11"/>
      <c r="N720" s="11"/>
      <c r="O720" s="11"/>
      <c r="P720" s="10"/>
      <c r="Q720" s="11"/>
      <c r="R720" s="11"/>
      <c r="S720" s="11"/>
      <c r="T720" s="11"/>
      <c r="U720" s="11"/>
      <c r="V720" s="11"/>
      <c r="W720" s="11"/>
    </row>
    <row r="721">
      <c r="A721" s="11"/>
      <c r="B721" s="11"/>
      <c r="C721" s="11"/>
      <c r="D721" s="11"/>
      <c r="E721" s="11"/>
      <c r="F721" s="11"/>
      <c r="G721" s="11"/>
      <c r="H721" s="11"/>
      <c r="I721" s="11"/>
      <c r="J721" s="11"/>
      <c r="K721" s="39"/>
      <c r="L721" s="11"/>
      <c r="M721" s="11"/>
      <c r="N721" s="11"/>
      <c r="O721" s="11"/>
      <c r="P721" s="10"/>
      <c r="Q721" s="11"/>
      <c r="R721" s="11"/>
      <c r="S721" s="11"/>
      <c r="T721" s="11"/>
      <c r="U721" s="11"/>
      <c r="V721" s="11"/>
      <c r="W721" s="11"/>
    </row>
    <row r="722">
      <c r="A722" s="11"/>
      <c r="B722" s="11"/>
      <c r="C722" s="11"/>
      <c r="D722" s="11"/>
      <c r="E722" s="11"/>
      <c r="F722" s="11"/>
      <c r="G722" s="11"/>
      <c r="H722" s="11"/>
      <c r="I722" s="11"/>
      <c r="J722" s="11"/>
      <c r="K722" s="39"/>
      <c r="L722" s="11"/>
      <c r="M722" s="11"/>
      <c r="N722" s="11"/>
      <c r="O722" s="11"/>
      <c r="P722" s="10"/>
      <c r="Q722" s="11"/>
      <c r="R722" s="11"/>
      <c r="S722" s="11"/>
      <c r="T722" s="11"/>
      <c r="U722" s="11"/>
      <c r="V722" s="11"/>
      <c r="W722" s="11"/>
    </row>
    <row r="723">
      <c r="A723" s="11"/>
      <c r="B723" s="11"/>
      <c r="C723" s="11"/>
      <c r="D723" s="11"/>
      <c r="E723" s="11"/>
      <c r="F723" s="11"/>
      <c r="G723" s="11"/>
      <c r="H723" s="11"/>
      <c r="I723" s="11"/>
      <c r="J723" s="11"/>
      <c r="K723" s="39"/>
      <c r="L723" s="11"/>
      <c r="M723" s="11"/>
      <c r="N723" s="11"/>
      <c r="O723" s="11"/>
      <c r="P723" s="10"/>
      <c r="Q723" s="11"/>
      <c r="R723" s="11"/>
      <c r="S723" s="11"/>
      <c r="T723" s="11"/>
      <c r="U723" s="11"/>
      <c r="V723" s="11"/>
      <c r="W723" s="11"/>
    </row>
    <row r="724">
      <c r="A724" s="11"/>
      <c r="B724" s="11"/>
      <c r="C724" s="11"/>
      <c r="D724" s="11"/>
      <c r="E724" s="11"/>
      <c r="F724" s="11"/>
      <c r="G724" s="11"/>
      <c r="H724" s="11"/>
      <c r="I724" s="11"/>
      <c r="J724" s="11"/>
      <c r="K724" s="39"/>
      <c r="L724" s="11"/>
      <c r="M724" s="11"/>
      <c r="N724" s="11"/>
      <c r="O724" s="11"/>
      <c r="P724" s="10"/>
      <c r="Q724" s="11"/>
      <c r="R724" s="11"/>
      <c r="S724" s="11"/>
      <c r="T724" s="11"/>
      <c r="U724" s="11"/>
      <c r="V724" s="11"/>
      <c r="W724" s="11"/>
    </row>
    <row r="725">
      <c r="A725" s="11"/>
      <c r="B725" s="11"/>
      <c r="C725" s="11"/>
      <c r="D725" s="11"/>
      <c r="E725" s="11"/>
      <c r="F725" s="11"/>
      <c r="G725" s="11"/>
      <c r="H725" s="11"/>
      <c r="I725" s="11"/>
      <c r="J725" s="11"/>
      <c r="K725" s="39"/>
      <c r="L725" s="11"/>
      <c r="M725" s="11"/>
      <c r="N725" s="11"/>
      <c r="O725" s="11"/>
      <c r="P725" s="10"/>
      <c r="Q725" s="11"/>
      <c r="R725" s="11"/>
      <c r="S725" s="11"/>
      <c r="T725" s="11"/>
      <c r="U725" s="11"/>
      <c r="V725" s="11"/>
      <c r="W725" s="11"/>
    </row>
    <row r="726">
      <c r="A726" s="11"/>
      <c r="B726" s="11"/>
      <c r="C726" s="11"/>
      <c r="D726" s="11"/>
      <c r="E726" s="11"/>
      <c r="F726" s="11"/>
      <c r="G726" s="11"/>
      <c r="H726" s="11"/>
      <c r="I726" s="11"/>
      <c r="J726" s="11"/>
      <c r="K726" s="39"/>
      <c r="L726" s="11"/>
      <c r="M726" s="11"/>
      <c r="N726" s="11"/>
      <c r="O726" s="11"/>
      <c r="P726" s="10"/>
      <c r="Q726" s="11"/>
      <c r="R726" s="11"/>
      <c r="S726" s="11"/>
      <c r="T726" s="11"/>
      <c r="U726" s="11"/>
      <c r="V726" s="11"/>
      <c r="W726" s="11"/>
    </row>
    <row r="727">
      <c r="A727" s="11"/>
      <c r="B727" s="11"/>
      <c r="C727" s="11"/>
      <c r="D727" s="11"/>
      <c r="E727" s="11"/>
      <c r="F727" s="11"/>
      <c r="G727" s="11"/>
      <c r="H727" s="11"/>
      <c r="I727" s="11"/>
      <c r="J727" s="11"/>
      <c r="K727" s="39"/>
      <c r="L727" s="11"/>
      <c r="M727" s="11"/>
      <c r="N727" s="11"/>
      <c r="O727" s="11"/>
      <c r="P727" s="10"/>
      <c r="Q727" s="11"/>
      <c r="R727" s="11"/>
      <c r="S727" s="11"/>
      <c r="T727" s="11"/>
      <c r="U727" s="11"/>
      <c r="V727" s="11"/>
      <c r="W727" s="11"/>
    </row>
    <row r="728">
      <c r="A728" s="11"/>
      <c r="B728" s="11"/>
      <c r="C728" s="11"/>
      <c r="D728" s="11"/>
      <c r="E728" s="11"/>
      <c r="F728" s="11"/>
      <c r="G728" s="11"/>
      <c r="H728" s="11"/>
      <c r="I728" s="11"/>
      <c r="J728" s="11"/>
      <c r="K728" s="39"/>
      <c r="L728" s="11"/>
      <c r="M728" s="11"/>
      <c r="N728" s="11"/>
      <c r="O728" s="11"/>
      <c r="P728" s="10"/>
      <c r="Q728" s="11"/>
      <c r="R728" s="11"/>
      <c r="S728" s="11"/>
      <c r="T728" s="11"/>
      <c r="U728" s="11"/>
      <c r="V728" s="11"/>
      <c r="W728" s="11"/>
    </row>
    <row r="729">
      <c r="A729" s="11"/>
      <c r="B729" s="11"/>
      <c r="C729" s="11"/>
      <c r="D729" s="11"/>
      <c r="E729" s="11"/>
      <c r="F729" s="11"/>
      <c r="G729" s="11"/>
      <c r="H729" s="11"/>
      <c r="I729" s="11"/>
      <c r="J729" s="11"/>
      <c r="K729" s="39"/>
      <c r="L729" s="11"/>
      <c r="M729" s="11"/>
      <c r="N729" s="11"/>
      <c r="O729" s="11"/>
      <c r="P729" s="10"/>
      <c r="Q729" s="11"/>
      <c r="R729" s="11"/>
      <c r="S729" s="11"/>
      <c r="T729" s="11"/>
      <c r="U729" s="11"/>
      <c r="V729" s="11"/>
      <c r="W729" s="11"/>
    </row>
    <row r="730">
      <c r="A730" s="11"/>
      <c r="B730" s="11"/>
      <c r="C730" s="11"/>
      <c r="D730" s="11"/>
      <c r="E730" s="11"/>
      <c r="F730" s="11"/>
      <c r="G730" s="11"/>
      <c r="H730" s="11"/>
      <c r="I730" s="11"/>
      <c r="J730" s="11"/>
      <c r="K730" s="39"/>
      <c r="L730" s="11"/>
      <c r="M730" s="11"/>
      <c r="N730" s="11"/>
      <c r="O730" s="11"/>
      <c r="P730" s="10"/>
      <c r="Q730" s="11"/>
      <c r="R730" s="11"/>
      <c r="S730" s="11"/>
      <c r="T730" s="11"/>
      <c r="U730" s="11"/>
      <c r="V730" s="11"/>
      <c r="W730" s="11"/>
    </row>
    <row r="731">
      <c r="A731" s="11"/>
      <c r="B731" s="11"/>
      <c r="C731" s="11"/>
      <c r="D731" s="11"/>
      <c r="E731" s="11"/>
      <c r="F731" s="11"/>
      <c r="G731" s="11"/>
      <c r="H731" s="11"/>
      <c r="I731" s="11"/>
      <c r="J731" s="11"/>
      <c r="K731" s="39"/>
      <c r="L731" s="11"/>
      <c r="M731" s="11"/>
      <c r="N731" s="11"/>
      <c r="O731" s="11"/>
      <c r="P731" s="10"/>
      <c r="Q731" s="11"/>
      <c r="R731" s="11"/>
      <c r="S731" s="11"/>
      <c r="T731" s="11"/>
      <c r="U731" s="11"/>
      <c r="V731" s="11"/>
      <c r="W731" s="11"/>
    </row>
    <row r="732">
      <c r="A732" s="11"/>
      <c r="B732" s="11"/>
      <c r="C732" s="11"/>
      <c r="D732" s="11"/>
      <c r="E732" s="11"/>
      <c r="F732" s="11"/>
      <c r="G732" s="11"/>
      <c r="H732" s="11"/>
      <c r="I732" s="11"/>
      <c r="J732" s="11"/>
      <c r="K732" s="39"/>
      <c r="L732" s="11"/>
      <c r="M732" s="11"/>
      <c r="N732" s="11"/>
      <c r="O732" s="11"/>
      <c r="P732" s="10"/>
      <c r="Q732" s="11"/>
      <c r="R732" s="11"/>
      <c r="S732" s="11"/>
      <c r="T732" s="11"/>
      <c r="U732" s="11"/>
      <c r="V732" s="11"/>
      <c r="W732" s="11"/>
    </row>
    <row r="733">
      <c r="A733" s="11"/>
      <c r="B733" s="11"/>
      <c r="C733" s="11"/>
      <c r="D733" s="11"/>
      <c r="E733" s="11"/>
      <c r="F733" s="11"/>
      <c r="G733" s="11"/>
      <c r="H733" s="11"/>
      <c r="I733" s="11"/>
      <c r="J733" s="11"/>
      <c r="K733" s="39"/>
      <c r="L733" s="11"/>
      <c r="M733" s="11"/>
      <c r="N733" s="11"/>
      <c r="O733" s="11"/>
      <c r="P733" s="10"/>
      <c r="Q733" s="11"/>
      <c r="R733" s="11"/>
      <c r="S733" s="11"/>
      <c r="T733" s="11"/>
      <c r="U733" s="11"/>
      <c r="V733" s="11"/>
      <c r="W733" s="11"/>
    </row>
    <row r="734">
      <c r="A734" s="11"/>
      <c r="B734" s="11"/>
      <c r="C734" s="11"/>
      <c r="D734" s="11"/>
      <c r="E734" s="11"/>
      <c r="F734" s="11"/>
      <c r="G734" s="11"/>
      <c r="H734" s="11"/>
      <c r="I734" s="11"/>
      <c r="J734" s="11"/>
      <c r="K734" s="39"/>
      <c r="L734" s="11"/>
      <c r="M734" s="11"/>
      <c r="N734" s="11"/>
      <c r="O734" s="11"/>
      <c r="P734" s="10"/>
      <c r="Q734" s="11"/>
      <c r="R734" s="11"/>
      <c r="S734" s="11"/>
      <c r="T734" s="11"/>
      <c r="U734" s="11"/>
      <c r="V734" s="11"/>
      <c r="W734" s="11"/>
    </row>
    <row r="735">
      <c r="A735" s="11"/>
      <c r="B735" s="11"/>
      <c r="C735" s="11"/>
      <c r="D735" s="11"/>
      <c r="E735" s="11"/>
      <c r="F735" s="11"/>
      <c r="G735" s="11"/>
      <c r="H735" s="11"/>
      <c r="I735" s="11"/>
      <c r="J735" s="11"/>
      <c r="K735" s="39"/>
      <c r="L735" s="11"/>
      <c r="M735" s="11"/>
      <c r="N735" s="11"/>
      <c r="O735" s="11"/>
      <c r="P735" s="10"/>
      <c r="Q735" s="11"/>
      <c r="R735" s="11"/>
      <c r="S735" s="11"/>
      <c r="T735" s="11"/>
      <c r="U735" s="11"/>
      <c r="V735" s="11"/>
      <c r="W735" s="11"/>
    </row>
    <row r="736">
      <c r="A736" s="11"/>
      <c r="B736" s="11"/>
      <c r="C736" s="11"/>
      <c r="D736" s="11"/>
      <c r="E736" s="11"/>
      <c r="F736" s="11"/>
      <c r="G736" s="11"/>
      <c r="H736" s="11"/>
      <c r="I736" s="11"/>
      <c r="J736" s="11"/>
      <c r="K736" s="39"/>
      <c r="L736" s="11"/>
      <c r="M736" s="11"/>
      <c r="N736" s="11"/>
      <c r="O736" s="11"/>
      <c r="P736" s="10"/>
      <c r="Q736" s="11"/>
      <c r="R736" s="11"/>
      <c r="S736" s="11"/>
      <c r="T736" s="11"/>
      <c r="U736" s="11"/>
      <c r="V736" s="11"/>
      <c r="W736" s="11"/>
    </row>
    <row r="737">
      <c r="A737" s="11"/>
      <c r="B737" s="11"/>
      <c r="C737" s="11"/>
      <c r="D737" s="11"/>
      <c r="E737" s="11"/>
      <c r="F737" s="11"/>
      <c r="G737" s="11"/>
      <c r="H737" s="11"/>
      <c r="I737" s="11"/>
      <c r="J737" s="11"/>
      <c r="K737" s="39"/>
      <c r="L737" s="11"/>
      <c r="M737" s="11"/>
      <c r="N737" s="11"/>
      <c r="O737" s="11"/>
      <c r="P737" s="10"/>
      <c r="Q737" s="11"/>
      <c r="R737" s="11"/>
      <c r="S737" s="11"/>
      <c r="T737" s="11"/>
      <c r="U737" s="11"/>
      <c r="V737" s="11"/>
      <c r="W737" s="11"/>
    </row>
    <row r="738">
      <c r="A738" s="11"/>
      <c r="B738" s="11"/>
      <c r="C738" s="11"/>
      <c r="D738" s="11"/>
      <c r="E738" s="11"/>
      <c r="F738" s="11"/>
      <c r="G738" s="11"/>
      <c r="H738" s="11"/>
      <c r="I738" s="11"/>
      <c r="J738" s="11"/>
      <c r="K738" s="39"/>
      <c r="L738" s="11"/>
      <c r="M738" s="11"/>
      <c r="N738" s="11"/>
      <c r="O738" s="11"/>
      <c r="P738" s="10"/>
      <c r="Q738" s="11"/>
      <c r="R738" s="11"/>
      <c r="S738" s="11"/>
      <c r="T738" s="11"/>
      <c r="U738" s="11"/>
      <c r="V738" s="11"/>
      <c r="W738" s="11"/>
    </row>
    <row r="739">
      <c r="A739" s="11"/>
      <c r="B739" s="11"/>
      <c r="C739" s="11"/>
      <c r="D739" s="11"/>
      <c r="E739" s="11"/>
      <c r="F739" s="11"/>
      <c r="G739" s="11"/>
      <c r="H739" s="11"/>
      <c r="I739" s="11"/>
      <c r="J739" s="11"/>
      <c r="K739" s="39"/>
      <c r="L739" s="11"/>
      <c r="M739" s="11"/>
      <c r="N739" s="11"/>
      <c r="O739" s="11"/>
      <c r="P739" s="10"/>
      <c r="Q739" s="11"/>
      <c r="R739" s="11"/>
      <c r="S739" s="11"/>
      <c r="T739" s="11"/>
      <c r="U739" s="11"/>
      <c r="V739" s="11"/>
      <c r="W739" s="11"/>
    </row>
    <row r="740">
      <c r="A740" s="11"/>
      <c r="B740" s="11"/>
      <c r="C740" s="11"/>
      <c r="D740" s="11"/>
      <c r="E740" s="11"/>
      <c r="F740" s="11"/>
      <c r="G740" s="11"/>
      <c r="H740" s="11"/>
      <c r="I740" s="11"/>
      <c r="J740" s="11"/>
      <c r="K740" s="39"/>
      <c r="L740" s="11"/>
      <c r="M740" s="11"/>
      <c r="N740" s="11"/>
      <c r="O740" s="11"/>
      <c r="P740" s="10"/>
      <c r="Q740" s="11"/>
      <c r="R740" s="11"/>
      <c r="S740" s="11"/>
      <c r="T740" s="11"/>
      <c r="U740" s="11"/>
      <c r="V740" s="11"/>
      <c r="W740" s="11"/>
    </row>
    <row r="741">
      <c r="A741" s="11"/>
      <c r="B741" s="11"/>
      <c r="C741" s="11"/>
      <c r="D741" s="11"/>
      <c r="E741" s="11"/>
      <c r="F741" s="11"/>
      <c r="G741" s="11"/>
      <c r="H741" s="11"/>
      <c r="I741" s="11"/>
      <c r="J741" s="11"/>
      <c r="K741" s="39"/>
      <c r="L741" s="11"/>
      <c r="M741" s="11"/>
      <c r="N741" s="11"/>
      <c r="O741" s="11"/>
      <c r="P741" s="10"/>
      <c r="Q741" s="11"/>
      <c r="R741" s="11"/>
      <c r="S741" s="11"/>
      <c r="T741" s="11"/>
      <c r="U741" s="11"/>
      <c r="V741" s="11"/>
      <c r="W741" s="11"/>
    </row>
    <row r="742">
      <c r="A742" s="11"/>
      <c r="B742" s="11"/>
      <c r="C742" s="11"/>
      <c r="D742" s="11"/>
      <c r="E742" s="11"/>
      <c r="F742" s="11"/>
      <c r="G742" s="11"/>
      <c r="H742" s="11"/>
      <c r="I742" s="11"/>
      <c r="J742" s="11"/>
      <c r="K742" s="39"/>
      <c r="L742" s="11"/>
      <c r="M742" s="11"/>
      <c r="N742" s="11"/>
      <c r="O742" s="11"/>
      <c r="P742" s="10"/>
      <c r="Q742" s="11"/>
      <c r="R742" s="11"/>
      <c r="S742" s="11"/>
      <c r="T742" s="11"/>
      <c r="U742" s="11"/>
      <c r="V742" s="11"/>
      <c r="W742" s="11"/>
    </row>
    <row r="743">
      <c r="A743" s="11"/>
      <c r="B743" s="11"/>
      <c r="C743" s="11"/>
      <c r="D743" s="11"/>
      <c r="E743" s="11"/>
      <c r="F743" s="11"/>
      <c r="G743" s="11"/>
      <c r="H743" s="11"/>
      <c r="I743" s="11"/>
      <c r="J743" s="11"/>
      <c r="K743" s="39"/>
      <c r="L743" s="11"/>
      <c r="M743" s="11"/>
      <c r="N743" s="11"/>
      <c r="O743" s="11"/>
      <c r="P743" s="10"/>
      <c r="Q743" s="11"/>
      <c r="R743" s="11"/>
      <c r="S743" s="11"/>
      <c r="T743" s="11"/>
      <c r="U743" s="11"/>
      <c r="V743" s="11"/>
      <c r="W743" s="11"/>
    </row>
    <row r="744">
      <c r="A744" s="11"/>
      <c r="B744" s="11"/>
      <c r="C744" s="11"/>
      <c r="D744" s="11"/>
      <c r="E744" s="11"/>
      <c r="F744" s="11"/>
      <c r="G744" s="11"/>
      <c r="H744" s="11"/>
      <c r="I744" s="11"/>
      <c r="J744" s="11"/>
      <c r="K744" s="39"/>
      <c r="L744" s="11"/>
      <c r="M744" s="11"/>
      <c r="N744" s="11"/>
      <c r="O744" s="11"/>
      <c r="P744" s="10"/>
      <c r="Q744" s="11"/>
      <c r="R744" s="11"/>
      <c r="S744" s="11"/>
      <c r="T744" s="11"/>
      <c r="U744" s="11"/>
      <c r="V744" s="11"/>
      <c r="W744" s="11"/>
    </row>
    <row r="745">
      <c r="A745" s="11"/>
      <c r="B745" s="11"/>
      <c r="C745" s="11"/>
      <c r="D745" s="11"/>
      <c r="E745" s="11"/>
      <c r="F745" s="11"/>
      <c r="G745" s="11"/>
      <c r="H745" s="11"/>
      <c r="I745" s="11"/>
      <c r="J745" s="11"/>
      <c r="K745" s="39"/>
      <c r="L745" s="11"/>
      <c r="M745" s="11"/>
      <c r="N745" s="11"/>
      <c r="O745" s="11"/>
      <c r="P745" s="10"/>
      <c r="Q745" s="11"/>
      <c r="R745" s="11"/>
      <c r="S745" s="11"/>
      <c r="T745" s="11"/>
      <c r="U745" s="11"/>
      <c r="V745" s="11"/>
      <c r="W745" s="11"/>
    </row>
    <row r="746">
      <c r="A746" s="11"/>
      <c r="B746" s="11"/>
      <c r="C746" s="11"/>
      <c r="D746" s="11"/>
      <c r="E746" s="11"/>
      <c r="F746" s="11"/>
      <c r="G746" s="11"/>
      <c r="H746" s="11"/>
      <c r="I746" s="11"/>
      <c r="J746" s="11"/>
      <c r="K746" s="39"/>
      <c r="L746" s="11"/>
      <c r="M746" s="11"/>
      <c r="N746" s="11"/>
      <c r="O746" s="11"/>
      <c r="P746" s="10"/>
      <c r="Q746" s="11"/>
      <c r="R746" s="11"/>
      <c r="S746" s="11"/>
      <c r="T746" s="11"/>
      <c r="U746" s="11"/>
      <c r="V746" s="11"/>
      <c r="W746" s="11"/>
    </row>
    <row r="747">
      <c r="A747" s="11"/>
      <c r="B747" s="11"/>
      <c r="C747" s="11"/>
      <c r="D747" s="11"/>
      <c r="E747" s="11"/>
      <c r="F747" s="11"/>
      <c r="G747" s="11"/>
      <c r="H747" s="11"/>
      <c r="I747" s="11"/>
      <c r="J747" s="11"/>
      <c r="K747" s="39"/>
      <c r="L747" s="11"/>
      <c r="M747" s="11"/>
      <c r="N747" s="11"/>
      <c r="O747" s="11"/>
      <c r="P747" s="10"/>
      <c r="Q747" s="11"/>
      <c r="R747" s="11"/>
      <c r="S747" s="11"/>
      <c r="T747" s="11"/>
      <c r="U747" s="11"/>
      <c r="V747" s="11"/>
      <c r="W747" s="11"/>
    </row>
    <row r="748">
      <c r="A748" s="11"/>
      <c r="B748" s="11"/>
      <c r="C748" s="11"/>
      <c r="D748" s="11"/>
      <c r="E748" s="11"/>
      <c r="F748" s="11"/>
      <c r="G748" s="11"/>
      <c r="H748" s="11"/>
      <c r="I748" s="11"/>
      <c r="J748" s="11"/>
      <c r="K748" s="39"/>
      <c r="L748" s="11"/>
      <c r="M748" s="11"/>
      <c r="N748" s="11"/>
      <c r="O748" s="11"/>
      <c r="P748" s="10"/>
      <c r="Q748" s="11"/>
      <c r="R748" s="11"/>
      <c r="S748" s="11"/>
      <c r="T748" s="11"/>
      <c r="U748" s="11"/>
      <c r="V748" s="11"/>
      <c r="W748" s="11"/>
    </row>
    <row r="749">
      <c r="A749" s="11"/>
      <c r="B749" s="11"/>
      <c r="C749" s="11"/>
      <c r="D749" s="11"/>
      <c r="E749" s="11"/>
      <c r="F749" s="11"/>
      <c r="G749" s="11"/>
      <c r="H749" s="11"/>
      <c r="I749" s="11"/>
      <c r="J749" s="11"/>
      <c r="K749" s="39"/>
      <c r="L749" s="11"/>
      <c r="M749" s="11"/>
      <c r="N749" s="11"/>
      <c r="O749" s="11"/>
      <c r="P749" s="10"/>
      <c r="Q749" s="11"/>
      <c r="R749" s="11"/>
      <c r="S749" s="11"/>
      <c r="T749" s="11"/>
      <c r="U749" s="11"/>
      <c r="V749" s="11"/>
      <c r="W749" s="11"/>
    </row>
    <row r="750">
      <c r="A750" s="11"/>
      <c r="B750" s="11"/>
      <c r="C750" s="11"/>
      <c r="D750" s="11"/>
      <c r="E750" s="11"/>
      <c r="F750" s="11"/>
      <c r="G750" s="11"/>
      <c r="H750" s="11"/>
      <c r="I750" s="11"/>
      <c r="J750" s="11"/>
      <c r="K750" s="39"/>
      <c r="L750" s="11"/>
      <c r="M750" s="11"/>
      <c r="N750" s="11"/>
      <c r="O750" s="11"/>
      <c r="P750" s="10"/>
      <c r="Q750" s="11"/>
      <c r="R750" s="11"/>
      <c r="S750" s="11"/>
      <c r="T750" s="11"/>
      <c r="U750" s="11"/>
      <c r="V750" s="11"/>
      <c r="W750" s="11"/>
    </row>
    <row r="751">
      <c r="A751" s="11"/>
      <c r="B751" s="11"/>
      <c r="C751" s="11"/>
      <c r="D751" s="11"/>
      <c r="E751" s="11"/>
      <c r="F751" s="11"/>
      <c r="G751" s="11"/>
      <c r="H751" s="11"/>
      <c r="I751" s="11"/>
      <c r="J751" s="11"/>
      <c r="K751" s="39"/>
      <c r="L751" s="11"/>
      <c r="M751" s="11"/>
      <c r="N751" s="11"/>
      <c r="O751" s="11"/>
      <c r="P751" s="10"/>
      <c r="Q751" s="11"/>
      <c r="R751" s="11"/>
      <c r="S751" s="11"/>
      <c r="T751" s="11"/>
      <c r="U751" s="11"/>
      <c r="V751" s="11"/>
      <c r="W751" s="11"/>
    </row>
    <row r="752">
      <c r="A752" s="11"/>
      <c r="B752" s="11"/>
      <c r="C752" s="11"/>
      <c r="D752" s="11"/>
      <c r="E752" s="11"/>
      <c r="F752" s="11"/>
      <c r="G752" s="11"/>
      <c r="H752" s="11"/>
      <c r="I752" s="11"/>
      <c r="J752" s="11"/>
      <c r="K752" s="39"/>
      <c r="L752" s="11"/>
      <c r="M752" s="11"/>
      <c r="N752" s="11"/>
      <c r="O752" s="11"/>
      <c r="P752" s="10"/>
      <c r="Q752" s="11"/>
      <c r="R752" s="11"/>
      <c r="S752" s="11"/>
      <c r="T752" s="11"/>
      <c r="U752" s="11"/>
      <c r="V752" s="11"/>
      <c r="W752" s="11"/>
    </row>
    <row r="753">
      <c r="A753" s="11"/>
      <c r="B753" s="11"/>
      <c r="C753" s="11"/>
      <c r="D753" s="11"/>
      <c r="E753" s="11"/>
      <c r="F753" s="11"/>
      <c r="G753" s="11"/>
      <c r="H753" s="11"/>
      <c r="I753" s="11"/>
      <c r="J753" s="11"/>
      <c r="K753" s="39"/>
      <c r="L753" s="11"/>
      <c r="M753" s="11"/>
      <c r="N753" s="11"/>
      <c r="O753" s="11"/>
      <c r="P753" s="10"/>
      <c r="Q753" s="11"/>
      <c r="R753" s="11"/>
      <c r="S753" s="11"/>
      <c r="T753" s="11"/>
      <c r="U753" s="11"/>
      <c r="V753" s="11"/>
      <c r="W753" s="11"/>
    </row>
    <row r="754">
      <c r="A754" s="11"/>
      <c r="B754" s="11"/>
      <c r="C754" s="11"/>
      <c r="D754" s="11"/>
      <c r="E754" s="11"/>
      <c r="F754" s="11"/>
      <c r="G754" s="11"/>
      <c r="H754" s="11"/>
      <c r="I754" s="11"/>
      <c r="J754" s="11"/>
      <c r="K754" s="39"/>
      <c r="L754" s="11"/>
      <c r="M754" s="11"/>
      <c r="N754" s="11"/>
      <c r="O754" s="11"/>
      <c r="P754" s="10"/>
      <c r="Q754" s="11"/>
      <c r="R754" s="11"/>
      <c r="S754" s="11"/>
      <c r="T754" s="11"/>
      <c r="U754" s="11"/>
      <c r="V754" s="11"/>
      <c r="W754" s="11"/>
    </row>
    <row r="755">
      <c r="A755" s="11"/>
      <c r="B755" s="11"/>
      <c r="C755" s="11"/>
      <c r="D755" s="11"/>
      <c r="E755" s="11"/>
      <c r="F755" s="11"/>
      <c r="G755" s="11"/>
      <c r="H755" s="11"/>
      <c r="I755" s="11"/>
      <c r="J755" s="11"/>
      <c r="K755" s="39"/>
      <c r="L755" s="11"/>
      <c r="M755" s="11"/>
      <c r="N755" s="11"/>
      <c r="O755" s="11"/>
      <c r="P755" s="10"/>
      <c r="Q755" s="11"/>
      <c r="R755" s="11"/>
      <c r="S755" s="11"/>
      <c r="T755" s="11"/>
      <c r="U755" s="11"/>
      <c r="V755" s="11"/>
      <c r="W755" s="11"/>
    </row>
    <row r="756">
      <c r="A756" s="11"/>
      <c r="B756" s="11"/>
      <c r="C756" s="11"/>
      <c r="D756" s="11"/>
      <c r="E756" s="11"/>
      <c r="F756" s="11"/>
      <c r="G756" s="11"/>
      <c r="H756" s="11"/>
      <c r="I756" s="11"/>
      <c r="J756" s="11"/>
      <c r="K756" s="39"/>
      <c r="L756" s="11"/>
      <c r="M756" s="11"/>
      <c r="N756" s="11"/>
      <c r="O756" s="11"/>
      <c r="P756" s="10"/>
      <c r="Q756" s="11"/>
      <c r="R756" s="11"/>
      <c r="S756" s="11"/>
      <c r="T756" s="11"/>
      <c r="U756" s="11"/>
      <c r="V756" s="11"/>
      <c r="W756" s="11"/>
    </row>
    <row r="757">
      <c r="A757" s="11"/>
      <c r="B757" s="11"/>
      <c r="C757" s="11"/>
      <c r="D757" s="11"/>
      <c r="E757" s="11"/>
      <c r="F757" s="11"/>
      <c r="G757" s="11"/>
      <c r="H757" s="11"/>
      <c r="I757" s="11"/>
      <c r="J757" s="11"/>
      <c r="K757" s="39"/>
      <c r="L757" s="11"/>
      <c r="M757" s="11"/>
      <c r="N757" s="11"/>
      <c r="O757" s="11"/>
      <c r="P757" s="10"/>
      <c r="Q757" s="11"/>
      <c r="R757" s="11"/>
      <c r="S757" s="11"/>
      <c r="T757" s="11"/>
      <c r="U757" s="11"/>
      <c r="V757" s="11"/>
      <c r="W757" s="11"/>
    </row>
    <row r="758">
      <c r="A758" s="11"/>
      <c r="B758" s="11"/>
      <c r="C758" s="11"/>
      <c r="D758" s="11"/>
      <c r="E758" s="11"/>
      <c r="F758" s="11"/>
      <c r="G758" s="11"/>
      <c r="H758" s="11"/>
      <c r="I758" s="11"/>
      <c r="J758" s="11"/>
      <c r="K758" s="39"/>
      <c r="L758" s="11"/>
      <c r="M758" s="11"/>
      <c r="N758" s="11"/>
      <c r="O758" s="11"/>
      <c r="P758" s="10"/>
      <c r="Q758" s="11"/>
      <c r="R758" s="11"/>
      <c r="S758" s="11"/>
      <c r="T758" s="11"/>
      <c r="U758" s="11"/>
      <c r="V758" s="11"/>
      <c r="W758" s="11"/>
    </row>
    <row r="759">
      <c r="A759" s="11"/>
      <c r="B759" s="11"/>
      <c r="C759" s="11"/>
      <c r="D759" s="11"/>
      <c r="E759" s="11"/>
      <c r="F759" s="11"/>
      <c r="G759" s="11"/>
      <c r="H759" s="11"/>
      <c r="I759" s="11"/>
      <c r="J759" s="11"/>
      <c r="K759" s="39"/>
      <c r="L759" s="11"/>
      <c r="M759" s="11"/>
      <c r="N759" s="11"/>
      <c r="O759" s="11"/>
      <c r="P759" s="10"/>
      <c r="Q759" s="11"/>
      <c r="R759" s="11"/>
      <c r="S759" s="11"/>
      <c r="T759" s="11"/>
      <c r="U759" s="11"/>
      <c r="V759" s="11"/>
      <c r="W759" s="11"/>
    </row>
    <row r="760">
      <c r="A760" s="11"/>
      <c r="B760" s="11"/>
      <c r="C760" s="11"/>
      <c r="D760" s="11"/>
      <c r="E760" s="11"/>
      <c r="F760" s="11"/>
      <c r="G760" s="11"/>
      <c r="H760" s="11"/>
      <c r="I760" s="11"/>
      <c r="J760" s="11"/>
      <c r="K760" s="39"/>
      <c r="L760" s="11"/>
      <c r="M760" s="11"/>
      <c r="N760" s="11"/>
      <c r="O760" s="11"/>
      <c r="P760" s="10"/>
      <c r="Q760" s="11"/>
      <c r="R760" s="11"/>
      <c r="S760" s="11"/>
      <c r="T760" s="11"/>
      <c r="U760" s="11"/>
      <c r="V760" s="11"/>
      <c r="W760" s="11"/>
    </row>
    <row r="761">
      <c r="A761" s="11"/>
      <c r="B761" s="11"/>
      <c r="C761" s="11"/>
      <c r="D761" s="11"/>
      <c r="E761" s="11"/>
      <c r="F761" s="11"/>
      <c r="G761" s="11"/>
      <c r="H761" s="11"/>
      <c r="I761" s="11"/>
      <c r="J761" s="11"/>
      <c r="K761" s="39"/>
      <c r="L761" s="11"/>
      <c r="M761" s="11"/>
      <c r="N761" s="11"/>
      <c r="O761" s="11"/>
      <c r="P761" s="10"/>
      <c r="Q761" s="11"/>
      <c r="R761" s="11"/>
      <c r="S761" s="11"/>
      <c r="T761" s="11"/>
      <c r="U761" s="11"/>
      <c r="V761" s="11"/>
      <c r="W761" s="11"/>
    </row>
    <row r="762">
      <c r="A762" s="11"/>
      <c r="B762" s="11"/>
      <c r="C762" s="11"/>
      <c r="D762" s="11"/>
      <c r="E762" s="11"/>
      <c r="F762" s="11"/>
      <c r="G762" s="11"/>
      <c r="H762" s="11"/>
      <c r="I762" s="11"/>
      <c r="J762" s="11"/>
      <c r="K762" s="39"/>
      <c r="L762" s="11"/>
      <c r="M762" s="11"/>
      <c r="N762" s="11"/>
      <c r="O762" s="11"/>
      <c r="P762" s="10"/>
      <c r="Q762" s="11"/>
      <c r="R762" s="11"/>
      <c r="S762" s="11"/>
      <c r="T762" s="11"/>
      <c r="U762" s="11"/>
      <c r="V762" s="11"/>
      <c r="W762" s="11"/>
    </row>
    <row r="763">
      <c r="A763" s="11"/>
      <c r="B763" s="11"/>
      <c r="C763" s="11"/>
      <c r="D763" s="11"/>
      <c r="E763" s="11"/>
      <c r="F763" s="11"/>
      <c r="G763" s="11"/>
      <c r="H763" s="11"/>
      <c r="I763" s="11"/>
      <c r="J763" s="11"/>
      <c r="K763" s="39"/>
      <c r="L763" s="11"/>
      <c r="M763" s="11"/>
      <c r="N763" s="11"/>
      <c r="O763" s="11"/>
      <c r="P763" s="10"/>
      <c r="Q763" s="11"/>
      <c r="R763" s="11"/>
      <c r="S763" s="11"/>
      <c r="T763" s="11"/>
      <c r="U763" s="11"/>
      <c r="V763" s="11"/>
      <c r="W763" s="11"/>
    </row>
    <row r="764">
      <c r="A764" s="11"/>
      <c r="B764" s="11"/>
      <c r="C764" s="11"/>
      <c r="D764" s="11"/>
      <c r="E764" s="11"/>
      <c r="F764" s="11"/>
      <c r="G764" s="11"/>
      <c r="H764" s="11"/>
      <c r="I764" s="11"/>
      <c r="J764" s="11"/>
      <c r="K764" s="39"/>
      <c r="L764" s="11"/>
      <c r="M764" s="11"/>
      <c r="N764" s="11"/>
      <c r="O764" s="11"/>
      <c r="P764" s="10"/>
      <c r="Q764" s="11"/>
      <c r="R764" s="11"/>
      <c r="S764" s="11"/>
      <c r="T764" s="11"/>
      <c r="U764" s="11"/>
      <c r="V764" s="11"/>
      <c r="W764" s="11"/>
    </row>
    <row r="765">
      <c r="A765" s="11"/>
      <c r="B765" s="11"/>
      <c r="C765" s="11"/>
      <c r="D765" s="11"/>
      <c r="E765" s="11"/>
      <c r="F765" s="11"/>
      <c r="G765" s="11"/>
      <c r="H765" s="11"/>
      <c r="I765" s="11"/>
      <c r="J765" s="11"/>
      <c r="K765" s="39"/>
      <c r="L765" s="11"/>
      <c r="M765" s="11"/>
      <c r="N765" s="11"/>
      <c r="O765" s="11"/>
      <c r="P765" s="10"/>
      <c r="Q765" s="11"/>
      <c r="R765" s="11"/>
      <c r="S765" s="11"/>
      <c r="T765" s="11"/>
      <c r="U765" s="11"/>
      <c r="V765" s="11"/>
      <c r="W765" s="11"/>
    </row>
    <row r="766">
      <c r="A766" s="11"/>
      <c r="B766" s="11"/>
      <c r="C766" s="11"/>
      <c r="D766" s="11"/>
      <c r="E766" s="11"/>
      <c r="F766" s="11"/>
      <c r="G766" s="11"/>
      <c r="H766" s="11"/>
      <c r="I766" s="11"/>
      <c r="J766" s="11"/>
      <c r="K766" s="39"/>
      <c r="L766" s="11"/>
      <c r="M766" s="11"/>
      <c r="N766" s="11"/>
      <c r="O766" s="11"/>
      <c r="P766" s="10"/>
      <c r="Q766" s="11"/>
      <c r="R766" s="11"/>
      <c r="S766" s="11"/>
      <c r="T766" s="11"/>
      <c r="U766" s="11"/>
      <c r="V766" s="11"/>
      <c r="W766" s="11"/>
    </row>
    <row r="767">
      <c r="A767" s="11"/>
      <c r="B767" s="11"/>
      <c r="C767" s="11"/>
      <c r="D767" s="11"/>
      <c r="E767" s="11"/>
      <c r="F767" s="11"/>
      <c r="G767" s="11"/>
      <c r="H767" s="11"/>
      <c r="I767" s="11"/>
      <c r="J767" s="11"/>
      <c r="K767" s="39"/>
      <c r="L767" s="11"/>
      <c r="M767" s="11"/>
      <c r="N767" s="11"/>
      <c r="O767" s="11"/>
      <c r="P767" s="10"/>
      <c r="Q767" s="11"/>
      <c r="R767" s="11"/>
      <c r="S767" s="11"/>
      <c r="T767" s="11"/>
      <c r="U767" s="11"/>
      <c r="V767" s="11"/>
      <c r="W767" s="11"/>
    </row>
    <row r="768">
      <c r="A768" s="11"/>
      <c r="B768" s="11"/>
      <c r="C768" s="11"/>
      <c r="D768" s="11"/>
      <c r="E768" s="11"/>
      <c r="F768" s="11"/>
      <c r="G768" s="11"/>
      <c r="H768" s="11"/>
      <c r="I768" s="11"/>
      <c r="J768" s="11"/>
      <c r="K768" s="39"/>
      <c r="L768" s="11"/>
      <c r="M768" s="11"/>
      <c r="N768" s="11"/>
      <c r="O768" s="11"/>
      <c r="P768" s="10"/>
      <c r="Q768" s="11"/>
      <c r="R768" s="11"/>
      <c r="S768" s="11"/>
      <c r="T768" s="11"/>
      <c r="U768" s="11"/>
      <c r="V768" s="11"/>
      <c r="W768" s="11"/>
    </row>
    <row r="769">
      <c r="A769" s="11"/>
      <c r="B769" s="11"/>
      <c r="C769" s="11"/>
      <c r="D769" s="11"/>
      <c r="E769" s="11"/>
      <c r="F769" s="11"/>
      <c r="G769" s="11"/>
      <c r="H769" s="11"/>
      <c r="I769" s="11"/>
      <c r="J769" s="11"/>
      <c r="K769" s="39"/>
      <c r="L769" s="11"/>
      <c r="M769" s="11"/>
      <c r="N769" s="11"/>
      <c r="O769" s="11"/>
      <c r="P769" s="10"/>
      <c r="Q769" s="11"/>
      <c r="R769" s="11"/>
      <c r="S769" s="11"/>
      <c r="T769" s="11"/>
      <c r="U769" s="11"/>
      <c r="V769" s="11"/>
      <c r="W769" s="11"/>
    </row>
    <row r="770">
      <c r="A770" s="11"/>
      <c r="B770" s="11"/>
      <c r="C770" s="11"/>
      <c r="D770" s="11"/>
      <c r="E770" s="11"/>
      <c r="F770" s="11"/>
      <c r="G770" s="11"/>
      <c r="H770" s="11"/>
      <c r="I770" s="11"/>
      <c r="J770" s="11"/>
      <c r="K770" s="39"/>
      <c r="L770" s="11"/>
      <c r="M770" s="11"/>
      <c r="N770" s="11"/>
      <c r="O770" s="11"/>
      <c r="P770" s="10"/>
      <c r="Q770" s="11"/>
      <c r="R770" s="11"/>
      <c r="S770" s="11"/>
      <c r="T770" s="11"/>
      <c r="U770" s="11"/>
      <c r="V770" s="11"/>
      <c r="W770" s="11"/>
    </row>
    <row r="771">
      <c r="A771" s="11"/>
      <c r="B771" s="11"/>
      <c r="C771" s="11"/>
      <c r="D771" s="11"/>
      <c r="E771" s="11"/>
      <c r="F771" s="11"/>
      <c r="G771" s="11"/>
      <c r="H771" s="11"/>
      <c r="I771" s="11"/>
      <c r="J771" s="11"/>
      <c r="K771" s="39"/>
      <c r="L771" s="11"/>
      <c r="M771" s="11"/>
      <c r="N771" s="11"/>
      <c r="O771" s="11"/>
      <c r="P771" s="10"/>
      <c r="Q771" s="11"/>
      <c r="R771" s="11"/>
      <c r="S771" s="11"/>
      <c r="T771" s="11"/>
      <c r="U771" s="11"/>
      <c r="V771" s="11"/>
      <c r="W771" s="11"/>
    </row>
    <row r="772">
      <c r="A772" s="11"/>
      <c r="B772" s="11"/>
      <c r="C772" s="11"/>
      <c r="D772" s="11"/>
      <c r="E772" s="11"/>
      <c r="F772" s="11"/>
      <c r="G772" s="11"/>
      <c r="H772" s="11"/>
      <c r="I772" s="11"/>
      <c r="J772" s="11"/>
      <c r="K772" s="39"/>
      <c r="L772" s="11"/>
      <c r="M772" s="11"/>
      <c r="N772" s="11"/>
      <c r="O772" s="11"/>
      <c r="P772" s="10"/>
      <c r="Q772" s="11"/>
      <c r="R772" s="11"/>
      <c r="S772" s="11"/>
      <c r="T772" s="11"/>
      <c r="U772" s="11"/>
      <c r="V772" s="11"/>
      <c r="W772" s="11"/>
    </row>
    <row r="773">
      <c r="A773" s="11"/>
      <c r="B773" s="11"/>
      <c r="C773" s="11"/>
      <c r="D773" s="11"/>
      <c r="E773" s="11"/>
      <c r="F773" s="11"/>
      <c r="G773" s="11"/>
      <c r="H773" s="11"/>
      <c r="I773" s="11"/>
      <c r="J773" s="11"/>
      <c r="K773" s="39"/>
      <c r="L773" s="11"/>
      <c r="M773" s="11"/>
      <c r="N773" s="11"/>
      <c r="O773" s="11"/>
      <c r="P773" s="10"/>
      <c r="Q773" s="11"/>
      <c r="R773" s="11"/>
      <c r="S773" s="11"/>
      <c r="T773" s="11"/>
      <c r="U773" s="11"/>
      <c r="V773" s="11"/>
      <c r="W773" s="11"/>
    </row>
    <row r="774">
      <c r="A774" s="11"/>
      <c r="B774" s="11"/>
      <c r="C774" s="11"/>
      <c r="D774" s="11"/>
      <c r="E774" s="11"/>
      <c r="F774" s="11"/>
      <c r="G774" s="11"/>
      <c r="H774" s="11"/>
      <c r="I774" s="11"/>
      <c r="J774" s="11"/>
      <c r="K774" s="39"/>
      <c r="L774" s="11"/>
      <c r="M774" s="11"/>
      <c r="N774" s="11"/>
      <c r="O774" s="11"/>
      <c r="P774" s="10"/>
      <c r="Q774" s="11"/>
      <c r="R774" s="11"/>
      <c r="S774" s="11"/>
      <c r="T774" s="11"/>
      <c r="U774" s="11"/>
      <c r="V774" s="11"/>
      <c r="W774" s="11"/>
    </row>
    <row r="775">
      <c r="A775" s="11"/>
      <c r="B775" s="11"/>
      <c r="C775" s="11"/>
      <c r="D775" s="11"/>
      <c r="E775" s="11"/>
      <c r="F775" s="11"/>
      <c r="G775" s="11"/>
      <c r="H775" s="11"/>
      <c r="I775" s="11"/>
      <c r="J775" s="11"/>
      <c r="K775" s="39"/>
      <c r="L775" s="11"/>
      <c r="M775" s="11"/>
      <c r="N775" s="11"/>
      <c r="O775" s="11"/>
      <c r="P775" s="10"/>
      <c r="Q775" s="11"/>
      <c r="R775" s="11"/>
      <c r="S775" s="11"/>
      <c r="T775" s="11"/>
      <c r="U775" s="11"/>
      <c r="V775" s="11"/>
      <c r="W775" s="11"/>
    </row>
    <row r="776">
      <c r="A776" s="11"/>
      <c r="B776" s="11"/>
      <c r="C776" s="11"/>
      <c r="D776" s="11"/>
      <c r="E776" s="11"/>
      <c r="F776" s="11"/>
      <c r="G776" s="11"/>
      <c r="H776" s="11"/>
      <c r="I776" s="11"/>
      <c r="J776" s="11"/>
      <c r="K776" s="39"/>
      <c r="L776" s="11"/>
      <c r="M776" s="11"/>
      <c r="N776" s="11"/>
      <c r="O776" s="11"/>
      <c r="P776" s="10"/>
      <c r="Q776" s="11"/>
      <c r="R776" s="11"/>
      <c r="S776" s="11"/>
      <c r="T776" s="11"/>
      <c r="U776" s="11"/>
      <c r="V776" s="11"/>
      <c r="W776" s="11"/>
    </row>
    <row r="777">
      <c r="A777" s="11"/>
      <c r="B777" s="11"/>
      <c r="C777" s="11"/>
      <c r="D777" s="11"/>
      <c r="E777" s="11"/>
      <c r="F777" s="11"/>
      <c r="G777" s="11"/>
      <c r="H777" s="11"/>
      <c r="I777" s="11"/>
      <c r="J777" s="11"/>
      <c r="K777" s="39"/>
      <c r="L777" s="11"/>
      <c r="M777" s="11"/>
      <c r="N777" s="11"/>
      <c r="O777" s="11"/>
      <c r="P777" s="10"/>
      <c r="Q777" s="11"/>
      <c r="R777" s="11"/>
      <c r="S777" s="11"/>
      <c r="T777" s="11"/>
      <c r="U777" s="11"/>
      <c r="V777" s="11"/>
      <c r="W777" s="11"/>
    </row>
    <row r="778">
      <c r="A778" s="11"/>
      <c r="B778" s="11"/>
      <c r="C778" s="11"/>
      <c r="D778" s="11"/>
      <c r="E778" s="11"/>
      <c r="F778" s="11"/>
      <c r="G778" s="11"/>
      <c r="H778" s="11"/>
      <c r="I778" s="11"/>
      <c r="J778" s="11"/>
      <c r="K778" s="39"/>
      <c r="L778" s="11"/>
      <c r="M778" s="11"/>
      <c r="N778" s="11"/>
      <c r="O778" s="11"/>
      <c r="P778" s="10"/>
      <c r="Q778" s="11"/>
      <c r="R778" s="11"/>
      <c r="S778" s="11"/>
      <c r="T778" s="11"/>
      <c r="U778" s="11"/>
      <c r="V778" s="11"/>
      <c r="W778" s="11"/>
    </row>
    <row r="779">
      <c r="A779" s="11"/>
      <c r="B779" s="11"/>
      <c r="C779" s="11"/>
      <c r="D779" s="11"/>
      <c r="E779" s="11"/>
      <c r="F779" s="11"/>
      <c r="G779" s="11"/>
      <c r="H779" s="11"/>
      <c r="I779" s="11"/>
      <c r="J779" s="11"/>
      <c r="K779" s="39"/>
      <c r="L779" s="11"/>
      <c r="M779" s="11"/>
      <c r="N779" s="11"/>
      <c r="O779" s="11"/>
      <c r="P779" s="10"/>
      <c r="Q779" s="11"/>
      <c r="R779" s="11"/>
      <c r="S779" s="11"/>
      <c r="T779" s="11"/>
      <c r="U779" s="11"/>
      <c r="V779" s="11"/>
      <c r="W779" s="11"/>
    </row>
    <row r="780">
      <c r="A780" s="11"/>
      <c r="B780" s="11"/>
      <c r="C780" s="11"/>
      <c r="D780" s="11"/>
      <c r="E780" s="11"/>
      <c r="F780" s="11"/>
      <c r="G780" s="11"/>
      <c r="H780" s="11"/>
      <c r="I780" s="11"/>
      <c r="J780" s="11"/>
      <c r="K780" s="39"/>
      <c r="L780" s="11"/>
      <c r="M780" s="11"/>
      <c r="N780" s="11"/>
      <c r="O780" s="11"/>
      <c r="P780" s="10"/>
      <c r="Q780" s="11"/>
      <c r="R780" s="11"/>
      <c r="S780" s="11"/>
      <c r="T780" s="11"/>
      <c r="U780" s="11"/>
      <c r="V780" s="11"/>
      <c r="W780" s="11"/>
    </row>
    <row r="781">
      <c r="A781" s="11"/>
      <c r="B781" s="11"/>
      <c r="C781" s="11"/>
      <c r="D781" s="11"/>
      <c r="E781" s="11"/>
      <c r="F781" s="11"/>
      <c r="G781" s="11"/>
      <c r="H781" s="11"/>
      <c r="I781" s="11"/>
      <c r="J781" s="11"/>
      <c r="K781" s="39"/>
      <c r="L781" s="11"/>
      <c r="M781" s="11"/>
      <c r="N781" s="11"/>
      <c r="O781" s="11"/>
      <c r="P781" s="10"/>
      <c r="Q781" s="11"/>
      <c r="R781" s="11"/>
      <c r="S781" s="11"/>
      <c r="T781" s="11"/>
      <c r="U781" s="11"/>
      <c r="V781" s="11"/>
      <c r="W781" s="11"/>
    </row>
    <row r="782">
      <c r="A782" s="11"/>
      <c r="B782" s="11"/>
      <c r="C782" s="11"/>
      <c r="D782" s="11"/>
      <c r="E782" s="11"/>
      <c r="F782" s="11"/>
      <c r="G782" s="11"/>
      <c r="H782" s="11"/>
      <c r="I782" s="11"/>
      <c r="J782" s="11"/>
      <c r="K782" s="39"/>
      <c r="L782" s="11"/>
      <c r="M782" s="11"/>
      <c r="N782" s="11"/>
      <c r="O782" s="11"/>
      <c r="P782" s="10"/>
      <c r="Q782" s="11"/>
      <c r="R782" s="11"/>
      <c r="S782" s="11"/>
      <c r="T782" s="11"/>
      <c r="U782" s="11"/>
      <c r="V782" s="11"/>
      <c r="W782" s="11"/>
    </row>
    <row r="783">
      <c r="A783" s="11"/>
      <c r="B783" s="11"/>
      <c r="C783" s="11"/>
      <c r="D783" s="11"/>
      <c r="E783" s="11"/>
      <c r="F783" s="11"/>
      <c r="G783" s="11"/>
      <c r="H783" s="11"/>
      <c r="I783" s="11"/>
      <c r="J783" s="11"/>
      <c r="K783" s="39"/>
      <c r="L783" s="11"/>
      <c r="M783" s="11"/>
      <c r="N783" s="11"/>
      <c r="O783" s="11"/>
      <c r="P783" s="10"/>
      <c r="Q783" s="11"/>
      <c r="R783" s="11"/>
      <c r="S783" s="11"/>
      <c r="T783" s="11"/>
      <c r="U783" s="11"/>
      <c r="V783" s="11"/>
      <c r="W783" s="11"/>
    </row>
    <row r="784">
      <c r="A784" s="11"/>
      <c r="B784" s="11"/>
      <c r="C784" s="11"/>
      <c r="D784" s="11"/>
      <c r="E784" s="11"/>
      <c r="F784" s="11"/>
      <c r="G784" s="11"/>
      <c r="H784" s="11"/>
      <c r="I784" s="11"/>
      <c r="J784" s="11"/>
      <c r="K784" s="39"/>
      <c r="L784" s="11"/>
      <c r="M784" s="11"/>
      <c r="N784" s="11"/>
      <c r="O784" s="11"/>
      <c r="P784" s="10"/>
      <c r="Q784" s="11"/>
      <c r="R784" s="11"/>
      <c r="S784" s="11"/>
      <c r="T784" s="11"/>
      <c r="U784" s="11"/>
      <c r="V784" s="11"/>
      <c r="W784" s="11"/>
    </row>
    <row r="785">
      <c r="A785" s="11"/>
      <c r="B785" s="11"/>
      <c r="C785" s="11"/>
      <c r="D785" s="11"/>
      <c r="E785" s="11"/>
      <c r="F785" s="11"/>
      <c r="G785" s="11"/>
      <c r="H785" s="11"/>
      <c r="I785" s="11"/>
      <c r="J785" s="11"/>
      <c r="K785" s="39"/>
      <c r="L785" s="11"/>
      <c r="M785" s="11"/>
      <c r="N785" s="11"/>
      <c r="O785" s="11"/>
      <c r="P785" s="10"/>
      <c r="Q785" s="11"/>
      <c r="R785" s="11"/>
      <c r="S785" s="11"/>
      <c r="T785" s="11"/>
      <c r="U785" s="11"/>
      <c r="V785" s="11"/>
      <c r="W785" s="11"/>
    </row>
    <row r="786">
      <c r="A786" s="11"/>
      <c r="B786" s="11"/>
      <c r="C786" s="11"/>
      <c r="D786" s="11"/>
      <c r="E786" s="11"/>
      <c r="F786" s="11"/>
      <c r="G786" s="11"/>
      <c r="H786" s="11"/>
      <c r="I786" s="11"/>
      <c r="J786" s="11"/>
      <c r="K786" s="39"/>
      <c r="L786" s="11"/>
      <c r="M786" s="11"/>
      <c r="N786" s="11"/>
      <c r="O786" s="11"/>
      <c r="P786" s="10"/>
      <c r="Q786" s="11"/>
      <c r="R786" s="11"/>
      <c r="S786" s="11"/>
      <c r="T786" s="11"/>
      <c r="U786" s="11"/>
      <c r="V786" s="11"/>
      <c r="W786" s="11"/>
    </row>
    <row r="787">
      <c r="A787" s="11"/>
      <c r="B787" s="11"/>
      <c r="C787" s="11"/>
      <c r="D787" s="11"/>
      <c r="E787" s="11"/>
      <c r="F787" s="11"/>
      <c r="G787" s="11"/>
      <c r="H787" s="11"/>
      <c r="I787" s="11"/>
      <c r="J787" s="11"/>
      <c r="K787" s="39"/>
      <c r="L787" s="11"/>
      <c r="M787" s="11"/>
      <c r="N787" s="11"/>
      <c r="O787" s="11"/>
      <c r="P787" s="10"/>
      <c r="Q787" s="11"/>
      <c r="R787" s="11"/>
      <c r="S787" s="11"/>
      <c r="T787" s="11"/>
      <c r="U787" s="11"/>
      <c r="V787" s="11"/>
      <c r="W787" s="11"/>
    </row>
    <row r="788">
      <c r="A788" s="11"/>
      <c r="B788" s="11"/>
      <c r="C788" s="11"/>
      <c r="D788" s="11"/>
      <c r="E788" s="11"/>
      <c r="F788" s="11"/>
      <c r="G788" s="11"/>
      <c r="H788" s="11"/>
      <c r="I788" s="11"/>
      <c r="J788" s="11"/>
      <c r="K788" s="39"/>
      <c r="L788" s="11"/>
      <c r="M788" s="11"/>
      <c r="N788" s="11"/>
      <c r="O788" s="11"/>
      <c r="P788" s="10"/>
      <c r="Q788" s="11"/>
      <c r="R788" s="11"/>
      <c r="S788" s="11"/>
      <c r="T788" s="11"/>
      <c r="U788" s="11"/>
      <c r="V788" s="11"/>
      <c r="W788" s="11"/>
    </row>
    <row r="789">
      <c r="A789" s="11"/>
      <c r="B789" s="11"/>
      <c r="C789" s="11"/>
      <c r="D789" s="11"/>
      <c r="E789" s="11"/>
      <c r="F789" s="11"/>
      <c r="G789" s="11"/>
      <c r="H789" s="11"/>
      <c r="I789" s="11"/>
      <c r="J789" s="11"/>
      <c r="K789" s="39"/>
      <c r="L789" s="11"/>
      <c r="M789" s="11"/>
      <c r="N789" s="11"/>
      <c r="O789" s="11"/>
      <c r="P789" s="10"/>
      <c r="Q789" s="11"/>
      <c r="R789" s="11"/>
      <c r="S789" s="11"/>
      <c r="T789" s="11"/>
      <c r="U789" s="11"/>
      <c r="V789" s="11"/>
      <c r="W789" s="11"/>
    </row>
    <row r="790">
      <c r="A790" s="11"/>
      <c r="B790" s="11"/>
      <c r="C790" s="11"/>
      <c r="D790" s="11"/>
      <c r="E790" s="11"/>
      <c r="F790" s="11"/>
      <c r="G790" s="11"/>
      <c r="H790" s="11"/>
      <c r="I790" s="11"/>
      <c r="J790" s="11"/>
      <c r="K790" s="39"/>
      <c r="L790" s="11"/>
      <c r="M790" s="11"/>
      <c r="N790" s="11"/>
      <c r="O790" s="11"/>
      <c r="P790" s="10"/>
      <c r="Q790" s="11"/>
      <c r="R790" s="11"/>
      <c r="S790" s="11"/>
      <c r="T790" s="11"/>
      <c r="U790" s="11"/>
      <c r="V790" s="11"/>
      <c r="W790" s="11"/>
    </row>
    <row r="791">
      <c r="A791" s="11"/>
      <c r="B791" s="11"/>
      <c r="C791" s="11"/>
      <c r="D791" s="11"/>
      <c r="E791" s="11"/>
      <c r="F791" s="11"/>
      <c r="G791" s="11"/>
      <c r="H791" s="11"/>
      <c r="I791" s="11"/>
      <c r="J791" s="11"/>
      <c r="K791" s="39"/>
      <c r="L791" s="11"/>
      <c r="M791" s="11"/>
      <c r="N791" s="11"/>
      <c r="O791" s="11"/>
      <c r="P791" s="10"/>
      <c r="Q791" s="11"/>
      <c r="R791" s="11"/>
      <c r="S791" s="11"/>
      <c r="T791" s="11"/>
      <c r="U791" s="11"/>
      <c r="V791" s="11"/>
      <c r="W791" s="11"/>
    </row>
    <row r="792">
      <c r="A792" s="11"/>
      <c r="B792" s="11"/>
      <c r="C792" s="11"/>
      <c r="D792" s="11"/>
      <c r="E792" s="11"/>
      <c r="F792" s="11"/>
      <c r="G792" s="11"/>
      <c r="H792" s="11"/>
      <c r="I792" s="11"/>
      <c r="J792" s="11"/>
      <c r="K792" s="39"/>
      <c r="L792" s="11"/>
      <c r="M792" s="11"/>
      <c r="N792" s="11"/>
      <c r="O792" s="11"/>
      <c r="P792" s="10"/>
      <c r="Q792" s="11"/>
      <c r="R792" s="11"/>
      <c r="S792" s="11"/>
      <c r="T792" s="11"/>
      <c r="U792" s="11"/>
      <c r="V792" s="11"/>
      <c r="W792" s="11"/>
    </row>
    <row r="793">
      <c r="A793" s="11"/>
      <c r="B793" s="11"/>
      <c r="C793" s="11"/>
      <c r="D793" s="11"/>
      <c r="E793" s="11"/>
      <c r="F793" s="11"/>
      <c r="G793" s="11"/>
      <c r="H793" s="11"/>
      <c r="I793" s="11"/>
      <c r="J793" s="11"/>
      <c r="K793" s="39"/>
      <c r="L793" s="11"/>
      <c r="M793" s="11"/>
      <c r="N793" s="11"/>
      <c r="O793" s="11"/>
      <c r="P793" s="10"/>
      <c r="Q793" s="11"/>
      <c r="R793" s="11"/>
      <c r="S793" s="11"/>
      <c r="T793" s="11"/>
      <c r="U793" s="11"/>
      <c r="V793" s="11"/>
      <c r="W793" s="11"/>
    </row>
    <row r="794">
      <c r="A794" s="11"/>
      <c r="B794" s="11"/>
      <c r="C794" s="11"/>
      <c r="D794" s="11"/>
      <c r="E794" s="11"/>
      <c r="F794" s="11"/>
      <c r="G794" s="11"/>
      <c r="H794" s="11"/>
      <c r="I794" s="11"/>
      <c r="J794" s="11"/>
      <c r="K794" s="39"/>
      <c r="L794" s="11"/>
      <c r="M794" s="11"/>
      <c r="N794" s="11"/>
      <c r="O794" s="11"/>
      <c r="P794" s="10"/>
      <c r="Q794" s="11"/>
      <c r="R794" s="11"/>
      <c r="S794" s="11"/>
      <c r="T794" s="11"/>
      <c r="U794" s="11"/>
      <c r="V794" s="11"/>
      <c r="W794" s="11"/>
    </row>
    <row r="795">
      <c r="A795" s="11"/>
      <c r="B795" s="11"/>
      <c r="C795" s="11"/>
      <c r="D795" s="11"/>
      <c r="E795" s="11"/>
      <c r="F795" s="11"/>
      <c r="G795" s="11"/>
      <c r="H795" s="11"/>
      <c r="I795" s="11"/>
      <c r="J795" s="11"/>
      <c r="K795" s="39"/>
      <c r="L795" s="11"/>
      <c r="M795" s="11"/>
      <c r="N795" s="11"/>
      <c r="O795" s="11"/>
      <c r="P795" s="10"/>
      <c r="Q795" s="11"/>
      <c r="R795" s="11"/>
      <c r="S795" s="11"/>
      <c r="T795" s="11"/>
      <c r="U795" s="11"/>
      <c r="V795" s="11"/>
      <c r="W795" s="11"/>
    </row>
    <row r="796">
      <c r="A796" s="11"/>
      <c r="B796" s="11"/>
      <c r="C796" s="11"/>
      <c r="D796" s="11"/>
      <c r="E796" s="11"/>
      <c r="F796" s="11"/>
      <c r="G796" s="11"/>
      <c r="H796" s="11"/>
      <c r="I796" s="11"/>
      <c r="J796" s="11"/>
      <c r="K796" s="39"/>
      <c r="L796" s="11"/>
      <c r="M796" s="11"/>
      <c r="N796" s="11"/>
      <c r="O796" s="11"/>
      <c r="P796" s="10"/>
      <c r="Q796" s="11"/>
      <c r="R796" s="11"/>
      <c r="S796" s="11"/>
      <c r="T796" s="11"/>
      <c r="U796" s="11"/>
      <c r="V796" s="11"/>
      <c r="W796" s="11"/>
    </row>
    <row r="797">
      <c r="A797" s="11"/>
      <c r="B797" s="11"/>
      <c r="C797" s="11"/>
      <c r="D797" s="11"/>
      <c r="E797" s="11"/>
      <c r="F797" s="11"/>
      <c r="G797" s="11"/>
      <c r="H797" s="11"/>
      <c r="I797" s="11"/>
      <c r="J797" s="11"/>
      <c r="K797" s="39"/>
      <c r="L797" s="11"/>
      <c r="M797" s="11"/>
      <c r="N797" s="11"/>
      <c r="O797" s="11"/>
      <c r="P797" s="10"/>
      <c r="Q797" s="11"/>
      <c r="R797" s="11"/>
      <c r="S797" s="11"/>
      <c r="T797" s="11"/>
      <c r="U797" s="11"/>
      <c r="V797" s="11"/>
      <c r="W797" s="11"/>
    </row>
    <row r="798">
      <c r="A798" s="11"/>
      <c r="B798" s="11"/>
      <c r="C798" s="11"/>
      <c r="D798" s="11"/>
      <c r="E798" s="11"/>
      <c r="F798" s="11"/>
      <c r="G798" s="11"/>
      <c r="H798" s="11"/>
      <c r="I798" s="11"/>
      <c r="J798" s="11"/>
      <c r="K798" s="39"/>
      <c r="L798" s="11"/>
      <c r="M798" s="11"/>
      <c r="N798" s="11"/>
      <c r="O798" s="11"/>
      <c r="P798" s="10"/>
      <c r="Q798" s="11"/>
      <c r="R798" s="11"/>
      <c r="S798" s="11"/>
      <c r="T798" s="11"/>
      <c r="U798" s="11"/>
      <c r="V798" s="11"/>
      <c r="W798" s="11"/>
    </row>
    <row r="799">
      <c r="A799" s="11"/>
      <c r="B799" s="11"/>
      <c r="C799" s="11"/>
      <c r="D799" s="11"/>
      <c r="E799" s="11"/>
      <c r="F799" s="11"/>
      <c r="G799" s="11"/>
      <c r="H799" s="11"/>
      <c r="I799" s="11"/>
      <c r="J799" s="11"/>
      <c r="K799" s="39"/>
      <c r="L799" s="11"/>
      <c r="M799" s="11"/>
      <c r="N799" s="11"/>
      <c r="O799" s="11"/>
      <c r="P799" s="10"/>
      <c r="Q799" s="11"/>
      <c r="R799" s="11"/>
      <c r="S799" s="11"/>
      <c r="T799" s="11"/>
      <c r="U799" s="11"/>
      <c r="V799" s="11"/>
      <c r="W799" s="11"/>
    </row>
    <row r="800">
      <c r="A800" s="11"/>
      <c r="B800" s="11"/>
      <c r="C800" s="11"/>
      <c r="D800" s="11"/>
      <c r="E800" s="11"/>
      <c r="F800" s="11"/>
      <c r="G800" s="11"/>
      <c r="H800" s="11"/>
      <c r="I800" s="11"/>
      <c r="J800" s="11"/>
      <c r="K800" s="39"/>
      <c r="L800" s="11"/>
      <c r="M800" s="11"/>
      <c r="N800" s="11"/>
      <c r="O800" s="11"/>
      <c r="P800" s="10"/>
      <c r="Q800" s="11"/>
      <c r="R800" s="11"/>
      <c r="S800" s="11"/>
      <c r="T800" s="11"/>
      <c r="U800" s="11"/>
      <c r="V800" s="11"/>
      <c r="W800" s="11"/>
    </row>
    <row r="801">
      <c r="A801" s="11"/>
      <c r="B801" s="11"/>
      <c r="C801" s="11"/>
      <c r="D801" s="11"/>
      <c r="E801" s="11"/>
      <c r="F801" s="11"/>
      <c r="G801" s="11"/>
      <c r="H801" s="11"/>
      <c r="I801" s="11"/>
      <c r="J801" s="11"/>
      <c r="K801" s="39"/>
      <c r="L801" s="11"/>
      <c r="M801" s="11"/>
      <c r="N801" s="11"/>
      <c r="O801" s="11"/>
      <c r="P801" s="10"/>
      <c r="Q801" s="11"/>
      <c r="R801" s="11"/>
      <c r="S801" s="11"/>
      <c r="T801" s="11"/>
      <c r="U801" s="11"/>
      <c r="V801" s="11"/>
      <c r="W801" s="11"/>
    </row>
    <row r="802">
      <c r="A802" s="11"/>
      <c r="B802" s="11"/>
      <c r="C802" s="11"/>
      <c r="D802" s="11"/>
      <c r="E802" s="11"/>
      <c r="F802" s="11"/>
      <c r="G802" s="11"/>
      <c r="H802" s="11"/>
      <c r="I802" s="11"/>
      <c r="J802" s="11"/>
      <c r="K802" s="39"/>
      <c r="L802" s="11"/>
      <c r="M802" s="11"/>
      <c r="N802" s="11"/>
      <c r="O802" s="11"/>
      <c r="P802" s="10"/>
      <c r="Q802" s="11"/>
      <c r="R802" s="11"/>
      <c r="S802" s="11"/>
      <c r="T802" s="11"/>
      <c r="U802" s="11"/>
      <c r="V802" s="11"/>
      <c r="W802" s="11"/>
    </row>
    <row r="803">
      <c r="A803" s="11"/>
      <c r="B803" s="11"/>
      <c r="C803" s="11"/>
      <c r="D803" s="11"/>
      <c r="E803" s="11"/>
      <c r="F803" s="11"/>
      <c r="G803" s="11"/>
      <c r="H803" s="11"/>
      <c r="I803" s="11"/>
      <c r="J803" s="11"/>
      <c r="K803" s="39"/>
      <c r="L803" s="11"/>
      <c r="M803" s="11"/>
      <c r="N803" s="11"/>
      <c r="O803" s="11"/>
      <c r="P803" s="10"/>
      <c r="Q803" s="11"/>
      <c r="R803" s="11"/>
      <c r="S803" s="11"/>
      <c r="T803" s="11"/>
      <c r="U803" s="11"/>
      <c r="V803" s="11"/>
      <c r="W803" s="11"/>
    </row>
    <row r="804">
      <c r="A804" s="11"/>
      <c r="B804" s="11"/>
      <c r="C804" s="11"/>
      <c r="D804" s="11"/>
      <c r="E804" s="11"/>
      <c r="F804" s="11"/>
      <c r="G804" s="11"/>
      <c r="H804" s="11"/>
      <c r="I804" s="11"/>
      <c r="J804" s="11"/>
      <c r="K804" s="39"/>
      <c r="L804" s="11"/>
      <c r="M804" s="11"/>
      <c r="N804" s="11"/>
      <c r="O804" s="11"/>
      <c r="P804" s="10"/>
      <c r="Q804" s="11"/>
      <c r="R804" s="11"/>
      <c r="S804" s="11"/>
      <c r="T804" s="11"/>
      <c r="U804" s="11"/>
      <c r="V804" s="11"/>
      <c r="W804" s="11"/>
    </row>
    <row r="805">
      <c r="A805" s="11"/>
      <c r="B805" s="11"/>
      <c r="C805" s="11"/>
      <c r="D805" s="11"/>
      <c r="E805" s="11"/>
      <c r="F805" s="11"/>
      <c r="G805" s="11"/>
      <c r="H805" s="11"/>
      <c r="I805" s="11"/>
      <c r="J805" s="11"/>
      <c r="K805" s="39"/>
      <c r="L805" s="11"/>
      <c r="M805" s="11"/>
      <c r="N805" s="11"/>
      <c r="O805" s="11"/>
      <c r="P805" s="10"/>
      <c r="Q805" s="11"/>
      <c r="R805" s="11"/>
      <c r="S805" s="11"/>
      <c r="T805" s="11"/>
      <c r="U805" s="11"/>
      <c r="V805" s="11"/>
      <c r="W805" s="11"/>
    </row>
    <row r="806">
      <c r="A806" s="11"/>
      <c r="B806" s="11"/>
      <c r="C806" s="11"/>
      <c r="D806" s="11"/>
      <c r="E806" s="11"/>
      <c r="F806" s="11"/>
      <c r="G806" s="11"/>
      <c r="H806" s="11"/>
      <c r="I806" s="11"/>
      <c r="J806" s="11"/>
      <c r="K806" s="39"/>
      <c r="L806" s="11"/>
      <c r="M806" s="11"/>
      <c r="N806" s="11"/>
      <c r="O806" s="11"/>
      <c r="P806" s="10"/>
      <c r="Q806" s="11"/>
      <c r="R806" s="11"/>
      <c r="S806" s="11"/>
      <c r="T806" s="11"/>
      <c r="U806" s="11"/>
      <c r="V806" s="11"/>
      <c r="W806" s="11"/>
    </row>
    <row r="807">
      <c r="A807" s="11"/>
      <c r="B807" s="11"/>
      <c r="C807" s="11"/>
      <c r="D807" s="11"/>
      <c r="E807" s="11"/>
      <c r="F807" s="11"/>
      <c r="G807" s="11"/>
      <c r="H807" s="11"/>
      <c r="I807" s="11"/>
      <c r="J807" s="11"/>
      <c r="K807" s="39"/>
      <c r="L807" s="11"/>
      <c r="M807" s="11"/>
      <c r="N807" s="11"/>
      <c r="O807" s="11"/>
      <c r="P807" s="10"/>
      <c r="Q807" s="11"/>
      <c r="R807" s="11"/>
      <c r="S807" s="11"/>
      <c r="T807" s="11"/>
      <c r="U807" s="11"/>
      <c r="V807" s="11"/>
      <c r="W807" s="11"/>
    </row>
    <row r="808">
      <c r="A808" s="11"/>
      <c r="B808" s="11"/>
      <c r="C808" s="11"/>
      <c r="D808" s="11"/>
      <c r="E808" s="11"/>
      <c r="F808" s="11"/>
      <c r="G808" s="11"/>
      <c r="H808" s="11"/>
      <c r="I808" s="11"/>
      <c r="J808" s="11"/>
      <c r="K808" s="39"/>
      <c r="L808" s="11"/>
      <c r="M808" s="11"/>
      <c r="N808" s="11"/>
      <c r="O808" s="11"/>
      <c r="P808" s="10"/>
      <c r="Q808" s="11"/>
      <c r="R808" s="11"/>
      <c r="S808" s="11"/>
      <c r="T808" s="11"/>
      <c r="U808" s="11"/>
      <c r="V808" s="11"/>
      <c r="W808" s="11"/>
    </row>
    <row r="809">
      <c r="A809" s="11"/>
      <c r="B809" s="11"/>
      <c r="C809" s="11"/>
      <c r="D809" s="11"/>
      <c r="E809" s="11"/>
      <c r="F809" s="11"/>
      <c r="G809" s="11"/>
      <c r="H809" s="11"/>
      <c r="I809" s="11"/>
      <c r="J809" s="11"/>
      <c r="K809" s="39"/>
      <c r="L809" s="11"/>
      <c r="M809" s="11"/>
      <c r="N809" s="11"/>
      <c r="O809" s="11"/>
      <c r="P809" s="10"/>
      <c r="Q809" s="11"/>
      <c r="R809" s="11"/>
      <c r="S809" s="11"/>
      <c r="T809" s="11"/>
      <c r="U809" s="11"/>
      <c r="V809" s="11"/>
      <c r="W809" s="11"/>
    </row>
    <row r="810">
      <c r="A810" s="11"/>
      <c r="B810" s="11"/>
      <c r="C810" s="11"/>
      <c r="D810" s="11"/>
      <c r="E810" s="11"/>
      <c r="F810" s="11"/>
      <c r="G810" s="11"/>
      <c r="H810" s="11"/>
      <c r="I810" s="11"/>
      <c r="J810" s="11"/>
      <c r="K810" s="39"/>
      <c r="L810" s="11"/>
      <c r="M810" s="11"/>
      <c r="N810" s="11"/>
      <c r="O810" s="11"/>
      <c r="P810" s="10"/>
      <c r="Q810" s="11"/>
      <c r="R810" s="11"/>
      <c r="S810" s="11"/>
      <c r="T810" s="11"/>
      <c r="U810" s="11"/>
      <c r="V810" s="11"/>
      <c r="W810" s="11"/>
    </row>
    <row r="811">
      <c r="A811" s="11"/>
      <c r="B811" s="11"/>
      <c r="C811" s="11"/>
      <c r="D811" s="11"/>
      <c r="E811" s="11"/>
      <c r="F811" s="11"/>
      <c r="G811" s="11"/>
      <c r="H811" s="11"/>
      <c r="I811" s="11"/>
      <c r="J811" s="11"/>
      <c r="K811" s="39"/>
      <c r="L811" s="11"/>
      <c r="M811" s="11"/>
      <c r="N811" s="11"/>
      <c r="O811" s="11"/>
      <c r="P811" s="10"/>
      <c r="Q811" s="11"/>
      <c r="R811" s="11"/>
      <c r="S811" s="11"/>
      <c r="T811" s="11"/>
      <c r="U811" s="11"/>
      <c r="V811" s="11"/>
      <c r="W811" s="11"/>
    </row>
    <row r="812">
      <c r="A812" s="11"/>
      <c r="B812" s="11"/>
      <c r="C812" s="11"/>
      <c r="D812" s="11"/>
      <c r="E812" s="11"/>
      <c r="F812" s="11"/>
      <c r="G812" s="11"/>
      <c r="H812" s="11"/>
      <c r="I812" s="11"/>
      <c r="J812" s="11"/>
      <c r="K812" s="39"/>
      <c r="L812" s="11"/>
      <c r="M812" s="11"/>
      <c r="N812" s="11"/>
      <c r="O812" s="11"/>
      <c r="P812" s="10"/>
      <c r="Q812" s="11"/>
      <c r="R812" s="11"/>
      <c r="S812" s="11"/>
      <c r="T812" s="11"/>
      <c r="U812" s="11"/>
      <c r="V812" s="11"/>
      <c r="W812" s="11"/>
    </row>
    <row r="813">
      <c r="A813" s="11"/>
      <c r="B813" s="11"/>
      <c r="C813" s="11"/>
      <c r="D813" s="11"/>
      <c r="E813" s="11"/>
      <c r="F813" s="11"/>
      <c r="G813" s="11"/>
      <c r="H813" s="11"/>
      <c r="I813" s="11"/>
      <c r="J813" s="11"/>
      <c r="K813" s="39"/>
      <c r="L813" s="11"/>
      <c r="M813" s="11"/>
      <c r="N813" s="11"/>
      <c r="O813" s="11"/>
      <c r="P813" s="10"/>
      <c r="Q813" s="11"/>
      <c r="R813" s="11"/>
      <c r="S813" s="11"/>
      <c r="T813" s="11"/>
      <c r="U813" s="11"/>
      <c r="V813" s="11"/>
      <c r="W813" s="11"/>
    </row>
    <row r="814">
      <c r="A814" s="11"/>
      <c r="B814" s="11"/>
      <c r="C814" s="11"/>
      <c r="D814" s="11"/>
      <c r="E814" s="11"/>
      <c r="F814" s="11"/>
      <c r="G814" s="11"/>
      <c r="H814" s="11"/>
      <c r="I814" s="11"/>
      <c r="J814" s="11"/>
      <c r="K814" s="39"/>
      <c r="L814" s="11"/>
      <c r="M814" s="11"/>
      <c r="N814" s="11"/>
      <c r="O814" s="11"/>
      <c r="P814" s="10"/>
      <c r="Q814" s="11"/>
      <c r="R814" s="11"/>
      <c r="S814" s="11"/>
      <c r="T814" s="11"/>
      <c r="U814" s="11"/>
      <c r="V814" s="11"/>
      <c r="W814" s="11"/>
    </row>
    <row r="815">
      <c r="A815" s="11"/>
      <c r="B815" s="11"/>
      <c r="C815" s="11"/>
      <c r="D815" s="11"/>
      <c r="E815" s="11"/>
      <c r="F815" s="11"/>
      <c r="G815" s="11"/>
      <c r="H815" s="11"/>
      <c r="I815" s="11"/>
      <c r="J815" s="11"/>
      <c r="K815" s="39"/>
      <c r="L815" s="11"/>
      <c r="M815" s="11"/>
      <c r="N815" s="11"/>
      <c r="O815" s="11"/>
      <c r="P815" s="10"/>
      <c r="Q815" s="11"/>
      <c r="R815" s="11"/>
      <c r="S815" s="11"/>
      <c r="T815" s="11"/>
      <c r="U815" s="11"/>
      <c r="V815" s="11"/>
      <c r="W815" s="11"/>
    </row>
    <row r="816">
      <c r="A816" s="11"/>
      <c r="B816" s="11"/>
      <c r="C816" s="11"/>
      <c r="D816" s="11"/>
      <c r="E816" s="11"/>
      <c r="F816" s="11"/>
      <c r="G816" s="11"/>
      <c r="H816" s="11"/>
      <c r="I816" s="11"/>
      <c r="J816" s="11"/>
      <c r="K816" s="39"/>
      <c r="L816" s="11"/>
      <c r="M816" s="11"/>
      <c r="N816" s="11"/>
      <c r="O816" s="11"/>
      <c r="P816" s="10"/>
      <c r="Q816" s="11"/>
      <c r="R816" s="11"/>
      <c r="S816" s="11"/>
      <c r="T816" s="11"/>
      <c r="U816" s="11"/>
      <c r="V816" s="11"/>
      <c r="W816" s="11"/>
    </row>
    <row r="817">
      <c r="A817" s="11"/>
      <c r="B817" s="11"/>
      <c r="C817" s="11"/>
      <c r="D817" s="11"/>
      <c r="E817" s="11"/>
      <c r="F817" s="11"/>
      <c r="G817" s="11"/>
      <c r="H817" s="11"/>
      <c r="I817" s="11"/>
      <c r="J817" s="11"/>
      <c r="K817" s="39"/>
      <c r="L817" s="11"/>
      <c r="M817" s="11"/>
      <c r="N817" s="11"/>
      <c r="O817" s="11"/>
      <c r="P817" s="10"/>
      <c r="Q817" s="11"/>
      <c r="R817" s="11"/>
      <c r="S817" s="11"/>
      <c r="T817" s="11"/>
      <c r="U817" s="11"/>
      <c r="V817" s="11"/>
      <c r="W817" s="11"/>
    </row>
    <row r="818">
      <c r="A818" s="11"/>
      <c r="B818" s="11"/>
      <c r="C818" s="11"/>
      <c r="D818" s="11"/>
      <c r="E818" s="11"/>
      <c r="F818" s="11"/>
      <c r="G818" s="11"/>
      <c r="H818" s="11"/>
      <c r="I818" s="11"/>
      <c r="J818" s="11"/>
      <c r="K818" s="39"/>
      <c r="L818" s="11"/>
      <c r="M818" s="11"/>
      <c r="N818" s="11"/>
      <c r="O818" s="11"/>
      <c r="P818" s="10"/>
      <c r="Q818" s="11"/>
      <c r="R818" s="11"/>
      <c r="S818" s="11"/>
      <c r="T818" s="11"/>
      <c r="U818" s="11"/>
      <c r="V818" s="11"/>
      <c r="W818" s="11"/>
    </row>
    <row r="819">
      <c r="A819" s="11"/>
      <c r="B819" s="11"/>
      <c r="C819" s="11"/>
      <c r="D819" s="11"/>
      <c r="E819" s="11"/>
      <c r="F819" s="11"/>
      <c r="G819" s="11"/>
      <c r="H819" s="11"/>
      <c r="I819" s="11"/>
      <c r="J819" s="11"/>
      <c r="K819" s="39"/>
      <c r="L819" s="11"/>
      <c r="M819" s="11"/>
      <c r="N819" s="11"/>
      <c r="O819" s="11"/>
      <c r="P819" s="10"/>
      <c r="Q819" s="11"/>
      <c r="R819" s="11"/>
      <c r="S819" s="11"/>
      <c r="T819" s="11"/>
      <c r="U819" s="11"/>
      <c r="V819" s="11"/>
      <c r="W819" s="11"/>
    </row>
    <row r="820">
      <c r="A820" s="11"/>
      <c r="B820" s="11"/>
      <c r="C820" s="11"/>
      <c r="D820" s="11"/>
      <c r="E820" s="11"/>
      <c r="F820" s="11"/>
      <c r="G820" s="11"/>
      <c r="H820" s="11"/>
      <c r="I820" s="11"/>
      <c r="J820" s="11"/>
      <c r="K820" s="39"/>
      <c r="L820" s="11"/>
      <c r="M820" s="11"/>
      <c r="N820" s="11"/>
      <c r="O820" s="11"/>
      <c r="P820" s="10"/>
      <c r="Q820" s="11"/>
      <c r="R820" s="11"/>
      <c r="S820" s="11"/>
      <c r="T820" s="11"/>
      <c r="U820" s="11"/>
      <c r="V820" s="11"/>
      <c r="W820" s="11"/>
    </row>
    <row r="821">
      <c r="A821" s="11"/>
      <c r="B821" s="11"/>
      <c r="C821" s="11"/>
      <c r="D821" s="11"/>
      <c r="E821" s="11"/>
      <c r="F821" s="11"/>
      <c r="G821" s="11"/>
      <c r="H821" s="11"/>
      <c r="I821" s="11"/>
      <c r="J821" s="11"/>
      <c r="K821" s="39"/>
      <c r="L821" s="11"/>
      <c r="M821" s="11"/>
      <c r="N821" s="11"/>
      <c r="O821" s="11"/>
      <c r="P821" s="10"/>
      <c r="Q821" s="11"/>
      <c r="R821" s="11"/>
      <c r="S821" s="11"/>
      <c r="T821" s="11"/>
      <c r="U821" s="11"/>
      <c r="V821" s="11"/>
      <c r="W821" s="11"/>
    </row>
    <row r="822">
      <c r="A822" s="11"/>
      <c r="B822" s="11"/>
      <c r="C822" s="11"/>
      <c r="D822" s="11"/>
      <c r="E822" s="11"/>
      <c r="F822" s="11"/>
      <c r="G822" s="11"/>
      <c r="H822" s="11"/>
      <c r="I822" s="11"/>
      <c r="J822" s="11"/>
      <c r="K822" s="39"/>
      <c r="L822" s="11"/>
      <c r="M822" s="11"/>
      <c r="N822" s="11"/>
      <c r="O822" s="11"/>
      <c r="P822" s="10"/>
      <c r="Q822" s="11"/>
      <c r="R822" s="11"/>
      <c r="S822" s="11"/>
      <c r="T822" s="11"/>
      <c r="U822" s="11"/>
      <c r="V822" s="11"/>
      <c r="W822" s="11"/>
    </row>
    <row r="823">
      <c r="A823" s="11"/>
      <c r="B823" s="11"/>
      <c r="C823" s="11"/>
      <c r="D823" s="11"/>
      <c r="E823" s="11"/>
      <c r="F823" s="11"/>
      <c r="G823" s="11"/>
      <c r="H823" s="11"/>
      <c r="I823" s="11"/>
      <c r="J823" s="11"/>
      <c r="K823" s="39"/>
      <c r="L823" s="11"/>
      <c r="M823" s="11"/>
      <c r="N823" s="11"/>
      <c r="O823" s="11"/>
      <c r="P823" s="10"/>
      <c r="Q823" s="11"/>
      <c r="R823" s="11"/>
      <c r="S823" s="11"/>
      <c r="T823" s="11"/>
      <c r="U823" s="11"/>
      <c r="V823" s="11"/>
      <c r="W823" s="11"/>
    </row>
    <row r="824">
      <c r="A824" s="11"/>
      <c r="B824" s="11"/>
      <c r="C824" s="11"/>
      <c r="D824" s="11"/>
      <c r="E824" s="11"/>
      <c r="F824" s="11"/>
      <c r="G824" s="11"/>
      <c r="H824" s="11"/>
      <c r="I824" s="11"/>
      <c r="J824" s="11"/>
      <c r="K824" s="39"/>
      <c r="L824" s="11"/>
      <c r="M824" s="11"/>
      <c r="N824" s="11"/>
      <c r="O824" s="11"/>
      <c r="P824" s="10"/>
      <c r="Q824" s="11"/>
      <c r="R824" s="11"/>
      <c r="S824" s="11"/>
      <c r="T824" s="11"/>
      <c r="U824" s="11"/>
      <c r="V824" s="11"/>
      <c r="W824" s="11"/>
    </row>
    <row r="825">
      <c r="A825" s="11"/>
      <c r="B825" s="11"/>
      <c r="C825" s="11"/>
      <c r="D825" s="11"/>
      <c r="E825" s="11"/>
      <c r="F825" s="11"/>
      <c r="G825" s="11"/>
      <c r="H825" s="11"/>
      <c r="I825" s="11"/>
      <c r="J825" s="11"/>
      <c r="K825" s="39"/>
      <c r="L825" s="11"/>
      <c r="M825" s="11"/>
      <c r="N825" s="11"/>
      <c r="O825" s="11"/>
      <c r="P825" s="10"/>
      <c r="Q825" s="11"/>
      <c r="R825" s="11"/>
      <c r="S825" s="11"/>
      <c r="T825" s="11"/>
      <c r="U825" s="11"/>
      <c r="V825" s="11"/>
      <c r="W825" s="11"/>
    </row>
    <row r="826">
      <c r="A826" s="11"/>
      <c r="B826" s="11"/>
      <c r="C826" s="11"/>
      <c r="D826" s="11"/>
      <c r="E826" s="11"/>
      <c r="F826" s="11"/>
      <c r="G826" s="11"/>
      <c r="H826" s="11"/>
      <c r="I826" s="11"/>
      <c r="J826" s="11"/>
      <c r="K826" s="39"/>
      <c r="L826" s="11"/>
      <c r="M826" s="11"/>
      <c r="N826" s="11"/>
      <c r="O826" s="11"/>
      <c r="P826" s="10"/>
      <c r="Q826" s="11"/>
      <c r="R826" s="11"/>
      <c r="S826" s="11"/>
      <c r="T826" s="11"/>
      <c r="U826" s="11"/>
      <c r="V826" s="11"/>
      <c r="W826" s="11"/>
    </row>
    <row r="827">
      <c r="A827" s="11"/>
      <c r="B827" s="11"/>
      <c r="C827" s="11"/>
      <c r="D827" s="11"/>
      <c r="E827" s="11"/>
      <c r="F827" s="11"/>
      <c r="G827" s="11"/>
      <c r="H827" s="11"/>
      <c r="I827" s="11"/>
      <c r="J827" s="11"/>
      <c r="K827" s="39"/>
      <c r="L827" s="11"/>
      <c r="M827" s="11"/>
      <c r="N827" s="11"/>
      <c r="O827" s="11"/>
      <c r="P827" s="10"/>
      <c r="Q827" s="11"/>
      <c r="R827" s="11"/>
      <c r="S827" s="11"/>
      <c r="T827" s="11"/>
      <c r="U827" s="11"/>
      <c r="V827" s="11"/>
      <c r="W827" s="11"/>
    </row>
    <row r="828">
      <c r="A828" s="11"/>
      <c r="B828" s="11"/>
      <c r="C828" s="11"/>
      <c r="D828" s="11"/>
      <c r="E828" s="11"/>
      <c r="F828" s="11"/>
      <c r="G828" s="11"/>
      <c r="H828" s="11"/>
      <c r="I828" s="11"/>
      <c r="J828" s="11"/>
      <c r="K828" s="39"/>
      <c r="L828" s="11"/>
      <c r="M828" s="11"/>
      <c r="N828" s="11"/>
      <c r="O828" s="11"/>
      <c r="P828" s="10"/>
      <c r="Q828" s="11"/>
      <c r="R828" s="11"/>
      <c r="S828" s="11"/>
      <c r="T828" s="11"/>
      <c r="U828" s="11"/>
      <c r="V828" s="11"/>
      <c r="W828" s="11"/>
    </row>
    <row r="829">
      <c r="A829" s="11"/>
      <c r="B829" s="11"/>
      <c r="C829" s="11"/>
      <c r="D829" s="11"/>
      <c r="E829" s="11"/>
      <c r="F829" s="11"/>
      <c r="G829" s="11"/>
      <c r="H829" s="11"/>
      <c r="I829" s="11"/>
      <c r="J829" s="11"/>
      <c r="K829" s="39"/>
      <c r="L829" s="11"/>
      <c r="M829" s="11"/>
      <c r="N829" s="11"/>
      <c r="O829" s="11"/>
      <c r="P829" s="10"/>
      <c r="Q829" s="11"/>
      <c r="R829" s="11"/>
      <c r="S829" s="11"/>
      <c r="T829" s="11"/>
      <c r="U829" s="11"/>
      <c r="V829" s="11"/>
      <c r="W829" s="11"/>
    </row>
    <row r="830">
      <c r="A830" s="11"/>
      <c r="B830" s="11"/>
      <c r="C830" s="11"/>
      <c r="D830" s="11"/>
      <c r="E830" s="11"/>
      <c r="F830" s="11"/>
      <c r="G830" s="11"/>
      <c r="H830" s="11"/>
      <c r="I830" s="11"/>
      <c r="J830" s="11"/>
      <c r="K830" s="39"/>
      <c r="L830" s="11"/>
      <c r="M830" s="11"/>
      <c r="N830" s="11"/>
      <c r="O830" s="11"/>
      <c r="P830" s="10"/>
      <c r="Q830" s="11"/>
      <c r="R830" s="11"/>
      <c r="S830" s="11"/>
      <c r="T830" s="11"/>
      <c r="U830" s="11"/>
      <c r="V830" s="11"/>
      <c r="W830" s="11"/>
    </row>
    <row r="831">
      <c r="A831" s="11"/>
      <c r="B831" s="11"/>
      <c r="C831" s="11"/>
      <c r="D831" s="11"/>
      <c r="E831" s="11"/>
      <c r="F831" s="11"/>
      <c r="G831" s="11"/>
      <c r="H831" s="11"/>
      <c r="I831" s="11"/>
      <c r="J831" s="11"/>
      <c r="K831" s="39"/>
      <c r="L831" s="11"/>
      <c r="M831" s="11"/>
      <c r="N831" s="11"/>
      <c r="O831" s="11"/>
      <c r="P831" s="10"/>
      <c r="Q831" s="11"/>
      <c r="R831" s="11"/>
      <c r="S831" s="11"/>
      <c r="T831" s="11"/>
      <c r="U831" s="11"/>
      <c r="V831" s="11"/>
      <c r="W831" s="11"/>
    </row>
    <row r="832">
      <c r="A832" s="11"/>
      <c r="B832" s="11"/>
      <c r="C832" s="11"/>
      <c r="D832" s="11"/>
      <c r="E832" s="11"/>
      <c r="F832" s="11"/>
      <c r="G832" s="11"/>
      <c r="H832" s="11"/>
      <c r="I832" s="11"/>
      <c r="J832" s="11"/>
      <c r="K832" s="39"/>
      <c r="L832" s="11"/>
      <c r="M832" s="11"/>
      <c r="N832" s="11"/>
      <c r="O832" s="11"/>
      <c r="P832" s="10"/>
      <c r="Q832" s="11"/>
      <c r="R832" s="11"/>
      <c r="S832" s="11"/>
      <c r="T832" s="11"/>
      <c r="U832" s="11"/>
      <c r="V832" s="11"/>
      <c r="W832" s="11"/>
    </row>
    <row r="833">
      <c r="A833" s="11"/>
      <c r="B833" s="11"/>
      <c r="C833" s="11"/>
      <c r="D833" s="11"/>
      <c r="E833" s="11"/>
      <c r="F833" s="11"/>
      <c r="G833" s="11"/>
      <c r="H833" s="11"/>
      <c r="I833" s="11"/>
      <c r="J833" s="11"/>
      <c r="K833" s="39"/>
      <c r="L833" s="11"/>
      <c r="M833" s="11"/>
      <c r="N833" s="11"/>
      <c r="O833" s="11"/>
      <c r="P833" s="10"/>
      <c r="Q833" s="11"/>
      <c r="R833" s="11"/>
      <c r="S833" s="11"/>
      <c r="T833" s="11"/>
      <c r="U833" s="11"/>
      <c r="V833" s="11"/>
      <c r="W833" s="11"/>
    </row>
    <row r="834">
      <c r="A834" s="11"/>
      <c r="B834" s="11"/>
      <c r="C834" s="11"/>
      <c r="D834" s="11"/>
      <c r="E834" s="11"/>
      <c r="F834" s="11"/>
      <c r="G834" s="11"/>
      <c r="H834" s="11"/>
      <c r="I834" s="11"/>
      <c r="J834" s="11"/>
      <c r="K834" s="39"/>
      <c r="L834" s="11"/>
      <c r="M834" s="11"/>
      <c r="N834" s="11"/>
      <c r="O834" s="11"/>
      <c r="P834" s="10"/>
      <c r="Q834" s="11"/>
      <c r="R834" s="11"/>
      <c r="S834" s="11"/>
      <c r="T834" s="11"/>
      <c r="U834" s="11"/>
      <c r="V834" s="11"/>
      <c r="W834" s="11"/>
    </row>
    <row r="835">
      <c r="A835" s="11"/>
      <c r="B835" s="11"/>
      <c r="C835" s="11"/>
      <c r="D835" s="11"/>
      <c r="E835" s="11"/>
      <c r="F835" s="11"/>
      <c r="G835" s="11"/>
      <c r="H835" s="11"/>
      <c r="I835" s="11"/>
      <c r="J835" s="11"/>
      <c r="K835" s="39"/>
      <c r="L835" s="11"/>
      <c r="M835" s="11"/>
      <c r="N835" s="11"/>
      <c r="O835" s="11"/>
      <c r="P835" s="10"/>
      <c r="Q835" s="11"/>
      <c r="R835" s="11"/>
      <c r="S835" s="11"/>
      <c r="T835" s="11"/>
      <c r="U835" s="11"/>
      <c r="V835" s="11"/>
      <c r="W835" s="11"/>
    </row>
    <row r="836">
      <c r="A836" s="11"/>
      <c r="B836" s="11"/>
      <c r="C836" s="11"/>
      <c r="D836" s="11"/>
      <c r="E836" s="11"/>
      <c r="F836" s="11"/>
      <c r="G836" s="11"/>
      <c r="H836" s="11"/>
      <c r="I836" s="11"/>
      <c r="J836" s="11"/>
      <c r="K836" s="39"/>
      <c r="L836" s="11"/>
      <c r="M836" s="11"/>
      <c r="N836" s="11"/>
      <c r="O836" s="11"/>
      <c r="P836" s="10"/>
      <c r="Q836" s="11"/>
      <c r="R836" s="11"/>
      <c r="S836" s="11"/>
      <c r="T836" s="11"/>
      <c r="U836" s="11"/>
      <c r="V836" s="11"/>
      <c r="W836" s="11"/>
    </row>
    <row r="837">
      <c r="A837" s="11"/>
      <c r="B837" s="11"/>
      <c r="C837" s="11"/>
      <c r="D837" s="11"/>
      <c r="E837" s="11"/>
      <c r="F837" s="11"/>
      <c r="G837" s="11"/>
      <c r="H837" s="11"/>
      <c r="I837" s="11"/>
      <c r="J837" s="11"/>
      <c r="K837" s="39"/>
      <c r="L837" s="11"/>
      <c r="M837" s="11"/>
      <c r="N837" s="11"/>
      <c r="O837" s="11"/>
      <c r="P837" s="10"/>
      <c r="Q837" s="11"/>
      <c r="R837" s="11"/>
      <c r="S837" s="11"/>
      <c r="T837" s="11"/>
      <c r="U837" s="11"/>
      <c r="V837" s="11"/>
      <c r="W837" s="11"/>
    </row>
    <row r="838">
      <c r="A838" s="11"/>
      <c r="B838" s="11"/>
      <c r="C838" s="11"/>
      <c r="D838" s="11"/>
      <c r="E838" s="11"/>
      <c r="F838" s="11"/>
      <c r="G838" s="11"/>
      <c r="H838" s="11"/>
      <c r="I838" s="11"/>
      <c r="J838" s="11"/>
      <c r="K838" s="39"/>
      <c r="L838" s="11"/>
      <c r="M838" s="11"/>
      <c r="N838" s="11"/>
      <c r="O838" s="11"/>
      <c r="P838" s="10"/>
      <c r="Q838" s="11"/>
      <c r="R838" s="11"/>
      <c r="S838" s="11"/>
      <c r="T838" s="11"/>
      <c r="U838" s="11"/>
      <c r="V838" s="11"/>
      <c r="W838" s="11"/>
    </row>
    <row r="839">
      <c r="A839" s="11"/>
      <c r="B839" s="11"/>
      <c r="C839" s="11"/>
      <c r="D839" s="11"/>
      <c r="E839" s="11"/>
      <c r="F839" s="11"/>
      <c r="G839" s="11"/>
      <c r="H839" s="11"/>
      <c r="I839" s="11"/>
      <c r="J839" s="11"/>
      <c r="K839" s="39"/>
      <c r="L839" s="11"/>
      <c r="M839" s="11"/>
      <c r="N839" s="11"/>
      <c r="O839" s="11"/>
      <c r="P839" s="10"/>
      <c r="Q839" s="11"/>
      <c r="R839" s="11"/>
      <c r="S839" s="11"/>
      <c r="T839" s="11"/>
      <c r="U839" s="11"/>
      <c r="V839" s="11"/>
      <c r="W839" s="11"/>
    </row>
    <row r="840">
      <c r="A840" s="11"/>
      <c r="B840" s="11"/>
      <c r="C840" s="11"/>
      <c r="D840" s="11"/>
      <c r="E840" s="11"/>
      <c r="F840" s="11"/>
      <c r="G840" s="11"/>
      <c r="H840" s="11"/>
      <c r="I840" s="11"/>
      <c r="J840" s="11"/>
      <c r="K840" s="39"/>
      <c r="L840" s="11"/>
      <c r="M840" s="11"/>
      <c r="N840" s="11"/>
      <c r="O840" s="11"/>
      <c r="P840" s="10"/>
      <c r="Q840" s="11"/>
      <c r="R840" s="11"/>
      <c r="S840" s="11"/>
      <c r="T840" s="11"/>
      <c r="U840" s="11"/>
      <c r="V840" s="11"/>
      <c r="W840" s="11"/>
    </row>
    <row r="841">
      <c r="A841" s="11"/>
      <c r="B841" s="11"/>
      <c r="C841" s="11"/>
      <c r="D841" s="11"/>
      <c r="E841" s="11"/>
      <c r="F841" s="11"/>
      <c r="G841" s="11"/>
      <c r="H841" s="11"/>
      <c r="I841" s="11"/>
      <c r="J841" s="11"/>
      <c r="K841" s="39"/>
      <c r="L841" s="11"/>
      <c r="M841" s="11"/>
      <c r="N841" s="11"/>
      <c r="O841" s="11"/>
      <c r="P841" s="10"/>
      <c r="Q841" s="11"/>
      <c r="R841" s="11"/>
      <c r="S841" s="11"/>
      <c r="T841" s="11"/>
      <c r="U841" s="11"/>
      <c r="V841" s="11"/>
      <c r="W841" s="11"/>
    </row>
    <row r="842">
      <c r="A842" s="11"/>
      <c r="B842" s="11"/>
      <c r="C842" s="11"/>
      <c r="D842" s="11"/>
      <c r="E842" s="11"/>
      <c r="F842" s="11"/>
      <c r="G842" s="11"/>
      <c r="H842" s="11"/>
      <c r="I842" s="11"/>
      <c r="J842" s="11"/>
      <c r="K842" s="39"/>
      <c r="L842" s="11"/>
      <c r="M842" s="11"/>
      <c r="N842" s="11"/>
      <c r="O842" s="11"/>
      <c r="P842" s="10"/>
      <c r="Q842" s="11"/>
      <c r="R842" s="11"/>
      <c r="S842" s="11"/>
      <c r="T842" s="11"/>
      <c r="U842" s="11"/>
      <c r="V842" s="11"/>
      <c r="W842" s="11"/>
    </row>
    <row r="843">
      <c r="A843" s="11"/>
      <c r="B843" s="11"/>
      <c r="C843" s="11"/>
      <c r="D843" s="11"/>
      <c r="E843" s="11"/>
      <c r="F843" s="11"/>
      <c r="G843" s="11"/>
      <c r="H843" s="11"/>
      <c r="I843" s="11"/>
      <c r="J843" s="11"/>
      <c r="K843" s="39"/>
      <c r="L843" s="11"/>
      <c r="M843" s="11"/>
      <c r="N843" s="11"/>
      <c r="O843" s="11"/>
      <c r="P843" s="10"/>
      <c r="Q843" s="11"/>
      <c r="R843" s="11"/>
      <c r="S843" s="11"/>
      <c r="T843" s="11"/>
      <c r="U843" s="11"/>
      <c r="V843" s="11"/>
      <c r="W843" s="11"/>
    </row>
    <row r="844">
      <c r="A844" s="11"/>
      <c r="B844" s="11"/>
      <c r="C844" s="11"/>
      <c r="D844" s="11"/>
      <c r="E844" s="11"/>
      <c r="F844" s="11"/>
      <c r="G844" s="11"/>
      <c r="H844" s="11"/>
      <c r="I844" s="11"/>
      <c r="J844" s="11"/>
      <c r="K844" s="39"/>
      <c r="L844" s="11"/>
      <c r="M844" s="11"/>
      <c r="N844" s="11"/>
      <c r="O844" s="11"/>
      <c r="P844" s="10"/>
      <c r="Q844" s="11"/>
      <c r="R844" s="11"/>
      <c r="S844" s="11"/>
      <c r="T844" s="11"/>
      <c r="U844" s="11"/>
      <c r="V844" s="11"/>
      <c r="W844" s="11"/>
    </row>
    <row r="845">
      <c r="A845" s="11"/>
      <c r="B845" s="11"/>
      <c r="C845" s="11"/>
      <c r="D845" s="11"/>
      <c r="E845" s="11"/>
      <c r="F845" s="11"/>
      <c r="G845" s="11"/>
      <c r="H845" s="11"/>
      <c r="I845" s="11"/>
      <c r="J845" s="11"/>
      <c r="K845" s="39"/>
      <c r="L845" s="11"/>
      <c r="M845" s="11"/>
      <c r="N845" s="11"/>
      <c r="O845" s="11"/>
      <c r="P845" s="10"/>
      <c r="Q845" s="11"/>
      <c r="R845" s="11"/>
      <c r="S845" s="11"/>
      <c r="T845" s="11"/>
      <c r="U845" s="11"/>
      <c r="V845" s="11"/>
      <c r="W845" s="11"/>
    </row>
    <row r="846">
      <c r="A846" s="11"/>
      <c r="B846" s="11"/>
      <c r="C846" s="11"/>
      <c r="D846" s="11"/>
      <c r="E846" s="11"/>
      <c r="F846" s="11"/>
      <c r="G846" s="11"/>
      <c r="H846" s="11"/>
      <c r="I846" s="11"/>
      <c r="J846" s="11"/>
      <c r="K846" s="39"/>
      <c r="L846" s="11"/>
      <c r="M846" s="11"/>
      <c r="N846" s="11"/>
      <c r="O846" s="11"/>
      <c r="P846" s="10"/>
      <c r="Q846" s="11"/>
      <c r="R846" s="11"/>
      <c r="S846" s="11"/>
      <c r="T846" s="11"/>
      <c r="U846" s="11"/>
      <c r="V846" s="11"/>
      <c r="W846" s="11"/>
    </row>
    <row r="847">
      <c r="A847" s="11"/>
      <c r="B847" s="11"/>
      <c r="C847" s="11"/>
      <c r="D847" s="11"/>
      <c r="E847" s="11"/>
      <c r="F847" s="11"/>
      <c r="G847" s="11"/>
      <c r="H847" s="11"/>
      <c r="I847" s="11"/>
      <c r="J847" s="11"/>
      <c r="K847" s="39"/>
      <c r="L847" s="11"/>
      <c r="M847" s="11"/>
      <c r="N847" s="11"/>
      <c r="O847" s="11"/>
      <c r="P847" s="10"/>
      <c r="Q847" s="11"/>
      <c r="R847" s="11"/>
      <c r="S847" s="11"/>
      <c r="T847" s="11"/>
      <c r="U847" s="11"/>
      <c r="V847" s="11"/>
      <c r="W847" s="11"/>
    </row>
    <row r="848">
      <c r="A848" s="11"/>
      <c r="B848" s="11"/>
      <c r="C848" s="11"/>
      <c r="D848" s="11"/>
      <c r="E848" s="11"/>
      <c r="F848" s="11"/>
      <c r="G848" s="11"/>
      <c r="H848" s="11"/>
      <c r="I848" s="11"/>
      <c r="J848" s="11"/>
      <c r="K848" s="39"/>
      <c r="L848" s="11"/>
      <c r="M848" s="11"/>
      <c r="N848" s="11"/>
      <c r="O848" s="11"/>
      <c r="P848" s="10"/>
      <c r="Q848" s="11"/>
      <c r="R848" s="11"/>
      <c r="S848" s="11"/>
      <c r="T848" s="11"/>
      <c r="U848" s="11"/>
      <c r="V848" s="11"/>
      <c r="W848" s="11"/>
    </row>
    <row r="849">
      <c r="A849" s="11"/>
      <c r="B849" s="11"/>
      <c r="C849" s="11"/>
      <c r="D849" s="11"/>
      <c r="E849" s="11"/>
      <c r="F849" s="11"/>
      <c r="G849" s="11"/>
      <c r="H849" s="11"/>
      <c r="I849" s="11"/>
      <c r="J849" s="11"/>
      <c r="K849" s="39"/>
      <c r="L849" s="11"/>
      <c r="M849" s="11"/>
      <c r="N849" s="11"/>
      <c r="O849" s="11"/>
      <c r="P849" s="10"/>
      <c r="Q849" s="11"/>
      <c r="R849" s="11"/>
      <c r="S849" s="11"/>
      <c r="T849" s="11"/>
      <c r="U849" s="11"/>
      <c r="V849" s="11"/>
      <c r="W849" s="11"/>
    </row>
    <row r="850">
      <c r="A850" s="11"/>
      <c r="B850" s="11"/>
      <c r="C850" s="11"/>
      <c r="D850" s="11"/>
      <c r="E850" s="11"/>
      <c r="F850" s="11"/>
      <c r="G850" s="11"/>
      <c r="H850" s="11"/>
      <c r="I850" s="11"/>
      <c r="J850" s="11"/>
      <c r="K850" s="39"/>
      <c r="L850" s="11"/>
      <c r="M850" s="11"/>
      <c r="N850" s="11"/>
      <c r="O850" s="11"/>
      <c r="P850" s="10"/>
      <c r="Q850" s="11"/>
      <c r="R850" s="11"/>
      <c r="S850" s="11"/>
      <c r="T850" s="11"/>
      <c r="U850" s="11"/>
      <c r="V850" s="11"/>
      <c r="W850" s="11"/>
    </row>
    <row r="851">
      <c r="A851" s="11"/>
      <c r="B851" s="11"/>
      <c r="C851" s="11"/>
      <c r="D851" s="11"/>
      <c r="E851" s="11"/>
      <c r="F851" s="11"/>
      <c r="G851" s="11"/>
      <c r="H851" s="11"/>
      <c r="I851" s="11"/>
      <c r="J851" s="11"/>
      <c r="K851" s="39"/>
      <c r="L851" s="11"/>
      <c r="M851" s="11"/>
      <c r="N851" s="11"/>
      <c r="O851" s="11"/>
      <c r="P851" s="10"/>
      <c r="Q851" s="11"/>
      <c r="R851" s="11"/>
      <c r="S851" s="11"/>
      <c r="T851" s="11"/>
      <c r="U851" s="11"/>
      <c r="V851" s="11"/>
      <c r="W851" s="11"/>
    </row>
    <row r="852">
      <c r="A852" s="11"/>
      <c r="B852" s="11"/>
      <c r="C852" s="11"/>
      <c r="D852" s="11"/>
      <c r="E852" s="11"/>
      <c r="F852" s="11"/>
      <c r="G852" s="11"/>
      <c r="H852" s="11"/>
      <c r="I852" s="11"/>
      <c r="J852" s="11"/>
      <c r="K852" s="39"/>
      <c r="L852" s="11"/>
      <c r="M852" s="11"/>
      <c r="N852" s="11"/>
      <c r="O852" s="11"/>
      <c r="P852" s="10"/>
      <c r="Q852" s="11"/>
      <c r="R852" s="11"/>
      <c r="S852" s="11"/>
      <c r="T852" s="11"/>
      <c r="U852" s="11"/>
      <c r="V852" s="11"/>
      <c r="W852" s="11"/>
    </row>
    <row r="853">
      <c r="A853" s="11"/>
      <c r="B853" s="11"/>
      <c r="C853" s="11"/>
      <c r="D853" s="11"/>
      <c r="E853" s="11"/>
      <c r="F853" s="11"/>
      <c r="G853" s="11"/>
      <c r="H853" s="11"/>
      <c r="I853" s="11"/>
      <c r="J853" s="11"/>
      <c r="K853" s="39"/>
      <c r="L853" s="11"/>
      <c r="M853" s="11"/>
      <c r="N853" s="11"/>
      <c r="O853" s="11"/>
      <c r="P853" s="10"/>
      <c r="Q853" s="11"/>
      <c r="R853" s="11"/>
      <c r="S853" s="11"/>
      <c r="T853" s="11"/>
      <c r="U853" s="11"/>
      <c r="V853" s="11"/>
      <c r="W853" s="11"/>
    </row>
    <row r="854">
      <c r="A854" s="11"/>
      <c r="B854" s="11"/>
      <c r="C854" s="11"/>
      <c r="D854" s="11"/>
      <c r="E854" s="11"/>
      <c r="F854" s="11"/>
      <c r="G854" s="11"/>
      <c r="H854" s="11"/>
      <c r="I854" s="11"/>
      <c r="J854" s="11"/>
      <c r="K854" s="39"/>
      <c r="L854" s="11"/>
      <c r="M854" s="11"/>
      <c r="N854" s="11"/>
      <c r="O854" s="11"/>
      <c r="P854" s="10"/>
      <c r="Q854" s="11"/>
      <c r="R854" s="11"/>
      <c r="S854" s="11"/>
      <c r="T854" s="11"/>
      <c r="U854" s="11"/>
      <c r="V854" s="11"/>
      <c r="W854" s="11"/>
    </row>
    <row r="855">
      <c r="A855" s="11"/>
      <c r="B855" s="11"/>
      <c r="C855" s="11"/>
      <c r="D855" s="11"/>
      <c r="E855" s="11"/>
      <c r="F855" s="11"/>
      <c r="G855" s="11"/>
      <c r="H855" s="11"/>
      <c r="I855" s="11"/>
      <c r="J855" s="11"/>
      <c r="K855" s="39"/>
      <c r="L855" s="11"/>
      <c r="M855" s="11"/>
      <c r="N855" s="11"/>
      <c r="O855" s="11"/>
      <c r="P855" s="10"/>
      <c r="Q855" s="11"/>
      <c r="R855" s="11"/>
      <c r="S855" s="11"/>
      <c r="T855" s="11"/>
      <c r="U855" s="11"/>
      <c r="V855" s="11"/>
      <c r="W855" s="11"/>
    </row>
    <row r="856">
      <c r="A856" s="11"/>
      <c r="B856" s="11"/>
      <c r="C856" s="11"/>
      <c r="D856" s="11"/>
      <c r="E856" s="11"/>
      <c r="F856" s="11"/>
      <c r="G856" s="11"/>
      <c r="H856" s="11"/>
      <c r="I856" s="11"/>
      <c r="J856" s="11"/>
      <c r="K856" s="39"/>
      <c r="L856" s="11"/>
      <c r="M856" s="11"/>
      <c r="N856" s="11"/>
      <c r="O856" s="11"/>
      <c r="P856" s="10"/>
      <c r="Q856" s="11"/>
      <c r="R856" s="11"/>
      <c r="S856" s="11"/>
      <c r="T856" s="11"/>
      <c r="U856" s="11"/>
      <c r="V856" s="11"/>
      <c r="W856" s="11"/>
    </row>
    <row r="857">
      <c r="A857" s="11"/>
      <c r="B857" s="11"/>
      <c r="C857" s="11"/>
      <c r="D857" s="11"/>
      <c r="E857" s="11"/>
      <c r="F857" s="11"/>
      <c r="G857" s="11"/>
      <c r="H857" s="11"/>
      <c r="I857" s="11"/>
      <c r="J857" s="11"/>
      <c r="K857" s="39"/>
      <c r="L857" s="11"/>
      <c r="M857" s="11"/>
      <c r="N857" s="11"/>
      <c r="O857" s="11"/>
      <c r="P857" s="10"/>
      <c r="Q857" s="11"/>
      <c r="R857" s="11"/>
      <c r="S857" s="11"/>
      <c r="T857" s="11"/>
      <c r="U857" s="11"/>
      <c r="V857" s="11"/>
      <c r="W857" s="11"/>
    </row>
    <row r="858">
      <c r="A858" s="11"/>
      <c r="B858" s="11"/>
      <c r="C858" s="11"/>
      <c r="D858" s="11"/>
      <c r="E858" s="11"/>
      <c r="F858" s="11"/>
      <c r="G858" s="11"/>
      <c r="H858" s="11"/>
      <c r="I858" s="11"/>
      <c r="J858" s="11"/>
      <c r="K858" s="39"/>
      <c r="L858" s="11"/>
      <c r="M858" s="11"/>
      <c r="N858" s="11"/>
      <c r="O858" s="11"/>
      <c r="P858" s="10"/>
      <c r="Q858" s="11"/>
      <c r="R858" s="11"/>
      <c r="S858" s="11"/>
      <c r="T858" s="11"/>
      <c r="U858" s="11"/>
      <c r="V858" s="11"/>
      <c r="W858" s="11"/>
    </row>
    <row r="859">
      <c r="A859" s="11"/>
      <c r="B859" s="11"/>
      <c r="C859" s="11"/>
      <c r="D859" s="11"/>
      <c r="E859" s="11"/>
      <c r="F859" s="11"/>
      <c r="G859" s="11"/>
      <c r="H859" s="11"/>
      <c r="I859" s="11"/>
      <c r="J859" s="11"/>
      <c r="K859" s="39"/>
      <c r="L859" s="11"/>
      <c r="M859" s="11"/>
      <c r="N859" s="11"/>
      <c r="O859" s="11"/>
      <c r="P859" s="10"/>
      <c r="Q859" s="11"/>
      <c r="R859" s="11"/>
      <c r="S859" s="11"/>
      <c r="T859" s="11"/>
      <c r="U859" s="11"/>
      <c r="V859" s="11"/>
      <c r="W859" s="11"/>
    </row>
    <row r="860">
      <c r="A860" s="11"/>
      <c r="B860" s="11"/>
      <c r="C860" s="11"/>
      <c r="D860" s="11"/>
      <c r="E860" s="11"/>
      <c r="F860" s="11"/>
      <c r="G860" s="11"/>
      <c r="H860" s="11"/>
      <c r="I860" s="11"/>
      <c r="J860" s="11"/>
      <c r="K860" s="39"/>
      <c r="L860" s="11"/>
      <c r="M860" s="11"/>
      <c r="N860" s="11"/>
      <c r="O860" s="11"/>
      <c r="P860" s="10"/>
      <c r="Q860" s="11"/>
      <c r="R860" s="11"/>
      <c r="S860" s="11"/>
      <c r="T860" s="11"/>
      <c r="U860" s="11"/>
      <c r="V860" s="11"/>
      <c r="W860" s="11"/>
    </row>
    <row r="861">
      <c r="A861" s="11"/>
      <c r="B861" s="11"/>
      <c r="C861" s="11"/>
      <c r="D861" s="11"/>
      <c r="E861" s="11"/>
      <c r="F861" s="11"/>
      <c r="G861" s="11"/>
      <c r="H861" s="11"/>
      <c r="I861" s="11"/>
      <c r="J861" s="11"/>
      <c r="K861" s="39"/>
      <c r="L861" s="11"/>
      <c r="M861" s="11"/>
      <c r="N861" s="11"/>
      <c r="O861" s="11"/>
      <c r="P861" s="10"/>
      <c r="Q861" s="11"/>
      <c r="R861" s="11"/>
      <c r="S861" s="11"/>
      <c r="T861" s="11"/>
      <c r="U861" s="11"/>
      <c r="V861" s="11"/>
      <c r="W861" s="11"/>
    </row>
    <row r="862">
      <c r="A862" s="11"/>
      <c r="B862" s="11"/>
      <c r="C862" s="11"/>
      <c r="D862" s="11"/>
      <c r="E862" s="11"/>
      <c r="F862" s="11"/>
      <c r="G862" s="11"/>
      <c r="H862" s="11"/>
      <c r="I862" s="11"/>
      <c r="J862" s="11"/>
      <c r="K862" s="39"/>
      <c r="L862" s="11"/>
      <c r="M862" s="11"/>
      <c r="N862" s="11"/>
      <c r="O862" s="11"/>
      <c r="P862" s="10"/>
      <c r="Q862" s="11"/>
      <c r="R862" s="11"/>
      <c r="S862" s="11"/>
      <c r="T862" s="11"/>
      <c r="U862" s="11"/>
      <c r="V862" s="11"/>
      <c r="W862" s="11"/>
    </row>
    <row r="863">
      <c r="A863" s="11"/>
      <c r="B863" s="11"/>
      <c r="C863" s="11"/>
      <c r="D863" s="11"/>
      <c r="E863" s="11"/>
      <c r="F863" s="11"/>
      <c r="G863" s="11"/>
      <c r="H863" s="11"/>
      <c r="I863" s="11"/>
      <c r="J863" s="11"/>
      <c r="K863" s="39"/>
      <c r="L863" s="11"/>
      <c r="M863" s="11"/>
      <c r="N863" s="11"/>
      <c r="O863" s="11"/>
      <c r="P863" s="10"/>
      <c r="Q863" s="11"/>
      <c r="R863" s="11"/>
      <c r="S863" s="11"/>
      <c r="T863" s="11"/>
      <c r="U863" s="11"/>
      <c r="V863" s="11"/>
      <c r="W863" s="11"/>
    </row>
    <row r="864">
      <c r="A864" s="11"/>
      <c r="B864" s="11"/>
      <c r="C864" s="11"/>
      <c r="D864" s="11"/>
      <c r="E864" s="11"/>
      <c r="F864" s="11"/>
      <c r="G864" s="11"/>
      <c r="H864" s="11"/>
      <c r="I864" s="11"/>
      <c r="J864" s="11"/>
      <c r="K864" s="39"/>
      <c r="L864" s="11"/>
      <c r="M864" s="11"/>
      <c r="N864" s="11"/>
      <c r="O864" s="11"/>
      <c r="P864" s="10"/>
      <c r="Q864" s="11"/>
      <c r="R864" s="11"/>
      <c r="S864" s="11"/>
      <c r="T864" s="11"/>
      <c r="U864" s="11"/>
      <c r="V864" s="11"/>
      <c r="W864" s="11"/>
    </row>
    <row r="865">
      <c r="A865" s="11"/>
      <c r="B865" s="11"/>
      <c r="C865" s="11"/>
      <c r="D865" s="11"/>
      <c r="E865" s="11"/>
      <c r="F865" s="11"/>
      <c r="G865" s="11"/>
      <c r="H865" s="11"/>
      <c r="I865" s="11"/>
      <c r="J865" s="11"/>
      <c r="K865" s="39"/>
      <c r="L865" s="11"/>
      <c r="M865" s="11"/>
      <c r="N865" s="11"/>
      <c r="O865" s="11"/>
      <c r="P865" s="10"/>
      <c r="Q865" s="11"/>
      <c r="R865" s="11"/>
      <c r="S865" s="11"/>
      <c r="T865" s="11"/>
      <c r="U865" s="11"/>
      <c r="V865" s="11"/>
      <c r="W865" s="11"/>
    </row>
    <row r="866">
      <c r="A866" s="11"/>
      <c r="B866" s="11"/>
      <c r="C866" s="11"/>
      <c r="D866" s="11"/>
      <c r="E866" s="11"/>
      <c r="F866" s="11"/>
      <c r="G866" s="11"/>
      <c r="H866" s="11"/>
      <c r="I866" s="11"/>
      <c r="J866" s="11"/>
      <c r="K866" s="39"/>
      <c r="L866" s="11"/>
      <c r="M866" s="11"/>
      <c r="N866" s="11"/>
      <c r="O866" s="11"/>
      <c r="P866" s="10"/>
      <c r="Q866" s="11"/>
      <c r="R866" s="11"/>
      <c r="S866" s="11"/>
      <c r="T866" s="11"/>
      <c r="U866" s="11"/>
      <c r="V866" s="11"/>
      <c r="W866" s="11"/>
    </row>
    <row r="867">
      <c r="A867" s="11"/>
      <c r="B867" s="11"/>
      <c r="C867" s="11"/>
      <c r="D867" s="11"/>
      <c r="E867" s="11"/>
      <c r="F867" s="11"/>
      <c r="G867" s="11"/>
      <c r="H867" s="11"/>
      <c r="I867" s="11"/>
      <c r="J867" s="11"/>
      <c r="K867" s="39"/>
      <c r="L867" s="11"/>
      <c r="M867" s="11"/>
      <c r="N867" s="11"/>
      <c r="O867" s="11"/>
      <c r="P867" s="10"/>
      <c r="Q867" s="11"/>
      <c r="R867" s="11"/>
      <c r="S867" s="11"/>
      <c r="T867" s="11"/>
      <c r="U867" s="11"/>
      <c r="V867" s="11"/>
      <c r="W867" s="11"/>
    </row>
    <row r="868">
      <c r="A868" s="11"/>
      <c r="B868" s="11"/>
      <c r="C868" s="11"/>
      <c r="D868" s="11"/>
      <c r="E868" s="11"/>
      <c r="F868" s="11"/>
      <c r="G868" s="11"/>
      <c r="H868" s="11"/>
      <c r="I868" s="11"/>
      <c r="J868" s="11"/>
      <c r="K868" s="39"/>
      <c r="L868" s="11"/>
      <c r="M868" s="11"/>
      <c r="N868" s="11"/>
      <c r="O868" s="11"/>
      <c r="P868" s="10"/>
      <c r="Q868" s="11"/>
      <c r="R868" s="11"/>
      <c r="S868" s="11"/>
      <c r="T868" s="11"/>
      <c r="U868" s="11"/>
      <c r="V868" s="11"/>
      <c r="W868" s="11"/>
    </row>
    <row r="869">
      <c r="A869" s="11"/>
      <c r="B869" s="11"/>
      <c r="C869" s="11"/>
      <c r="D869" s="11"/>
      <c r="E869" s="11"/>
      <c r="F869" s="11"/>
      <c r="G869" s="11"/>
      <c r="H869" s="11"/>
      <c r="I869" s="11"/>
      <c r="J869" s="11"/>
      <c r="K869" s="39"/>
      <c r="L869" s="11"/>
      <c r="M869" s="11"/>
      <c r="N869" s="11"/>
      <c r="O869" s="11"/>
      <c r="P869" s="10"/>
      <c r="Q869" s="11"/>
      <c r="R869" s="11"/>
      <c r="S869" s="11"/>
      <c r="T869" s="11"/>
      <c r="U869" s="11"/>
      <c r="V869" s="11"/>
      <c r="W869" s="11"/>
    </row>
    <row r="870">
      <c r="A870" s="11"/>
      <c r="B870" s="11"/>
      <c r="C870" s="11"/>
      <c r="D870" s="11"/>
      <c r="E870" s="11"/>
      <c r="F870" s="11"/>
      <c r="G870" s="11"/>
      <c r="H870" s="11"/>
      <c r="I870" s="11"/>
      <c r="J870" s="11"/>
      <c r="K870" s="39"/>
      <c r="L870" s="11"/>
      <c r="M870" s="11"/>
      <c r="N870" s="11"/>
      <c r="O870" s="11"/>
      <c r="P870" s="10"/>
      <c r="Q870" s="11"/>
      <c r="R870" s="11"/>
      <c r="S870" s="11"/>
      <c r="T870" s="11"/>
      <c r="U870" s="11"/>
      <c r="V870" s="11"/>
      <c r="W870" s="11"/>
    </row>
    <row r="871">
      <c r="A871" s="11"/>
      <c r="B871" s="11"/>
      <c r="C871" s="11"/>
      <c r="D871" s="11"/>
      <c r="E871" s="11"/>
      <c r="F871" s="11"/>
      <c r="G871" s="11"/>
      <c r="H871" s="11"/>
      <c r="I871" s="11"/>
      <c r="J871" s="11"/>
      <c r="K871" s="39"/>
      <c r="L871" s="11"/>
      <c r="M871" s="11"/>
      <c r="N871" s="11"/>
      <c r="O871" s="11"/>
      <c r="P871" s="10"/>
      <c r="Q871" s="11"/>
      <c r="R871" s="11"/>
      <c r="S871" s="11"/>
      <c r="T871" s="11"/>
      <c r="U871" s="11"/>
      <c r="V871" s="11"/>
      <c r="W871" s="11"/>
    </row>
    <row r="872">
      <c r="A872" s="11"/>
      <c r="B872" s="11"/>
      <c r="C872" s="11"/>
      <c r="D872" s="11"/>
      <c r="E872" s="11"/>
      <c r="F872" s="11"/>
      <c r="G872" s="11"/>
      <c r="H872" s="11"/>
      <c r="I872" s="11"/>
      <c r="J872" s="11"/>
      <c r="K872" s="39"/>
      <c r="L872" s="11"/>
      <c r="M872" s="11"/>
      <c r="N872" s="11"/>
      <c r="O872" s="11"/>
      <c r="P872" s="10"/>
      <c r="Q872" s="11"/>
      <c r="R872" s="11"/>
      <c r="S872" s="11"/>
      <c r="T872" s="11"/>
      <c r="U872" s="11"/>
      <c r="V872" s="11"/>
      <c r="W872" s="11"/>
    </row>
    <row r="873">
      <c r="A873" s="11"/>
      <c r="B873" s="11"/>
      <c r="C873" s="11"/>
      <c r="D873" s="11"/>
      <c r="E873" s="11"/>
      <c r="F873" s="11"/>
      <c r="G873" s="11"/>
      <c r="H873" s="11"/>
      <c r="I873" s="11"/>
      <c r="J873" s="11"/>
      <c r="K873" s="39"/>
      <c r="L873" s="11"/>
      <c r="M873" s="11"/>
      <c r="N873" s="11"/>
      <c r="O873" s="11"/>
      <c r="P873" s="10"/>
      <c r="Q873" s="11"/>
      <c r="R873" s="11"/>
      <c r="S873" s="11"/>
      <c r="T873" s="11"/>
      <c r="U873" s="11"/>
      <c r="V873" s="11"/>
      <c r="W873" s="11"/>
    </row>
    <row r="874">
      <c r="A874" s="11"/>
      <c r="B874" s="11"/>
      <c r="C874" s="11"/>
      <c r="D874" s="11"/>
      <c r="E874" s="11"/>
      <c r="F874" s="11"/>
      <c r="G874" s="11"/>
      <c r="H874" s="11"/>
      <c r="I874" s="11"/>
      <c r="J874" s="11"/>
      <c r="K874" s="39"/>
      <c r="L874" s="11"/>
      <c r="M874" s="11"/>
      <c r="N874" s="11"/>
      <c r="O874" s="11"/>
      <c r="P874" s="10"/>
      <c r="Q874" s="11"/>
      <c r="R874" s="11"/>
      <c r="S874" s="11"/>
      <c r="T874" s="11"/>
      <c r="U874" s="11"/>
      <c r="V874" s="11"/>
      <c r="W874" s="11"/>
    </row>
    <row r="875">
      <c r="A875" s="11"/>
      <c r="B875" s="11"/>
      <c r="C875" s="11"/>
      <c r="D875" s="11"/>
      <c r="E875" s="11"/>
      <c r="F875" s="11"/>
      <c r="G875" s="11"/>
      <c r="H875" s="11"/>
      <c r="I875" s="11"/>
      <c r="J875" s="11"/>
      <c r="K875" s="39"/>
      <c r="L875" s="11"/>
      <c r="M875" s="11"/>
      <c r="N875" s="11"/>
      <c r="O875" s="11"/>
      <c r="P875" s="10"/>
      <c r="Q875" s="11"/>
      <c r="R875" s="11"/>
      <c r="S875" s="11"/>
      <c r="T875" s="11"/>
      <c r="U875" s="11"/>
      <c r="V875" s="11"/>
      <c r="W875" s="11"/>
    </row>
    <row r="876">
      <c r="A876" s="11"/>
      <c r="B876" s="11"/>
      <c r="C876" s="11"/>
      <c r="D876" s="11"/>
      <c r="E876" s="11"/>
      <c r="F876" s="11"/>
      <c r="G876" s="11"/>
      <c r="H876" s="11"/>
      <c r="I876" s="11"/>
      <c r="J876" s="11"/>
      <c r="K876" s="39"/>
      <c r="L876" s="11"/>
      <c r="M876" s="11"/>
      <c r="N876" s="11"/>
      <c r="O876" s="11"/>
      <c r="P876" s="10"/>
      <c r="Q876" s="11"/>
      <c r="R876" s="11"/>
      <c r="S876" s="11"/>
      <c r="T876" s="11"/>
      <c r="U876" s="11"/>
      <c r="V876" s="11"/>
      <c r="W876" s="11"/>
    </row>
    <row r="877">
      <c r="A877" s="11"/>
      <c r="B877" s="11"/>
      <c r="C877" s="11"/>
      <c r="D877" s="11"/>
      <c r="E877" s="11"/>
      <c r="F877" s="11"/>
      <c r="G877" s="11"/>
      <c r="H877" s="11"/>
      <c r="I877" s="11"/>
      <c r="J877" s="11"/>
      <c r="K877" s="39"/>
      <c r="L877" s="11"/>
      <c r="M877" s="11"/>
      <c r="N877" s="11"/>
      <c r="O877" s="11"/>
      <c r="P877" s="10"/>
      <c r="Q877" s="11"/>
      <c r="R877" s="11"/>
      <c r="S877" s="11"/>
      <c r="T877" s="11"/>
      <c r="U877" s="11"/>
      <c r="V877" s="11"/>
      <c r="W877" s="11"/>
    </row>
    <row r="878">
      <c r="A878" s="11"/>
      <c r="B878" s="11"/>
      <c r="C878" s="11"/>
      <c r="D878" s="11"/>
      <c r="E878" s="11"/>
      <c r="F878" s="11"/>
      <c r="G878" s="11"/>
      <c r="H878" s="11"/>
      <c r="I878" s="11"/>
      <c r="J878" s="11"/>
      <c r="K878" s="39"/>
      <c r="L878" s="11"/>
      <c r="M878" s="11"/>
      <c r="N878" s="11"/>
      <c r="O878" s="11"/>
      <c r="P878" s="10"/>
      <c r="Q878" s="11"/>
      <c r="R878" s="11"/>
      <c r="S878" s="11"/>
      <c r="T878" s="11"/>
      <c r="U878" s="11"/>
      <c r="V878" s="11"/>
      <c r="W878" s="11"/>
    </row>
    <row r="879">
      <c r="A879" s="11"/>
      <c r="B879" s="11"/>
      <c r="C879" s="11"/>
      <c r="D879" s="11"/>
      <c r="E879" s="11"/>
      <c r="F879" s="11"/>
      <c r="G879" s="11"/>
      <c r="H879" s="11"/>
      <c r="I879" s="11"/>
      <c r="J879" s="11"/>
      <c r="K879" s="39"/>
      <c r="L879" s="11"/>
      <c r="M879" s="11"/>
      <c r="N879" s="11"/>
      <c r="O879" s="11"/>
      <c r="P879" s="10"/>
      <c r="Q879" s="11"/>
      <c r="R879" s="11"/>
      <c r="S879" s="11"/>
      <c r="T879" s="11"/>
      <c r="U879" s="11"/>
      <c r="V879" s="11"/>
      <c r="W879" s="11"/>
    </row>
    <row r="880">
      <c r="A880" s="11"/>
      <c r="B880" s="11"/>
      <c r="C880" s="11"/>
      <c r="D880" s="11"/>
      <c r="E880" s="11"/>
      <c r="F880" s="11"/>
      <c r="G880" s="11"/>
      <c r="H880" s="11"/>
      <c r="I880" s="11"/>
      <c r="J880" s="11"/>
      <c r="K880" s="39"/>
      <c r="L880" s="11"/>
      <c r="M880" s="11"/>
      <c r="N880" s="11"/>
      <c r="O880" s="11"/>
      <c r="P880" s="10"/>
      <c r="Q880" s="11"/>
      <c r="R880" s="11"/>
      <c r="S880" s="11"/>
      <c r="T880" s="11"/>
      <c r="U880" s="11"/>
      <c r="V880" s="11"/>
      <c r="W880" s="11"/>
    </row>
    <row r="881">
      <c r="A881" s="11"/>
      <c r="B881" s="11"/>
      <c r="C881" s="11"/>
      <c r="D881" s="11"/>
      <c r="E881" s="11"/>
      <c r="F881" s="11"/>
      <c r="G881" s="11"/>
      <c r="H881" s="11"/>
      <c r="I881" s="11"/>
      <c r="J881" s="11"/>
      <c r="K881" s="39"/>
      <c r="L881" s="11"/>
      <c r="M881" s="11"/>
      <c r="N881" s="11"/>
      <c r="O881" s="11"/>
      <c r="P881" s="10"/>
      <c r="Q881" s="11"/>
      <c r="R881" s="11"/>
      <c r="S881" s="11"/>
      <c r="T881" s="11"/>
      <c r="U881" s="11"/>
      <c r="V881" s="11"/>
      <c r="W881" s="11"/>
    </row>
    <row r="882">
      <c r="A882" s="11"/>
      <c r="B882" s="11"/>
      <c r="C882" s="11"/>
      <c r="D882" s="11"/>
      <c r="E882" s="11"/>
      <c r="F882" s="11"/>
      <c r="G882" s="11"/>
      <c r="H882" s="11"/>
      <c r="I882" s="11"/>
      <c r="J882" s="11"/>
      <c r="K882" s="39"/>
      <c r="L882" s="11"/>
      <c r="M882" s="11"/>
      <c r="N882" s="11"/>
      <c r="O882" s="11"/>
      <c r="P882" s="10"/>
      <c r="Q882" s="11"/>
      <c r="R882" s="11"/>
      <c r="S882" s="11"/>
      <c r="T882" s="11"/>
      <c r="U882" s="11"/>
      <c r="V882" s="11"/>
      <c r="W882" s="11"/>
    </row>
    <row r="883">
      <c r="A883" s="11"/>
      <c r="B883" s="11"/>
      <c r="C883" s="11"/>
      <c r="D883" s="11"/>
      <c r="E883" s="11"/>
      <c r="F883" s="11"/>
      <c r="G883" s="11"/>
      <c r="H883" s="11"/>
      <c r="I883" s="11"/>
      <c r="J883" s="11"/>
      <c r="K883" s="39"/>
      <c r="L883" s="11"/>
      <c r="M883" s="11"/>
      <c r="N883" s="11"/>
      <c r="O883" s="11"/>
      <c r="P883" s="10"/>
      <c r="Q883" s="11"/>
      <c r="R883" s="11"/>
      <c r="S883" s="11"/>
      <c r="T883" s="11"/>
      <c r="U883" s="11"/>
      <c r="V883" s="11"/>
      <c r="W883" s="11"/>
    </row>
    <row r="884">
      <c r="A884" s="11"/>
      <c r="B884" s="11"/>
      <c r="C884" s="11"/>
      <c r="D884" s="11"/>
      <c r="E884" s="11"/>
      <c r="F884" s="11"/>
      <c r="G884" s="11"/>
      <c r="H884" s="11"/>
      <c r="I884" s="11"/>
      <c r="J884" s="11"/>
      <c r="K884" s="39"/>
      <c r="L884" s="11"/>
      <c r="M884" s="11"/>
      <c r="N884" s="11"/>
      <c r="O884" s="11"/>
      <c r="P884" s="10"/>
      <c r="Q884" s="11"/>
      <c r="R884" s="11"/>
      <c r="S884" s="11"/>
      <c r="T884" s="11"/>
      <c r="U884" s="11"/>
      <c r="V884" s="11"/>
      <c r="W884" s="11"/>
    </row>
    <row r="885">
      <c r="A885" s="11"/>
      <c r="B885" s="11"/>
      <c r="C885" s="11"/>
      <c r="D885" s="11"/>
      <c r="E885" s="11"/>
      <c r="F885" s="11"/>
      <c r="G885" s="11"/>
      <c r="H885" s="11"/>
      <c r="I885" s="11"/>
      <c r="J885" s="11"/>
      <c r="K885" s="39"/>
      <c r="L885" s="11"/>
      <c r="M885" s="11"/>
      <c r="N885" s="11"/>
      <c r="O885" s="11"/>
      <c r="P885" s="10"/>
      <c r="Q885" s="11"/>
      <c r="R885" s="11"/>
      <c r="S885" s="11"/>
      <c r="T885" s="11"/>
      <c r="U885" s="11"/>
      <c r="V885" s="11"/>
      <c r="W885" s="11"/>
    </row>
    <row r="886">
      <c r="A886" s="11"/>
      <c r="B886" s="11"/>
      <c r="C886" s="11"/>
      <c r="D886" s="11"/>
      <c r="E886" s="11"/>
      <c r="F886" s="11"/>
      <c r="G886" s="11"/>
      <c r="H886" s="11"/>
      <c r="I886" s="11"/>
      <c r="J886" s="11"/>
      <c r="K886" s="39"/>
      <c r="L886" s="11"/>
      <c r="M886" s="11"/>
      <c r="N886" s="11"/>
      <c r="O886" s="11"/>
      <c r="P886" s="10"/>
      <c r="Q886" s="11"/>
      <c r="R886" s="11"/>
      <c r="S886" s="11"/>
      <c r="T886" s="11"/>
      <c r="U886" s="11"/>
      <c r="V886" s="11"/>
      <c r="W886" s="11"/>
    </row>
    <row r="887">
      <c r="A887" s="11"/>
      <c r="B887" s="11"/>
      <c r="C887" s="11"/>
      <c r="D887" s="11"/>
      <c r="E887" s="11"/>
      <c r="F887" s="11"/>
      <c r="G887" s="11"/>
      <c r="H887" s="11"/>
      <c r="I887" s="11"/>
      <c r="J887" s="11"/>
      <c r="K887" s="39"/>
      <c r="L887" s="11"/>
      <c r="M887" s="11"/>
      <c r="N887" s="11"/>
      <c r="O887" s="11"/>
      <c r="P887" s="10"/>
      <c r="Q887" s="11"/>
      <c r="R887" s="11"/>
      <c r="S887" s="11"/>
      <c r="T887" s="11"/>
      <c r="U887" s="11"/>
      <c r="V887" s="11"/>
      <c r="W887" s="11"/>
    </row>
    <row r="888">
      <c r="A888" s="11"/>
      <c r="B888" s="11"/>
      <c r="C888" s="11"/>
      <c r="D888" s="11"/>
      <c r="E888" s="11"/>
      <c r="F888" s="11"/>
      <c r="G888" s="11"/>
      <c r="H888" s="11"/>
      <c r="I888" s="11"/>
      <c r="J888" s="11"/>
      <c r="K888" s="39"/>
      <c r="L888" s="11"/>
      <c r="M888" s="11"/>
      <c r="N888" s="11"/>
      <c r="O888" s="11"/>
      <c r="P888" s="10"/>
      <c r="Q888" s="11"/>
      <c r="R888" s="11"/>
      <c r="S888" s="11"/>
      <c r="T888" s="11"/>
      <c r="U888" s="11"/>
      <c r="V888" s="11"/>
      <c r="W888" s="11"/>
    </row>
    <row r="889">
      <c r="A889" s="11"/>
      <c r="B889" s="11"/>
      <c r="C889" s="11"/>
      <c r="D889" s="11"/>
      <c r="E889" s="11"/>
      <c r="F889" s="11"/>
      <c r="G889" s="11"/>
      <c r="H889" s="11"/>
      <c r="I889" s="11"/>
      <c r="J889" s="11"/>
      <c r="K889" s="39"/>
      <c r="L889" s="11"/>
      <c r="M889" s="11"/>
      <c r="N889" s="11"/>
      <c r="O889" s="11"/>
      <c r="P889" s="10"/>
      <c r="Q889" s="11"/>
      <c r="R889" s="11"/>
      <c r="S889" s="11"/>
      <c r="T889" s="11"/>
      <c r="U889" s="11"/>
      <c r="V889" s="11"/>
      <c r="W889" s="11"/>
    </row>
    <row r="890">
      <c r="A890" s="11"/>
      <c r="B890" s="11"/>
      <c r="C890" s="11"/>
      <c r="D890" s="11"/>
      <c r="E890" s="11"/>
      <c r="F890" s="11"/>
      <c r="G890" s="11"/>
      <c r="H890" s="11"/>
      <c r="I890" s="11"/>
      <c r="J890" s="11"/>
      <c r="K890" s="39"/>
      <c r="L890" s="11"/>
      <c r="M890" s="11"/>
      <c r="N890" s="11"/>
      <c r="O890" s="11"/>
      <c r="P890" s="10"/>
      <c r="Q890" s="11"/>
      <c r="R890" s="11"/>
      <c r="S890" s="11"/>
      <c r="T890" s="11"/>
      <c r="U890" s="11"/>
      <c r="V890" s="11"/>
      <c r="W890" s="11"/>
    </row>
    <row r="891">
      <c r="A891" s="11"/>
      <c r="B891" s="11"/>
      <c r="C891" s="11"/>
      <c r="D891" s="11"/>
      <c r="E891" s="11"/>
      <c r="F891" s="11"/>
      <c r="G891" s="11"/>
      <c r="H891" s="11"/>
      <c r="I891" s="11"/>
      <c r="J891" s="11"/>
      <c r="K891" s="39"/>
      <c r="L891" s="11"/>
      <c r="M891" s="11"/>
      <c r="N891" s="11"/>
      <c r="O891" s="11"/>
      <c r="P891" s="10"/>
      <c r="Q891" s="11"/>
      <c r="R891" s="11"/>
      <c r="S891" s="11"/>
      <c r="T891" s="11"/>
      <c r="U891" s="11"/>
      <c r="V891" s="11"/>
      <c r="W891" s="11"/>
    </row>
    <row r="892">
      <c r="A892" s="11"/>
      <c r="B892" s="11"/>
      <c r="C892" s="11"/>
      <c r="D892" s="11"/>
      <c r="E892" s="11"/>
      <c r="F892" s="11"/>
      <c r="G892" s="11"/>
      <c r="H892" s="11"/>
      <c r="I892" s="11"/>
      <c r="J892" s="11"/>
      <c r="K892" s="39"/>
      <c r="L892" s="11"/>
      <c r="M892" s="11"/>
      <c r="N892" s="11"/>
      <c r="O892" s="11"/>
      <c r="P892" s="10"/>
      <c r="Q892" s="11"/>
      <c r="R892" s="11"/>
      <c r="S892" s="11"/>
      <c r="T892" s="11"/>
      <c r="U892" s="11"/>
      <c r="V892" s="11"/>
      <c r="W892" s="11"/>
    </row>
    <row r="893">
      <c r="A893" s="11"/>
      <c r="B893" s="11"/>
      <c r="C893" s="11"/>
      <c r="D893" s="11"/>
      <c r="E893" s="11"/>
      <c r="F893" s="11"/>
      <c r="G893" s="11"/>
      <c r="H893" s="11"/>
      <c r="I893" s="11"/>
      <c r="J893" s="11"/>
      <c r="K893" s="39"/>
      <c r="L893" s="11"/>
      <c r="M893" s="11"/>
      <c r="N893" s="11"/>
      <c r="O893" s="11"/>
      <c r="P893" s="10"/>
      <c r="Q893" s="11"/>
      <c r="R893" s="11"/>
      <c r="S893" s="11"/>
      <c r="T893" s="11"/>
      <c r="U893" s="11"/>
      <c r="V893" s="11"/>
      <c r="W893" s="11"/>
    </row>
    <row r="894">
      <c r="A894" s="11"/>
      <c r="B894" s="11"/>
      <c r="C894" s="11"/>
      <c r="D894" s="11"/>
      <c r="E894" s="11"/>
      <c r="F894" s="11"/>
      <c r="G894" s="11"/>
      <c r="H894" s="11"/>
      <c r="I894" s="11"/>
      <c r="J894" s="11"/>
      <c r="K894" s="39"/>
      <c r="L894" s="11"/>
      <c r="M894" s="11"/>
      <c r="N894" s="11"/>
      <c r="O894" s="11"/>
      <c r="P894" s="10"/>
      <c r="Q894" s="11"/>
      <c r="R894" s="11"/>
      <c r="S894" s="11"/>
      <c r="T894" s="11"/>
      <c r="U894" s="11"/>
      <c r="V894" s="11"/>
      <c r="W894" s="11"/>
    </row>
    <row r="895">
      <c r="A895" s="11"/>
      <c r="B895" s="11"/>
      <c r="C895" s="11"/>
      <c r="D895" s="11"/>
      <c r="E895" s="11"/>
      <c r="F895" s="11"/>
      <c r="G895" s="11"/>
      <c r="H895" s="11"/>
      <c r="I895" s="11"/>
      <c r="J895" s="11"/>
      <c r="K895" s="39"/>
      <c r="L895" s="11"/>
      <c r="M895" s="11"/>
      <c r="N895" s="11"/>
      <c r="O895" s="11"/>
      <c r="P895" s="10"/>
      <c r="Q895" s="11"/>
      <c r="R895" s="11"/>
      <c r="S895" s="11"/>
      <c r="T895" s="11"/>
      <c r="U895" s="11"/>
      <c r="V895" s="11"/>
      <c r="W895" s="11"/>
    </row>
    <row r="896">
      <c r="A896" s="11"/>
      <c r="B896" s="11"/>
      <c r="C896" s="11"/>
      <c r="D896" s="11"/>
      <c r="E896" s="11"/>
      <c r="F896" s="11"/>
      <c r="G896" s="11"/>
      <c r="H896" s="11"/>
      <c r="I896" s="11"/>
      <c r="J896" s="11"/>
      <c r="K896" s="39"/>
      <c r="L896" s="11"/>
      <c r="M896" s="11"/>
      <c r="N896" s="11"/>
      <c r="O896" s="11"/>
      <c r="P896" s="10"/>
      <c r="Q896" s="11"/>
      <c r="R896" s="11"/>
      <c r="S896" s="11"/>
      <c r="T896" s="11"/>
      <c r="U896" s="11"/>
      <c r="V896" s="11"/>
      <c r="W896" s="11"/>
    </row>
    <row r="897">
      <c r="A897" s="11"/>
      <c r="B897" s="11"/>
      <c r="C897" s="11"/>
      <c r="D897" s="11"/>
      <c r="E897" s="11"/>
      <c r="F897" s="11"/>
      <c r="G897" s="11"/>
      <c r="H897" s="11"/>
      <c r="I897" s="11"/>
      <c r="J897" s="11"/>
      <c r="K897" s="39"/>
      <c r="L897" s="11"/>
      <c r="M897" s="11"/>
      <c r="N897" s="11"/>
      <c r="O897" s="11"/>
      <c r="P897" s="10"/>
      <c r="Q897" s="11"/>
      <c r="R897" s="11"/>
      <c r="S897" s="11"/>
      <c r="T897" s="11"/>
      <c r="U897" s="11"/>
      <c r="V897" s="11"/>
      <c r="W897" s="11"/>
    </row>
    <row r="898">
      <c r="A898" s="11"/>
      <c r="B898" s="11"/>
      <c r="C898" s="11"/>
      <c r="D898" s="11"/>
      <c r="E898" s="11"/>
      <c r="F898" s="11"/>
      <c r="G898" s="11"/>
      <c r="H898" s="11"/>
      <c r="I898" s="11"/>
      <c r="J898" s="11"/>
      <c r="K898" s="39"/>
      <c r="L898" s="11"/>
      <c r="M898" s="11"/>
      <c r="N898" s="11"/>
      <c r="O898" s="11"/>
      <c r="P898" s="10"/>
      <c r="Q898" s="11"/>
      <c r="R898" s="11"/>
      <c r="S898" s="11"/>
      <c r="T898" s="11"/>
      <c r="U898" s="11"/>
      <c r="V898" s="11"/>
      <c r="W898" s="11"/>
    </row>
    <row r="899">
      <c r="A899" s="11"/>
      <c r="B899" s="11"/>
      <c r="C899" s="11"/>
      <c r="D899" s="11"/>
      <c r="E899" s="11"/>
      <c r="F899" s="11"/>
      <c r="G899" s="11"/>
      <c r="H899" s="11"/>
      <c r="I899" s="11"/>
      <c r="J899" s="11"/>
      <c r="K899" s="39"/>
      <c r="L899" s="11"/>
      <c r="M899" s="11"/>
      <c r="N899" s="11"/>
      <c r="O899" s="11"/>
      <c r="P899" s="10"/>
      <c r="Q899" s="11"/>
      <c r="R899" s="11"/>
      <c r="S899" s="11"/>
      <c r="T899" s="11"/>
      <c r="U899" s="11"/>
      <c r="V899" s="11"/>
      <c r="W899" s="11"/>
    </row>
    <row r="900">
      <c r="A900" s="11"/>
      <c r="B900" s="11"/>
      <c r="C900" s="11"/>
      <c r="D900" s="11"/>
      <c r="E900" s="11"/>
      <c r="F900" s="11"/>
      <c r="G900" s="11"/>
      <c r="H900" s="11"/>
      <c r="I900" s="11"/>
      <c r="J900" s="11"/>
      <c r="K900" s="39"/>
      <c r="L900" s="11"/>
      <c r="M900" s="11"/>
      <c r="N900" s="11"/>
      <c r="O900" s="11"/>
      <c r="P900" s="10"/>
      <c r="Q900" s="11"/>
      <c r="R900" s="11"/>
      <c r="S900" s="11"/>
      <c r="T900" s="11"/>
      <c r="U900" s="11"/>
      <c r="V900" s="11"/>
      <c r="W900" s="11"/>
    </row>
    <row r="901">
      <c r="A901" s="11"/>
      <c r="B901" s="11"/>
      <c r="C901" s="11"/>
      <c r="D901" s="11"/>
      <c r="E901" s="11"/>
      <c r="F901" s="11"/>
      <c r="G901" s="11"/>
      <c r="H901" s="11"/>
      <c r="I901" s="11"/>
      <c r="J901" s="11"/>
      <c r="K901" s="39"/>
      <c r="L901" s="11"/>
      <c r="M901" s="11"/>
      <c r="N901" s="11"/>
      <c r="O901" s="11"/>
      <c r="P901" s="10"/>
      <c r="Q901" s="11"/>
      <c r="R901" s="11"/>
      <c r="S901" s="11"/>
      <c r="T901" s="11"/>
      <c r="U901" s="11"/>
      <c r="V901" s="11"/>
      <c r="W901" s="11"/>
    </row>
    <row r="902">
      <c r="A902" s="11"/>
      <c r="B902" s="11"/>
      <c r="C902" s="11"/>
      <c r="D902" s="11"/>
      <c r="E902" s="11"/>
      <c r="F902" s="11"/>
      <c r="G902" s="11"/>
      <c r="H902" s="11"/>
      <c r="I902" s="11"/>
      <c r="J902" s="11"/>
      <c r="K902" s="39"/>
      <c r="L902" s="11"/>
      <c r="M902" s="11"/>
      <c r="N902" s="11"/>
      <c r="O902" s="11"/>
      <c r="P902" s="10"/>
      <c r="Q902" s="11"/>
      <c r="R902" s="11"/>
      <c r="S902" s="11"/>
      <c r="T902" s="11"/>
      <c r="U902" s="11"/>
      <c r="V902" s="11"/>
      <c r="W902" s="11"/>
    </row>
    <row r="903">
      <c r="A903" s="11"/>
      <c r="B903" s="11"/>
      <c r="C903" s="11"/>
      <c r="D903" s="11"/>
      <c r="E903" s="11"/>
      <c r="F903" s="11"/>
      <c r="G903" s="11"/>
      <c r="H903" s="11"/>
      <c r="I903" s="11"/>
      <c r="J903" s="11"/>
      <c r="K903" s="39"/>
      <c r="L903" s="11"/>
      <c r="M903" s="11"/>
      <c r="N903" s="11"/>
      <c r="O903" s="11"/>
      <c r="P903" s="10"/>
      <c r="Q903" s="11"/>
      <c r="R903" s="11"/>
      <c r="S903" s="11"/>
      <c r="T903" s="11"/>
      <c r="U903" s="11"/>
      <c r="V903" s="11"/>
      <c r="W903" s="11"/>
    </row>
    <row r="904">
      <c r="A904" s="11"/>
      <c r="B904" s="11"/>
      <c r="C904" s="11"/>
      <c r="D904" s="11"/>
      <c r="E904" s="11"/>
      <c r="F904" s="11"/>
      <c r="G904" s="11"/>
      <c r="H904" s="11"/>
      <c r="I904" s="11"/>
      <c r="J904" s="11"/>
      <c r="K904" s="39"/>
      <c r="L904" s="11"/>
      <c r="M904" s="11"/>
      <c r="N904" s="11"/>
      <c r="O904" s="11"/>
      <c r="P904" s="10"/>
      <c r="Q904" s="11"/>
      <c r="R904" s="11"/>
      <c r="S904" s="11"/>
      <c r="T904" s="11"/>
      <c r="U904" s="11"/>
      <c r="V904" s="11"/>
      <c r="W904" s="11"/>
    </row>
    <row r="905">
      <c r="A905" s="11"/>
      <c r="B905" s="11"/>
      <c r="C905" s="11"/>
      <c r="D905" s="11"/>
      <c r="E905" s="11"/>
      <c r="F905" s="11"/>
      <c r="G905" s="11"/>
      <c r="H905" s="11"/>
      <c r="I905" s="11"/>
      <c r="J905" s="11"/>
      <c r="K905" s="39"/>
      <c r="L905" s="11"/>
      <c r="M905" s="11"/>
      <c r="N905" s="11"/>
      <c r="O905" s="11"/>
      <c r="P905" s="10"/>
      <c r="Q905" s="11"/>
      <c r="R905" s="11"/>
      <c r="S905" s="11"/>
      <c r="T905" s="11"/>
      <c r="U905" s="11"/>
      <c r="V905" s="11"/>
      <c r="W905" s="11"/>
    </row>
    <row r="906">
      <c r="A906" s="11"/>
      <c r="B906" s="11"/>
      <c r="C906" s="11"/>
      <c r="D906" s="11"/>
      <c r="E906" s="11"/>
      <c r="F906" s="11"/>
      <c r="G906" s="11"/>
      <c r="H906" s="11"/>
      <c r="I906" s="11"/>
      <c r="J906" s="11"/>
      <c r="K906" s="39"/>
      <c r="L906" s="11"/>
      <c r="M906" s="11"/>
      <c r="N906" s="11"/>
      <c r="O906" s="11"/>
      <c r="P906" s="10"/>
      <c r="Q906" s="11"/>
      <c r="R906" s="11"/>
      <c r="S906" s="11"/>
      <c r="T906" s="11"/>
      <c r="U906" s="11"/>
      <c r="V906" s="11"/>
      <c r="W906" s="11"/>
    </row>
    <row r="907">
      <c r="A907" s="11"/>
      <c r="B907" s="11"/>
      <c r="C907" s="11"/>
      <c r="D907" s="11"/>
      <c r="E907" s="11"/>
      <c r="F907" s="11"/>
      <c r="G907" s="11"/>
      <c r="H907" s="11"/>
      <c r="I907" s="11"/>
      <c r="J907" s="11"/>
      <c r="K907" s="39"/>
      <c r="L907" s="11"/>
      <c r="M907" s="11"/>
      <c r="N907" s="11"/>
      <c r="O907" s="11"/>
      <c r="P907" s="10"/>
      <c r="Q907" s="11"/>
      <c r="R907" s="11"/>
      <c r="S907" s="11"/>
      <c r="T907" s="11"/>
      <c r="U907" s="11"/>
      <c r="V907" s="11"/>
      <c r="W907" s="11"/>
    </row>
    <row r="908">
      <c r="A908" s="11"/>
      <c r="B908" s="11"/>
      <c r="C908" s="11"/>
      <c r="D908" s="11"/>
      <c r="E908" s="11"/>
      <c r="F908" s="11"/>
      <c r="G908" s="11"/>
      <c r="H908" s="11"/>
      <c r="I908" s="11"/>
      <c r="J908" s="11"/>
      <c r="K908" s="39"/>
      <c r="L908" s="11"/>
      <c r="M908" s="11"/>
      <c r="N908" s="11"/>
      <c r="O908" s="11"/>
      <c r="P908" s="10"/>
      <c r="Q908" s="11"/>
      <c r="R908" s="11"/>
      <c r="S908" s="11"/>
      <c r="T908" s="11"/>
      <c r="U908" s="11"/>
      <c r="V908" s="11"/>
      <c r="W908" s="11"/>
    </row>
    <row r="909">
      <c r="A909" s="11"/>
      <c r="B909" s="11"/>
      <c r="C909" s="11"/>
      <c r="D909" s="11"/>
      <c r="E909" s="11"/>
      <c r="F909" s="11"/>
      <c r="G909" s="11"/>
      <c r="H909" s="11"/>
      <c r="I909" s="11"/>
      <c r="J909" s="11"/>
      <c r="K909" s="39"/>
      <c r="L909" s="11"/>
      <c r="M909" s="11"/>
      <c r="N909" s="11"/>
      <c r="O909" s="11"/>
      <c r="P909" s="10"/>
      <c r="Q909" s="11"/>
      <c r="R909" s="11"/>
      <c r="S909" s="11"/>
      <c r="T909" s="11"/>
      <c r="U909" s="11"/>
      <c r="V909" s="11"/>
      <c r="W909" s="11"/>
    </row>
    <row r="910">
      <c r="A910" s="11"/>
      <c r="B910" s="11"/>
      <c r="C910" s="11"/>
      <c r="D910" s="11"/>
      <c r="E910" s="11"/>
      <c r="F910" s="11"/>
      <c r="G910" s="11"/>
      <c r="H910" s="11"/>
      <c r="I910" s="11"/>
      <c r="J910" s="11"/>
      <c r="K910" s="39"/>
      <c r="L910" s="11"/>
      <c r="M910" s="11"/>
      <c r="N910" s="11"/>
      <c r="O910" s="11"/>
      <c r="P910" s="10"/>
      <c r="Q910" s="11"/>
      <c r="R910" s="11"/>
      <c r="S910" s="11"/>
      <c r="T910" s="11"/>
      <c r="U910" s="11"/>
      <c r="V910" s="11"/>
      <c r="W910" s="11"/>
    </row>
    <row r="911">
      <c r="A911" s="11"/>
      <c r="B911" s="11"/>
      <c r="C911" s="11"/>
      <c r="D911" s="11"/>
      <c r="E911" s="11"/>
      <c r="F911" s="11"/>
      <c r="G911" s="11"/>
      <c r="H911" s="11"/>
      <c r="I911" s="11"/>
      <c r="J911" s="11"/>
      <c r="K911" s="39"/>
      <c r="L911" s="11"/>
      <c r="M911" s="11"/>
      <c r="N911" s="11"/>
      <c r="O911" s="11"/>
      <c r="P911" s="10"/>
      <c r="Q911" s="11"/>
      <c r="R911" s="11"/>
      <c r="S911" s="11"/>
      <c r="T911" s="11"/>
      <c r="U911" s="11"/>
      <c r="V911" s="11"/>
      <c r="W911" s="11"/>
    </row>
    <row r="912">
      <c r="A912" s="11"/>
      <c r="B912" s="11"/>
      <c r="C912" s="11"/>
      <c r="D912" s="11"/>
      <c r="E912" s="11"/>
      <c r="F912" s="11"/>
      <c r="G912" s="11"/>
      <c r="H912" s="11"/>
      <c r="I912" s="11"/>
      <c r="J912" s="11"/>
      <c r="K912" s="39"/>
      <c r="L912" s="11"/>
      <c r="M912" s="11"/>
      <c r="N912" s="11"/>
      <c r="O912" s="11"/>
      <c r="P912" s="10"/>
      <c r="Q912" s="11"/>
      <c r="R912" s="11"/>
      <c r="S912" s="11"/>
      <c r="T912" s="11"/>
      <c r="U912" s="11"/>
      <c r="V912" s="11"/>
      <c r="W912" s="11"/>
    </row>
    <row r="913">
      <c r="A913" s="11"/>
      <c r="B913" s="11"/>
      <c r="C913" s="11"/>
      <c r="D913" s="11"/>
      <c r="E913" s="11"/>
      <c r="F913" s="11"/>
      <c r="G913" s="11"/>
      <c r="H913" s="11"/>
      <c r="I913" s="11"/>
      <c r="J913" s="11"/>
      <c r="K913" s="39"/>
      <c r="L913" s="11"/>
      <c r="M913" s="11"/>
      <c r="N913" s="11"/>
      <c r="O913" s="11"/>
      <c r="P913" s="10"/>
      <c r="Q913" s="11"/>
      <c r="R913" s="11"/>
      <c r="S913" s="11"/>
      <c r="T913" s="11"/>
      <c r="U913" s="11"/>
      <c r="V913" s="11"/>
      <c r="W913" s="11"/>
    </row>
    <row r="914">
      <c r="A914" s="11"/>
      <c r="B914" s="11"/>
      <c r="C914" s="11"/>
      <c r="D914" s="11"/>
      <c r="E914" s="11"/>
      <c r="F914" s="11"/>
      <c r="G914" s="11"/>
      <c r="H914" s="11"/>
      <c r="I914" s="11"/>
      <c r="J914" s="11"/>
      <c r="K914" s="39"/>
      <c r="L914" s="11"/>
      <c r="M914" s="11"/>
      <c r="N914" s="11"/>
      <c r="O914" s="11"/>
      <c r="P914" s="10"/>
      <c r="Q914" s="11"/>
      <c r="R914" s="11"/>
      <c r="S914" s="11"/>
      <c r="T914" s="11"/>
      <c r="U914" s="11"/>
      <c r="V914" s="11"/>
      <c r="W914" s="11"/>
    </row>
    <row r="915">
      <c r="A915" s="11"/>
      <c r="B915" s="11"/>
      <c r="C915" s="11"/>
      <c r="D915" s="11"/>
      <c r="E915" s="11"/>
      <c r="F915" s="11"/>
      <c r="G915" s="11"/>
      <c r="H915" s="11"/>
      <c r="I915" s="11"/>
      <c r="J915" s="11"/>
      <c r="K915" s="39"/>
      <c r="L915" s="11"/>
      <c r="M915" s="11"/>
      <c r="N915" s="11"/>
      <c r="O915" s="11"/>
      <c r="P915" s="10"/>
      <c r="Q915" s="11"/>
      <c r="R915" s="11"/>
      <c r="S915" s="11"/>
      <c r="T915" s="11"/>
      <c r="U915" s="11"/>
      <c r="V915" s="11"/>
      <c r="W915" s="11"/>
    </row>
    <row r="916">
      <c r="A916" s="11"/>
      <c r="B916" s="11"/>
      <c r="C916" s="11"/>
      <c r="D916" s="11"/>
      <c r="E916" s="11"/>
      <c r="F916" s="11"/>
      <c r="G916" s="11"/>
      <c r="H916" s="11"/>
      <c r="I916" s="11"/>
      <c r="J916" s="11"/>
      <c r="K916" s="39"/>
      <c r="L916" s="11"/>
      <c r="M916" s="11"/>
      <c r="N916" s="11"/>
      <c r="O916" s="11"/>
      <c r="P916" s="10"/>
      <c r="Q916" s="11"/>
      <c r="R916" s="11"/>
      <c r="S916" s="11"/>
      <c r="T916" s="11"/>
      <c r="U916" s="11"/>
      <c r="V916" s="11"/>
      <c r="W916" s="11"/>
    </row>
    <row r="917">
      <c r="A917" s="11"/>
      <c r="B917" s="11"/>
      <c r="C917" s="11"/>
      <c r="D917" s="11"/>
      <c r="E917" s="11"/>
      <c r="F917" s="11"/>
      <c r="G917" s="11"/>
      <c r="H917" s="11"/>
      <c r="I917" s="11"/>
      <c r="J917" s="11"/>
      <c r="K917" s="39"/>
      <c r="L917" s="11"/>
      <c r="M917" s="11"/>
      <c r="N917" s="11"/>
      <c r="O917" s="11"/>
      <c r="P917" s="10"/>
      <c r="Q917" s="11"/>
      <c r="R917" s="11"/>
      <c r="S917" s="11"/>
      <c r="T917" s="11"/>
      <c r="U917" s="11"/>
      <c r="V917" s="11"/>
      <c r="W917" s="11"/>
    </row>
    <row r="918">
      <c r="A918" s="11"/>
      <c r="B918" s="11"/>
      <c r="C918" s="11"/>
      <c r="D918" s="11"/>
      <c r="E918" s="11"/>
      <c r="F918" s="11"/>
      <c r="G918" s="11"/>
      <c r="H918" s="11"/>
      <c r="I918" s="11"/>
      <c r="J918" s="11"/>
      <c r="K918" s="39"/>
      <c r="L918" s="11"/>
      <c r="M918" s="11"/>
      <c r="N918" s="11"/>
      <c r="O918" s="11"/>
      <c r="P918" s="10"/>
      <c r="Q918" s="11"/>
      <c r="R918" s="11"/>
      <c r="S918" s="11"/>
      <c r="T918" s="11"/>
      <c r="U918" s="11"/>
      <c r="V918" s="11"/>
      <c r="W918" s="11"/>
    </row>
    <row r="919">
      <c r="A919" s="11"/>
      <c r="B919" s="11"/>
      <c r="C919" s="11"/>
      <c r="D919" s="11"/>
      <c r="E919" s="11"/>
      <c r="F919" s="11"/>
      <c r="G919" s="11"/>
      <c r="H919" s="11"/>
      <c r="I919" s="11"/>
      <c r="J919" s="11"/>
      <c r="K919" s="39"/>
      <c r="L919" s="11"/>
      <c r="M919" s="11"/>
      <c r="N919" s="11"/>
      <c r="O919" s="11"/>
      <c r="P919" s="10"/>
      <c r="Q919" s="11"/>
      <c r="R919" s="11"/>
      <c r="S919" s="11"/>
      <c r="T919" s="11"/>
      <c r="U919" s="11"/>
      <c r="V919" s="11"/>
      <c r="W919" s="11"/>
    </row>
    <row r="920">
      <c r="A920" s="11"/>
      <c r="B920" s="11"/>
      <c r="C920" s="11"/>
      <c r="D920" s="11"/>
      <c r="E920" s="11"/>
      <c r="F920" s="11"/>
      <c r="G920" s="11"/>
      <c r="H920" s="11"/>
      <c r="I920" s="11"/>
      <c r="J920" s="11"/>
      <c r="K920" s="39"/>
      <c r="L920" s="11"/>
      <c r="M920" s="11"/>
      <c r="N920" s="11"/>
      <c r="O920" s="11"/>
      <c r="P920" s="10"/>
      <c r="Q920" s="11"/>
      <c r="R920" s="11"/>
      <c r="S920" s="11"/>
      <c r="T920" s="11"/>
      <c r="U920" s="11"/>
      <c r="V920" s="11"/>
      <c r="W920" s="11"/>
    </row>
    <row r="921">
      <c r="A921" s="11"/>
      <c r="B921" s="11"/>
      <c r="C921" s="11"/>
      <c r="D921" s="11"/>
      <c r="E921" s="11"/>
      <c r="F921" s="11"/>
      <c r="G921" s="11"/>
      <c r="H921" s="11"/>
      <c r="I921" s="11"/>
      <c r="J921" s="11"/>
      <c r="K921" s="39"/>
      <c r="L921" s="11"/>
      <c r="M921" s="11"/>
      <c r="N921" s="11"/>
      <c r="O921" s="11"/>
      <c r="P921" s="10"/>
      <c r="Q921" s="11"/>
      <c r="R921" s="11"/>
      <c r="S921" s="11"/>
      <c r="T921" s="11"/>
      <c r="U921" s="11"/>
      <c r="V921" s="11"/>
      <c r="W921" s="11"/>
    </row>
    <row r="922">
      <c r="A922" s="11"/>
      <c r="B922" s="11"/>
      <c r="C922" s="11"/>
      <c r="D922" s="11"/>
      <c r="E922" s="11"/>
      <c r="F922" s="11"/>
      <c r="G922" s="11"/>
      <c r="H922" s="11"/>
      <c r="I922" s="11"/>
      <c r="J922" s="11"/>
      <c r="K922" s="39"/>
      <c r="L922" s="11"/>
      <c r="M922" s="11"/>
      <c r="N922" s="11"/>
      <c r="O922" s="11"/>
      <c r="P922" s="10"/>
      <c r="Q922" s="11"/>
      <c r="R922" s="11"/>
      <c r="S922" s="11"/>
      <c r="T922" s="11"/>
      <c r="U922" s="11"/>
      <c r="V922" s="11"/>
      <c r="W922" s="11"/>
    </row>
    <row r="923">
      <c r="A923" s="11"/>
      <c r="B923" s="11"/>
      <c r="C923" s="11"/>
      <c r="D923" s="11"/>
      <c r="E923" s="11"/>
      <c r="F923" s="11"/>
      <c r="G923" s="11"/>
      <c r="H923" s="11"/>
      <c r="I923" s="11"/>
      <c r="J923" s="11"/>
      <c r="K923" s="39"/>
      <c r="L923" s="11"/>
      <c r="M923" s="11"/>
      <c r="N923" s="11"/>
      <c r="O923" s="11"/>
      <c r="P923" s="10"/>
      <c r="Q923" s="11"/>
      <c r="R923" s="11"/>
      <c r="S923" s="11"/>
      <c r="T923" s="11"/>
      <c r="U923" s="11"/>
      <c r="V923" s="11"/>
      <c r="W923" s="11"/>
    </row>
    <row r="924">
      <c r="A924" s="11"/>
      <c r="B924" s="11"/>
      <c r="C924" s="11"/>
      <c r="D924" s="11"/>
      <c r="E924" s="11"/>
      <c r="F924" s="11"/>
      <c r="G924" s="11"/>
      <c r="H924" s="11"/>
      <c r="I924" s="11"/>
      <c r="J924" s="11"/>
      <c r="K924" s="39"/>
      <c r="L924" s="11"/>
      <c r="M924" s="11"/>
      <c r="N924" s="11"/>
      <c r="O924" s="11"/>
      <c r="P924" s="10"/>
      <c r="Q924" s="11"/>
      <c r="R924" s="11"/>
      <c r="S924" s="11"/>
      <c r="T924" s="11"/>
      <c r="U924" s="11"/>
      <c r="V924" s="11"/>
      <c r="W924" s="11"/>
    </row>
    <row r="925">
      <c r="A925" s="11"/>
      <c r="B925" s="11"/>
      <c r="C925" s="11"/>
      <c r="D925" s="11"/>
      <c r="E925" s="11"/>
      <c r="F925" s="11"/>
      <c r="G925" s="11"/>
      <c r="H925" s="11"/>
      <c r="I925" s="11"/>
      <c r="J925" s="11"/>
      <c r="K925" s="39"/>
      <c r="L925" s="11"/>
      <c r="M925" s="11"/>
      <c r="N925" s="11"/>
      <c r="O925" s="11"/>
      <c r="P925" s="10"/>
      <c r="Q925" s="11"/>
      <c r="R925" s="11"/>
      <c r="S925" s="11"/>
      <c r="T925" s="11"/>
      <c r="U925" s="11"/>
      <c r="V925" s="11"/>
      <c r="W925" s="11"/>
    </row>
    <row r="926">
      <c r="A926" s="11"/>
      <c r="B926" s="11"/>
      <c r="C926" s="11"/>
      <c r="D926" s="11"/>
      <c r="E926" s="11"/>
      <c r="F926" s="11"/>
      <c r="G926" s="11"/>
      <c r="H926" s="11"/>
      <c r="I926" s="11"/>
      <c r="J926" s="11"/>
      <c r="K926" s="39"/>
      <c r="L926" s="11"/>
      <c r="M926" s="11"/>
      <c r="N926" s="11"/>
      <c r="O926" s="11"/>
      <c r="P926" s="10"/>
      <c r="Q926" s="11"/>
      <c r="R926" s="11"/>
      <c r="S926" s="11"/>
      <c r="T926" s="11"/>
      <c r="U926" s="11"/>
      <c r="V926" s="11"/>
      <c r="W926" s="11"/>
    </row>
    <row r="927">
      <c r="A927" s="11"/>
      <c r="B927" s="11"/>
      <c r="C927" s="11"/>
      <c r="D927" s="11"/>
      <c r="E927" s="11"/>
      <c r="F927" s="11"/>
      <c r="G927" s="11"/>
      <c r="H927" s="11"/>
      <c r="I927" s="11"/>
      <c r="J927" s="11"/>
      <c r="K927" s="39"/>
      <c r="L927" s="11"/>
      <c r="M927" s="11"/>
      <c r="N927" s="11"/>
      <c r="O927" s="11"/>
      <c r="P927" s="10"/>
      <c r="Q927" s="11"/>
      <c r="R927" s="11"/>
      <c r="S927" s="11"/>
      <c r="T927" s="11"/>
      <c r="U927" s="11"/>
      <c r="V927" s="11"/>
      <c r="W927" s="11"/>
    </row>
    <row r="928">
      <c r="A928" s="11"/>
      <c r="B928" s="11"/>
      <c r="C928" s="11"/>
      <c r="D928" s="11"/>
      <c r="E928" s="11"/>
      <c r="F928" s="11"/>
      <c r="G928" s="11"/>
      <c r="H928" s="11"/>
      <c r="I928" s="11"/>
      <c r="J928" s="11"/>
      <c r="K928" s="39"/>
      <c r="L928" s="11"/>
      <c r="M928" s="11"/>
      <c r="N928" s="11"/>
      <c r="O928" s="11"/>
      <c r="P928" s="10"/>
      <c r="Q928" s="11"/>
      <c r="R928" s="11"/>
      <c r="S928" s="11"/>
      <c r="T928" s="11"/>
      <c r="U928" s="11"/>
      <c r="V928" s="11"/>
      <c r="W928" s="11"/>
    </row>
    <row r="929">
      <c r="A929" s="11"/>
      <c r="B929" s="11"/>
      <c r="C929" s="11"/>
      <c r="D929" s="11"/>
      <c r="E929" s="11"/>
      <c r="F929" s="11"/>
      <c r="G929" s="11"/>
      <c r="H929" s="11"/>
      <c r="I929" s="11"/>
      <c r="J929" s="11"/>
      <c r="K929" s="39"/>
      <c r="L929" s="11"/>
      <c r="M929" s="11"/>
      <c r="N929" s="11"/>
      <c r="O929" s="11"/>
      <c r="P929" s="10"/>
      <c r="Q929" s="11"/>
      <c r="R929" s="11"/>
      <c r="S929" s="11"/>
      <c r="T929" s="11"/>
      <c r="U929" s="11"/>
      <c r="V929" s="11"/>
      <c r="W929" s="11"/>
    </row>
    <row r="930">
      <c r="A930" s="11"/>
      <c r="B930" s="11"/>
      <c r="C930" s="11"/>
      <c r="D930" s="11"/>
      <c r="E930" s="11"/>
      <c r="F930" s="11"/>
      <c r="G930" s="11"/>
      <c r="H930" s="11"/>
      <c r="I930" s="11"/>
      <c r="J930" s="11"/>
      <c r="K930" s="39"/>
      <c r="L930" s="11"/>
      <c r="M930" s="11"/>
      <c r="N930" s="11"/>
      <c r="O930" s="11"/>
      <c r="P930" s="10"/>
      <c r="Q930" s="11"/>
      <c r="R930" s="11"/>
      <c r="S930" s="11"/>
      <c r="T930" s="11"/>
      <c r="U930" s="11"/>
      <c r="V930" s="11"/>
      <c r="W930" s="11"/>
    </row>
    <row r="931">
      <c r="A931" s="11"/>
      <c r="B931" s="11"/>
      <c r="C931" s="11"/>
      <c r="D931" s="11"/>
      <c r="E931" s="11"/>
      <c r="F931" s="11"/>
      <c r="G931" s="11"/>
      <c r="H931" s="11"/>
      <c r="I931" s="11"/>
      <c r="J931" s="11"/>
      <c r="K931" s="39"/>
      <c r="L931" s="11"/>
      <c r="M931" s="11"/>
      <c r="N931" s="11"/>
      <c r="O931" s="11"/>
      <c r="P931" s="10"/>
      <c r="Q931" s="11"/>
      <c r="R931" s="11"/>
      <c r="S931" s="11"/>
      <c r="T931" s="11"/>
      <c r="U931" s="11"/>
      <c r="V931" s="11"/>
      <c r="W931" s="11"/>
    </row>
    <row r="932">
      <c r="A932" s="11"/>
      <c r="B932" s="11"/>
      <c r="C932" s="11"/>
      <c r="D932" s="11"/>
      <c r="E932" s="11"/>
      <c r="F932" s="11"/>
      <c r="G932" s="11"/>
      <c r="H932" s="11"/>
      <c r="I932" s="11"/>
      <c r="J932" s="11"/>
      <c r="K932" s="39"/>
      <c r="L932" s="11"/>
      <c r="M932" s="11"/>
      <c r="N932" s="11"/>
      <c r="O932" s="11"/>
      <c r="P932" s="10"/>
      <c r="Q932" s="11"/>
      <c r="R932" s="11"/>
      <c r="S932" s="11"/>
      <c r="T932" s="11"/>
      <c r="U932" s="11"/>
      <c r="V932" s="11"/>
      <c r="W932" s="11"/>
    </row>
    <row r="933">
      <c r="A933" s="11"/>
      <c r="B933" s="11"/>
      <c r="C933" s="11"/>
      <c r="D933" s="11"/>
      <c r="E933" s="11"/>
      <c r="F933" s="11"/>
      <c r="G933" s="11"/>
      <c r="H933" s="11"/>
      <c r="I933" s="11"/>
      <c r="J933" s="11"/>
      <c r="K933" s="39"/>
      <c r="L933" s="11"/>
      <c r="M933" s="11"/>
      <c r="N933" s="11"/>
      <c r="O933" s="11"/>
      <c r="P933" s="10"/>
      <c r="Q933" s="11"/>
      <c r="R933" s="11"/>
      <c r="S933" s="11"/>
      <c r="T933" s="11"/>
      <c r="U933" s="11"/>
      <c r="V933" s="11"/>
      <c r="W933" s="11"/>
    </row>
    <row r="934">
      <c r="A934" s="11"/>
      <c r="B934" s="11"/>
      <c r="C934" s="11"/>
      <c r="D934" s="11"/>
      <c r="E934" s="11"/>
      <c r="F934" s="11"/>
      <c r="G934" s="11"/>
      <c r="H934" s="11"/>
      <c r="I934" s="11"/>
      <c r="J934" s="11"/>
      <c r="K934" s="39"/>
      <c r="L934" s="11"/>
      <c r="M934" s="11"/>
      <c r="N934" s="11"/>
      <c r="O934" s="11"/>
      <c r="P934" s="10"/>
      <c r="Q934" s="11"/>
      <c r="R934" s="11"/>
      <c r="S934" s="11"/>
      <c r="T934" s="11"/>
      <c r="U934" s="11"/>
      <c r="V934" s="11"/>
      <c r="W934" s="11"/>
    </row>
    <row r="935">
      <c r="A935" s="11"/>
      <c r="B935" s="11"/>
      <c r="C935" s="11"/>
      <c r="D935" s="11"/>
      <c r="E935" s="11"/>
      <c r="F935" s="11"/>
      <c r="G935" s="11"/>
      <c r="H935" s="11"/>
      <c r="I935" s="11"/>
      <c r="J935" s="11"/>
      <c r="K935" s="39"/>
      <c r="L935" s="11"/>
      <c r="M935" s="11"/>
      <c r="N935" s="11"/>
      <c r="O935" s="11"/>
      <c r="P935" s="10"/>
      <c r="Q935" s="11"/>
      <c r="R935" s="11"/>
      <c r="S935" s="11"/>
      <c r="T935" s="11"/>
      <c r="U935" s="11"/>
      <c r="V935" s="11"/>
      <c r="W935" s="11"/>
    </row>
    <row r="936">
      <c r="A936" s="11"/>
      <c r="B936" s="11"/>
      <c r="C936" s="11"/>
      <c r="D936" s="11"/>
      <c r="E936" s="11"/>
      <c r="F936" s="11"/>
      <c r="G936" s="11"/>
      <c r="H936" s="11"/>
      <c r="I936" s="11"/>
      <c r="J936" s="11"/>
      <c r="K936" s="39"/>
      <c r="L936" s="11"/>
      <c r="M936" s="11"/>
      <c r="N936" s="11"/>
      <c r="O936" s="11"/>
      <c r="P936" s="10"/>
      <c r="Q936" s="11"/>
      <c r="R936" s="11"/>
      <c r="S936" s="11"/>
      <c r="T936" s="11"/>
      <c r="U936" s="11"/>
      <c r="V936" s="11"/>
      <c r="W936" s="11"/>
    </row>
    <row r="937">
      <c r="A937" s="11"/>
      <c r="B937" s="11"/>
      <c r="C937" s="11"/>
      <c r="D937" s="11"/>
      <c r="E937" s="11"/>
      <c r="F937" s="11"/>
      <c r="G937" s="11"/>
      <c r="H937" s="11"/>
      <c r="I937" s="11"/>
      <c r="J937" s="11"/>
      <c r="K937" s="39"/>
      <c r="L937" s="11"/>
      <c r="M937" s="11"/>
      <c r="N937" s="11"/>
      <c r="O937" s="11"/>
      <c r="P937" s="10"/>
      <c r="Q937" s="11"/>
      <c r="R937" s="11"/>
      <c r="S937" s="11"/>
      <c r="T937" s="11"/>
      <c r="U937" s="11"/>
      <c r="V937" s="11"/>
      <c r="W937" s="11"/>
    </row>
    <row r="938">
      <c r="A938" s="11"/>
      <c r="B938" s="11"/>
      <c r="C938" s="11"/>
      <c r="D938" s="11"/>
      <c r="E938" s="11"/>
      <c r="F938" s="11"/>
      <c r="G938" s="11"/>
      <c r="H938" s="11"/>
      <c r="I938" s="11"/>
      <c r="J938" s="11"/>
      <c r="K938" s="39"/>
      <c r="L938" s="11"/>
      <c r="M938" s="11"/>
      <c r="N938" s="11"/>
      <c r="O938" s="11"/>
      <c r="P938" s="10"/>
      <c r="Q938" s="11"/>
      <c r="R938" s="11"/>
      <c r="S938" s="11"/>
      <c r="T938" s="11"/>
      <c r="U938" s="11"/>
      <c r="V938" s="11"/>
      <c r="W938" s="11"/>
    </row>
    <row r="939">
      <c r="A939" s="11"/>
      <c r="B939" s="11"/>
      <c r="C939" s="11"/>
      <c r="D939" s="11"/>
      <c r="E939" s="11"/>
      <c r="F939" s="11"/>
      <c r="G939" s="11"/>
      <c r="H939" s="11"/>
      <c r="I939" s="11"/>
      <c r="J939" s="11"/>
      <c r="K939" s="39"/>
      <c r="L939" s="11"/>
      <c r="M939" s="11"/>
      <c r="N939" s="11"/>
      <c r="O939" s="11"/>
      <c r="P939" s="10"/>
      <c r="Q939" s="11"/>
      <c r="R939" s="11"/>
      <c r="S939" s="11"/>
      <c r="T939" s="11"/>
      <c r="U939" s="11"/>
      <c r="V939" s="11"/>
      <c r="W939" s="11"/>
    </row>
    <row r="940">
      <c r="A940" s="11"/>
      <c r="B940" s="11"/>
      <c r="C940" s="11"/>
      <c r="D940" s="11"/>
      <c r="E940" s="11"/>
      <c r="F940" s="11"/>
      <c r="G940" s="11"/>
      <c r="H940" s="11"/>
      <c r="I940" s="11"/>
      <c r="J940" s="11"/>
      <c r="K940" s="39"/>
      <c r="L940" s="11"/>
      <c r="M940" s="11"/>
      <c r="N940" s="11"/>
      <c r="O940" s="11"/>
      <c r="P940" s="10"/>
      <c r="Q940" s="11"/>
      <c r="R940" s="11"/>
      <c r="S940" s="11"/>
      <c r="T940" s="11"/>
      <c r="U940" s="11"/>
      <c r="V940" s="11"/>
      <c r="W940" s="11"/>
    </row>
    <row r="941">
      <c r="A941" s="11"/>
      <c r="B941" s="11"/>
      <c r="C941" s="11"/>
      <c r="D941" s="11"/>
      <c r="E941" s="11"/>
      <c r="F941" s="11"/>
      <c r="G941" s="11"/>
      <c r="H941" s="11"/>
      <c r="I941" s="11"/>
      <c r="J941" s="11"/>
      <c r="K941" s="39"/>
      <c r="L941" s="11"/>
      <c r="M941" s="11"/>
      <c r="N941" s="11"/>
      <c r="O941" s="11"/>
      <c r="P941" s="10"/>
      <c r="Q941" s="11"/>
      <c r="R941" s="11"/>
      <c r="S941" s="11"/>
      <c r="T941" s="11"/>
      <c r="U941" s="11"/>
      <c r="V941" s="11"/>
      <c r="W941" s="11"/>
    </row>
    <row r="942">
      <c r="A942" s="11"/>
      <c r="B942" s="11"/>
      <c r="C942" s="11"/>
      <c r="D942" s="11"/>
      <c r="E942" s="11"/>
      <c r="F942" s="11"/>
      <c r="G942" s="11"/>
      <c r="H942" s="11"/>
      <c r="I942" s="11"/>
      <c r="J942" s="11"/>
      <c r="K942" s="39"/>
      <c r="L942" s="11"/>
      <c r="M942" s="11"/>
      <c r="N942" s="11"/>
      <c r="O942" s="11"/>
      <c r="P942" s="10"/>
      <c r="Q942" s="11"/>
      <c r="R942" s="11"/>
      <c r="S942" s="11"/>
      <c r="T942" s="11"/>
      <c r="U942" s="11"/>
      <c r="V942" s="11"/>
      <c r="W942" s="11"/>
    </row>
    <row r="943">
      <c r="A943" s="11"/>
      <c r="B943" s="11"/>
      <c r="C943" s="11"/>
      <c r="D943" s="11"/>
      <c r="E943" s="11"/>
      <c r="F943" s="11"/>
      <c r="G943" s="11"/>
      <c r="H943" s="11"/>
      <c r="I943" s="11"/>
      <c r="J943" s="11"/>
      <c r="K943" s="39"/>
      <c r="L943" s="11"/>
      <c r="M943" s="11"/>
      <c r="N943" s="11"/>
      <c r="O943" s="11"/>
      <c r="P943" s="10"/>
      <c r="Q943" s="11"/>
      <c r="R943" s="11"/>
      <c r="S943" s="11"/>
      <c r="T943" s="11"/>
      <c r="U943" s="11"/>
      <c r="V943" s="11"/>
      <c r="W943" s="11"/>
    </row>
    <row r="944">
      <c r="A944" s="11"/>
      <c r="B944" s="11"/>
      <c r="C944" s="11"/>
      <c r="D944" s="11"/>
      <c r="E944" s="11"/>
      <c r="F944" s="11"/>
      <c r="G944" s="11"/>
      <c r="H944" s="11"/>
      <c r="I944" s="11"/>
      <c r="J944" s="11"/>
      <c r="K944" s="39"/>
      <c r="L944" s="11"/>
      <c r="M944" s="11"/>
      <c r="N944" s="11"/>
      <c r="O944" s="11"/>
      <c r="P944" s="10"/>
      <c r="Q944" s="11"/>
      <c r="R944" s="11"/>
      <c r="S944" s="11"/>
      <c r="T944" s="11"/>
      <c r="U944" s="11"/>
      <c r="V944" s="11"/>
      <c r="W944" s="11"/>
    </row>
    <row r="945">
      <c r="A945" s="11"/>
      <c r="B945" s="11"/>
      <c r="C945" s="11"/>
      <c r="D945" s="11"/>
      <c r="E945" s="11"/>
      <c r="F945" s="11"/>
      <c r="G945" s="11"/>
      <c r="H945" s="11"/>
      <c r="I945" s="11"/>
      <c r="J945" s="11"/>
      <c r="K945" s="39"/>
      <c r="L945" s="11"/>
      <c r="M945" s="11"/>
      <c r="N945" s="11"/>
      <c r="O945" s="11"/>
      <c r="P945" s="10"/>
      <c r="Q945" s="11"/>
      <c r="R945" s="11"/>
      <c r="S945" s="11"/>
      <c r="T945" s="11"/>
      <c r="U945" s="11"/>
      <c r="V945" s="11"/>
      <c r="W945" s="11"/>
    </row>
    <row r="946">
      <c r="A946" s="11"/>
      <c r="B946" s="11"/>
      <c r="C946" s="11"/>
      <c r="D946" s="11"/>
      <c r="E946" s="11"/>
      <c r="F946" s="11"/>
      <c r="G946" s="11"/>
      <c r="H946" s="11"/>
      <c r="I946" s="11"/>
      <c r="J946" s="11"/>
      <c r="K946" s="39"/>
      <c r="L946" s="11"/>
      <c r="M946" s="11"/>
      <c r="N946" s="11"/>
      <c r="O946" s="11"/>
      <c r="P946" s="10"/>
      <c r="Q946" s="11"/>
      <c r="R946" s="11"/>
      <c r="S946" s="11"/>
      <c r="T946" s="11"/>
      <c r="U946" s="11"/>
      <c r="V946" s="11"/>
      <c r="W946" s="11"/>
    </row>
    <row r="947">
      <c r="A947" s="11"/>
      <c r="B947" s="11"/>
      <c r="C947" s="11"/>
      <c r="D947" s="11"/>
      <c r="E947" s="11"/>
      <c r="F947" s="11"/>
      <c r="G947" s="11"/>
      <c r="H947" s="11"/>
      <c r="I947" s="11"/>
      <c r="J947" s="11"/>
      <c r="K947" s="39"/>
      <c r="L947" s="11"/>
      <c r="M947" s="11"/>
      <c r="N947" s="11"/>
      <c r="O947" s="11"/>
      <c r="P947" s="10"/>
      <c r="Q947" s="11"/>
      <c r="R947" s="11"/>
      <c r="S947" s="11"/>
      <c r="T947" s="11"/>
      <c r="U947" s="11"/>
      <c r="V947" s="11"/>
      <c r="W947" s="11"/>
    </row>
    <row r="948">
      <c r="A948" s="11"/>
      <c r="B948" s="11"/>
      <c r="C948" s="11"/>
      <c r="D948" s="11"/>
      <c r="E948" s="11"/>
      <c r="F948" s="11"/>
      <c r="G948" s="11"/>
      <c r="H948" s="11"/>
      <c r="I948" s="11"/>
      <c r="J948" s="11"/>
      <c r="K948" s="39"/>
      <c r="L948" s="11"/>
      <c r="M948" s="11"/>
      <c r="N948" s="11"/>
      <c r="O948" s="11"/>
      <c r="P948" s="10"/>
      <c r="Q948" s="11"/>
      <c r="R948" s="11"/>
      <c r="S948" s="11"/>
      <c r="T948" s="11"/>
      <c r="U948" s="11"/>
      <c r="V948" s="11"/>
      <c r="W948" s="11"/>
    </row>
    <row r="949">
      <c r="A949" s="11"/>
      <c r="B949" s="11"/>
      <c r="C949" s="11"/>
      <c r="D949" s="11"/>
      <c r="E949" s="11"/>
      <c r="F949" s="11"/>
      <c r="G949" s="11"/>
      <c r="H949" s="11"/>
      <c r="I949" s="11"/>
      <c r="J949" s="11"/>
      <c r="K949" s="39"/>
      <c r="L949" s="11"/>
      <c r="M949" s="11"/>
      <c r="N949" s="11"/>
      <c r="O949" s="11"/>
      <c r="P949" s="10"/>
      <c r="Q949" s="11"/>
      <c r="R949" s="11"/>
      <c r="S949" s="11"/>
      <c r="T949" s="11"/>
      <c r="U949" s="11"/>
      <c r="V949" s="11"/>
      <c r="W949" s="11"/>
    </row>
    <row r="950">
      <c r="A950" s="11"/>
      <c r="B950" s="11"/>
      <c r="C950" s="11"/>
      <c r="D950" s="11"/>
      <c r="E950" s="11"/>
      <c r="F950" s="11"/>
      <c r="G950" s="11"/>
      <c r="H950" s="11"/>
      <c r="I950" s="11"/>
      <c r="J950" s="11"/>
      <c r="K950" s="39"/>
      <c r="L950" s="11"/>
      <c r="M950" s="11"/>
      <c r="N950" s="11"/>
      <c r="O950" s="11"/>
      <c r="P950" s="10"/>
      <c r="Q950" s="11"/>
      <c r="R950" s="11"/>
      <c r="S950" s="11"/>
      <c r="T950" s="11"/>
      <c r="U950" s="11"/>
      <c r="V950" s="11"/>
      <c r="W950" s="11"/>
    </row>
    <row r="951">
      <c r="A951" s="11"/>
      <c r="B951" s="11"/>
      <c r="C951" s="11"/>
      <c r="D951" s="11"/>
      <c r="E951" s="11"/>
      <c r="F951" s="11"/>
      <c r="G951" s="11"/>
      <c r="H951" s="11"/>
      <c r="I951" s="11"/>
      <c r="J951" s="11"/>
      <c r="K951" s="39"/>
      <c r="L951" s="11"/>
      <c r="M951" s="11"/>
      <c r="N951" s="11"/>
      <c r="O951" s="11"/>
      <c r="P951" s="10"/>
      <c r="Q951" s="11"/>
      <c r="R951" s="11"/>
      <c r="S951" s="11"/>
      <c r="T951" s="11"/>
      <c r="U951" s="11"/>
      <c r="V951" s="11"/>
      <c r="W951" s="11"/>
    </row>
    <row r="952">
      <c r="A952" s="11"/>
      <c r="B952" s="11"/>
      <c r="C952" s="11"/>
      <c r="D952" s="11"/>
      <c r="E952" s="11"/>
      <c r="F952" s="11"/>
      <c r="G952" s="11"/>
      <c r="H952" s="11"/>
      <c r="I952" s="11"/>
      <c r="J952" s="11"/>
      <c r="K952" s="39"/>
      <c r="L952" s="11"/>
      <c r="M952" s="11"/>
      <c r="N952" s="11"/>
      <c r="O952" s="11"/>
      <c r="P952" s="10"/>
      <c r="Q952" s="11"/>
      <c r="R952" s="11"/>
      <c r="S952" s="11"/>
      <c r="T952" s="11"/>
      <c r="U952" s="11"/>
      <c r="V952" s="11"/>
      <c r="W952" s="11"/>
    </row>
    <row r="953">
      <c r="A953" s="11"/>
      <c r="B953" s="11"/>
      <c r="C953" s="11"/>
      <c r="D953" s="11"/>
      <c r="E953" s="11"/>
      <c r="F953" s="11"/>
      <c r="G953" s="11"/>
      <c r="H953" s="11"/>
      <c r="I953" s="11"/>
      <c r="J953" s="11"/>
      <c r="K953" s="39"/>
      <c r="L953" s="11"/>
      <c r="M953" s="11"/>
      <c r="N953" s="11"/>
      <c r="O953" s="11"/>
      <c r="P953" s="10"/>
      <c r="Q953" s="11"/>
      <c r="R953" s="11"/>
      <c r="S953" s="11"/>
      <c r="T953" s="11"/>
      <c r="U953" s="11"/>
      <c r="V953" s="11"/>
      <c r="W953" s="11"/>
    </row>
    <row r="954">
      <c r="A954" s="11"/>
      <c r="B954" s="11"/>
      <c r="C954" s="11"/>
      <c r="D954" s="11"/>
      <c r="E954" s="11"/>
      <c r="F954" s="11"/>
      <c r="G954" s="11"/>
      <c r="H954" s="11"/>
      <c r="I954" s="11"/>
      <c r="J954" s="11"/>
      <c r="K954" s="39"/>
      <c r="L954" s="11"/>
      <c r="M954" s="11"/>
      <c r="N954" s="11"/>
      <c r="O954" s="11"/>
      <c r="P954" s="10"/>
      <c r="Q954" s="11"/>
      <c r="R954" s="11"/>
      <c r="S954" s="11"/>
      <c r="T954" s="11"/>
      <c r="U954" s="11"/>
      <c r="V954" s="11"/>
      <c r="W954" s="11"/>
    </row>
    <row r="955">
      <c r="A955" s="11"/>
      <c r="B955" s="11"/>
      <c r="C955" s="11"/>
      <c r="D955" s="11"/>
      <c r="E955" s="11"/>
      <c r="F955" s="11"/>
      <c r="G955" s="11"/>
      <c r="H955" s="11"/>
      <c r="I955" s="11"/>
      <c r="J955" s="11"/>
      <c r="K955" s="39"/>
      <c r="L955" s="11"/>
      <c r="M955" s="11"/>
      <c r="N955" s="11"/>
      <c r="O955" s="11"/>
      <c r="P955" s="10"/>
      <c r="Q955" s="11"/>
      <c r="R955" s="11"/>
      <c r="S955" s="11"/>
      <c r="T955" s="11"/>
      <c r="U955" s="11"/>
      <c r="V955" s="11"/>
      <c r="W955" s="11"/>
    </row>
    <row r="956">
      <c r="A956" s="11"/>
      <c r="B956" s="11"/>
      <c r="C956" s="11"/>
      <c r="D956" s="11"/>
      <c r="E956" s="11"/>
      <c r="F956" s="11"/>
      <c r="G956" s="11"/>
      <c r="H956" s="11"/>
      <c r="I956" s="11"/>
      <c r="J956" s="11"/>
      <c r="K956" s="39"/>
      <c r="L956" s="11"/>
      <c r="M956" s="11"/>
      <c r="N956" s="11"/>
      <c r="O956" s="11"/>
      <c r="P956" s="10"/>
      <c r="Q956" s="11"/>
      <c r="R956" s="11"/>
      <c r="S956" s="11"/>
      <c r="T956" s="11"/>
      <c r="U956" s="11"/>
      <c r="V956" s="11"/>
      <c r="W956" s="11"/>
    </row>
    <row r="957">
      <c r="A957" s="11"/>
      <c r="B957" s="11"/>
      <c r="C957" s="11"/>
      <c r="D957" s="11"/>
      <c r="E957" s="11"/>
      <c r="F957" s="11"/>
      <c r="G957" s="11"/>
      <c r="H957" s="11"/>
      <c r="I957" s="11"/>
      <c r="J957" s="11"/>
      <c r="K957" s="39"/>
      <c r="L957" s="11"/>
      <c r="M957" s="11"/>
      <c r="N957" s="11"/>
      <c r="O957" s="11"/>
      <c r="P957" s="10"/>
      <c r="Q957" s="11"/>
      <c r="R957" s="11"/>
      <c r="S957" s="11"/>
      <c r="T957" s="11"/>
      <c r="U957" s="11"/>
      <c r="V957" s="11"/>
      <c r="W957" s="11"/>
    </row>
    <row r="958">
      <c r="A958" s="11"/>
      <c r="B958" s="11"/>
      <c r="C958" s="11"/>
      <c r="D958" s="11"/>
      <c r="E958" s="11"/>
      <c r="F958" s="11"/>
      <c r="G958" s="11"/>
      <c r="H958" s="11"/>
      <c r="I958" s="11"/>
      <c r="J958" s="11"/>
      <c r="K958" s="39"/>
      <c r="L958" s="11"/>
      <c r="M958" s="11"/>
      <c r="N958" s="11"/>
      <c r="O958" s="11"/>
      <c r="P958" s="10"/>
      <c r="Q958" s="11"/>
      <c r="R958" s="11"/>
      <c r="S958" s="11"/>
      <c r="T958" s="11"/>
      <c r="U958" s="11"/>
      <c r="V958" s="11"/>
      <c r="W958" s="11"/>
    </row>
    <row r="959">
      <c r="A959" s="11"/>
      <c r="B959" s="11"/>
      <c r="C959" s="11"/>
      <c r="D959" s="11"/>
      <c r="E959" s="11"/>
      <c r="F959" s="11"/>
      <c r="G959" s="11"/>
      <c r="H959" s="11"/>
      <c r="I959" s="11"/>
      <c r="J959" s="11"/>
      <c r="K959" s="39"/>
      <c r="L959" s="11"/>
      <c r="M959" s="11"/>
      <c r="N959" s="11"/>
      <c r="O959" s="11"/>
      <c r="P959" s="10"/>
      <c r="Q959" s="11"/>
      <c r="R959" s="11"/>
      <c r="S959" s="11"/>
      <c r="T959" s="11"/>
      <c r="U959" s="11"/>
      <c r="V959" s="11"/>
      <c r="W959" s="11"/>
    </row>
    <row r="960">
      <c r="A960" s="11"/>
      <c r="B960" s="11"/>
      <c r="C960" s="11"/>
      <c r="D960" s="11"/>
      <c r="E960" s="11"/>
      <c r="F960" s="11"/>
      <c r="G960" s="11"/>
      <c r="H960" s="11"/>
      <c r="I960" s="11"/>
      <c r="J960" s="11"/>
      <c r="K960" s="39"/>
      <c r="L960" s="11"/>
      <c r="M960" s="11"/>
      <c r="N960" s="11"/>
      <c r="O960" s="11"/>
      <c r="P960" s="10"/>
      <c r="Q960" s="11"/>
      <c r="R960" s="11"/>
      <c r="S960" s="11"/>
      <c r="T960" s="11"/>
      <c r="U960" s="11"/>
      <c r="V960" s="11"/>
      <c r="W960" s="11"/>
    </row>
    <row r="961">
      <c r="A961" s="11"/>
      <c r="B961" s="11"/>
      <c r="C961" s="11"/>
      <c r="D961" s="11"/>
      <c r="E961" s="11"/>
      <c r="F961" s="11"/>
      <c r="G961" s="11"/>
      <c r="H961" s="11"/>
      <c r="I961" s="11"/>
      <c r="J961" s="11"/>
      <c r="K961" s="39"/>
      <c r="L961" s="11"/>
      <c r="M961" s="11"/>
      <c r="N961" s="11"/>
      <c r="O961" s="11"/>
      <c r="P961" s="10"/>
      <c r="Q961" s="11"/>
      <c r="R961" s="11"/>
      <c r="S961" s="11"/>
      <c r="T961" s="11"/>
      <c r="U961" s="11"/>
      <c r="V961" s="11"/>
      <c r="W961" s="11"/>
    </row>
    <row r="962">
      <c r="A962" s="11"/>
      <c r="B962" s="11"/>
      <c r="C962" s="11"/>
      <c r="D962" s="11"/>
      <c r="E962" s="11"/>
      <c r="F962" s="11"/>
      <c r="G962" s="11"/>
      <c r="H962" s="11"/>
      <c r="I962" s="11"/>
      <c r="J962" s="11"/>
      <c r="K962" s="39"/>
      <c r="L962" s="11"/>
      <c r="M962" s="11"/>
      <c r="N962" s="11"/>
      <c r="O962" s="11"/>
      <c r="P962" s="10"/>
      <c r="Q962" s="11"/>
      <c r="R962" s="11"/>
      <c r="S962" s="11"/>
      <c r="T962" s="11"/>
      <c r="U962" s="11"/>
      <c r="V962" s="11"/>
      <c r="W962" s="11"/>
    </row>
    <row r="963">
      <c r="A963" s="11"/>
      <c r="B963" s="11"/>
      <c r="C963" s="11"/>
      <c r="D963" s="11"/>
      <c r="E963" s="11"/>
      <c r="F963" s="11"/>
      <c r="G963" s="11"/>
      <c r="H963" s="11"/>
      <c r="I963" s="11"/>
      <c r="J963" s="11"/>
      <c r="K963" s="39"/>
      <c r="L963" s="11"/>
      <c r="M963" s="11"/>
      <c r="N963" s="11"/>
      <c r="O963" s="11"/>
      <c r="P963" s="10"/>
      <c r="Q963" s="11"/>
      <c r="R963" s="11"/>
      <c r="S963" s="11"/>
      <c r="T963" s="11"/>
      <c r="U963" s="11"/>
      <c r="V963" s="11"/>
      <c r="W963" s="11"/>
    </row>
    <row r="964">
      <c r="A964" s="11"/>
      <c r="B964" s="11"/>
      <c r="C964" s="11"/>
      <c r="D964" s="11"/>
      <c r="E964" s="11"/>
      <c r="F964" s="11"/>
      <c r="G964" s="11"/>
      <c r="H964" s="11"/>
      <c r="I964" s="11"/>
      <c r="J964" s="11"/>
      <c r="K964" s="39"/>
      <c r="L964" s="11"/>
      <c r="M964" s="11"/>
      <c r="N964" s="11"/>
      <c r="O964" s="11"/>
      <c r="P964" s="10"/>
      <c r="Q964" s="11"/>
      <c r="R964" s="11"/>
      <c r="S964" s="11"/>
      <c r="T964" s="11"/>
      <c r="U964" s="11"/>
      <c r="V964" s="11"/>
      <c r="W964" s="11"/>
    </row>
    <row r="965">
      <c r="A965" s="11"/>
      <c r="B965" s="11"/>
      <c r="C965" s="11"/>
      <c r="D965" s="11"/>
      <c r="E965" s="11"/>
      <c r="F965" s="11"/>
      <c r="G965" s="11"/>
      <c r="H965" s="11"/>
      <c r="I965" s="11"/>
      <c r="J965" s="11"/>
      <c r="K965" s="39"/>
      <c r="L965" s="11"/>
      <c r="M965" s="11"/>
      <c r="N965" s="11"/>
      <c r="O965" s="11"/>
      <c r="P965" s="10"/>
      <c r="Q965" s="11"/>
      <c r="R965" s="11"/>
      <c r="S965" s="11"/>
      <c r="T965" s="11"/>
      <c r="U965" s="11"/>
      <c r="V965" s="11"/>
      <c r="W965" s="11"/>
    </row>
    <row r="966">
      <c r="A966" s="11"/>
      <c r="B966" s="11"/>
      <c r="C966" s="11"/>
      <c r="D966" s="11"/>
      <c r="E966" s="11"/>
      <c r="F966" s="11"/>
      <c r="G966" s="11"/>
      <c r="H966" s="11"/>
      <c r="I966" s="11"/>
      <c r="J966" s="11"/>
      <c r="K966" s="39"/>
      <c r="L966" s="11"/>
      <c r="M966" s="11"/>
      <c r="N966" s="11"/>
      <c r="O966" s="11"/>
      <c r="P966" s="10"/>
      <c r="Q966" s="11"/>
      <c r="R966" s="11"/>
      <c r="S966" s="11"/>
      <c r="T966" s="11"/>
      <c r="U966" s="11"/>
      <c r="V966" s="11"/>
      <c r="W966" s="11"/>
    </row>
    <row r="967">
      <c r="A967" s="11"/>
      <c r="B967" s="11"/>
      <c r="C967" s="11"/>
      <c r="D967" s="11"/>
      <c r="E967" s="11"/>
      <c r="F967" s="11"/>
      <c r="G967" s="11"/>
      <c r="H967" s="11"/>
      <c r="I967" s="11"/>
      <c r="J967" s="11"/>
      <c r="K967" s="39"/>
      <c r="L967" s="11"/>
      <c r="M967" s="11"/>
      <c r="N967" s="11"/>
      <c r="O967" s="11"/>
      <c r="P967" s="10"/>
      <c r="Q967" s="11"/>
      <c r="R967" s="11"/>
      <c r="S967" s="11"/>
      <c r="T967" s="11"/>
      <c r="U967" s="11"/>
      <c r="V967" s="11"/>
      <c r="W967" s="11"/>
    </row>
    <row r="968">
      <c r="A968" s="11"/>
      <c r="B968" s="11"/>
      <c r="C968" s="11"/>
      <c r="D968" s="11"/>
      <c r="E968" s="11"/>
      <c r="F968" s="11"/>
      <c r="G968" s="11"/>
      <c r="H968" s="11"/>
      <c r="I968" s="11"/>
      <c r="J968" s="11"/>
      <c r="K968" s="39"/>
      <c r="L968" s="11"/>
      <c r="M968" s="11"/>
      <c r="N968" s="11"/>
      <c r="O968" s="11"/>
      <c r="P968" s="10"/>
      <c r="Q968" s="11"/>
      <c r="R968" s="11"/>
      <c r="S968" s="11"/>
      <c r="T968" s="11"/>
      <c r="U968" s="11"/>
      <c r="V968" s="11"/>
      <c r="W968" s="11"/>
    </row>
    <row r="969">
      <c r="A969" s="11"/>
      <c r="B969" s="11"/>
      <c r="C969" s="11"/>
      <c r="D969" s="11"/>
      <c r="E969" s="11"/>
      <c r="F969" s="11"/>
      <c r="G969" s="11"/>
      <c r="H969" s="11"/>
      <c r="I969" s="11"/>
      <c r="J969" s="11"/>
      <c r="K969" s="39"/>
      <c r="L969" s="11"/>
      <c r="M969" s="11"/>
      <c r="N969" s="11"/>
      <c r="O969" s="11"/>
      <c r="P969" s="10"/>
      <c r="Q969" s="11"/>
      <c r="R969" s="11"/>
      <c r="S969" s="11"/>
      <c r="T969" s="11"/>
      <c r="U969" s="11"/>
      <c r="V969" s="11"/>
      <c r="W969" s="11"/>
    </row>
    <row r="970">
      <c r="A970" s="11"/>
      <c r="B970" s="11"/>
      <c r="C970" s="11"/>
      <c r="D970" s="11"/>
      <c r="E970" s="11"/>
      <c r="F970" s="11"/>
      <c r="G970" s="11"/>
      <c r="H970" s="11"/>
      <c r="I970" s="11"/>
      <c r="J970" s="11"/>
      <c r="K970" s="39"/>
      <c r="L970" s="11"/>
      <c r="M970" s="11"/>
      <c r="N970" s="11"/>
      <c r="O970" s="11"/>
      <c r="P970" s="10"/>
      <c r="Q970" s="11"/>
      <c r="R970" s="11"/>
      <c r="S970" s="11"/>
      <c r="T970" s="11"/>
      <c r="U970" s="11"/>
      <c r="V970" s="11"/>
      <c r="W970" s="11"/>
    </row>
    <row r="971">
      <c r="A971" s="11"/>
      <c r="B971" s="11"/>
      <c r="C971" s="11"/>
      <c r="D971" s="11"/>
      <c r="E971" s="11"/>
      <c r="F971" s="11"/>
      <c r="G971" s="11"/>
      <c r="H971" s="11"/>
      <c r="I971" s="11"/>
      <c r="J971" s="11"/>
      <c r="K971" s="39"/>
      <c r="L971" s="11"/>
      <c r="M971" s="11"/>
      <c r="N971" s="11"/>
      <c r="O971" s="11"/>
      <c r="P971" s="10"/>
      <c r="Q971" s="11"/>
      <c r="R971" s="11"/>
      <c r="S971" s="11"/>
      <c r="T971" s="11"/>
      <c r="U971" s="11"/>
      <c r="V971" s="11"/>
      <c r="W971" s="11"/>
    </row>
    <row r="972">
      <c r="A972" s="11"/>
      <c r="B972" s="11"/>
      <c r="C972" s="11"/>
      <c r="D972" s="11"/>
      <c r="E972" s="11"/>
      <c r="F972" s="11"/>
      <c r="G972" s="11"/>
      <c r="H972" s="11"/>
      <c r="I972" s="11"/>
      <c r="J972" s="11"/>
      <c r="K972" s="39"/>
      <c r="L972" s="11"/>
      <c r="M972" s="11"/>
      <c r="N972" s="11"/>
      <c r="O972" s="11"/>
      <c r="P972" s="10"/>
      <c r="Q972" s="11"/>
      <c r="R972" s="11"/>
      <c r="S972" s="11"/>
      <c r="T972" s="11"/>
      <c r="U972" s="11"/>
      <c r="V972" s="11"/>
      <c r="W972" s="11"/>
    </row>
    <row r="973">
      <c r="A973" s="11"/>
      <c r="B973" s="11"/>
      <c r="C973" s="11"/>
      <c r="D973" s="11"/>
      <c r="E973" s="11"/>
      <c r="F973" s="11"/>
      <c r="G973" s="11"/>
      <c r="H973" s="11"/>
      <c r="I973" s="11"/>
      <c r="J973" s="11"/>
      <c r="K973" s="39"/>
      <c r="L973" s="11"/>
      <c r="M973" s="11"/>
      <c r="N973" s="11"/>
      <c r="O973" s="11"/>
      <c r="P973" s="10"/>
      <c r="Q973" s="11"/>
      <c r="R973" s="11"/>
      <c r="S973" s="11"/>
      <c r="T973" s="11"/>
      <c r="U973" s="11"/>
      <c r="V973" s="11"/>
      <c r="W973" s="11"/>
    </row>
    <row r="974">
      <c r="A974" s="11"/>
      <c r="B974" s="11"/>
      <c r="C974" s="11"/>
      <c r="D974" s="11"/>
      <c r="E974" s="11"/>
      <c r="F974" s="11"/>
      <c r="G974" s="11"/>
      <c r="H974" s="11"/>
      <c r="I974" s="11"/>
      <c r="J974" s="11"/>
      <c r="K974" s="39"/>
      <c r="L974" s="11"/>
      <c r="M974" s="11"/>
      <c r="N974" s="11"/>
      <c r="O974" s="11"/>
      <c r="P974" s="10"/>
      <c r="Q974" s="11"/>
      <c r="R974" s="11"/>
      <c r="S974" s="11"/>
      <c r="T974" s="11"/>
      <c r="U974" s="11"/>
      <c r="V974" s="11"/>
      <c r="W974" s="11"/>
    </row>
    <row r="975">
      <c r="A975" s="11"/>
      <c r="B975" s="11"/>
      <c r="C975" s="11"/>
      <c r="D975" s="11"/>
      <c r="E975" s="11"/>
      <c r="F975" s="11"/>
      <c r="G975" s="11"/>
      <c r="H975" s="11"/>
      <c r="I975" s="11"/>
      <c r="J975" s="11"/>
      <c r="K975" s="39"/>
      <c r="L975" s="11"/>
      <c r="M975" s="11"/>
      <c r="N975" s="11"/>
      <c r="O975" s="11"/>
      <c r="P975" s="10"/>
      <c r="Q975" s="11"/>
      <c r="R975" s="11"/>
      <c r="S975" s="11"/>
      <c r="T975" s="11"/>
      <c r="U975" s="11"/>
      <c r="V975" s="11"/>
      <c r="W975" s="11"/>
    </row>
    <row r="976">
      <c r="A976" s="11"/>
      <c r="B976" s="11"/>
      <c r="C976" s="11"/>
      <c r="D976" s="11"/>
      <c r="E976" s="11"/>
      <c r="F976" s="11"/>
      <c r="G976" s="11"/>
      <c r="H976" s="11"/>
      <c r="I976" s="11"/>
      <c r="J976" s="11"/>
      <c r="K976" s="39"/>
      <c r="L976" s="11"/>
      <c r="M976" s="11"/>
      <c r="N976" s="11"/>
      <c r="O976" s="11"/>
      <c r="P976" s="10"/>
      <c r="Q976" s="11"/>
      <c r="R976" s="11"/>
      <c r="S976" s="11"/>
      <c r="T976" s="11"/>
      <c r="U976" s="11"/>
      <c r="V976" s="11"/>
      <c r="W976" s="11"/>
    </row>
    <row r="977">
      <c r="A977" s="11"/>
      <c r="B977" s="11"/>
      <c r="C977" s="11"/>
      <c r="D977" s="11"/>
      <c r="E977" s="11"/>
      <c r="F977" s="11"/>
      <c r="G977" s="11"/>
      <c r="H977" s="11"/>
      <c r="I977" s="11"/>
      <c r="J977" s="11"/>
      <c r="K977" s="39"/>
      <c r="L977" s="11"/>
      <c r="M977" s="11"/>
      <c r="N977" s="11"/>
      <c r="O977" s="11"/>
      <c r="P977" s="10"/>
      <c r="Q977" s="11"/>
      <c r="R977" s="11"/>
      <c r="S977" s="11"/>
      <c r="T977" s="11"/>
      <c r="U977" s="11"/>
      <c r="V977" s="11"/>
      <c r="W977" s="11"/>
    </row>
    <row r="978">
      <c r="A978" s="11"/>
      <c r="B978" s="11"/>
      <c r="C978" s="11"/>
      <c r="D978" s="11"/>
      <c r="E978" s="11"/>
      <c r="F978" s="11"/>
      <c r="G978" s="11"/>
      <c r="H978" s="11"/>
      <c r="I978" s="11"/>
      <c r="J978" s="11"/>
      <c r="K978" s="39"/>
      <c r="L978" s="11"/>
      <c r="M978" s="11"/>
      <c r="N978" s="11"/>
      <c r="O978" s="11"/>
      <c r="P978" s="10"/>
      <c r="Q978" s="11"/>
      <c r="R978" s="11"/>
      <c r="S978" s="11"/>
      <c r="T978" s="11"/>
      <c r="U978" s="11"/>
      <c r="V978" s="11"/>
      <c r="W978" s="11"/>
    </row>
    <row r="979">
      <c r="A979" s="11"/>
      <c r="B979" s="11"/>
      <c r="C979" s="11"/>
      <c r="D979" s="11"/>
      <c r="E979" s="11"/>
      <c r="F979" s="11"/>
      <c r="G979" s="11"/>
      <c r="H979" s="11"/>
      <c r="I979" s="11"/>
      <c r="J979" s="11"/>
      <c r="K979" s="39"/>
      <c r="L979" s="11"/>
      <c r="M979" s="11"/>
      <c r="N979" s="11"/>
      <c r="O979" s="11"/>
      <c r="P979" s="10"/>
      <c r="Q979" s="11"/>
      <c r="R979" s="11"/>
      <c r="S979" s="11"/>
      <c r="T979" s="11"/>
      <c r="U979" s="11"/>
      <c r="V979" s="11"/>
      <c r="W979" s="11"/>
    </row>
    <row r="980">
      <c r="A980" s="11"/>
      <c r="B980" s="11"/>
      <c r="C980" s="11"/>
      <c r="D980" s="11"/>
      <c r="E980" s="11"/>
      <c r="F980" s="11"/>
      <c r="G980" s="11"/>
      <c r="H980" s="11"/>
      <c r="I980" s="11"/>
      <c r="J980" s="11"/>
      <c r="K980" s="39"/>
      <c r="L980" s="11"/>
      <c r="M980" s="11"/>
      <c r="N980" s="11"/>
      <c r="O980" s="11"/>
      <c r="P980" s="10"/>
      <c r="Q980" s="11"/>
      <c r="R980" s="11"/>
      <c r="S980" s="11"/>
      <c r="T980" s="11"/>
      <c r="U980" s="11"/>
      <c r="V980" s="11"/>
      <c r="W980" s="11"/>
    </row>
    <row r="981">
      <c r="A981" s="11"/>
      <c r="B981" s="11"/>
      <c r="C981" s="11"/>
      <c r="D981" s="11"/>
      <c r="E981" s="11"/>
      <c r="F981" s="11"/>
      <c r="G981" s="11"/>
      <c r="H981" s="11"/>
      <c r="I981" s="11"/>
      <c r="J981" s="11"/>
      <c r="K981" s="39"/>
      <c r="L981" s="11"/>
      <c r="M981" s="11"/>
      <c r="N981" s="11"/>
      <c r="O981" s="11"/>
      <c r="P981" s="10"/>
      <c r="Q981" s="11"/>
      <c r="R981" s="11"/>
      <c r="S981" s="11"/>
      <c r="T981" s="11"/>
      <c r="U981" s="11"/>
      <c r="V981" s="11"/>
      <c r="W981" s="11"/>
    </row>
    <row r="982">
      <c r="A982" s="11"/>
      <c r="B982" s="11"/>
      <c r="C982" s="11"/>
      <c r="D982" s="11"/>
      <c r="E982" s="11"/>
      <c r="F982" s="11"/>
      <c r="G982" s="11"/>
      <c r="H982" s="11"/>
      <c r="I982" s="11"/>
      <c r="J982" s="11"/>
      <c r="K982" s="39"/>
      <c r="L982" s="11"/>
      <c r="M982" s="11"/>
      <c r="N982" s="11"/>
      <c r="O982" s="11"/>
      <c r="P982" s="10"/>
      <c r="Q982" s="11"/>
      <c r="R982" s="11"/>
      <c r="S982" s="11"/>
      <c r="T982" s="11"/>
      <c r="U982" s="11"/>
      <c r="V982" s="11"/>
      <c r="W982" s="11"/>
    </row>
    <row r="983">
      <c r="A983" s="11"/>
      <c r="B983" s="11"/>
      <c r="C983" s="11"/>
      <c r="D983" s="11"/>
      <c r="E983" s="11"/>
      <c r="F983" s="11"/>
      <c r="G983" s="11"/>
      <c r="H983" s="11"/>
      <c r="I983" s="11"/>
      <c r="J983" s="11"/>
      <c r="K983" s="39"/>
      <c r="L983" s="11"/>
      <c r="M983" s="11"/>
      <c r="N983" s="11"/>
      <c r="O983" s="11"/>
      <c r="P983" s="10"/>
      <c r="Q983" s="11"/>
      <c r="R983" s="11"/>
      <c r="S983" s="11"/>
      <c r="T983" s="11"/>
      <c r="U983" s="11"/>
      <c r="V983" s="11"/>
      <c r="W983" s="11"/>
    </row>
    <row r="984">
      <c r="A984" s="11"/>
      <c r="B984" s="11"/>
      <c r="C984" s="11"/>
      <c r="D984" s="11"/>
      <c r="E984" s="11"/>
      <c r="F984" s="11"/>
      <c r="G984" s="11"/>
      <c r="H984" s="11"/>
      <c r="I984" s="11"/>
      <c r="J984" s="11"/>
      <c r="K984" s="39"/>
      <c r="L984" s="11"/>
      <c r="M984" s="11"/>
      <c r="N984" s="11"/>
      <c r="O984" s="11"/>
      <c r="P984" s="10"/>
      <c r="Q984" s="11"/>
      <c r="R984" s="11"/>
      <c r="S984" s="11"/>
      <c r="T984" s="11"/>
      <c r="U984" s="11"/>
      <c r="V984" s="11"/>
      <c r="W984" s="11"/>
    </row>
    <row r="985">
      <c r="A985" s="11"/>
      <c r="B985" s="11"/>
      <c r="C985" s="11"/>
      <c r="D985" s="11"/>
      <c r="E985" s="11"/>
      <c r="F985" s="11"/>
      <c r="G985" s="11"/>
      <c r="H985" s="11"/>
      <c r="I985" s="11"/>
      <c r="J985" s="11"/>
      <c r="K985" s="39"/>
      <c r="L985" s="11"/>
      <c r="M985" s="11"/>
      <c r="N985" s="11"/>
      <c r="O985" s="11"/>
      <c r="P985" s="10"/>
      <c r="Q985" s="11"/>
      <c r="R985" s="11"/>
      <c r="S985" s="11"/>
      <c r="T985" s="11"/>
      <c r="U985" s="11"/>
      <c r="V985" s="11"/>
      <c r="W985" s="11"/>
    </row>
    <row r="986">
      <c r="A986" s="11"/>
      <c r="B986" s="11"/>
      <c r="C986" s="11"/>
      <c r="D986" s="11"/>
      <c r="E986" s="11"/>
      <c r="F986" s="11"/>
      <c r="G986" s="11"/>
      <c r="H986" s="11"/>
      <c r="I986" s="11"/>
      <c r="J986" s="11"/>
      <c r="K986" s="39"/>
      <c r="L986" s="11"/>
      <c r="M986" s="11"/>
      <c r="N986" s="11"/>
      <c r="O986" s="11"/>
      <c r="P986" s="10"/>
      <c r="Q986" s="11"/>
      <c r="R986" s="11"/>
      <c r="S986" s="11"/>
      <c r="T986" s="11"/>
      <c r="U986" s="11"/>
      <c r="V986" s="11"/>
      <c r="W986" s="11"/>
    </row>
    <row r="987">
      <c r="A987" s="11"/>
      <c r="B987" s="11"/>
      <c r="C987" s="11"/>
      <c r="D987" s="11"/>
      <c r="E987" s="11"/>
      <c r="F987" s="11"/>
      <c r="G987" s="11"/>
      <c r="H987" s="11"/>
      <c r="I987" s="11"/>
      <c r="J987" s="11"/>
      <c r="K987" s="39"/>
      <c r="L987" s="11"/>
      <c r="M987" s="11"/>
      <c r="N987" s="11"/>
      <c r="O987" s="11"/>
      <c r="P987" s="10"/>
      <c r="Q987" s="11"/>
      <c r="R987" s="11"/>
      <c r="S987" s="11"/>
      <c r="T987" s="11"/>
      <c r="U987" s="11"/>
      <c r="V987" s="11"/>
      <c r="W987" s="11"/>
    </row>
    <row r="988">
      <c r="A988" s="11"/>
      <c r="B988" s="11"/>
      <c r="C988" s="11"/>
      <c r="D988" s="11"/>
      <c r="E988" s="11"/>
      <c r="F988" s="11"/>
      <c r="G988" s="11"/>
      <c r="H988" s="11"/>
      <c r="I988" s="11"/>
      <c r="J988" s="11"/>
      <c r="K988" s="39"/>
      <c r="L988" s="11"/>
      <c r="M988" s="11"/>
      <c r="N988" s="11"/>
      <c r="O988" s="11"/>
      <c r="P988" s="10"/>
      <c r="Q988" s="11"/>
      <c r="R988" s="11"/>
      <c r="S988" s="11"/>
      <c r="T988" s="11"/>
      <c r="U988" s="11"/>
      <c r="V988" s="11"/>
      <c r="W988" s="11"/>
    </row>
    <row r="989">
      <c r="A989" s="11"/>
      <c r="B989" s="11"/>
      <c r="C989" s="11"/>
      <c r="D989" s="11"/>
      <c r="E989" s="11"/>
      <c r="F989" s="11"/>
      <c r="G989" s="11"/>
      <c r="H989" s="11"/>
      <c r="I989" s="11"/>
      <c r="J989" s="11"/>
      <c r="K989" s="39"/>
      <c r="L989" s="11"/>
      <c r="M989" s="11"/>
      <c r="N989" s="11"/>
      <c r="O989" s="11"/>
      <c r="P989" s="10"/>
      <c r="Q989" s="11"/>
      <c r="R989" s="11"/>
      <c r="S989" s="11"/>
      <c r="T989" s="11"/>
      <c r="U989" s="11"/>
      <c r="V989" s="11"/>
      <c r="W989" s="11"/>
    </row>
    <row r="990">
      <c r="A990" s="11"/>
      <c r="B990" s="11"/>
      <c r="C990" s="11"/>
      <c r="D990" s="11"/>
      <c r="E990" s="11"/>
      <c r="F990" s="11"/>
      <c r="G990" s="11"/>
      <c r="H990" s="11"/>
      <c r="I990" s="11"/>
      <c r="J990" s="11"/>
      <c r="K990" s="39"/>
      <c r="L990" s="11"/>
      <c r="M990" s="11"/>
      <c r="N990" s="11"/>
      <c r="O990" s="11"/>
      <c r="P990" s="10"/>
      <c r="Q990" s="11"/>
      <c r="R990" s="11"/>
      <c r="S990" s="11"/>
      <c r="T990" s="11"/>
      <c r="U990" s="11"/>
      <c r="V990" s="11"/>
      <c r="W990" s="11"/>
    </row>
    <row r="991">
      <c r="A991" s="11"/>
      <c r="B991" s="11"/>
      <c r="C991" s="11"/>
      <c r="D991" s="11"/>
      <c r="E991" s="11"/>
      <c r="F991" s="11"/>
      <c r="G991" s="11"/>
      <c r="H991" s="11"/>
      <c r="I991" s="11"/>
      <c r="J991" s="11"/>
      <c r="K991" s="39"/>
      <c r="L991" s="11"/>
      <c r="M991" s="11"/>
      <c r="N991" s="11"/>
      <c r="O991" s="11"/>
      <c r="P991" s="10"/>
      <c r="Q991" s="11"/>
      <c r="R991" s="11"/>
      <c r="S991" s="11"/>
      <c r="T991" s="11"/>
      <c r="U991" s="11"/>
      <c r="V991" s="11"/>
      <c r="W991" s="11"/>
    </row>
    <row r="992">
      <c r="A992" s="11"/>
      <c r="B992" s="11"/>
      <c r="C992" s="11"/>
      <c r="D992" s="11"/>
      <c r="E992" s="11"/>
      <c r="F992" s="11"/>
      <c r="G992" s="11"/>
      <c r="H992" s="11"/>
      <c r="I992" s="11"/>
      <c r="J992" s="11"/>
      <c r="K992" s="39"/>
      <c r="L992" s="11"/>
      <c r="M992" s="11"/>
      <c r="N992" s="11"/>
      <c r="O992" s="11"/>
      <c r="P992" s="10"/>
      <c r="Q992" s="11"/>
      <c r="R992" s="11"/>
      <c r="S992" s="11"/>
      <c r="T992" s="11"/>
      <c r="U992" s="11"/>
      <c r="V992" s="11"/>
      <c r="W992" s="11"/>
    </row>
    <row r="993">
      <c r="A993" s="11"/>
      <c r="B993" s="11"/>
      <c r="C993" s="11"/>
      <c r="D993" s="11"/>
      <c r="E993" s="11"/>
      <c r="F993" s="11"/>
      <c r="G993" s="11"/>
      <c r="H993" s="11"/>
      <c r="I993" s="11"/>
      <c r="J993" s="11"/>
      <c r="K993" s="39"/>
      <c r="L993" s="11"/>
      <c r="M993" s="11"/>
      <c r="N993" s="11"/>
      <c r="O993" s="11"/>
      <c r="P993" s="10"/>
      <c r="Q993" s="11"/>
      <c r="R993" s="11"/>
      <c r="S993" s="11"/>
      <c r="T993" s="11"/>
      <c r="U993" s="11"/>
      <c r="V993" s="11"/>
      <c r="W993" s="11"/>
    </row>
    <row r="994">
      <c r="A994" s="11"/>
      <c r="B994" s="11"/>
      <c r="C994" s="11"/>
      <c r="D994" s="11"/>
      <c r="E994" s="11"/>
      <c r="F994" s="11"/>
      <c r="G994" s="11"/>
      <c r="H994" s="11"/>
      <c r="I994" s="11"/>
      <c r="J994" s="11"/>
      <c r="K994" s="39"/>
      <c r="L994" s="11"/>
      <c r="M994" s="11"/>
      <c r="N994" s="11"/>
      <c r="O994" s="11"/>
      <c r="P994" s="10"/>
      <c r="Q994" s="11"/>
      <c r="R994" s="11"/>
      <c r="S994" s="11"/>
      <c r="T994" s="11"/>
      <c r="U994" s="11"/>
      <c r="V994" s="11"/>
      <c r="W994" s="11"/>
    </row>
    <row r="995">
      <c r="A995" s="11"/>
      <c r="B995" s="11"/>
      <c r="C995" s="11"/>
      <c r="D995" s="11"/>
      <c r="E995" s="11"/>
      <c r="F995" s="11"/>
      <c r="G995" s="11"/>
      <c r="H995" s="11"/>
      <c r="I995" s="11"/>
      <c r="J995" s="11"/>
      <c r="K995" s="39"/>
      <c r="L995" s="11"/>
      <c r="M995" s="11"/>
      <c r="N995" s="11"/>
      <c r="O995" s="11"/>
      <c r="P995" s="10"/>
      <c r="Q995" s="11"/>
      <c r="R995" s="11"/>
      <c r="S995" s="11"/>
      <c r="T995" s="11"/>
      <c r="U995" s="11"/>
      <c r="V995" s="11"/>
      <c r="W995" s="11"/>
    </row>
    <row r="996">
      <c r="A996" s="11"/>
      <c r="B996" s="11"/>
      <c r="C996" s="11"/>
      <c r="D996" s="11"/>
      <c r="E996" s="11"/>
      <c r="F996" s="11"/>
      <c r="G996" s="11"/>
      <c r="H996" s="11"/>
      <c r="I996" s="11"/>
      <c r="J996" s="11"/>
      <c r="K996" s="39"/>
      <c r="L996" s="11"/>
      <c r="M996" s="11"/>
      <c r="N996" s="11"/>
      <c r="O996" s="11"/>
      <c r="P996" s="10"/>
      <c r="Q996" s="11"/>
      <c r="R996" s="11"/>
      <c r="S996" s="11"/>
      <c r="T996" s="11"/>
      <c r="U996" s="11"/>
      <c r="V996" s="11"/>
      <c r="W996" s="11"/>
    </row>
    <row r="997">
      <c r="A997" s="11"/>
      <c r="B997" s="11"/>
      <c r="C997" s="11"/>
      <c r="D997" s="11"/>
      <c r="E997" s="11"/>
      <c r="F997" s="11"/>
      <c r="G997" s="11"/>
      <c r="H997" s="11"/>
      <c r="I997" s="11"/>
      <c r="J997" s="11"/>
      <c r="K997" s="39"/>
      <c r="L997" s="11"/>
      <c r="M997" s="11"/>
      <c r="N997" s="11"/>
      <c r="O997" s="11"/>
      <c r="P997" s="10"/>
      <c r="Q997" s="11"/>
      <c r="R997" s="11"/>
      <c r="S997" s="11"/>
      <c r="T997" s="11"/>
      <c r="U997" s="11"/>
      <c r="V997" s="11"/>
      <c r="W997" s="11"/>
    </row>
    <row r="998">
      <c r="A998" s="11"/>
      <c r="B998" s="11"/>
      <c r="C998" s="11"/>
      <c r="D998" s="11"/>
      <c r="E998" s="11"/>
      <c r="F998" s="11"/>
      <c r="G998" s="11"/>
      <c r="H998" s="11"/>
      <c r="I998" s="11"/>
      <c r="J998" s="11"/>
      <c r="K998" s="39"/>
      <c r="L998" s="11"/>
      <c r="M998" s="11"/>
      <c r="N998" s="11"/>
      <c r="O998" s="11"/>
      <c r="P998" s="10"/>
      <c r="Q998" s="11"/>
      <c r="R998" s="11"/>
      <c r="S998" s="11"/>
      <c r="T998" s="11"/>
      <c r="U998" s="11"/>
      <c r="V998" s="11"/>
      <c r="W998" s="11"/>
    </row>
    <row r="999">
      <c r="A999" s="11"/>
      <c r="B999" s="11"/>
      <c r="C999" s="11"/>
      <c r="D999" s="11"/>
      <c r="E999" s="11"/>
      <c r="F999" s="11"/>
      <c r="G999" s="11"/>
      <c r="H999" s="11"/>
      <c r="I999" s="11"/>
      <c r="J999" s="11"/>
      <c r="K999" s="39"/>
      <c r="L999" s="11"/>
      <c r="M999" s="11"/>
      <c r="N999" s="11"/>
      <c r="O999" s="11"/>
      <c r="P999" s="10"/>
      <c r="Q999" s="11"/>
      <c r="R999" s="11"/>
      <c r="S999" s="11"/>
      <c r="T999" s="11"/>
      <c r="U999" s="11"/>
      <c r="V999" s="11"/>
      <c r="W999" s="11"/>
    </row>
    <row r="1000">
      <c r="A1000" s="11"/>
      <c r="B1000" s="11"/>
      <c r="C1000" s="11"/>
      <c r="D1000" s="11"/>
      <c r="E1000" s="11"/>
      <c r="F1000" s="11"/>
      <c r="G1000" s="11"/>
      <c r="H1000" s="11"/>
      <c r="I1000" s="11"/>
      <c r="J1000" s="11"/>
      <c r="K1000" s="39"/>
      <c r="L1000" s="11"/>
      <c r="M1000" s="11"/>
      <c r="N1000" s="11"/>
      <c r="O1000" s="11"/>
      <c r="P1000" s="10"/>
      <c r="Q1000" s="11"/>
      <c r="R1000" s="11"/>
      <c r="S1000" s="11"/>
      <c r="T1000" s="11"/>
      <c r="U1000" s="11"/>
      <c r="V1000" s="11"/>
      <c r="W1000" s="11"/>
    </row>
    <row r="1001" ht="15.75" customHeight="1">
      <c r="A1001" s="11"/>
      <c r="B1001" s="11"/>
      <c r="C1001" s="11"/>
      <c r="D1001" s="11"/>
      <c r="E1001" s="11"/>
      <c r="F1001" s="11"/>
      <c r="G1001" s="11"/>
      <c r="H1001" s="11"/>
      <c r="I1001" s="11"/>
      <c r="J1001" s="11"/>
      <c r="K1001" s="39"/>
      <c r="L1001" s="11"/>
      <c r="M1001" s="11"/>
      <c r="N1001" s="11"/>
      <c r="O1001" s="11"/>
      <c r="P1001" s="10"/>
      <c r="Q1001" s="11"/>
      <c r="R1001" s="11"/>
      <c r="S1001" s="11"/>
      <c r="T1001" s="11"/>
      <c r="U1001" s="11"/>
      <c r="V1001" s="11"/>
      <c r="W1001" s="11"/>
    </row>
    <row r="1002" ht="15.75" customHeight="1">
      <c r="A1002" s="11"/>
      <c r="B1002" s="11"/>
      <c r="C1002" s="11"/>
      <c r="D1002" s="11"/>
      <c r="E1002" s="11"/>
      <c r="F1002" s="11"/>
      <c r="G1002" s="11"/>
      <c r="H1002" s="11"/>
      <c r="I1002" s="11"/>
      <c r="J1002" s="11"/>
      <c r="K1002" s="39"/>
      <c r="L1002" s="11"/>
      <c r="M1002" s="11"/>
      <c r="N1002" s="11"/>
      <c r="O1002" s="11"/>
      <c r="P1002" s="10"/>
      <c r="Q1002" s="11"/>
      <c r="R1002" s="11"/>
      <c r="S1002" s="11"/>
      <c r="T1002" s="11"/>
      <c r="U1002" s="11"/>
      <c r="V1002" s="11"/>
      <c r="W1002" s="11"/>
    </row>
    <row r="1003" ht="15.75" customHeight="1">
      <c r="A1003" s="11"/>
      <c r="B1003" s="11"/>
      <c r="C1003" s="11"/>
      <c r="D1003" s="11"/>
      <c r="E1003" s="11"/>
      <c r="F1003" s="11"/>
      <c r="G1003" s="11"/>
      <c r="H1003" s="11"/>
      <c r="I1003" s="11"/>
      <c r="J1003" s="11"/>
      <c r="K1003" s="39"/>
      <c r="L1003" s="11"/>
      <c r="M1003" s="11"/>
      <c r="N1003" s="11"/>
      <c r="O1003" s="11"/>
      <c r="P1003" s="10"/>
      <c r="Q1003" s="11"/>
      <c r="R1003" s="11"/>
      <c r="S1003" s="11"/>
      <c r="T1003" s="11"/>
      <c r="U1003" s="11"/>
      <c r="V1003" s="11"/>
      <c r="W1003" s="11"/>
    </row>
    <row r="1004" ht="15.75" customHeight="1">
      <c r="A1004" s="11"/>
      <c r="B1004" s="11"/>
      <c r="C1004" s="11"/>
      <c r="D1004" s="11"/>
      <c r="E1004" s="11"/>
      <c r="F1004" s="11"/>
      <c r="G1004" s="11"/>
      <c r="H1004" s="11"/>
      <c r="I1004" s="11"/>
      <c r="J1004" s="11"/>
      <c r="K1004" s="39"/>
      <c r="L1004" s="11"/>
      <c r="M1004" s="11"/>
      <c r="N1004" s="11"/>
      <c r="O1004" s="11"/>
      <c r="P1004" s="10"/>
      <c r="Q1004" s="11"/>
      <c r="R1004" s="11"/>
      <c r="S1004" s="11"/>
      <c r="T1004" s="11"/>
      <c r="U1004" s="11"/>
      <c r="V1004" s="11"/>
      <c r="W1004" s="11"/>
    </row>
    <row r="1005" ht="15.75" customHeight="1">
      <c r="A1005" s="11"/>
      <c r="B1005" s="11"/>
      <c r="C1005" s="11"/>
      <c r="D1005" s="11"/>
      <c r="E1005" s="11"/>
      <c r="F1005" s="11"/>
      <c r="G1005" s="11"/>
      <c r="H1005" s="11"/>
      <c r="I1005" s="11"/>
      <c r="J1005" s="11"/>
      <c r="K1005" s="39"/>
      <c r="L1005" s="11"/>
      <c r="M1005" s="11"/>
      <c r="N1005" s="11"/>
      <c r="O1005" s="11"/>
      <c r="P1005" s="10"/>
      <c r="Q1005" s="11"/>
      <c r="R1005" s="11"/>
      <c r="S1005" s="11"/>
      <c r="T1005" s="11"/>
      <c r="U1005" s="11"/>
      <c r="V1005" s="11"/>
      <c r="W1005" s="11"/>
    </row>
    <row r="1006" ht="15.75" customHeight="1">
      <c r="A1006" s="11"/>
      <c r="B1006" s="11"/>
      <c r="C1006" s="11"/>
      <c r="D1006" s="11"/>
      <c r="E1006" s="11"/>
      <c r="F1006" s="11"/>
      <c r="G1006" s="11"/>
      <c r="H1006" s="11"/>
      <c r="I1006" s="11"/>
      <c r="J1006" s="11"/>
      <c r="K1006" s="39"/>
      <c r="L1006" s="11"/>
      <c r="M1006" s="11"/>
      <c r="N1006" s="11"/>
      <c r="O1006" s="11"/>
      <c r="P1006" s="10"/>
      <c r="Q1006" s="11"/>
      <c r="R1006" s="11"/>
      <c r="S1006" s="11"/>
      <c r="T1006" s="11"/>
      <c r="U1006" s="11"/>
      <c r="V1006" s="11"/>
      <c r="W1006" s="11"/>
    </row>
    <row r="1007" ht="15.75" customHeight="1">
      <c r="A1007" s="11"/>
      <c r="B1007" s="11"/>
      <c r="C1007" s="11"/>
      <c r="D1007" s="11"/>
      <c r="E1007" s="11"/>
      <c r="F1007" s="11"/>
      <c r="G1007" s="11"/>
      <c r="H1007" s="11"/>
      <c r="I1007" s="11"/>
      <c r="J1007" s="11"/>
      <c r="K1007" s="39"/>
      <c r="L1007" s="11"/>
      <c r="M1007" s="11"/>
      <c r="N1007" s="11"/>
      <c r="O1007" s="11"/>
      <c r="P1007" s="10"/>
      <c r="Q1007" s="11"/>
      <c r="R1007" s="11"/>
      <c r="S1007" s="11"/>
      <c r="T1007" s="11"/>
      <c r="U1007" s="11"/>
      <c r="V1007" s="11"/>
      <c r="W1007" s="11"/>
    </row>
    <row r="1008" ht="15.75" customHeight="1">
      <c r="A1008" s="11"/>
      <c r="B1008" s="11"/>
      <c r="C1008" s="11"/>
      <c r="D1008" s="11"/>
      <c r="E1008" s="11"/>
      <c r="F1008" s="11"/>
      <c r="G1008" s="11"/>
      <c r="H1008" s="11"/>
      <c r="I1008" s="11"/>
      <c r="J1008" s="11"/>
      <c r="K1008" s="39"/>
      <c r="L1008" s="11"/>
      <c r="M1008" s="11"/>
      <c r="N1008" s="11"/>
      <c r="O1008" s="11"/>
      <c r="P1008" s="10"/>
      <c r="Q1008" s="11"/>
      <c r="R1008" s="11"/>
      <c r="S1008" s="11"/>
      <c r="T1008" s="11"/>
      <c r="U1008" s="11"/>
      <c r="V1008" s="11"/>
      <c r="W1008" s="11"/>
    </row>
    <row r="1009" ht="15.75" customHeight="1">
      <c r="A1009" s="11"/>
      <c r="B1009" s="11"/>
      <c r="C1009" s="11"/>
      <c r="D1009" s="11"/>
      <c r="E1009" s="11"/>
      <c r="F1009" s="11"/>
      <c r="G1009" s="11"/>
      <c r="H1009" s="11"/>
      <c r="I1009" s="11"/>
      <c r="J1009" s="11"/>
      <c r="K1009" s="39"/>
      <c r="L1009" s="11"/>
      <c r="M1009" s="11"/>
      <c r="N1009" s="11"/>
      <c r="O1009" s="11"/>
      <c r="P1009" s="10"/>
      <c r="Q1009" s="11"/>
      <c r="R1009" s="11"/>
      <c r="S1009" s="11"/>
      <c r="T1009" s="11"/>
      <c r="U1009" s="11"/>
      <c r="V1009" s="11"/>
      <c r="W1009" s="11"/>
    </row>
    <row r="1010" ht="15.75" customHeight="1">
      <c r="A1010" s="11"/>
      <c r="B1010" s="11"/>
      <c r="C1010" s="11"/>
      <c r="D1010" s="11"/>
      <c r="E1010" s="11"/>
      <c r="F1010" s="11"/>
      <c r="G1010" s="11"/>
      <c r="H1010" s="11"/>
      <c r="I1010" s="11"/>
      <c r="J1010" s="11"/>
      <c r="K1010" s="39"/>
      <c r="L1010" s="11"/>
      <c r="M1010" s="11"/>
      <c r="N1010" s="11"/>
      <c r="O1010" s="11"/>
      <c r="P1010" s="10"/>
      <c r="Q1010" s="11"/>
      <c r="R1010" s="11"/>
      <c r="S1010" s="11"/>
      <c r="T1010" s="11"/>
      <c r="U1010" s="11"/>
      <c r="V1010" s="11"/>
      <c r="W1010" s="11"/>
    </row>
    <row r="1011" ht="15.75" customHeight="1">
      <c r="A1011" s="11"/>
      <c r="B1011" s="11"/>
      <c r="C1011" s="11"/>
      <c r="D1011" s="11"/>
      <c r="E1011" s="11"/>
      <c r="F1011" s="11"/>
      <c r="G1011" s="11"/>
      <c r="H1011" s="11"/>
      <c r="I1011" s="11"/>
      <c r="J1011" s="11"/>
      <c r="K1011" s="39"/>
      <c r="L1011" s="11"/>
      <c r="M1011" s="11"/>
      <c r="N1011" s="11"/>
      <c r="O1011" s="11"/>
      <c r="P1011" s="10"/>
      <c r="Q1011" s="11"/>
      <c r="R1011" s="11"/>
      <c r="S1011" s="11"/>
      <c r="T1011" s="11"/>
      <c r="U1011" s="11"/>
      <c r="V1011" s="11"/>
      <c r="W1011" s="11"/>
    </row>
    <row r="1012" ht="15.75" customHeight="1">
      <c r="A1012" s="11"/>
      <c r="B1012" s="11"/>
      <c r="C1012" s="11"/>
      <c r="D1012" s="11"/>
      <c r="E1012" s="11"/>
      <c r="F1012" s="11"/>
      <c r="G1012" s="11"/>
      <c r="H1012" s="11"/>
      <c r="I1012" s="11"/>
      <c r="J1012" s="11"/>
      <c r="K1012" s="39"/>
      <c r="L1012" s="11"/>
      <c r="M1012" s="11"/>
      <c r="N1012" s="11"/>
      <c r="O1012" s="11"/>
      <c r="P1012" s="10"/>
      <c r="Q1012" s="11"/>
      <c r="R1012" s="11"/>
      <c r="S1012" s="11"/>
      <c r="T1012" s="11"/>
      <c r="U1012" s="11"/>
      <c r="V1012" s="11"/>
      <c r="W1012" s="11"/>
    </row>
    <row r="1013" ht="15.75" customHeight="1">
      <c r="A1013" s="11"/>
      <c r="B1013" s="11"/>
      <c r="C1013" s="11"/>
      <c r="D1013" s="11"/>
      <c r="E1013" s="11"/>
      <c r="F1013" s="11"/>
      <c r="G1013" s="11"/>
      <c r="H1013" s="11"/>
      <c r="I1013" s="11"/>
      <c r="J1013" s="11"/>
      <c r="K1013" s="39"/>
      <c r="L1013" s="11"/>
      <c r="M1013" s="11"/>
      <c r="N1013" s="11"/>
      <c r="O1013" s="11"/>
      <c r="P1013" s="10"/>
      <c r="Q1013" s="11"/>
      <c r="R1013" s="11"/>
      <c r="S1013" s="11"/>
      <c r="T1013" s="11"/>
      <c r="U1013" s="11"/>
      <c r="V1013" s="11"/>
      <c r="W1013" s="11"/>
    </row>
    <row r="1014" ht="15.75" customHeight="1">
      <c r="A1014" s="11"/>
      <c r="B1014" s="11"/>
      <c r="C1014" s="11"/>
      <c r="D1014" s="11"/>
      <c r="E1014" s="11"/>
      <c r="F1014" s="11"/>
      <c r="G1014" s="11"/>
      <c r="H1014" s="11"/>
      <c r="I1014" s="11"/>
      <c r="J1014" s="11"/>
      <c r="K1014" s="39"/>
      <c r="L1014" s="11"/>
      <c r="M1014" s="11"/>
      <c r="N1014" s="11"/>
      <c r="O1014" s="11"/>
      <c r="P1014" s="10"/>
      <c r="Q1014" s="11"/>
      <c r="R1014" s="11"/>
      <c r="S1014" s="11"/>
      <c r="T1014" s="11"/>
      <c r="U1014" s="11"/>
      <c r="V1014" s="11"/>
      <c r="W1014" s="11"/>
    </row>
    <row r="1015" ht="15.75" customHeight="1">
      <c r="A1015" s="11"/>
      <c r="B1015" s="11"/>
      <c r="C1015" s="11"/>
      <c r="D1015" s="11"/>
      <c r="E1015" s="11"/>
      <c r="F1015" s="11"/>
      <c r="G1015" s="11"/>
      <c r="H1015" s="11"/>
      <c r="I1015" s="11"/>
      <c r="J1015" s="11"/>
      <c r="K1015" s="39"/>
      <c r="L1015" s="11"/>
      <c r="M1015" s="11"/>
      <c r="N1015" s="11"/>
      <c r="O1015" s="11"/>
      <c r="P1015" s="10"/>
      <c r="Q1015" s="11"/>
      <c r="R1015" s="11"/>
      <c r="S1015" s="11"/>
      <c r="T1015" s="11"/>
      <c r="U1015" s="11"/>
      <c r="V1015" s="11"/>
      <c r="W1015" s="11"/>
    </row>
    <row r="1016" ht="15.75" customHeight="1">
      <c r="A1016" s="11"/>
      <c r="B1016" s="11"/>
      <c r="C1016" s="11"/>
      <c r="D1016" s="11"/>
      <c r="E1016" s="11"/>
      <c r="F1016" s="11"/>
      <c r="G1016" s="11"/>
      <c r="H1016" s="11"/>
      <c r="I1016" s="11"/>
      <c r="J1016" s="11"/>
      <c r="K1016" s="39"/>
      <c r="L1016" s="11"/>
      <c r="M1016" s="11"/>
      <c r="N1016" s="11"/>
      <c r="O1016" s="11"/>
      <c r="P1016" s="10"/>
      <c r="Q1016" s="11"/>
      <c r="R1016" s="11"/>
      <c r="S1016" s="11"/>
      <c r="T1016" s="11"/>
      <c r="U1016" s="11"/>
      <c r="V1016" s="11"/>
      <c r="W1016" s="11"/>
    </row>
    <row r="1017" ht="15.75" customHeight="1">
      <c r="A1017" s="11"/>
      <c r="B1017" s="11"/>
      <c r="C1017" s="11"/>
      <c r="D1017" s="11"/>
      <c r="E1017" s="11"/>
      <c r="F1017" s="11"/>
      <c r="G1017" s="11"/>
      <c r="H1017" s="11"/>
      <c r="I1017" s="11"/>
      <c r="J1017" s="11"/>
      <c r="K1017" s="39"/>
      <c r="L1017" s="11"/>
      <c r="M1017" s="11"/>
      <c r="N1017" s="11"/>
      <c r="O1017" s="11"/>
      <c r="P1017" s="10"/>
      <c r="Q1017" s="11"/>
      <c r="R1017" s="11"/>
      <c r="S1017" s="11"/>
      <c r="T1017" s="11"/>
      <c r="U1017" s="11"/>
      <c r="V1017" s="11"/>
      <c r="W1017" s="11"/>
    </row>
    <row r="1018" ht="15.75" customHeight="1">
      <c r="A1018" s="11"/>
      <c r="B1018" s="11"/>
      <c r="C1018" s="11"/>
      <c r="D1018" s="11"/>
      <c r="E1018" s="11"/>
      <c r="F1018" s="11"/>
      <c r="G1018" s="11"/>
      <c r="H1018" s="11"/>
      <c r="I1018" s="11"/>
      <c r="J1018" s="11"/>
      <c r="K1018" s="39"/>
      <c r="L1018" s="11"/>
      <c r="M1018" s="11"/>
      <c r="N1018" s="11"/>
      <c r="O1018" s="11"/>
      <c r="P1018" s="10"/>
      <c r="Q1018" s="11"/>
      <c r="R1018" s="11"/>
      <c r="S1018" s="11"/>
      <c r="T1018" s="11"/>
      <c r="U1018" s="11"/>
      <c r="V1018" s="11"/>
      <c r="W1018" s="11"/>
    </row>
    <row r="1019" ht="15.75" customHeight="1">
      <c r="A1019" s="11"/>
      <c r="B1019" s="11"/>
      <c r="C1019" s="11"/>
      <c r="D1019" s="11"/>
      <c r="E1019" s="11"/>
      <c r="F1019" s="11"/>
      <c r="G1019" s="11"/>
      <c r="H1019" s="11"/>
      <c r="I1019" s="11"/>
      <c r="J1019" s="11"/>
      <c r="K1019" s="39"/>
      <c r="L1019" s="11"/>
      <c r="M1019" s="11"/>
      <c r="N1019" s="11"/>
      <c r="O1019" s="11"/>
      <c r="P1019" s="10"/>
      <c r="Q1019" s="11"/>
      <c r="R1019" s="11"/>
      <c r="S1019" s="11"/>
      <c r="T1019" s="11"/>
      <c r="U1019" s="11"/>
      <c r="V1019" s="11"/>
      <c r="W1019" s="11"/>
    </row>
    <row r="1020" ht="15.75" customHeight="1">
      <c r="A1020" s="11"/>
      <c r="B1020" s="11"/>
      <c r="C1020" s="11"/>
      <c r="D1020" s="11"/>
      <c r="E1020" s="11"/>
      <c r="F1020" s="11"/>
      <c r="G1020" s="11"/>
      <c r="H1020" s="11"/>
      <c r="I1020" s="11"/>
      <c r="J1020" s="11"/>
      <c r="K1020" s="39"/>
      <c r="L1020" s="11"/>
      <c r="M1020" s="11"/>
      <c r="N1020" s="11"/>
      <c r="O1020" s="11"/>
      <c r="P1020" s="10"/>
      <c r="Q1020" s="11"/>
      <c r="R1020" s="11"/>
      <c r="S1020" s="11"/>
      <c r="T1020" s="11"/>
      <c r="U1020" s="11"/>
      <c r="V1020" s="11"/>
      <c r="W1020" s="11"/>
    </row>
    <row r="1021" ht="15.75" customHeight="1">
      <c r="A1021" s="11"/>
      <c r="B1021" s="11"/>
      <c r="C1021" s="11"/>
      <c r="D1021" s="11"/>
      <c r="E1021" s="11"/>
      <c r="F1021" s="11"/>
      <c r="G1021" s="11"/>
      <c r="H1021" s="11"/>
      <c r="I1021" s="11"/>
      <c r="J1021" s="11"/>
      <c r="K1021" s="39"/>
      <c r="L1021" s="11"/>
      <c r="M1021" s="11"/>
      <c r="N1021" s="11"/>
      <c r="O1021" s="11"/>
      <c r="P1021" s="10"/>
      <c r="Q1021" s="11"/>
      <c r="R1021" s="11"/>
      <c r="S1021" s="11"/>
      <c r="T1021" s="11"/>
      <c r="U1021" s="11"/>
      <c r="V1021" s="11"/>
      <c r="W1021" s="11"/>
    </row>
    <row r="1022" ht="15.75" customHeight="1">
      <c r="A1022" s="11"/>
      <c r="B1022" s="11"/>
      <c r="C1022" s="11"/>
      <c r="D1022" s="11"/>
      <c r="E1022" s="11"/>
      <c r="F1022" s="11"/>
      <c r="G1022" s="11"/>
      <c r="H1022" s="11"/>
      <c r="I1022" s="11"/>
      <c r="J1022" s="11"/>
      <c r="K1022" s="39"/>
      <c r="L1022" s="11"/>
      <c r="M1022" s="11"/>
      <c r="N1022" s="11"/>
      <c r="O1022" s="11"/>
      <c r="P1022" s="10"/>
      <c r="Q1022" s="11"/>
      <c r="R1022" s="11"/>
      <c r="S1022" s="11"/>
      <c r="T1022" s="11"/>
      <c r="U1022" s="11"/>
      <c r="V1022" s="11"/>
      <c r="W1022" s="11"/>
    </row>
    <row r="1023" ht="15.75" customHeight="1">
      <c r="A1023" s="11"/>
      <c r="B1023" s="11"/>
      <c r="C1023" s="11"/>
      <c r="D1023" s="11"/>
      <c r="E1023" s="11"/>
      <c r="F1023" s="11"/>
      <c r="G1023" s="11"/>
      <c r="H1023" s="11"/>
      <c r="I1023" s="11"/>
      <c r="J1023" s="11"/>
      <c r="K1023" s="39"/>
      <c r="L1023" s="11"/>
      <c r="M1023" s="11"/>
      <c r="N1023" s="11"/>
      <c r="O1023" s="11"/>
      <c r="P1023" s="10"/>
      <c r="Q1023" s="11"/>
      <c r="R1023" s="11"/>
      <c r="S1023" s="11"/>
      <c r="T1023" s="11"/>
      <c r="U1023" s="11"/>
      <c r="V1023" s="11"/>
      <c r="W1023" s="11"/>
    </row>
    <row r="1024" ht="15.75" customHeight="1">
      <c r="A1024" s="11"/>
      <c r="B1024" s="11"/>
      <c r="C1024" s="11"/>
      <c r="D1024" s="11"/>
      <c r="E1024" s="11"/>
      <c r="F1024" s="11"/>
      <c r="G1024" s="11"/>
      <c r="H1024" s="11"/>
      <c r="I1024" s="11"/>
      <c r="J1024" s="11"/>
      <c r="K1024" s="39"/>
      <c r="L1024" s="11"/>
      <c r="M1024" s="11"/>
      <c r="N1024" s="11"/>
      <c r="O1024" s="11"/>
      <c r="P1024" s="10"/>
      <c r="Q1024" s="11"/>
      <c r="R1024" s="11"/>
      <c r="S1024" s="11"/>
      <c r="T1024" s="11"/>
      <c r="U1024" s="11"/>
      <c r="V1024" s="11"/>
      <c r="W1024" s="11"/>
    </row>
    <row r="1025" ht="15.75" customHeight="1">
      <c r="A1025" s="11"/>
      <c r="B1025" s="11"/>
      <c r="C1025" s="11"/>
      <c r="D1025" s="11"/>
      <c r="E1025" s="11"/>
      <c r="F1025" s="11"/>
      <c r="G1025" s="11"/>
      <c r="H1025" s="11"/>
      <c r="I1025" s="11"/>
      <c r="J1025" s="11"/>
      <c r="K1025" s="39"/>
      <c r="L1025" s="11"/>
      <c r="M1025" s="11"/>
      <c r="N1025" s="11"/>
      <c r="O1025" s="11"/>
      <c r="P1025" s="10"/>
      <c r="Q1025" s="11"/>
      <c r="R1025" s="11"/>
      <c r="S1025" s="11"/>
      <c r="T1025" s="11"/>
      <c r="U1025" s="11"/>
      <c r="V1025" s="11"/>
      <c r="W1025" s="11"/>
    </row>
    <row r="1026" ht="15.75" customHeight="1">
      <c r="A1026" s="11"/>
      <c r="B1026" s="11"/>
      <c r="C1026" s="11"/>
      <c r="D1026" s="11"/>
      <c r="E1026" s="11"/>
      <c r="F1026" s="11"/>
      <c r="G1026" s="11"/>
      <c r="H1026" s="11"/>
      <c r="I1026" s="11"/>
      <c r="J1026" s="11"/>
      <c r="K1026" s="39"/>
      <c r="L1026" s="11"/>
      <c r="M1026" s="11"/>
      <c r="N1026" s="11"/>
      <c r="O1026" s="11"/>
      <c r="P1026" s="10"/>
      <c r="Q1026" s="11"/>
      <c r="R1026" s="11"/>
      <c r="S1026" s="11"/>
      <c r="T1026" s="11"/>
      <c r="U1026" s="11"/>
      <c r="V1026" s="11"/>
      <c r="W1026" s="11"/>
    </row>
    <row r="1027" ht="15.75" customHeight="1">
      <c r="A1027" s="11"/>
      <c r="B1027" s="11"/>
      <c r="C1027" s="11"/>
      <c r="D1027" s="11"/>
      <c r="E1027" s="11"/>
      <c r="F1027" s="11"/>
      <c r="G1027" s="11"/>
      <c r="H1027" s="11"/>
      <c r="I1027" s="11"/>
      <c r="J1027" s="11"/>
      <c r="K1027" s="39"/>
      <c r="L1027" s="11"/>
      <c r="M1027" s="11"/>
      <c r="N1027" s="11"/>
      <c r="O1027" s="11"/>
      <c r="P1027" s="10"/>
      <c r="Q1027" s="11"/>
      <c r="R1027" s="11"/>
      <c r="S1027" s="11"/>
      <c r="T1027" s="11"/>
      <c r="U1027" s="11"/>
      <c r="V1027" s="11"/>
      <c r="W1027" s="11"/>
    </row>
    <row r="1028" ht="15.75" customHeight="1">
      <c r="A1028" s="11"/>
      <c r="B1028" s="11"/>
      <c r="C1028" s="11"/>
      <c r="D1028" s="11"/>
      <c r="E1028" s="11"/>
      <c r="F1028" s="11"/>
      <c r="G1028" s="11"/>
      <c r="H1028" s="11"/>
      <c r="I1028" s="11"/>
      <c r="J1028" s="11"/>
      <c r="K1028" s="39"/>
      <c r="L1028" s="11"/>
      <c r="M1028" s="11"/>
      <c r="N1028" s="11"/>
      <c r="O1028" s="11"/>
      <c r="P1028" s="10"/>
      <c r="Q1028" s="11"/>
      <c r="R1028" s="11"/>
      <c r="S1028" s="11"/>
      <c r="T1028" s="11"/>
      <c r="U1028" s="11"/>
      <c r="V1028" s="11"/>
      <c r="W1028" s="11"/>
    </row>
    <row r="1029" ht="15.75" customHeight="1">
      <c r="A1029" s="11"/>
      <c r="B1029" s="11"/>
      <c r="C1029" s="11"/>
      <c r="D1029" s="11"/>
      <c r="E1029" s="11"/>
      <c r="F1029" s="11"/>
      <c r="G1029" s="11"/>
      <c r="H1029" s="11"/>
      <c r="I1029" s="11"/>
      <c r="J1029" s="11"/>
      <c r="K1029" s="39"/>
      <c r="L1029" s="11"/>
      <c r="M1029" s="11"/>
      <c r="N1029" s="11"/>
      <c r="O1029" s="11"/>
      <c r="P1029" s="10"/>
      <c r="Q1029" s="11"/>
      <c r="R1029" s="11"/>
      <c r="S1029" s="11"/>
      <c r="T1029" s="11"/>
      <c r="U1029" s="11"/>
      <c r="V1029" s="11"/>
      <c r="W1029" s="11"/>
    </row>
    <row r="1030" ht="15.75" customHeight="1">
      <c r="A1030" s="11"/>
      <c r="B1030" s="11"/>
      <c r="C1030" s="11"/>
      <c r="D1030" s="11"/>
      <c r="E1030" s="11"/>
      <c r="F1030" s="11"/>
      <c r="G1030" s="11"/>
      <c r="H1030" s="11"/>
      <c r="I1030" s="11"/>
      <c r="J1030" s="11"/>
      <c r="K1030" s="39"/>
      <c r="L1030" s="11"/>
      <c r="M1030" s="11"/>
      <c r="N1030" s="11"/>
      <c r="O1030" s="11"/>
      <c r="P1030" s="10"/>
      <c r="Q1030" s="11"/>
      <c r="R1030" s="11"/>
      <c r="S1030" s="11"/>
      <c r="T1030" s="11"/>
      <c r="U1030" s="11"/>
      <c r="V1030" s="11"/>
      <c r="W1030" s="11"/>
    </row>
    <row r="1031" ht="15.75" customHeight="1">
      <c r="A1031" s="11"/>
      <c r="B1031" s="11"/>
      <c r="C1031" s="11"/>
      <c r="D1031" s="11"/>
      <c r="E1031" s="11"/>
      <c r="F1031" s="11"/>
      <c r="G1031" s="11"/>
      <c r="H1031" s="11"/>
      <c r="I1031" s="11"/>
      <c r="J1031" s="11"/>
      <c r="K1031" s="39"/>
      <c r="L1031" s="11"/>
      <c r="M1031" s="11"/>
      <c r="N1031" s="11"/>
      <c r="O1031" s="11"/>
      <c r="P1031" s="10"/>
      <c r="Q1031" s="11"/>
      <c r="R1031" s="11"/>
      <c r="S1031" s="11"/>
      <c r="T1031" s="11"/>
      <c r="U1031" s="11"/>
      <c r="V1031" s="11"/>
      <c r="W1031" s="11"/>
    </row>
    <row r="1032" ht="15.75" customHeight="1">
      <c r="A1032" s="11"/>
      <c r="B1032" s="11"/>
      <c r="C1032" s="11"/>
      <c r="D1032" s="11"/>
      <c r="E1032" s="11"/>
      <c r="F1032" s="11"/>
      <c r="G1032" s="11"/>
      <c r="H1032" s="11"/>
      <c r="I1032" s="11"/>
      <c r="J1032" s="11"/>
      <c r="K1032" s="39"/>
      <c r="L1032" s="11"/>
      <c r="M1032" s="11"/>
      <c r="N1032" s="11"/>
      <c r="O1032" s="11"/>
      <c r="P1032" s="10"/>
      <c r="Q1032" s="11"/>
      <c r="R1032" s="11"/>
      <c r="S1032" s="11"/>
      <c r="T1032" s="11"/>
      <c r="U1032" s="11"/>
      <c r="V1032" s="11"/>
      <c r="W1032" s="11"/>
    </row>
    <row r="1033" ht="15.75" customHeight="1">
      <c r="A1033" s="11"/>
      <c r="B1033" s="11"/>
      <c r="C1033" s="11"/>
      <c r="D1033" s="11"/>
      <c r="E1033" s="11"/>
      <c r="F1033" s="11"/>
      <c r="G1033" s="11"/>
      <c r="H1033" s="11"/>
      <c r="I1033" s="11"/>
      <c r="J1033" s="11"/>
      <c r="K1033" s="39"/>
      <c r="L1033" s="11"/>
      <c r="M1033" s="11"/>
      <c r="N1033" s="11"/>
      <c r="O1033" s="11"/>
      <c r="P1033" s="10"/>
      <c r="Q1033" s="11"/>
      <c r="R1033" s="11"/>
      <c r="S1033" s="11"/>
      <c r="T1033" s="11"/>
      <c r="U1033" s="11"/>
      <c r="V1033" s="11"/>
      <c r="W1033" s="11"/>
    </row>
    <row r="1034" ht="15.75" customHeight="1">
      <c r="A1034" s="11"/>
      <c r="B1034" s="11"/>
      <c r="C1034" s="11"/>
      <c r="D1034" s="11"/>
      <c r="E1034" s="11"/>
      <c r="F1034" s="11"/>
      <c r="G1034" s="11"/>
      <c r="H1034" s="11"/>
      <c r="I1034" s="11"/>
      <c r="J1034" s="11"/>
      <c r="K1034" s="39"/>
      <c r="L1034" s="11"/>
      <c r="M1034" s="11"/>
      <c r="N1034" s="11"/>
      <c r="O1034" s="11"/>
      <c r="P1034" s="10"/>
      <c r="Q1034" s="11"/>
      <c r="R1034" s="11"/>
      <c r="S1034" s="11"/>
      <c r="T1034" s="11"/>
      <c r="U1034" s="11"/>
      <c r="V1034" s="11"/>
      <c r="W1034" s="11"/>
    </row>
    <row r="1035" ht="15.75" customHeight="1">
      <c r="A1035" s="11"/>
      <c r="B1035" s="11"/>
      <c r="C1035" s="11"/>
      <c r="D1035" s="11"/>
      <c r="E1035" s="11"/>
      <c r="F1035" s="11"/>
      <c r="G1035" s="11"/>
      <c r="H1035" s="11"/>
      <c r="I1035" s="11"/>
      <c r="J1035" s="11"/>
      <c r="K1035" s="39"/>
      <c r="L1035" s="11"/>
      <c r="M1035" s="11"/>
      <c r="N1035" s="11"/>
      <c r="O1035" s="11"/>
      <c r="P1035" s="10"/>
      <c r="Q1035" s="11"/>
      <c r="R1035" s="11"/>
      <c r="S1035" s="11"/>
      <c r="T1035" s="11"/>
      <c r="U1035" s="11"/>
      <c r="V1035" s="11"/>
      <c r="W1035" s="11"/>
    </row>
    <row r="1036" ht="15.75" customHeight="1">
      <c r="A1036" s="11"/>
      <c r="B1036" s="11"/>
      <c r="C1036" s="11"/>
      <c r="D1036" s="11"/>
      <c r="E1036" s="11"/>
      <c r="F1036" s="11"/>
      <c r="G1036" s="11"/>
      <c r="H1036" s="11"/>
      <c r="I1036" s="11"/>
      <c r="J1036" s="11"/>
      <c r="K1036" s="39"/>
      <c r="L1036" s="11"/>
      <c r="M1036" s="11"/>
      <c r="N1036" s="11"/>
      <c r="O1036" s="11"/>
      <c r="P1036" s="10"/>
      <c r="Q1036" s="11"/>
      <c r="R1036" s="11"/>
      <c r="S1036" s="11"/>
      <c r="T1036" s="11"/>
      <c r="U1036" s="11"/>
      <c r="V1036" s="11"/>
      <c r="W1036" s="11"/>
    </row>
    <row r="1037" ht="15.75" customHeight="1">
      <c r="A1037" s="11"/>
      <c r="B1037" s="11"/>
      <c r="C1037" s="11"/>
      <c r="D1037" s="11"/>
      <c r="E1037" s="11"/>
      <c r="F1037" s="11"/>
      <c r="G1037" s="11"/>
      <c r="H1037" s="11"/>
      <c r="I1037" s="11"/>
      <c r="J1037" s="11"/>
      <c r="K1037" s="39"/>
      <c r="L1037" s="11"/>
      <c r="M1037" s="11"/>
      <c r="N1037" s="11"/>
      <c r="O1037" s="11"/>
      <c r="P1037" s="10"/>
      <c r="Q1037" s="11"/>
      <c r="R1037" s="11"/>
      <c r="S1037" s="11"/>
      <c r="T1037" s="11"/>
      <c r="U1037" s="11"/>
      <c r="V1037" s="11"/>
      <c r="W1037" s="11"/>
    </row>
    <row r="1038" ht="15.75" customHeight="1">
      <c r="A1038" s="11"/>
      <c r="B1038" s="11"/>
      <c r="C1038" s="11"/>
      <c r="D1038" s="11"/>
      <c r="E1038" s="11"/>
      <c r="F1038" s="11"/>
      <c r="G1038" s="11"/>
      <c r="H1038" s="11"/>
      <c r="I1038" s="11"/>
      <c r="J1038" s="11"/>
      <c r="K1038" s="39"/>
      <c r="L1038" s="11"/>
      <c r="M1038" s="11"/>
      <c r="N1038" s="11"/>
      <c r="O1038" s="11"/>
      <c r="P1038" s="10"/>
      <c r="Q1038" s="11"/>
      <c r="R1038" s="11"/>
      <c r="S1038" s="11"/>
      <c r="T1038" s="11"/>
      <c r="U1038" s="11"/>
      <c r="V1038" s="11"/>
      <c r="W1038" s="11"/>
    </row>
    <row r="1039" ht="15.75" customHeight="1">
      <c r="A1039" s="11"/>
      <c r="B1039" s="11"/>
      <c r="C1039" s="11"/>
      <c r="D1039" s="11"/>
      <c r="E1039" s="11"/>
      <c r="F1039" s="11"/>
      <c r="G1039" s="11"/>
      <c r="H1039" s="11"/>
      <c r="I1039" s="11"/>
      <c r="J1039" s="11"/>
      <c r="K1039" s="39"/>
      <c r="L1039" s="11"/>
      <c r="M1039" s="11"/>
      <c r="N1039" s="11"/>
      <c r="O1039" s="11"/>
      <c r="P1039" s="10"/>
      <c r="Q1039" s="11"/>
      <c r="R1039" s="11"/>
      <c r="S1039" s="11"/>
      <c r="T1039" s="11"/>
      <c r="U1039" s="11"/>
      <c r="V1039" s="11"/>
      <c r="W1039" s="11"/>
    </row>
    <row r="1040" ht="15.75" customHeight="1">
      <c r="A1040" s="11"/>
      <c r="B1040" s="11"/>
      <c r="C1040" s="11"/>
      <c r="D1040" s="11"/>
      <c r="E1040" s="11"/>
      <c r="F1040" s="11"/>
      <c r="G1040" s="11"/>
      <c r="H1040" s="11"/>
      <c r="I1040" s="11"/>
      <c r="J1040" s="11"/>
      <c r="K1040" s="39"/>
      <c r="L1040" s="11"/>
      <c r="M1040" s="11"/>
      <c r="N1040" s="11"/>
      <c r="O1040" s="11"/>
      <c r="P1040" s="10"/>
      <c r="Q1040" s="11"/>
      <c r="R1040" s="11"/>
      <c r="S1040" s="11"/>
      <c r="T1040" s="11"/>
      <c r="U1040" s="11"/>
      <c r="V1040" s="11"/>
      <c r="W1040" s="11"/>
    </row>
    <row r="1041" ht="15.75" customHeight="1">
      <c r="A1041" s="11"/>
      <c r="B1041" s="11"/>
      <c r="C1041" s="11"/>
      <c r="D1041" s="11"/>
      <c r="E1041" s="11"/>
      <c r="F1041" s="11"/>
      <c r="G1041" s="11"/>
      <c r="H1041" s="11"/>
      <c r="I1041" s="11"/>
      <c r="J1041" s="11"/>
      <c r="K1041" s="39"/>
      <c r="L1041" s="11"/>
      <c r="M1041" s="11"/>
      <c r="N1041" s="11"/>
      <c r="O1041" s="11"/>
      <c r="P1041" s="10"/>
      <c r="Q1041" s="11"/>
      <c r="R1041" s="11"/>
      <c r="S1041" s="11"/>
      <c r="T1041" s="11"/>
      <c r="U1041" s="11"/>
      <c r="V1041" s="11"/>
      <c r="W1041" s="11"/>
    </row>
    <row r="1042" ht="15.75" customHeight="1">
      <c r="A1042" s="11"/>
      <c r="B1042" s="11"/>
      <c r="C1042" s="11"/>
      <c r="D1042" s="11"/>
      <c r="E1042" s="11"/>
      <c r="F1042" s="11"/>
      <c r="G1042" s="11"/>
      <c r="H1042" s="11"/>
      <c r="I1042" s="11"/>
      <c r="J1042" s="11"/>
      <c r="K1042" s="39"/>
      <c r="L1042" s="11"/>
      <c r="M1042" s="11"/>
      <c r="N1042" s="11"/>
      <c r="O1042" s="11"/>
      <c r="P1042" s="10"/>
      <c r="Q1042" s="11"/>
      <c r="R1042" s="11"/>
      <c r="S1042" s="11"/>
      <c r="T1042" s="11"/>
      <c r="U1042" s="11"/>
      <c r="V1042" s="11"/>
      <c r="W1042" s="11"/>
    </row>
    <row r="1043" ht="15.75" customHeight="1">
      <c r="A1043" s="11"/>
      <c r="B1043" s="11"/>
      <c r="C1043" s="11"/>
      <c r="D1043" s="11"/>
      <c r="E1043" s="11"/>
      <c r="F1043" s="11"/>
      <c r="G1043" s="11"/>
      <c r="H1043" s="11"/>
      <c r="I1043" s="11"/>
      <c r="J1043" s="11"/>
      <c r="K1043" s="39"/>
      <c r="L1043" s="11"/>
      <c r="M1043" s="11"/>
      <c r="N1043" s="11"/>
      <c r="O1043" s="11"/>
      <c r="P1043" s="10"/>
      <c r="Q1043" s="11"/>
      <c r="R1043" s="11"/>
      <c r="S1043" s="11"/>
      <c r="T1043" s="11"/>
      <c r="U1043" s="11"/>
      <c r="V1043" s="11"/>
      <c r="W1043" s="11"/>
    </row>
    <row r="1044" ht="15.75" customHeight="1">
      <c r="A1044" s="11"/>
      <c r="B1044" s="11"/>
      <c r="C1044" s="11"/>
      <c r="D1044" s="11"/>
      <c r="E1044" s="11"/>
      <c r="F1044" s="11"/>
      <c r="G1044" s="11"/>
      <c r="H1044" s="11"/>
      <c r="I1044" s="11"/>
      <c r="J1044" s="11"/>
      <c r="K1044" s="39"/>
      <c r="L1044" s="11"/>
      <c r="M1044" s="11"/>
      <c r="N1044" s="11"/>
      <c r="O1044" s="11"/>
      <c r="P1044" s="10"/>
      <c r="Q1044" s="11"/>
      <c r="R1044" s="11"/>
      <c r="S1044" s="11"/>
      <c r="T1044" s="11"/>
      <c r="U1044" s="11"/>
      <c r="V1044" s="11"/>
      <c r="W1044" s="11"/>
    </row>
    <row r="1045" ht="15.75" customHeight="1">
      <c r="A1045" s="11"/>
      <c r="B1045" s="11"/>
      <c r="C1045" s="11"/>
      <c r="D1045" s="11"/>
      <c r="E1045" s="11"/>
      <c r="F1045" s="11"/>
      <c r="G1045" s="11"/>
      <c r="H1045" s="11"/>
      <c r="I1045" s="11"/>
      <c r="J1045" s="11"/>
      <c r="K1045" s="39"/>
      <c r="L1045" s="11"/>
      <c r="M1045" s="11"/>
      <c r="N1045" s="11"/>
      <c r="O1045" s="11"/>
      <c r="P1045" s="10"/>
      <c r="Q1045" s="11"/>
      <c r="R1045" s="11"/>
      <c r="S1045" s="11"/>
      <c r="T1045" s="11"/>
      <c r="U1045" s="11"/>
      <c r="V1045" s="11"/>
      <c r="W1045" s="11"/>
    </row>
    <row r="1046" ht="15.75" customHeight="1">
      <c r="A1046" s="11"/>
      <c r="B1046" s="11"/>
      <c r="C1046" s="11"/>
      <c r="D1046" s="11"/>
      <c r="E1046" s="11"/>
      <c r="F1046" s="11"/>
      <c r="G1046" s="11"/>
      <c r="H1046" s="11"/>
      <c r="I1046" s="11"/>
      <c r="J1046" s="11"/>
      <c r="K1046" s="39"/>
      <c r="L1046" s="11"/>
      <c r="M1046" s="11"/>
      <c r="N1046" s="11"/>
      <c r="O1046" s="11"/>
      <c r="P1046" s="10"/>
      <c r="Q1046" s="11"/>
      <c r="R1046" s="11"/>
      <c r="S1046" s="11"/>
      <c r="T1046" s="11"/>
      <c r="U1046" s="11"/>
      <c r="V1046" s="11"/>
      <c r="W1046" s="11"/>
    </row>
    <row r="1047" ht="15.75" customHeight="1">
      <c r="A1047" s="11"/>
      <c r="B1047" s="11"/>
      <c r="C1047" s="11"/>
      <c r="D1047" s="11"/>
      <c r="E1047" s="11"/>
      <c r="F1047" s="11"/>
      <c r="G1047" s="11"/>
      <c r="H1047" s="11"/>
      <c r="I1047" s="11"/>
      <c r="J1047" s="11"/>
      <c r="K1047" s="39"/>
      <c r="L1047" s="11"/>
      <c r="M1047" s="11"/>
      <c r="N1047" s="11"/>
      <c r="O1047" s="11"/>
      <c r="P1047" s="10"/>
      <c r="Q1047" s="11"/>
      <c r="R1047" s="11"/>
      <c r="S1047" s="11"/>
      <c r="T1047" s="11"/>
      <c r="U1047" s="11"/>
      <c r="V1047" s="11"/>
      <c r="W1047" s="11"/>
    </row>
    <row r="1048" ht="15.75" customHeight="1">
      <c r="A1048" s="11"/>
      <c r="B1048" s="11"/>
      <c r="C1048" s="11"/>
      <c r="D1048" s="11"/>
      <c r="E1048" s="11"/>
      <c r="F1048" s="11"/>
      <c r="G1048" s="11"/>
      <c r="H1048" s="11"/>
      <c r="I1048" s="11"/>
      <c r="J1048" s="11"/>
      <c r="K1048" s="39"/>
      <c r="L1048" s="11"/>
      <c r="M1048" s="11"/>
      <c r="N1048" s="11"/>
      <c r="O1048" s="11"/>
      <c r="P1048" s="10"/>
      <c r="Q1048" s="11"/>
      <c r="R1048" s="11"/>
      <c r="S1048" s="11"/>
      <c r="T1048" s="11"/>
      <c r="U1048" s="11"/>
      <c r="V1048" s="11"/>
      <c r="W1048" s="11"/>
    </row>
    <row r="1049" ht="15.75" customHeight="1">
      <c r="A1049" s="11"/>
      <c r="B1049" s="11"/>
      <c r="C1049" s="11"/>
      <c r="D1049" s="11"/>
      <c r="E1049" s="11"/>
      <c r="F1049" s="11"/>
      <c r="G1049" s="11"/>
      <c r="H1049" s="11"/>
      <c r="I1049" s="11"/>
      <c r="J1049" s="11"/>
      <c r="K1049" s="39"/>
      <c r="L1049" s="11"/>
      <c r="M1049" s="11"/>
      <c r="N1049" s="11"/>
      <c r="O1049" s="11"/>
      <c r="P1049" s="10"/>
      <c r="Q1049" s="11"/>
      <c r="R1049" s="11"/>
      <c r="S1049" s="11"/>
      <c r="T1049" s="11"/>
      <c r="U1049" s="11"/>
      <c r="V1049" s="11"/>
      <c r="W1049" s="11"/>
    </row>
    <row r="1050" ht="15.75" customHeight="1">
      <c r="A1050" s="11"/>
      <c r="B1050" s="11"/>
      <c r="C1050" s="11"/>
      <c r="D1050" s="11"/>
      <c r="E1050" s="11"/>
      <c r="F1050" s="11"/>
      <c r="G1050" s="11"/>
      <c r="H1050" s="11"/>
      <c r="I1050" s="11"/>
      <c r="J1050" s="11"/>
      <c r="K1050" s="39"/>
      <c r="L1050" s="11"/>
      <c r="M1050" s="11"/>
      <c r="N1050" s="11"/>
      <c r="O1050" s="11"/>
      <c r="P1050" s="10"/>
      <c r="Q1050" s="11"/>
      <c r="R1050" s="11"/>
      <c r="S1050" s="11"/>
      <c r="T1050" s="11"/>
      <c r="U1050" s="11"/>
      <c r="V1050" s="11"/>
      <c r="W1050" s="11"/>
    </row>
    <row r="1051" ht="15.75" customHeight="1">
      <c r="A1051" s="11"/>
      <c r="B1051" s="11"/>
      <c r="C1051" s="11"/>
      <c r="D1051" s="11"/>
      <c r="E1051" s="11"/>
      <c r="F1051" s="11"/>
      <c r="G1051" s="11"/>
      <c r="H1051" s="11"/>
      <c r="I1051" s="11"/>
      <c r="J1051" s="11"/>
      <c r="K1051" s="39"/>
      <c r="L1051" s="11"/>
      <c r="M1051" s="11"/>
      <c r="N1051" s="11"/>
      <c r="O1051" s="11"/>
      <c r="P1051" s="10"/>
      <c r="Q1051" s="11"/>
      <c r="R1051" s="11"/>
      <c r="S1051" s="11"/>
      <c r="T1051" s="11"/>
      <c r="U1051" s="11"/>
      <c r="V1051" s="11"/>
      <c r="W1051" s="11"/>
    </row>
    <row r="1052" ht="15.75" customHeight="1">
      <c r="A1052" s="11"/>
      <c r="B1052" s="11"/>
      <c r="C1052" s="11"/>
      <c r="D1052" s="11"/>
      <c r="E1052" s="11"/>
      <c r="F1052" s="11"/>
      <c r="G1052" s="11"/>
      <c r="H1052" s="11"/>
      <c r="I1052" s="11"/>
      <c r="J1052" s="11"/>
      <c r="K1052" s="39"/>
      <c r="L1052" s="11"/>
      <c r="M1052" s="11"/>
      <c r="N1052" s="11"/>
      <c r="O1052" s="11"/>
      <c r="P1052" s="10"/>
      <c r="Q1052" s="11"/>
      <c r="R1052" s="11"/>
      <c r="S1052" s="11"/>
      <c r="T1052" s="11"/>
      <c r="U1052" s="11"/>
      <c r="V1052" s="11"/>
      <c r="W1052" s="11"/>
    </row>
    <row r="1053" ht="15.75" customHeight="1">
      <c r="A1053" s="11"/>
      <c r="B1053" s="11"/>
      <c r="C1053" s="11"/>
      <c r="D1053" s="11"/>
      <c r="E1053" s="11"/>
      <c r="F1053" s="11"/>
      <c r="G1053" s="11"/>
      <c r="H1053" s="11"/>
      <c r="I1053" s="11"/>
      <c r="J1053" s="11"/>
      <c r="K1053" s="39"/>
      <c r="L1053" s="11"/>
      <c r="M1053" s="11"/>
      <c r="N1053" s="11"/>
      <c r="O1053" s="11"/>
      <c r="P1053" s="10"/>
      <c r="Q1053" s="11"/>
      <c r="R1053" s="11"/>
      <c r="S1053" s="11"/>
      <c r="T1053" s="11"/>
      <c r="U1053" s="11"/>
      <c r="V1053" s="11"/>
      <c r="W1053" s="11"/>
    </row>
    <row r="1054" ht="15.75" customHeight="1">
      <c r="A1054" s="11"/>
      <c r="B1054" s="11"/>
      <c r="C1054" s="11"/>
      <c r="D1054" s="11"/>
      <c r="E1054" s="11"/>
      <c r="F1054" s="11"/>
      <c r="G1054" s="11"/>
      <c r="H1054" s="11"/>
      <c r="I1054" s="11"/>
      <c r="J1054" s="11"/>
      <c r="K1054" s="39"/>
      <c r="L1054" s="11"/>
      <c r="M1054" s="11"/>
      <c r="N1054" s="11"/>
      <c r="O1054" s="11"/>
      <c r="P1054" s="10"/>
      <c r="Q1054" s="11"/>
      <c r="R1054" s="11"/>
      <c r="S1054" s="11"/>
      <c r="T1054" s="11"/>
      <c r="U1054" s="11"/>
      <c r="V1054" s="11"/>
      <c r="W1054" s="11"/>
    </row>
    <row r="1055" ht="15.75" customHeight="1">
      <c r="A1055" s="11"/>
      <c r="B1055" s="11"/>
      <c r="C1055" s="11"/>
      <c r="D1055" s="11"/>
      <c r="E1055" s="11"/>
      <c r="F1055" s="11"/>
      <c r="G1055" s="11"/>
      <c r="H1055" s="11"/>
      <c r="I1055" s="11"/>
      <c r="J1055" s="11"/>
      <c r="K1055" s="39"/>
      <c r="L1055" s="11"/>
      <c r="M1055" s="11"/>
      <c r="N1055" s="11"/>
      <c r="O1055" s="11"/>
      <c r="P1055" s="10"/>
      <c r="Q1055" s="11"/>
      <c r="R1055" s="11"/>
      <c r="S1055" s="11"/>
      <c r="T1055" s="11"/>
      <c r="U1055" s="11"/>
      <c r="V1055" s="11"/>
      <c r="W1055" s="11"/>
    </row>
    <row r="1056" ht="15.75" customHeight="1">
      <c r="A1056" s="11"/>
      <c r="B1056" s="11"/>
      <c r="C1056" s="11"/>
      <c r="D1056" s="11"/>
      <c r="E1056" s="11"/>
      <c r="F1056" s="11"/>
      <c r="G1056" s="11"/>
      <c r="H1056" s="11"/>
      <c r="I1056" s="11"/>
      <c r="J1056" s="11"/>
      <c r="K1056" s="39"/>
      <c r="L1056" s="11"/>
      <c r="M1056" s="11"/>
      <c r="N1056" s="11"/>
      <c r="O1056" s="11"/>
      <c r="P1056" s="10"/>
      <c r="Q1056" s="11"/>
      <c r="R1056" s="11"/>
      <c r="S1056" s="11"/>
      <c r="T1056" s="11"/>
      <c r="U1056" s="11"/>
      <c r="V1056" s="11"/>
      <c r="W1056" s="11"/>
    </row>
    <row r="1057" ht="15.75" customHeight="1">
      <c r="A1057" s="11"/>
      <c r="B1057" s="11"/>
      <c r="C1057" s="11"/>
      <c r="D1057" s="11"/>
      <c r="E1057" s="11"/>
      <c r="F1057" s="11"/>
      <c r="G1057" s="11"/>
      <c r="H1057" s="11"/>
      <c r="I1057" s="11"/>
      <c r="J1057" s="11"/>
      <c r="K1057" s="39"/>
      <c r="L1057" s="11"/>
      <c r="M1057" s="11"/>
      <c r="N1057" s="11"/>
      <c r="O1057" s="11"/>
      <c r="P1057" s="10"/>
      <c r="Q1057" s="11"/>
      <c r="R1057" s="11"/>
      <c r="S1057" s="11"/>
      <c r="T1057" s="11"/>
      <c r="U1057" s="11"/>
      <c r="V1057" s="11"/>
      <c r="W1057" s="11"/>
    </row>
    <row r="1058" ht="15.75" customHeight="1">
      <c r="A1058" s="11"/>
      <c r="B1058" s="11"/>
      <c r="C1058" s="11"/>
      <c r="D1058" s="11"/>
      <c r="E1058" s="11"/>
      <c r="F1058" s="11"/>
      <c r="G1058" s="11"/>
      <c r="H1058" s="11"/>
      <c r="I1058" s="11"/>
      <c r="J1058" s="11"/>
      <c r="K1058" s="39"/>
      <c r="L1058" s="11"/>
      <c r="M1058" s="11"/>
      <c r="N1058" s="11"/>
      <c r="O1058" s="11"/>
      <c r="P1058" s="10"/>
      <c r="Q1058" s="11"/>
      <c r="R1058" s="11"/>
      <c r="S1058" s="11"/>
      <c r="T1058" s="11"/>
      <c r="U1058" s="11"/>
      <c r="V1058" s="11"/>
      <c r="W1058" s="11"/>
    </row>
    <row r="1059" ht="15.75" customHeight="1">
      <c r="A1059" s="11"/>
      <c r="B1059" s="11"/>
      <c r="C1059" s="11"/>
      <c r="D1059" s="11"/>
      <c r="E1059" s="11"/>
      <c r="F1059" s="11"/>
      <c r="G1059" s="11"/>
      <c r="H1059" s="11"/>
      <c r="I1059" s="11"/>
      <c r="J1059" s="11"/>
      <c r="K1059" s="39"/>
      <c r="L1059" s="11"/>
      <c r="M1059" s="11"/>
      <c r="N1059" s="11"/>
      <c r="O1059" s="11"/>
      <c r="P1059" s="10"/>
      <c r="Q1059" s="11"/>
      <c r="R1059" s="11"/>
      <c r="S1059" s="11"/>
      <c r="T1059" s="11"/>
      <c r="U1059" s="11"/>
      <c r="V1059" s="11"/>
      <c r="W1059" s="11"/>
    </row>
    <row r="1060" ht="15.75" customHeight="1">
      <c r="A1060" s="11"/>
      <c r="B1060" s="11"/>
      <c r="C1060" s="11"/>
      <c r="D1060" s="11"/>
      <c r="E1060" s="11"/>
      <c r="F1060" s="11"/>
      <c r="G1060" s="11"/>
      <c r="H1060" s="11"/>
      <c r="I1060" s="11"/>
      <c r="J1060" s="11"/>
      <c r="K1060" s="39"/>
      <c r="L1060" s="11"/>
      <c r="M1060" s="11"/>
      <c r="N1060" s="11"/>
      <c r="O1060" s="11"/>
      <c r="P1060" s="10"/>
      <c r="Q1060" s="11"/>
      <c r="R1060" s="11"/>
      <c r="S1060" s="11"/>
      <c r="T1060" s="11"/>
      <c r="U1060" s="11"/>
      <c r="V1060" s="11"/>
      <c r="W1060" s="11"/>
    </row>
    <row r="1061" ht="15.75" customHeight="1">
      <c r="A1061" s="11"/>
      <c r="B1061" s="11"/>
      <c r="C1061" s="11"/>
      <c r="D1061" s="11"/>
      <c r="E1061" s="11"/>
      <c r="F1061" s="11"/>
      <c r="G1061" s="11"/>
      <c r="H1061" s="11"/>
      <c r="I1061" s="11"/>
      <c r="J1061" s="11"/>
      <c r="K1061" s="39"/>
      <c r="L1061" s="11"/>
      <c r="M1061" s="11"/>
      <c r="N1061" s="11"/>
      <c r="O1061" s="11"/>
      <c r="P1061" s="10"/>
      <c r="Q1061" s="11"/>
      <c r="R1061" s="11"/>
      <c r="S1061" s="11"/>
      <c r="T1061" s="11"/>
      <c r="U1061" s="11"/>
      <c r="V1061" s="11"/>
      <c r="W1061" s="11"/>
    </row>
    <row r="1062" ht="15.75" customHeight="1">
      <c r="A1062" s="11"/>
      <c r="B1062" s="11"/>
      <c r="C1062" s="11"/>
      <c r="D1062" s="11"/>
      <c r="E1062" s="11"/>
      <c r="F1062" s="11"/>
      <c r="G1062" s="11"/>
      <c r="H1062" s="11"/>
      <c r="I1062" s="11"/>
      <c r="J1062" s="11"/>
      <c r="K1062" s="39"/>
      <c r="L1062" s="11"/>
      <c r="M1062" s="11"/>
      <c r="N1062" s="11"/>
      <c r="O1062" s="11"/>
      <c r="P1062" s="10"/>
      <c r="Q1062" s="11"/>
      <c r="R1062" s="11"/>
      <c r="S1062" s="11"/>
      <c r="T1062" s="11"/>
      <c r="U1062" s="11"/>
      <c r="V1062" s="11"/>
      <c r="W1062" s="11"/>
    </row>
    <row r="1063" ht="15.75" customHeight="1">
      <c r="A1063" s="11"/>
      <c r="B1063" s="11"/>
      <c r="C1063" s="11"/>
      <c r="D1063" s="11"/>
      <c r="E1063" s="11"/>
      <c r="F1063" s="11"/>
      <c r="G1063" s="11"/>
      <c r="H1063" s="11"/>
      <c r="I1063" s="11"/>
      <c r="J1063" s="11"/>
      <c r="K1063" s="39"/>
      <c r="L1063" s="11"/>
      <c r="M1063" s="11"/>
      <c r="N1063" s="11"/>
      <c r="O1063" s="11"/>
      <c r="P1063" s="10"/>
      <c r="Q1063" s="11"/>
      <c r="R1063" s="11"/>
      <c r="S1063" s="11"/>
      <c r="T1063" s="11"/>
      <c r="U1063" s="11"/>
      <c r="V1063" s="11"/>
      <c r="W1063" s="11"/>
    </row>
    <row r="1064" ht="15.75" customHeight="1">
      <c r="A1064" s="11"/>
      <c r="B1064" s="11"/>
      <c r="C1064" s="11"/>
      <c r="D1064" s="11"/>
      <c r="E1064" s="11"/>
      <c r="F1064" s="11"/>
      <c r="G1064" s="11"/>
      <c r="H1064" s="11"/>
      <c r="I1064" s="11"/>
      <c r="J1064" s="11"/>
      <c r="K1064" s="39"/>
      <c r="L1064" s="11"/>
      <c r="M1064" s="11"/>
      <c r="N1064" s="11"/>
      <c r="O1064" s="11"/>
      <c r="P1064" s="10"/>
      <c r="Q1064" s="11"/>
      <c r="R1064" s="11"/>
      <c r="S1064" s="11"/>
      <c r="T1064" s="11"/>
      <c r="U1064" s="11"/>
      <c r="V1064" s="11"/>
      <c r="W1064" s="11"/>
    </row>
    <row r="1065" ht="15.75" customHeight="1">
      <c r="A1065" s="11"/>
      <c r="B1065" s="11"/>
      <c r="C1065" s="11"/>
      <c r="D1065" s="11"/>
      <c r="E1065" s="11"/>
      <c r="F1065" s="11"/>
      <c r="G1065" s="11"/>
      <c r="H1065" s="11"/>
      <c r="I1065" s="11"/>
      <c r="J1065" s="11"/>
      <c r="K1065" s="39"/>
      <c r="L1065" s="11"/>
      <c r="M1065" s="11"/>
      <c r="N1065" s="11"/>
      <c r="O1065" s="11"/>
      <c r="P1065" s="10"/>
      <c r="Q1065" s="11"/>
      <c r="R1065" s="11"/>
      <c r="S1065" s="11"/>
      <c r="T1065" s="11"/>
      <c r="U1065" s="11"/>
      <c r="V1065" s="11"/>
      <c r="W1065" s="11"/>
    </row>
    <row r="1066" ht="15.75" customHeight="1">
      <c r="A1066" s="11"/>
      <c r="B1066" s="11"/>
      <c r="C1066" s="11"/>
      <c r="D1066" s="11"/>
      <c r="E1066" s="11"/>
      <c r="F1066" s="11"/>
      <c r="G1066" s="11"/>
      <c r="H1066" s="11"/>
      <c r="I1066" s="11"/>
      <c r="J1066" s="11"/>
      <c r="K1066" s="39"/>
      <c r="L1066" s="11"/>
      <c r="M1066" s="11"/>
      <c r="N1066" s="11"/>
      <c r="O1066" s="11"/>
      <c r="P1066" s="10"/>
      <c r="Q1066" s="11"/>
      <c r="R1066" s="11"/>
      <c r="S1066" s="11"/>
      <c r="T1066" s="11"/>
      <c r="U1066" s="11"/>
      <c r="V1066" s="11"/>
      <c r="W1066" s="11"/>
    </row>
    <row r="1067" ht="15.75" customHeight="1">
      <c r="A1067" s="11"/>
      <c r="B1067" s="11"/>
      <c r="C1067" s="11"/>
      <c r="D1067" s="11"/>
      <c r="E1067" s="11"/>
      <c r="F1067" s="11"/>
      <c r="G1067" s="11"/>
      <c r="H1067" s="11"/>
      <c r="I1067" s="11"/>
      <c r="J1067" s="11"/>
      <c r="K1067" s="39"/>
      <c r="L1067" s="11"/>
      <c r="M1067" s="11"/>
      <c r="N1067" s="11"/>
      <c r="O1067" s="11"/>
      <c r="P1067" s="10"/>
      <c r="Q1067" s="11"/>
      <c r="R1067" s="11"/>
      <c r="S1067" s="11"/>
      <c r="T1067" s="11"/>
      <c r="U1067" s="11"/>
      <c r="V1067" s="11"/>
      <c r="W1067" s="11"/>
    </row>
    <row r="1068" ht="15.75" customHeight="1">
      <c r="A1068" s="11"/>
      <c r="B1068" s="11"/>
      <c r="C1068" s="11"/>
      <c r="D1068" s="11"/>
      <c r="E1068" s="11"/>
      <c r="F1068" s="11"/>
      <c r="G1068" s="11"/>
      <c r="H1068" s="11"/>
      <c r="I1068" s="11"/>
      <c r="J1068" s="11"/>
      <c r="K1068" s="39"/>
      <c r="L1068" s="11"/>
      <c r="M1068" s="11"/>
      <c r="N1068" s="11"/>
      <c r="O1068" s="11"/>
      <c r="P1068" s="10"/>
      <c r="Q1068" s="11"/>
      <c r="R1068" s="11"/>
      <c r="S1068" s="11"/>
      <c r="T1068" s="11"/>
      <c r="U1068" s="11"/>
      <c r="V1068" s="11"/>
      <c r="W1068" s="11"/>
    </row>
    <row r="1069" ht="15.75" customHeight="1">
      <c r="A1069" s="11"/>
      <c r="B1069" s="11"/>
      <c r="C1069" s="11"/>
      <c r="D1069" s="11"/>
      <c r="E1069" s="11"/>
      <c r="F1069" s="11"/>
      <c r="G1069" s="11"/>
      <c r="H1069" s="11"/>
      <c r="I1069" s="11"/>
      <c r="J1069" s="11"/>
      <c r="K1069" s="39"/>
      <c r="L1069" s="11"/>
      <c r="M1069" s="11"/>
      <c r="N1069" s="11"/>
      <c r="O1069" s="11"/>
      <c r="P1069" s="10"/>
      <c r="Q1069" s="11"/>
      <c r="R1069" s="11"/>
      <c r="S1069" s="11"/>
      <c r="T1069" s="11"/>
      <c r="U1069" s="11"/>
      <c r="V1069" s="11"/>
      <c r="W1069" s="11"/>
    </row>
    <row r="1070" ht="15.75" customHeight="1">
      <c r="A1070" s="11"/>
      <c r="B1070" s="11"/>
      <c r="C1070" s="11"/>
      <c r="D1070" s="11"/>
      <c r="E1070" s="11"/>
      <c r="F1070" s="11"/>
      <c r="G1070" s="11"/>
      <c r="H1070" s="11"/>
      <c r="I1070" s="11"/>
      <c r="J1070" s="11"/>
      <c r="K1070" s="39"/>
      <c r="L1070" s="11"/>
      <c r="M1070" s="11"/>
      <c r="N1070" s="11"/>
      <c r="O1070" s="11"/>
      <c r="P1070" s="10"/>
      <c r="Q1070" s="11"/>
      <c r="R1070" s="11"/>
      <c r="S1070" s="11"/>
      <c r="T1070" s="11"/>
      <c r="U1070" s="11"/>
      <c r="V1070" s="11"/>
      <c r="W1070" s="11"/>
    </row>
    <row r="1071" ht="15.75" customHeight="1">
      <c r="A1071" s="11"/>
      <c r="B1071" s="11"/>
      <c r="C1071" s="11"/>
      <c r="D1071" s="11"/>
      <c r="E1071" s="11"/>
      <c r="F1071" s="11"/>
      <c r="G1071" s="11"/>
      <c r="H1071" s="11"/>
      <c r="I1071" s="11"/>
      <c r="J1071" s="11"/>
      <c r="K1071" s="39"/>
      <c r="L1071" s="11"/>
      <c r="M1071" s="11"/>
      <c r="N1071" s="11"/>
      <c r="O1071" s="11"/>
      <c r="P1071" s="10"/>
      <c r="Q1071" s="11"/>
      <c r="R1071" s="11"/>
      <c r="S1071" s="11"/>
      <c r="T1071" s="11"/>
      <c r="U1071" s="11"/>
      <c r="V1071" s="11"/>
      <c r="W1071" s="11"/>
    </row>
    <row r="1072" ht="15.75" customHeight="1">
      <c r="A1072" s="11"/>
      <c r="B1072" s="11"/>
      <c r="C1072" s="11"/>
      <c r="D1072" s="11"/>
      <c r="E1072" s="11"/>
      <c r="F1072" s="11"/>
      <c r="G1072" s="11"/>
      <c r="H1072" s="11"/>
      <c r="I1072" s="11"/>
      <c r="J1072" s="11"/>
      <c r="K1072" s="39"/>
      <c r="L1072" s="11"/>
      <c r="M1072" s="11"/>
      <c r="N1072" s="11"/>
      <c r="O1072" s="11"/>
      <c r="P1072" s="10"/>
      <c r="Q1072" s="11"/>
      <c r="R1072" s="11"/>
      <c r="S1072" s="11"/>
      <c r="T1072" s="11"/>
      <c r="U1072" s="11"/>
      <c r="V1072" s="11"/>
      <c r="W1072" s="11"/>
    </row>
    <row r="1073" ht="15.75" customHeight="1">
      <c r="A1073" s="11"/>
      <c r="B1073" s="11"/>
      <c r="C1073" s="11"/>
      <c r="D1073" s="11"/>
      <c r="E1073" s="11"/>
      <c r="F1073" s="11"/>
      <c r="G1073" s="11"/>
      <c r="H1073" s="11"/>
      <c r="I1073" s="11"/>
      <c r="J1073" s="11"/>
      <c r="K1073" s="39"/>
      <c r="L1073" s="11"/>
      <c r="M1073" s="11"/>
      <c r="N1073" s="11"/>
      <c r="O1073" s="11"/>
      <c r="P1073" s="10"/>
      <c r="Q1073" s="11"/>
      <c r="R1073" s="11"/>
      <c r="S1073" s="11"/>
      <c r="T1073" s="11"/>
      <c r="U1073" s="11"/>
      <c r="V1073" s="11"/>
      <c r="W1073" s="11"/>
    </row>
    <row r="1074" ht="15.75" customHeight="1">
      <c r="A1074" s="11"/>
      <c r="B1074" s="11"/>
      <c r="C1074" s="11"/>
      <c r="D1074" s="11"/>
      <c r="E1074" s="11"/>
      <c r="F1074" s="11"/>
      <c r="G1074" s="11"/>
      <c r="H1074" s="11"/>
      <c r="I1074" s="11"/>
      <c r="J1074" s="11"/>
      <c r="K1074" s="39"/>
      <c r="L1074" s="11"/>
      <c r="M1074" s="11"/>
      <c r="N1074" s="11"/>
      <c r="O1074" s="11"/>
      <c r="P1074" s="10"/>
      <c r="Q1074" s="11"/>
      <c r="R1074" s="11"/>
      <c r="S1074" s="11"/>
      <c r="T1074" s="11"/>
      <c r="U1074" s="11"/>
      <c r="V1074" s="11"/>
      <c r="W1074" s="11"/>
    </row>
    <row r="1075" ht="15.75" customHeight="1">
      <c r="A1075" s="11"/>
      <c r="B1075" s="11"/>
      <c r="C1075" s="11"/>
      <c r="D1075" s="11"/>
      <c r="E1075" s="11"/>
      <c r="F1075" s="11"/>
      <c r="G1075" s="11"/>
      <c r="H1075" s="11"/>
      <c r="I1075" s="11"/>
      <c r="J1075" s="11"/>
      <c r="K1075" s="39"/>
      <c r="L1075" s="11"/>
      <c r="M1075" s="11"/>
      <c r="N1075" s="11"/>
      <c r="O1075" s="11"/>
      <c r="P1075" s="10"/>
      <c r="Q1075" s="11"/>
      <c r="R1075" s="11"/>
      <c r="S1075" s="11"/>
      <c r="T1075" s="11"/>
      <c r="U1075" s="11"/>
      <c r="V1075" s="11"/>
      <c r="W1075" s="11"/>
    </row>
    <row r="1076" ht="15.75" customHeight="1">
      <c r="A1076" s="11"/>
      <c r="B1076" s="11"/>
      <c r="C1076" s="11"/>
      <c r="D1076" s="11"/>
      <c r="E1076" s="11"/>
      <c r="F1076" s="11"/>
      <c r="G1076" s="11"/>
      <c r="H1076" s="11"/>
      <c r="I1076" s="11"/>
      <c r="J1076" s="11"/>
      <c r="K1076" s="39"/>
      <c r="L1076" s="11"/>
      <c r="M1076" s="11"/>
      <c r="N1076" s="11"/>
      <c r="O1076" s="11"/>
      <c r="P1076" s="10"/>
      <c r="Q1076" s="11"/>
      <c r="R1076" s="11"/>
      <c r="S1076" s="11"/>
      <c r="T1076" s="11"/>
      <c r="U1076" s="11"/>
      <c r="V1076" s="11"/>
      <c r="W1076" s="11"/>
    </row>
    <row r="1077" ht="15.75" customHeight="1">
      <c r="A1077" s="11"/>
      <c r="B1077" s="11"/>
      <c r="C1077" s="11"/>
      <c r="D1077" s="11"/>
      <c r="E1077" s="11"/>
      <c r="F1077" s="11"/>
      <c r="G1077" s="11"/>
      <c r="H1077" s="11"/>
      <c r="I1077" s="11"/>
      <c r="J1077" s="11"/>
      <c r="K1077" s="39"/>
      <c r="L1077" s="11"/>
      <c r="M1077" s="11"/>
      <c r="N1077" s="11"/>
      <c r="O1077" s="11"/>
      <c r="P1077" s="10"/>
      <c r="Q1077" s="11"/>
      <c r="R1077" s="11"/>
      <c r="S1077" s="11"/>
      <c r="T1077" s="11"/>
      <c r="U1077" s="11"/>
      <c r="V1077" s="11"/>
      <c r="W1077" s="11"/>
    </row>
    <row r="1078" ht="15.75" customHeight="1">
      <c r="A1078" s="11"/>
      <c r="B1078" s="11"/>
      <c r="C1078" s="11"/>
      <c r="D1078" s="11"/>
      <c r="E1078" s="11"/>
      <c r="F1078" s="11"/>
      <c r="G1078" s="11"/>
      <c r="H1078" s="11"/>
      <c r="I1078" s="11"/>
      <c r="J1078" s="11"/>
      <c r="K1078" s="39"/>
      <c r="L1078" s="11"/>
      <c r="M1078" s="11"/>
      <c r="N1078" s="11"/>
      <c r="O1078" s="11"/>
      <c r="P1078" s="10"/>
      <c r="Q1078" s="11"/>
      <c r="R1078" s="11"/>
      <c r="S1078" s="11"/>
      <c r="T1078" s="11"/>
      <c r="U1078" s="11"/>
      <c r="V1078" s="11"/>
      <c r="W1078" s="11"/>
    </row>
    <row r="1079" ht="15.75" customHeight="1">
      <c r="A1079" s="11"/>
      <c r="B1079" s="11"/>
      <c r="C1079" s="11"/>
      <c r="D1079" s="11"/>
      <c r="E1079" s="11"/>
      <c r="F1079" s="11"/>
      <c r="G1079" s="11"/>
      <c r="H1079" s="11"/>
      <c r="I1079" s="11"/>
      <c r="J1079" s="11"/>
      <c r="K1079" s="39"/>
      <c r="L1079" s="11"/>
      <c r="M1079" s="11"/>
      <c r="N1079" s="11"/>
      <c r="O1079" s="11"/>
      <c r="P1079" s="10"/>
      <c r="Q1079" s="11"/>
      <c r="R1079" s="11"/>
      <c r="S1079" s="11"/>
      <c r="T1079" s="11"/>
      <c r="U1079" s="11"/>
      <c r="V1079" s="11"/>
      <c r="W1079" s="11"/>
    </row>
    <row r="1080" ht="15.75" customHeight="1">
      <c r="A1080" s="11"/>
      <c r="B1080" s="11"/>
      <c r="C1080" s="11"/>
      <c r="D1080" s="11"/>
      <c r="E1080" s="11"/>
      <c r="F1080" s="11"/>
      <c r="G1080" s="11"/>
      <c r="H1080" s="11"/>
      <c r="I1080" s="11"/>
      <c r="J1080" s="11"/>
      <c r="K1080" s="39"/>
      <c r="L1080" s="11"/>
      <c r="M1080" s="11"/>
      <c r="N1080" s="11"/>
      <c r="O1080" s="11"/>
      <c r="P1080" s="10"/>
      <c r="Q1080" s="11"/>
      <c r="R1080" s="11"/>
      <c r="S1080" s="11"/>
      <c r="T1080" s="11"/>
      <c r="U1080" s="11"/>
      <c r="V1080" s="11"/>
      <c r="W1080" s="11"/>
    </row>
    <row r="1081" ht="15.75" customHeight="1">
      <c r="A1081" s="11"/>
      <c r="B1081" s="11"/>
      <c r="C1081" s="11"/>
      <c r="D1081" s="11"/>
      <c r="E1081" s="11"/>
      <c r="F1081" s="11"/>
      <c r="G1081" s="11"/>
      <c r="H1081" s="11"/>
      <c r="I1081" s="11"/>
      <c r="J1081" s="11"/>
      <c r="K1081" s="39"/>
      <c r="L1081" s="11"/>
      <c r="M1081" s="11"/>
      <c r="N1081" s="11"/>
      <c r="O1081" s="11"/>
      <c r="P1081" s="10"/>
      <c r="Q1081" s="11"/>
      <c r="R1081" s="11"/>
      <c r="S1081" s="11"/>
      <c r="T1081" s="11"/>
      <c r="U1081" s="11"/>
      <c r="V1081" s="11"/>
      <c r="W1081" s="11"/>
    </row>
    <row r="1082" ht="15.75" customHeight="1">
      <c r="A1082" s="11"/>
      <c r="B1082" s="11"/>
      <c r="C1082" s="11"/>
      <c r="D1082" s="11"/>
      <c r="E1082" s="11"/>
      <c r="F1082" s="11"/>
      <c r="G1082" s="11"/>
      <c r="H1082" s="11"/>
      <c r="I1082" s="11"/>
      <c r="J1082" s="11"/>
      <c r="K1082" s="39"/>
      <c r="L1082" s="11"/>
      <c r="M1082" s="11"/>
      <c r="N1082" s="11"/>
      <c r="O1082" s="11"/>
      <c r="P1082" s="10"/>
      <c r="Q1082" s="11"/>
      <c r="R1082" s="11"/>
      <c r="S1082" s="11"/>
      <c r="T1082" s="11"/>
      <c r="U1082" s="11"/>
      <c r="V1082" s="11"/>
      <c r="W1082" s="11"/>
    </row>
    <row r="1083" ht="15.75" customHeight="1">
      <c r="A1083" s="11"/>
      <c r="B1083" s="11"/>
      <c r="C1083" s="11"/>
      <c r="D1083" s="11"/>
      <c r="E1083" s="11"/>
      <c r="F1083" s="11"/>
      <c r="G1083" s="11"/>
      <c r="H1083" s="11"/>
      <c r="I1083" s="11"/>
      <c r="J1083" s="11"/>
      <c r="K1083" s="39"/>
      <c r="L1083" s="11"/>
      <c r="M1083" s="11"/>
      <c r="N1083" s="11"/>
      <c r="O1083" s="11"/>
      <c r="P1083" s="10"/>
      <c r="Q1083" s="11"/>
      <c r="R1083" s="11"/>
      <c r="S1083" s="11"/>
      <c r="T1083" s="11"/>
      <c r="U1083" s="11"/>
      <c r="V1083" s="11"/>
      <c r="W1083" s="11"/>
    </row>
    <row r="1084" ht="15.75" customHeight="1">
      <c r="A1084" s="11"/>
      <c r="B1084" s="11"/>
      <c r="C1084" s="11"/>
      <c r="D1084" s="11"/>
      <c r="E1084" s="11"/>
      <c r="F1084" s="11"/>
      <c r="G1084" s="11"/>
      <c r="H1084" s="11"/>
      <c r="I1084" s="11"/>
      <c r="J1084" s="11"/>
      <c r="K1084" s="39"/>
      <c r="L1084" s="11"/>
      <c r="M1084" s="11"/>
      <c r="N1084" s="11"/>
      <c r="O1084" s="11"/>
      <c r="P1084" s="10"/>
      <c r="Q1084" s="11"/>
      <c r="R1084" s="11"/>
      <c r="S1084" s="11"/>
      <c r="T1084" s="11"/>
      <c r="U1084" s="11"/>
      <c r="V1084" s="11"/>
      <c r="W1084" s="11"/>
    </row>
    <row r="1085" ht="15.75" customHeight="1">
      <c r="A1085" s="11"/>
      <c r="B1085" s="11"/>
      <c r="C1085" s="11"/>
      <c r="D1085" s="11"/>
      <c r="E1085" s="11"/>
      <c r="F1085" s="11"/>
      <c r="G1085" s="11"/>
      <c r="H1085" s="11"/>
      <c r="I1085" s="11"/>
      <c r="J1085" s="11"/>
      <c r="K1085" s="39"/>
      <c r="L1085" s="11"/>
      <c r="M1085" s="11"/>
      <c r="N1085" s="11"/>
      <c r="O1085" s="11"/>
      <c r="P1085" s="10"/>
      <c r="Q1085" s="11"/>
      <c r="R1085" s="11"/>
      <c r="S1085" s="11"/>
      <c r="T1085" s="11"/>
      <c r="U1085" s="11"/>
      <c r="V1085" s="11"/>
      <c r="W1085" s="11"/>
    </row>
    <row r="1086" ht="15.75" customHeight="1">
      <c r="A1086" s="11"/>
      <c r="B1086" s="11"/>
      <c r="C1086" s="11"/>
      <c r="D1086" s="11"/>
      <c r="E1086" s="11"/>
      <c r="F1086" s="11"/>
      <c r="G1086" s="11"/>
      <c r="H1086" s="11"/>
      <c r="I1086" s="11"/>
      <c r="J1086" s="11"/>
      <c r="K1086" s="39"/>
      <c r="L1086" s="11"/>
      <c r="M1086" s="11"/>
      <c r="N1086" s="11"/>
      <c r="O1086" s="11"/>
      <c r="P1086" s="10"/>
      <c r="Q1086" s="11"/>
      <c r="R1086" s="11"/>
      <c r="S1086" s="11"/>
      <c r="T1086" s="11"/>
      <c r="U1086" s="11"/>
      <c r="V1086" s="11"/>
      <c r="W1086" s="11"/>
    </row>
    <row r="1087" ht="15.75" customHeight="1">
      <c r="A1087" s="11"/>
      <c r="B1087" s="11"/>
      <c r="C1087" s="11"/>
      <c r="D1087" s="11"/>
      <c r="E1087" s="11"/>
      <c r="F1087" s="11"/>
      <c r="G1087" s="11"/>
      <c r="H1087" s="11"/>
      <c r="I1087" s="11"/>
      <c r="J1087" s="11"/>
      <c r="K1087" s="39"/>
      <c r="L1087" s="11"/>
      <c r="M1087" s="11"/>
      <c r="N1087" s="11"/>
      <c r="O1087" s="11"/>
      <c r="P1087" s="10"/>
      <c r="Q1087" s="11"/>
      <c r="R1087" s="11"/>
      <c r="S1087" s="11"/>
      <c r="T1087" s="11"/>
      <c r="U1087" s="11"/>
      <c r="V1087" s="11"/>
      <c r="W1087" s="11"/>
    </row>
    <row r="1088" ht="15.75" customHeight="1">
      <c r="A1088" s="11"/>
      <c r="B1088" s="11"/>
      <c r="C1088" s="11"/>
      <c r="D1088" s="11"/>
      <c r="E1088" s="11"/>
      <c r="F1088" s="11"/>
      <c r="G1088" s="11"/>
      <c r="H1088" s="11"/>
      <c r="I1088" s="11"/>
      <c r="J1088" s="11"/>
      <c r="K1088" s="39"/>
      <c r="L1088" s="11"/>
      <c r="M1088" s="11"/>
      <c r="N1088" s="11"/>
      <c r="O1088" s="11"/>
      <c r="P1088" s="10"/>
      <c r="Q1088" s="11"/>
      <c r="R1088" s="11"/>
      <c r="S1088" s="11"/>
      <c r="T1088" s="11"/>
      <c r="U1088" s="11"/>
      <c r="V1088" s="11"/>
      <c r="W1088" s="11"/>
    </row>
    <row r="1089" ht="15.75" customHeight="1">
      <c r="A1089" s="11"/>
      <c r="B1089" s="11"/>
      <c r="C1089" s="11"/>
      <c r="D1089" s="11"/>
      <c r="E1089" s="11"/>
      <c r="F1089" s="11"/>
      <c r="G1089" s="11"/>
      <c r="H1089" s="11"/>
      <c r="I1089" s="11"/>
      <c r="J1089" s="11"/>
      <c r="K1089" s="39"/>
      <c r="L1089" s="11"/>
      <c r="M1089" s="11"/>
      <c r="N1089" s="11"/>
      <c r="O1089" s="11"/>
      <c r="P1089" s="10"/>
      <c r="Q1089" s="11"/>
      <c r="R1089" s="11"/>
      <c r="S1089" s="11"/>
      <c r="T1089" s="11"/>
      <c r="U1089" s="11"/>
      <c r="V1089" s="11"/>
      <c r="W1089" s="11"/>
    </row>
    <row r="1090" ht="15.75" customHeight="1">
      <c r="A1090" s="11"/>
      <c r="B1090" s="11"/>
      <c r="C1090" s="11"/>
      <c r="D1090" s="11"/>
      <c r="E1090" s="11"/>
      <c r="F1090" s="11"/>
      <c r="G1090" s="11"/>
      <c r="H1090" s="11"/>
      <c r="I1090" s="11"/>
      <c r="J1090" s="11"/>
      <c r="K1090" s="39"/>
      <c r="L1090" s="11"/>
      <c r="M1090" s="11"/>
      <c r="N1090" s="11"/>
      <c r="O1090" s="11"/>
      <c r="P1090" s="10"/>
      <c r="Q1090" s="11"/>
      <c r="R1090" s="11"/>
      <c r="S1090" s="11"/>
      <c r="T1090" s="11"/>
      <c r="U1090" s="11"/>
      <c r="V1090" s="11"/>
      <c r="W1090" s="11"/>
    </row>
    <row r="1091" ht="15.75" customHeight="1">
      <c r="A1091" s="11"/>
      <c r="B1091" s="11"/>
      <c r="C1091" s="11"/>
      <c r="D1091" s="11"/>
      <c r="E1091" s="11"/>
      <c r="F1091" s="11"/>
      <c r="G1091" s="11"/>
      <c r="H1091" s="11"/>
      <c r="I1091" s="11"/>
      <c r="J1091" s="11"/>
      <c r="K1091" s="39"/>
      <c r="L1091" s="11"/>
      <c r="M1091" s="11"/>
      <c r="N1091" s="11"/>
      <c r="O1091" s="11"/>
      <c r="P1091" s="10"/>
      <c r="Q1091" s="11"/>
      <c r="R1091" s="11"/>
      <c r="S1091" s="11"/>
      <c r="T1091" s="11"/>
      <c r="U1091" s="11"/>
      <c r="V1091" s="11"/>
      <c r="W1091" s="11"/>
    </row>
    <row r="1092" ht="15.75" customHeight="1">
      <c r="A1092" s="11"/>
      <c r="B1092" s="11"/>
      <c r="C1092" s="11"/>
      <c r="D1092" s="11"/>
      <c r="E1092" s="11"/>
      <c r="F1092" s="11"/>
      <c r="G1092" s="11"/>
      <c r="H1092" s="11"/>
      <c r="I1092" s="11"/>
      <c r="J1092" s="11"/>
      <c r="K1092" s="39"/>
      <c r="L1092" s="11"/>
      <c r="M1092" s="11"/>
      <c r="N1092" s="11"/>
      <c r="O1092" s="11"/>
      <c r="P1092" s="10"/>
      <c r="Q1092" s="11"/>
      <c r="R1092" s="11"/>
      <c r="S1092" s="11"/>
      <c r="T1092" s="11"/>
      <c r="U1092" s="11"/>
      <c r="V1092" s="11"/>
      <c r="W1092" s="11"/>
    </row>
    <row r="1093" ht="15.75" customHeight="1">
      <c r="A1093" s="11"/>
      <c r="B1093" s="11"/>
      <c r="C1093" s="11"/>
      <c r="D1093" s="11"/>
      <c r="E1093" s="11"/>
      <c r="F1093" s="11"/>
      <c r="G1093" s="11"/>
      <c r="H1093" s="11"/>
      <c r="I1093" s="11"/>
      <c r="J1093" s="11"/>
      <c r="K1093" s="39"/>
      <c r="L1093" s="11"/>
      <c r="M1093" s="11"/>
      <c r="N1093" s="11"/>
      <c r="O1093" s="11"/>
      <c r="P1093" s="10"/>
      <c r="Q1093" s="11"/>
      <c r="R1093" s="11"/>
      <c r="S1093" s="11"/>
      <c r="T1093" s="11"/>
      <c r="U1093" s="11"/>
      <c r="V1093" s="11"/>
      <c r="W1093" s="11"/>
    </row>
    <row r="1094" ht="15.75" customHeight="1">
      <c r="A1094" s="11"/>
      <c r="B1094" s="11"/>
      <c r="C1094" s="11"/>
      <c r="D1094" s="11"/>
      <c r="E1094" s="11"/>
      <c r="F1094" s="11"/>
      <c r="G1094" s="11"/>
      <c r="H1094" s="11"/>
      <c r="I1094" s="11"/>
      <c r="J1094" s="11"/>
      <c r="K1094" s="39"/>
      <c r="L1094" s="11"/>
      <c r="M1094" s="11"/>
      <c r="N1094" s="11"/>
      <c r="O1094" s="11"/>
      <c r="P1094" s="10"/>
      <c r="Q1094" s="11"/>
      <c r="R1094" s="11"/>
      <c r="S1094" s="11"/>
      <c r="T1094" s="11"/>
      <c r="U1094" s="11"/>
      <c r="V1094" s="11"/>
      <c r="W1094" s="11"/>
    </row>
    <row r="1095" ht="15.75" customHeight="1">
      <c r="A1095" s="11"/>
      <c r="B1095" s="11"/>
      <c r="C1095" s="11"/>
      <c r="D1095" s="11"/>
      <c r="E1095" s="11"/>
      <c r="F1095" s="11"/>
      <c r="G1095" s="11"/>
      <c r="H1095" s="11"/>
      <c r="I1095" s="11"/>
      <c r="J1095" s="11"/>
      <c r="K1095" s="39"/>
      <c r="L1095" s="11"/>
      <c r="M1095" s="11"/>
      <c r="N1095" s="11"/>
      <c r="O1095" s="11"/>
      <c r="P1095" s="10"/>
      <c r="Q1095" s="11"/>
      <c r="R1095" s="11"/>
      <c r="S1095" s="11"/>
      <c r="T1095" s="11"/>
      <c r="U1095" s="11"/>
      <c r="V1095" s="11"/>
      <c r="W1095" s="11"/>
    </row>
    <row r="1096" ht="15.75" customHeight="1">
      <c r="A1096" s="11"/>
      <c r="B1096" s="11"/>
      <c r="C1096" s="11"/>
      <c r="D1096" s="11"/>
      <c r="E1096" s="11"/>
      <c r="F1096" s="11"/>
      <c r="G1096" s="11"/>
      <c r="H1096" s="11"/>
      <c r="I1096" s="11"/>
      <c r="J1096" s="11"/>
      <c r="K1096" s="39"/>
      <c r="L1096" s="11"/>
      <c r="M1096" s="11"/>
      <c r="N1096" s="11"/>
      <c r="O1096" s="11"/>
      <c r="P1096" s="10"/>
      <c r="Q1096" s="11"/>
      <c r="R1096" s="11"/>
      <c r="S1096" s="11"/>
      <c r="T1096" s="11"/>
      <c r="U1096" s="11"/>
      <c r="V1096" s="11"/>
      <c r="W1096" s="11"/>
    </row>
    <row r="1097" ht="15.75" customHeight="1">
      <c r="A1097" s="11"/>
      <c r="B1097" s="11"/>
      <c r="C1097" s="11"/>
      <c r="D1097" s="11"/>
      <c r="E1097" s="11"/>
      <c r="F1097" s="11"/>
      <c r="G1097" s="11"/>
      <c r="H1097" s="11"/>
      <c r="I1097" s="11"/>
      <c r="J1097" s="11"/>
      <c r="K1097" s="39"/>
      <c r="L1097" s="11"/>
      <c r="M1097" s="11"/>
      <c r="N1097" s="11"/>
      <c r="O1097" s="11"/>
      <c r="P1097" s="10"/>
      <c r="Q1097" s="11"/>
      <c r="R1097" s="11"/>
      <c r="S1097" s="11"/>
      <c r="T1097" s="11"/>
      <c r="U1097" s="11"/>
      <c r="V1097" s="11"/>
      <c r="W1097" s="11"/>
    </row>
    <row r="1098" ht="15.75" customHeight="1">
      <c r="A1098" s="11"/>
      <c r="B1098" s="11"/>
      <c r="C1098" s="11"/>
      <c r="D1098" s="11"/>
      <c r="E1098" s="11"/>
      <c r="F1098" s="11"/>
      <c r="G1098" s="11"/>
      <c r="H1098" s="11"/>
      <c r="I1098" s="11"/>
      <c r="J1098" s="11"/>
      <c r="K1098" s="39"/>
      <c r="L1098" s="11"/>
      <c r="M1098" s="11"/>
      <c r="N1098" s="11"/>
      <c r="O1098" s="11"/>
      <c r="P1098" s="10"/>
      <c r="Q1098" s="11"/>
      <c r="R1098" s="11"/>
      <c r="S1098" s="11"/>
      <c r="T1098" s="11"/>
      <c r="U1098" s="11"/>
      <c r="V1098" s="11"/>
      <c r="W1098" s="11"/>
    </row>
    <row r="1099" ht="15.75" customHeight="1">
      <c r="A1099" s="11"/>
      <c r="B1099" s="11"/>
      <c r="C1099" s="11"/>
      <c r="D1099" s="11"/>
      <c r="E1099" s="11"/>
      <c r="F1099" s="11"/>
      <c r="G1099" s="11"/>
      <c r="H1099" s="11"/>
      <c r="I1099" s="11"/>
      <c r="J1099" s="11"/>
      <c r="K1099" s="39"/>
      <c r="L1099" s="11"/>
      <c r="M1099" s="11"/>
      <c r="N1099" s="11"/>
      <c r="O1099" s="11"/>
      <c r="P1099" s="10"/>
      <c r="Q1099" s="11"/>
      <c r="R1099" s="11"/>
      <c r="S1099" s="11"/>
      <c r="T1099" s="11"/>
      <c r="U1099" s="11"/>
      <c r="V1099" s="11"/>
      <c r="W1099" s="11"/>
    </row>
    <row r="1100" ht="15.75" customHeight="1">
      <c r="A1100" s="11"/>
      <c r="B1100" s="11"/>
      <c r="C1100" s="11"/>
      <c r="D1100" s="11"/>
      <c r="E1100" s="11"/>
      <c r="F1100" s="11"/>
      <c r="G1100" s="11"/>
      <c r="H1100" s="11"/>
      <c r="I1100" s="11"/>
      <c r="J1100" s="11"/>
      <c r="K1100" s="39"/>
      <c r="L1100" s="11"/>
      <c r="M1100" s="11"/>
      <c r="N1100" s="11"/>
      <c r="O1100" s="11"/>
      <c r="P1100" s="10"/>
      <c r="Q1100" s="11"/>
      <c r="R1100" s="11"/>
      <c r="S1100" s="11"/>
      <c r="T1100" s="11"/>
      <c r="U1100" s="11"/>
      <c r="V1100" s="11"/>
      <c r="W1100" s="11"/>
    </row>
    <row r="1101" ht="15.75" customHeight="1">
      <c r="A1101" s="11"/>
      <c r="B1101" s="11"/>
      <c r="C1101" s="11"/>
      <c r="D1101" s="11"/>
      <c r="E1101" s="11"/>
      <c r="F1101" s="11"/>
      <c r="G1101" s="11"/>
      <c r="H1101" s="11"/>
      <c r="I1101" s="11"/>
      <c r="J1101" s="11"/>
      <c r="K1101" s="39"/>
      <c r="L1101" s="11"/>
      <c r="M1101" s="11"/>
      <c r="N1101" s="11"/>
      <c r="O1101" s="11"/>
      <c r="P1101" s="10"/>
      <c r="Q1101" s="11"/>
      <c r="R1101" s="11"/>
      <c r="S1101" s="11"/>
      <c r="T1101" s="11"/>
      <c r="U1101" s="11"/>
      <c r="V1101" s="11"/>
      <c r="W1101" s="11"/>
    </row>
    <row r="1102" ht="15.75" customHeight="1">
      <c r="A1102" s="11"/>
      <c r="B1102" s="11"/>
      <c r="C1102" s="11"/>
      <c r="D1102" s="11"/>
      <c r="E1102" s="11"/>
      <c r="F1102" s="11"/>
      <c r="G1102" s="11"/>
      <c r="H1102" s="11"/>
      <c r="I1102" s="11"/>
      <c r="J1102" s="11"/>
      <c r="K1102" s="39"/>
      <c r="L1102" s="11"/>
      <c r="M1102" s="11"/>
      <c r="N1102" s="11"/>
      <c r="O1102" s="11"/>
      <c r="P1102" s="10"/>
      <c r="Q1102" s="11"/>
      <c r="R1102" s="11"/>
      <c r="S1102" s="11"/>
      <c r="T1102" s="11"/>
      <c r="U1102" s="11"/>
      <c r="V1102" s="11"/>
      <c r="W1102" s="11"/>
    </row>
    <row r="1103" ht="15.75" customHeight="1">
      <c r="A1103" s="11"/>
      <c r="B1103" s="11"/>
      <c r="C1103" s="11"/>
      <c r="D1103" s="11"/>
      <c r="E1103" s="11"/>
      <c r="F1103" s="11"/>
      <c r="G1103" s="11"/>
      <c r="H1103" s="11"/>
      <c r="I1103" s="11"/>
      <c r="J1103" s="11"/>
      <c r="K1103" s="39"/>
      <c r="L1103" s="11"/>
      <c r="M1103" s="11"/>
      <c r="N1103" s="11"/>
      <c r="O1103" s="11"/>
      <c r="P1103" s="10"/>
      <c r="Q1103" s="11"/>
      <c r="R1103" s="11"/>
      <c r="S1103" s="11"/>
      <c r="T1103" s="11"/>
      <c r="U1103" s="11"/>
      <c r="V1103" s="11"/>
      <c r="W1103" s="11"/>
    </row>
    <row r="1104" ht="15.75" customHeight="1">
      <c r="A1104" s="11"/>
      <c r="B1104" s="11"/>
      <c r="C1104" s="11"/>
      <c r="D1104" s="11"/>
      <c r="E1104" s="11"/>
      <c r="F1104" s="11"/>
      <c r="G1104" s="11"/>
      <c r="H1104" s="11"/>
      <c r="I1104" s="11"/>
      <c r="J1104" s="11"/>
      <c r="K1104" s="39"/>
      <c r="L1104" s="11"/>
      <c r="M1104" s="11"/>
      <c r="N1104" s="11"/>
      <c r="O1104" s="11"/>
      <c r="P1104" s="10"/>
      <c r="Q1104" s="11"/>
      <c r="R1104" s="11"/>
      <c r="S1104" s="11"/>
      <c r="T1104" s="11"/>
      <c r="U1104" s="11"/>
      <c r="V1104" s="11"/>
      <c r="W1104" s="11"/>
    </row>
    <row r="1105" ht="15.75" customHeight="1">
      <c r="A1105" s="11"/>
      <c r="B1105" s="11"/>
      <c r="C1105" s="11"/>
      <c r="D1105" s="11"/>
      <c r="E1105" s="11"/>
      <c r="F1105" s="11"/>
      <c r="G1105" s="11"/>
      <c r="H1105" s="11"/>
      <c r="I1105" s="11"/>
      <c r="J1105" s="11"/>
      <c r="K1105" s="39"/>
      <c r="L1105" s="11"/>
      <c r="M1105" s="11"/>
      <c r="N1105" s="11"/>
      <c r="O1105" s="11"/>
      <c r="P1105" s="10"/>
      <c r="Q1105" s="11"/>
      <c r="R1105" s="11"/>
      <c r="S1105" s="11"/>
      <c r="T1105" s="11"/>
      <c r="U1105" s="11"/>
      <c r="V1105" s="11"/>
      <c r="W1105" s="11"/>
    </row>
    <row r="1106" ht="15.75" customHeight="1">
      <c r="A1106" s="11"/>
      <c r="B1106" s="11"/>
      <c r="C1106" s="11"/>
      <c r="D1106" s="11"/>
      <c r="E1106" s="11"/>
      <c r="F1106" s="11"/>
      <c r="G1106" s="11"/>
      <c r="H1106" s="11"/>
      <c r="I1106" s="11"/>
      <c r="J1106" s="11"/>
      <c r="K1106" s="39"/>
      <c r="L1106" s="11"/>
      <c r="M1106" s="11"/>
      <c r="N1106" s="11"/>
      <c r="O1106" s="11"/>
      <c r="P1106" s="10"/>
      <c r="Q1106" s="11"/>
      <c r="R1106" s="11"/>
      <c r="S1106" s="11"/>
      <c r="T1106" s="11"/>
      <c r="U1106" s="11"/>
      <c r="V1106" s="11"/>
      <c r="W1106" s="11"/>
    </row>
    <row r="1107" ht="15.75" customHeight="1">
      <c r="A1107" s="11"/>
      <c r="B1107" s="11"/>
      <c r="C1107" s="11"/>
      <c r="D1107" s="11"/>
      <c r="E1107" s="11"/>
      <c r="F1107" s="11"/>
      <c r="G1107" s="11"/>
      <c r="H1107" s="11"/>
      <c r="I1107" s="11"/>
      <c r="J1107" s="11"/>
      <c r="K1107" s="39"/>
      <c r="L1107" s="11"/>
      <c r="M1107" s="11"/>
      <c r="N1107" s="11"/>
      <c r="O1107" s="11"/>
      <c r="P1107" s="10"/>
      <c r="Q1107" s="11"/>
      <c r="R1107" s="11"/>
      <c r="S1107" s="11"/>
      <c r="T1107" s="11"/>
      <c r="U1107" s="11"/>
      <c r="V1107" s="11"/>
      <c r="W1107" s="11"/>
    </row>
    <row r="1108" ht="15.75" customHeight="1">
      <c r="A1108" s="11"/>
      <c r="B1108" s="11"/>
      <c r="C1108" s="11"/>
      <c r="D1108" s="11"/>
      <c r="E1108" s="11"/>
      <c r="F1108" s="11"/>
      <c r="G1108" s="11"/>
      <c r="H1108" s="11"/>
      <c r="I1108" s="11"/>
      <c r="J1108" s="11"/>
      <c r="K1108" s="39"/>
      <c r="L1108" s="11"/>
      <c r="M1108" s="11"/>
      <c r="N1108" s="11"/>
      <c r="O1108" s="11"/>
      <c r="P1108" s="10"/>
      <c r="Q1108" s="11"/>
      <c r="R1108" s="11"/>
      <c r="S1108" s="11"/>
      <c r="T1108" s="11"/>
      <c r="U1108" s="11"/>
      <c r="V1108" s="11"/>
      <c r="W1108" s="11"/>
    </row>
    <row r="1109" ht="15.75" customHeight="1">
      <c r="A1109" s="11"/>
      <c r="B1109" s="11"/>
      <c r="C1109" s="11"/>
      <c r="D1109" s="11"/>
      <c r="E1109" s="11"/>
      <c r="F1109" s="11"/>
      <c r="G1109" s="11"/>
      <c r="H1109" s="11"/>
      <c r="I1109" s="11"/>
      <c r="J1109" s="11"/>
      <c r="K1109" s="39"/>
      <c r="L1109" s="11"/>
      <c r="M1109" s="11"/>
      <c r="N1109" s="11"/>
      <c r="O1109" s="11"/>
      <c r="P1109" s="10"/>
      <c r="Q1109" s="11"/>
      <c r="R1109" s="11"/>
      <c r="S1109" s="11"/>
      <c r="T1109" s="11"/>
      <c r="U1109" s="11"/>
      <c r="V1109" s="11"/>
      <c r="W1109" s="11"/>
    </row>
    <row r="1110" ht="15.75" customHeight="1">
      <c r="A1110" s="11"/>
      <c r="B1110" s="11"/>
      <c r="C1110" s="11"/>
      <c r="D1110" s="11"/>
      <c r="E1110" s="11"/>
      <c r="F1110" s="11"/>
      <c r="G1110" s="11"/>
      <c r="H1110" s="11"/>
      <c r="I1110" s="11"/>
      <c r="J1110" s="11"/>
      <c r="K1110" s="39"/>
      <c r="L1110" s="11"/>
      <c r="M1110" s="11"/>
      <c r="N1110" s="11"/>
      <c r="O1110" s="11"/>
      <c r="P1110" s="10"/>
      <c r="Q1110" s="11"/>
      <c r="R1110" s="11"/>
      <c r="S1110" s="11"/>
      <c r="T1110" s="11"/>
      <c r="U1110" s="11"/>
      <c r="V1110" s="11"/>
      <c r="W1110" s="11"/>
    </row>
    <row r="1111" ht="15.75" customHeight="1">
      <c r="A1111" s="11"/>
      <c r="B1111" s="11"/>
      <c r="C1111" s="11"/>
      <c r="D1111" s="11"/>
      <c r="E1111" s="11"/>
      <c r="F1111" s="11"/>
      <c r="G1111" s="11"/>
      <c r="H1111" s="11"/>
      <c r="I1111" s="11"/>
      <c r="J1111" s="11"/>
      <c r="K1111" s="39"/>
      <c r="L1111" s="11"/>
      <c r="M1111" s="11"/>
      <c r="N1111" s="11"/>
      <c r="O1111" s="11"/>
      <c r="P1111" s="10"/>
      <c r="Q1111" s="11"/>
      <c r="R1111" s="11"/>
      <c r="S1111" s="11"/>
      <c r="T1111" s="11"/>
      <c r="U1111" s="11"/>
      <c r="V1111" s="11"/>
      <c r="W1111" s="11"/>
    </row>
    <row r="1112" ht="15.75" customHeight="1">
      <c r="A1112" s="11"/>
      <c r="B1112" s="11"/>
      <c r="C1112" s="11"/>
      <c r="D1112" s="11"/>
      <c r="E1112" s="11"/>
      <c r="F1112" s="11"/>
      <c r="G1112" s="11"/>
      <c r="H1112" s="11"/>
      <c r="I1112" s="11"/>
      <c r="J1112" s="11"/>
      <c r="K1112" s="39"/>
      <c r="L1112" s="11"/>
      <c r="M1112" s="11"/>
      <c r="N1112" s="11"/>
      <c r="O1112" s="11"/>
      <c r="P1112" s="10"/>
      <c r="Q1112" s="11"/>
      <c r="R1112" s="11"/>
      <c r="S1112" s="11"/>
      <c r="T1112" s="11"/>
      <c r="U1112" s="11"/>
      <c r="V1112" s="11"/>
      <c r="W1112" s="11"/>
    </row>
    <row r="1113" ht="15.75" customHeight="1">
      <c r="A1113" s="11"/>
      <c r="B1113" s="11"/>
      <c r="C1113" s="11"/>
      <c r="D1113" s="11"/>
      <c r="E1113" s="11"/>
      <c r="F1113" s="11"/>
      <c r="G1113" s="11"/>
      <c r="H1113" s="11"/>
      <c r="I1113" s="11"/>
      <c r="J1113" s="11"/>
      <c r="K1113" s="39"/>
      <c r="L1113" s="11"/>
      <c r="M1113" s="11"/>
      <c r="N1113" s="11"/>
      <c r="O1113" s="11"/>
      <c r="P1113" s="10"/>
      <c r="Q1113" s="11"/>
      <c r="R1113" s="11"/>
      <c r="S1113" s="11"/>
      <c r="T1113" s="11"/>
      <c r="U1113" s="11"/>
      <c r="V1113" s="11"/>
      <c r="W1113" s="11"/>
    </row>
    <row r="1114" ht="15.75" customHeight="1">
      <c r="A1114" s="11"/>
      <c r="B1114" s="11"/>
      <c r="C1114" s="11"/>
      <c r="D1114" s="11"/>
      <c r="E1114" s="11"/>
      <c r="F1114" s="11"/>
      <c r="G1114" s="11"/>
      <c r="H1114" s="11"/>
      <c r="I1114" s="11"/>
      <c r="J1114" s="11"/>
      <c r="K1114" s="39"/>
      <c r="L1114" s="11"/>
      <c r="M1114" s="11"/>
      <c r="N1114" s="11"/>
      <c r="O1114" s="11"/>
      <c r="P1114" s="10"/>
      <c r="Q1114" s="11"/>
      <c r="R1114" s="11"/>
      <c r="S1114" s="11"/>
      <c r="T1114" s="11"/>
      <c r="U1114" s="11"/>
      <c r="V1114" s="11"/>
      <c r="W1114" s="11"/>
    </row>
    <row r="1115" ht="15.75" customHeight="1">
      <c r="A1115" s="11"/>
      <c r="B1115" s="11"/>
      <c r="C1115" s="11"/>
      <c r="D1115" s="11"/>
      <c r="E1115" s="11"/>
      <c r="F1115" s="11"/>
      <c r="G1115" s="11"/>
      <c r="H1115" s="11"/>
      <c r="I1115" s="11"/>
      <c r="J1115" s="11"/>
      <c r="K1115" s="39"/>
      <c r="L1115" s="11"/>
      <c r="M1115" s="11"/>
      <c r="N1115" s="11"/>
      <c r="O1115" s="11"/>
      <c r="P1115" s="10"/>
      <c r="Q1115" s="11"/>
      <c r="R1115" s="11"/>
      <c r="S1115" s="11"/>
      <c r="T1115" s="11"/>
      <c r="U1115" s="11"/>
      <c r="V1115" s="11"/>
      <c r="W1115" s="11"/>
    </row>
    <row r="1116" ht="15.75" customHeight="1">
      <c r="A1116" s="11"/>
      <c r="B1116" s="11"/>
      <c r="C1116" s="11"/>
      <c r="D1116" s="11"/>
      <c r="E1116" s="11"/>
      <c r="F1116" s="11"/>
      <c r="G1116" s="11"/>
      <c r="H1116" s="11"/>
      <c r="I1116" s="11"/>
      <c r="J1116" s="11"/>
      <c r="K1116" s="39"/>
      <c r="L1116" s="11"/>
      <c r="M1116" s="11"/>
      <c r="N1116" s="11"/>
      <c r="O1116" s="11"/>
      <c r="P1116" s="10"/>
      <c r="Q1116" s="11"/>
      <c r="R1116" s="11"/>
      <c r="S1116" s="11"/>
      <c r="T1116" s="11"/>
      <c r="U1116" s="11"/>
      <c r="V1116" s="11"/>
      <c r="W1116" s="11"/>
    </row>
    <row r="1117" ht="15.75" customHeight="1">
      <c r="A1117" s="11"/>
      <c r="B1117" s="11"/>
      <c r="C1117" s="11"/>
      <c r="D1117" s="11"/>
      <c r="E1117" s="11"/>
      <c r="F1117" s="11"/>
      <c r="G1117" s="11"/>
      <c r="H1117" s="11"/>
      <c r="I1117" s="11"/>
      <c r="J1117" s="11"/>
      <c r="K1117" s="39"/>
      <c r="L1117" s="11"/>
      <c r="M1117" s="11"/>
      <c r="N1117" s="11"/>
      <c r="O1117" s="11"/>
      <c r="P1117" s="10"/>
      <c r="Q1117" s="11"/>
      <c r="R1117" s="11"/>
      <c r="S1117" s="11"/>
      <c r="T1117" s="11"/>
      <c r="U1117" s="11"/>
      <c r="V1117" s="11"/>
      <c r="W1117" s="11"/>
    </row>
    <row r="1118" ht="15.75" customHeight="1">
      <c r="A1118" s="11"/>
      <c r="B1118" s="11"/>
      <c r="C1118" s="11"/>
      <c r="D1118" s="11"/>
      <c r="E1118" s="11"/>
      <c r="F1118" s="11"/>
      <c r="G1118" s="11"/>
      <c r="H1118" s="11"/>
      <c r="I1118" s="11"/>
      <c r="J1118" s="11"/>
      <c r="K1118" s="39"/>
      <c r="L1118" s="11"/>
      <c r="M1118" s="11"/>
      <c r="N1118" s="11"/>
      <c r="O1118" s="11"/>
      <c r="P1118" s="10"/>
      <c r="Q1118" s="11"/>
      <c r="R1118" s="11"/>
      <c r="S1118" s="11"/>
      <c r="T1118" s="11"/>
      <c r="U1118" s="11"/>
      <c r="V1118" s="11"/>
      <c r="W1118" s="11"/>
    </row>
    <row r="1119" ht="15.75" customHeight="1">
      <c r="A1119" s="11"/>
      <c r="B1119" s="11"/>
      <c r="C1119" s="11"/>
      <c r="D1119" s="11"/>
      <c r="E1119" s="11"/>
      <c r="F1119" s="11"/>
      <c r="G1119" s="11"/>
      <c r="H1119" s="11"/>
      <c r="I1119" s="11"/>
      <c r="J1119" s="11"/>
      <c r="K1119" s="39"/>
      <c r="L1119" s="11"/>
      <c r="M1119" s="11"/>
      <c r="N1119" s="11"/>
      <c r="O1119" s="11"/>
      <c r="P1119" s="10"/>
      <c r="Q1119" s="11"/>
      <c r="R1119" s="11"/>
      <c r="S1119" s="11"/>
      <c r="T1119" s="11"/>
      <c r="U1119" s="11"/>
      <c r="V1119" s="11"/>
      <c r="W1119" s="11"/>
    </row>
    <row r="1120" ht="15.75" customHeight="1">
      <c r="A1120" s="11"/>
      <c r="B1120" s="11"/>
      <c r="C1120" s="11"/>
      <c r="D1120" s="11"/>
      <c r="E1120" s="11"/>
      <c r="F1120" s="11"/>
      <c r="G1120" s="11"/>
      <c r="H1120" s="11"/>
      <c r="I1120" s="11"/>
      <c r="J1120" s="11"/>
      <c r="K1120" s="39"/>
      <c r="L1120" s="11"/>
      <c r="M1120" s="11"/>
      <c r="N1120" s="11"/>
      <c r="O1120" s="11"/>
      <c r="P1120" s="10"/>
      <c r="Q1120" s="11"/>
      <c r="R1120" s="11"/>
      <c r="S1120" s="11"/>
      <c r="T1120" s="11"/>
      <c r="U1120" s="11"/>
      <c r="V1120" s="11"/>
      <c r="W1120" s="11"/>
    </row>
    <row r="1121" ht="15.75" customHeight="1">
      <c r="A1121" s="11"/>
      <c r="B1121" s="11"/>
      <c r="C1121" s="11"/>
      <c r="D1121" s="11"/>
      <c r="E1121" s="11"/>
      <c r="F1121" s="11"/>
      <c r="G1121" s="11"/>
      <c r="H1121" s="11"/>
      <c r="I1121" s="11"/>
      <c r="J1121" s="11"/>
      <c r="K1121" s="39"/>
      <c r="L1121" s="11"/>
      <c r="M1121" s="11"/>
      <c r="N1121" s="11"/>
      <c r="O1121" s="11"/>
      <c r="P1121" s="10"/>
      <c r="Q1121" s="11"/>
      <c r="R1121" s="11"/>
      <c r="S1121" s="11"/>
      <c r="T1121" s="11"/>
      <c r="U1121" s="11"/>
      <c r="V1121" s="11"/>
      <c r="W1121" s="11"/>
    </row>
    <row r="1122" ht="15.75" customHeight="1">
      <c r="A1122" s="11"/>
      <c r="B1122" s="11"/>
      <c r="C1122" s="11"/>
      <c r="D1122" s="11"/>
      <c r="E1122" s="11"/>
      <c r="F1122" s="11"/>
      <c r="G1122" s="11"/>
      <c r="H1122" s="11"/>
      <c r="I1122" s="11"/>
      <c r="J1122" s="11"/>
      <c r="K1122" s="39"/>
      <c r="L1122" s="11"/>
      <c r="M1122" s="11"/>
      <c r="N1122" s="11"/>
      <c r="O1122" s="11"/>
      <c r="P1122" s="10"/>
      <c r="Q1122" s="11"/>
      <c r="R1122" s="11"/>
      <c r="S1122" s="11"/>
      <c r="T1122" s="11"/>
      <c r="U1122" s="11"/>
      <c r="V1122" s="11"/>
      <c r="W1122" s="11"/>
    </row>
    <row r="1123" ht="15.75" customHeight="1">
      <c r="A1123" s="11"/>
      <c r="B1123" s="11"/>
      <c r="C1123" s="11"/>
      <c r="D1123" s="11"/>
      <c r="E1123" s="11"/>
      <c r="F1123" s="11"/>
      <c r="G1123" s="11"/>
      <c r="H1123" s="11"/>
      <c r="I1123" s="11"/>
      <c r="J1123" s="11"/>
      <c r="K1123" s="39"/>
      <c r="L1123" s="11"/>
      <c r="M1123" s="11"/>
      <c r="N1123" s="11"/>
      <c r="O1123" s="11"/>
      <c r="P1123" s="10"/>
      <c r="Q1123" s="11"/>
      <c r="R1123" s="11"/>
      <c r="S1123" s="11"/>
      <c r="T1123" s="11"/>
      <c r="U1123" s="11"/>
      <c r="V1123" s="11"/>
      <c r="W1123" s="11"/>
    </row>
    <row r="1124" ht="15.75" customHeight="1">
      <c r="A1124" s="11"/>
      <c r="B1124" s="11"/>
      <c r="C1124" s="11"/>
      <c r="D1124" s="11"/>
      <c r="E1124" s="11"/>
      <c r="F1124" s="11"/>
      <c r="G1124" s="11"/>
      <c r="H1124" s="11"/>
      <c r="I1124" s="11"/>
      <c r="J1124" s="11"/>
      <c r="K1124" s="39"/>
      <c r="L1124" s="11"/>
      <c r="M1124" s="11"/>
      <c r="N1124" s="11"/>
      <c r="O1124" s="11"/>
      <c r="P1124" s="10"/>
      <c r="Q1124" s="11"/>
      <c r="R1124" s="11"/>
      <c r="S1124" s="11"/>
      <c r="T1124" s="11"/>
      <c r="U1124" s="11"/>
      <c r="V1124" s="11"/>
      <c r="W1124" s="11"/>
    </row>
    <row r="1125" ht="15.75" customHeight="1">
      <c r="A1125" s="11"/>
      <c r="B1125" s="11"/>
      <c r="C1125" s="11"/>
      <c r="D1125" s="11"/>
      <c r="E1125" s="11"/>
      <c r="F1125" s="11"/>
      <c r="G1125" s="11"/>
      <c r="H1125" s="11"/>
      <c r="I1125" s="11"/>
      <c r="J1125" s="11"/>
      <c r="K1125" s="39"/>
      <c r="L1125" s="11"/>
      <c r="M1125" s="11"/>
      <c r="N1125" s="11"/>
      <c r="O1125" s="11"/>
      <c r="P1125" s="10"/>
      <c r="Q1125" s="11"/>
      <c r="R1125" s="11"/>
      <c r="S1125" s="11"/>
      <c r="T1125" s="11"/>
      <c r="U1125" s="11"/>
      <c r="V1125" s="11"/>
      <c r="W1125" s="11"/>
    </row>
    <row r="1126" ht="15.75" customHeight="1">
      <c r="A1126" s="11"/>
      <c r="B1126" s="11"/>
      <c r="C1126" s="11"/>
      <c r="D1126" s="11"/>
      <c r="E1126" s="11"/>
      <c r="F1126" s="11"/>
      <c r="G1126" s="11"/>
      <c r="H1126" s="11"/>
      <c r="I1126" s="11"/>
      <c r="J1126" s="11"/>
      <c r="K1126" s="39"/>
      <c r="L1126" s="11"/>
      <c r="M1126" s="11"/>
      <c r="N1126" s="11"/>
      <c r="O1126" s="11"/>
      <c r="P1126" s="10"/>
      <c r="Q1126" s="11"/>
      <c r="R1126" s="11"/>
      <c r="S1126" s="11"/>
      <c r="T1126" s="11"/>
      <c r="U1126" s="11"/>
      <c r="V1126" s="11"/>
      <c r="W1126" s="11"/>
    </row>
    <row r="1127" ht="15.75" customHeight="1">
      <c r="A1127" s="11"/>
      <c r="B1127" s="11"/>
      <c r="C1127" s="11"/>
      <c r="D1127" s="11"/>
      <c r="E1127" s="11"/>
      <c r="F1127" s="11"/>
      <c r="G1127" s="11"/>
      <c r="H1127" s="11"/>
      <c r="I1127" s="11"/>
      <c r="J1127" s="11"/>
      <c r="K1127" s="39"/>
      <c r="L1127" s="11"/>
      <c r="M1127" s="11"/>
      <c r="N1127" s="11"/>
      <c r="O1127" s="11"/>
      <c r="P1127" s="10"/>
      <c r="Q1127" s="11"/>
      <c r="R1127" s="11"/>
      <c r="S1127" s="11"/>
      <c r="T1127" s="11"/>
      <c r="U1127" s="11"/>
      <c r="V1127" s="11"/>
      <c r="W1127" s="11"/>
    </row>
    <row r="1128" ht="15.75" customHeight="1">
      <c r="A1128" s="11"/>
      <c r="B1128" s="11"/>
      <c r="C1128" s="11"/>
      <c r="D1128" s="11"/>
      <c r="E1128" s="11"/>
      <c r="F1128" s="11"/>
      <c r="G1128" s="11"/>
      <c r="H1128" s="11"/>
      <c r="I1128" s="11"/>
      <c r="J1128" s="11"/>
      <c r="K1128" s="39"/>
      <c r="L1128" s="11"/>
      <c r="M1128" s="11"/>
      <c r="N1128" s="11"/>
      <c r="O1128" s="11"/>
      <c r="P1128" s="10"/>
      <c r="Q1128" s="11"/>
      <c r="R1128" s="11"/>
      <c r="S1128" s="11"/>
      <c r="T1128" s="11"/>
      <c r="U1128" s="11"/>
      <c r="V1128" s="11"/>
      <c r="W1128" s="11"/>
    </row>
    <row r="1129" ht="15.75" customHeight="1">
      <c r="A1129" s="11"/>
      <c r="B1129" s="11"/>
      <c r="C1129" s="11"/>
      <c r="D1129" s="11"/>
      <c r="E1129" s="11"/>
      <c r="F1129" s="11"/>
      <c r="G1129" s="11"/>
      <c r="H1129" s="11"/>
      <c r="I1129" s="11"/>
      <c r="J1129" s="11"/>
      <c r="K1129" s="39"/>
      <c r="L1129" s="11"/>
      <c r="M1129" s="11"/>
      <c r="N1129" s="11"/>
      <c r="O1129" s="11"/>
      <c r="P1129" s="10"/>
      <c r="Q1129" s="11"/>
      <c r="R1129" s="11"/>
      <c r="S1129" s="11"/>
      <c r="T1129" s="11"/>
      <c r="U1129" s="11"/>
      <c r="V1129" s="11"/>
      <c r="W1129" s="11"/>
    </row>
    <row r="1130" ht="15.75" customHeight="1">
      <c r="A1130" s="11"/>
      <c r="B1130" s="11"/>
      <c r="C1130" s="11"/>
      <c r="D1130" s="11"/>
      <c r="E1130" s="11"/>
      <c r="F1130" s="11"/>
      <c r="G1130" s="11"/>
      <c r="H1130" s="11"/>
      <c r="I1130" s="11"/>
      <c r="J1130" s="11"/>
      <c r="K1130" s="39"/>
      <c r="L1130" s="11"/>
      <c r="M1130" s="11"/>
      <c r="N1130" s="11"/>
      <c r="O1130" s="11"/>
      <c r="P1130" s="10"/>
      <c r="Q1130" s="11"/>
      <c r="R1130" s="11"/>
      <c r="S1130" s="11"/>
      <c r="T1130" s="11"/>
      <c r="U1130" s="11"/>
      <c r="V1130" s="11"/>
      <c r="W1130" s="11"/>
    </row>
    <row r="1131" ht="15.75" customHeight="1">
      <c r="A1131" s="11"/>
      <c r="B1131" s="11"/>
      <c r="C1131" s="11"/>
      <c r="D1131" s="11"/>
      <c r="E1131" s="11"/>
      <c r="F1131" s="11"/>
      <c r="G1131" s="11"/>
      <c r="H1131" s="11"/>
      <c r="I1131" s="11"/>
      <c r="J1131" s="11"/>
      <c r="K1131" s="39"/>
      <c r="L1131" s="11"/>
      <c r="M1131" s="11"/>
      <c r="N1131" s="11"/>
      <c r="O1131" s="11"/>
      <c r="P1131" s="10"/>
      <c r="Q1131" s="11"/>
      <c r="R1131" s="11"/>
      <c r="S1131" s="11"/>
      <c r="T1131" s="11"/>
      <c r="U1131" s="11"/>
      <c r="V1131" s="11"/>
      <c r="W1131" s="11"/>
    </row>
    <row r="1132" ht="15.75" customHeight="1">
      <c r="A1132" s="11"/>
      <c r="B1132" s="11"/>
      <c r="C1132" s="11"/>
      <c r="D1132" s="11"/>
      <c r="E1132" s="11"/>
      <c r="F1132" s="11"/>
      <c r="G1132" s="11"/>
      <c r="H1132" s="11"/>
      <c r="I1132" s="11"/>
      <c r="J1132" s="11"/>
      <c r="K1132" s="39"/>
      <c r="L1132" s="11"/>
      <c r="M1132" s="11"/>
      <c r="N1132" s="11"/>
      <c r="O1132" s="11"/>
      <c r="P1132" s="10"/>
      <c r="Q1132" s="11"/>
      <c r="R1132" s="11"/>
      <c r="S1132" s="11"/>
      <c r="T1132" s="11"/>
      <c r="U1132" s="11"/>
      <c r="V1132" s="11"/>
      <c r="W1132" s="11"/>
    </row>
    <row r="1133" ht="15.75" customHeight="1">
      <c r="A1133" s="11"/>
      <c r="B1133" s="11"/>
      <c r="C1133" s="11"/>
      <c r="D1133" s="11"/>
      <c r="E1133" s="11"/>
      <c r="F1133" s="11"/>
      <c r="G1133" s="11"/>
      <c r="H1133" s="11"/>
      <c r="I1133" s="11"/>
      <c r="J1133" s="11"/>
      <c r="K1133" s="39"/>
      <c r="L1133" s="11"/>
      <c r="M1133" s="11"/>
      <c r="N1133" s="11"/>
      <c r="O1133" s="11"/>
      <c r="P1133" s="10"/>
      <c r="Q1133" s="11"/>
      <c r="R1133" s="11"/>
      <c r="S1133" s="11"/>
      <c r="T1133" s="11"/>
      <c r="U1133" s="11"/>
      <c r="V1133" s="11"/>
      <c r="W1133" s="11"/>
    </row>
    <row r="1134" ht="15.75" customHeight="1">
      <c r="A1134" s="11"/>
      <c r="B1134" s="11"/>
      <c r="C1134" s="11"/>
      <c r="D1134" s="11"/>
      <c r="E1134" s="11"/>
      <c r="F1134" s="11"/>
      <c r="G1134" s="11"/>
      <c r="H1134" s="11"/>
      <c r="I1134" s="11"/>
      <c r="J1134" s="11"/>
      <c r="K1134" s="39"/>
      <c r="L1134" s="11"/>
      <c r="M1134" s="11"/>
      <c r="N1134" s="11"/>
      <c r="O1134" s="11"/>
      <c r="P1134" s="10"/>
      <c r="Q1134" s="11"/>
      <c r="R1134" s="11"/>
      <c r="S1134" s="11"/>
      <c r="T1134" s="11"/>
      <c r="U1134" s="11"/>
      <c r="V1134" s="11"/>
      <c r="W1134" s="11"/>
    </row>
    <row r="1135" ht="15.75" customHeight="1">
      <c r="A1135" s="11"/>
      <c r="B1135" s="11"/>
      <c r="C1135" s="11"/>
      <c r="D1135" s="11"/>
      <c r="E1135" s="11"/>
      <c r="F1135" s="11"/>
      <c r="G1135" s="11"/>
      <c r="H1135" s="11"/>
      <c r="I1135" s="11"/>
      <c r="J1135" s="11"/>
      <c r="K1135" s="39"/>
      <c r="L1135" s="11"/>
      <c r="M1135" s="11"/>
      <c r="N1135" s="11"/>
      <c r="O1135" s="11"/>
      <c r="P1135" s="10"/>
      <c r="Q1135" s="11"/>
      <c r="R1135" s="11"/>
      <c r="S1135" s="11"/>
      <c r="T1135" s="11"/>
      <c r="U1135" s="11"/>
      <c r="V1135" s="11"/>
      <c r="W1135" s="11"/>
    </row>
    <row r="1136" ht="15.75" customHeight="1">
      <c r="A1136" s="11"/>
      <c r="B1136" s="11"/>
      <c r="C1136" s="11"/>
      <c r="D1136" s="11"/>
      <c r="E1136" s="11"/>
      <c r="F1136" s="11"/>
      <c r="G1136" s="11"/>
      <c r="H1136" s="11"/>
      <c r="I1136" s="11"/>
      <c r="J1136" s="11"/>
      <c r="K1136" s="39"/>
      <c r="L1136" s="11"/>
      <c r="M1136" s="11"/>
      <c r="N1136" s="11"/>
      <c r="O1136" s="11"/>
      <c r="P1136" s="10"/>
      <c r="Q1136" s="11"/>
      <c r="R1136" s="11"/>
      <c r="S1136" s="11"/>
      <c r="T1136" s="11"/>
      <c r="U1136" s="11"/>
      <c r="V1136" s="11"/>
      <c r="W1136" s="11"/>
    </row>
    <row r="1137" ht="15.75" customHeight="1">
      <c r="A1137" s="11"/>
      <c r="B1137" s="11"/>
      <c r="C1137" s="11"/>
      <c r="D1137" s="11"/>
      <c r="E1137" s="11"/>
      <c r="F1137" s="11"/>
      <c r="G1137" s="11"/>
      <c r="H1137" s="11"/>
      <c r="I1137" s="11"/>
      <c r="J1137" s="11"/>
      <c r="K1137" s="39"/>
      <c r="L1137" s="11"/>
      <c r="M1137" s="11"/>
      <c r="N1137" s="11"/>
      <c r="O1137" s="11"/>
      <c r="P1137" s="10"/>
      <c r="Q1137" s="11"/>
      <c r="R1137" s="11"/>
      <c r="S1137" s="11"/>
      <c r="T1137" s="11"/>
      <c r="U1137" s="11"/>
      <c r="V1137" s="11"/>
      <c r="W1137" s="11"/>
    </row>
    <row r="1138" ht="15.75" customHeight="1">
      <c r="A1138" s="11"/>
      <c r="B1138" s="11"/>
      <c r="C1138" s="11"/>
      <c r="D1138" s="11"/>
      <c r="E1138" s="11"/>
      <c r="F1138" s="11"/>
      <c r="G1138" s="11"/>
      <c r="H1138" s="11"/>
      <c r="I1138" s="11"/>
      <c r="J1138" s="11"/>
      <c r="K1138" s="39"/>
      <c r="L1138" s="11"/>
      <c r="M1138" s="11"/>
      <c r="N1138" s="11"/>
      <c r="O1138" s="11"/>
      <c r="P1138" s="10"/>
      <c r="Q1138" s="11"/>
      <c r="R1138" s="11"/>
      <c r="S1138" s="11"/>
      <c r="T1138" s="11"/>
      <c r="U1138" s="11"/>
      <c r="V1138" s="11"/>
      <c r="W1138" s="1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2.0" ySplit="5.0" topLeftCell="M6" activePane="bottomRight" state="frozen"/>
      <selection activeCell="M1" sqref="M1" pane="topRight"/>
      <selection activeCell="A6" sqref="A6" pane="bottomLeft"/>
      <selection activeCell="M6" sqref="M6" pane="bottomRight"/>
    </sheetView>
  </sheetViews>
  <sheetFormatPr customHeight="1" defaultColWidth="14.43" defaultRowHeight="15.0"/>
  <cols>
    <col customWidth="1" min="1" max="1" width="35.29"/>
    <col customWidth="1" min="2" max="11" width="11.29"/>
    <col customWidth="1" min="12" max="12" width="11.43"/>
    <col customWidth="1" min="13" max="13" width="9.71"/>
    <col customWidth="1" min="14" max="24" width="8.71"/>
    <col customWidth="1" min="25" max="25" width="70.14"/>
    <col customWidth="1" min="26" max="27" width="8.71"/>
  </cols>
  <sheetData>
    <row r="1" ht="14.25" customHeight="1">
      <c r="A1" s="83" t="s">
        <v>617</v>
      </c>
      <c r="M1" s="84" t="s">
        <v>618</v>
      </c>
    </row>
    <row r="2" ht="14.25" customHeight="1">
      <c r="A2" s="85" t="s">
        <v>619</v>
      </c>
      <c r="D2" s="12"/>
      <c r="I2" s="86"/>
      <c r="M2" s="87"/>
    </row>
    <row r="3" ht="14.25" customHeight="1">
      <c r="A3" s="12" t="s">
        <v>620</v>
      </c>
      <c r="I3" s="86"/>
      <c r="M3" s="87"/>
    </row>
    <row r="4" ht="14.25" customHeight="1">
      <c r="A4" s="12" t="s">
        <v>621</v>
      </c>
      <c r="I4" s="86"/>
      <c r="M4" s="87"/>
    </row>
    <row r="5" ht="14.25" customHeight="1">
      <c r="A5" s="12" t="s">
        <v>622</v>
      </c>
      <c r="I5" s="86"/>
      <c r="M5" s="87"/>
    </row>
    <row r="6" ht="14.25" customHeight="1">
      <c r="I6" s="86"/>
      <c r="M6" s="87"/>
    </row>
    <row r="7" ht="15.75" customHeight="1">
      <c r="A7" s="88" t="s">
        <v>623</v>
      </c>
      <c r="B7" s="88" t="s">
        <v>40</v>
      </c>
      <c r="C7" s="88" t="s">
        <v>41</v>
      </c>
      <c r="D7" s="88" t="s">
        <v>42</v>
      </c>
      <c r="E7" s="88" t="s">
        <v>43</v>
      </c>
      <c r="F7" s="88" t="s">
        <v>44</v>
      </c>
      <c r="G7" s="88" t="s">
        <v>45</v>
      </c>
      <c r="H7" s="88" t="s">
        <v>46</v>
      </c>
      <c r="I7" s="88" t="s">
        <v>47</v>
      </c>
      <c r="J7" s="88" t="s">
        <v>48</v>
      </c>
      <c r="K7" s="88" t="s">
        <v>49</v>
      </c>
      <c r="L7" s="88" t="s">
        <v>50</v>
      </c>
      <c r="M7" s="89" t="s">
        <v>508</v>
      </c>
      <c r="N7" s="90" t="s">
        <v>624</v>
      </c>
      <c r="O7" s="90" t="s">
        <v>625</v>
      </c>
      <c r="P7" s="90" t="s">
        <v>626</v>
      </c>
      <c r="Q7" s="90" t="s">
        <v>627</v>
      </c>
      <c r="R7" s="91" t="s">
        <v>628</v>
      </c>
      <c r="S7" s="91" t="s">
        <v>629</v>
      </c>
      <c r="T7" s="91" t="s">
        <v>630</v>
      </c>
      <c r="U7" s="91" t="s">
        <v>631</v>
      </c>
      <c r="V7" s="91" t="s">
        <v>632</v>
      </c>
      <c r="W7" s="92" t="s">
        <v>633</v>
      </c>
      <c r="Y7" s="93" t="s">
        <v>634</v>
      </c>
    </row>
    <row r="8" ht="14.25" customHeight="1">
      <c r="A8" s="12" t="s">
        <v>71</v>
      </c>
      <c r="B8" s="34">
        <f>'1. Raw Historical Data'!D8</f>
        <v>10773</v>
      </c>
      <c r="C8" s="34">
        <f>'1. Raw Historical Data'!E8</f>
        <v>11454</v>
      </c>
      <c r="D8" s="34">
        <f>'1. Raw Historical Data'!F8</f>
        <v>12154</v>
      </c>
      <c r="E8" s="34">
        <f>'1. Raw Historical Data'!G8</f>
        <v>12574</v>
      </c>
      <c r="F8" s="34">
        <f>'1. Raw Historical Data'!H8</f>
        <v>12632</v>
      </c>
      <c r="G8" s="34">
        <f>'1. Raw Historical Data'!I8</f>
        <v>13237</v>
      </c>
      <c r="H8" s="34">
        <f>'1. Raw Historical Data'!J8</f>
        <v>12914</v>
      </c>
      <c r="I8" s="94">
        <f>'1. Raw Historical Data'!K8</f>
        <v>6434</v>
      </c>
      <c r="J8" s="34">
        <f>'1. Raw Historical Data'!L8</f>
        <v>7882</v>
      </c>
      <c r="K8" s="34">
        <f>'1. Raw Historical Data'!M8</f>
        <v>7560</v>
      </c>
      <c r="L8" s="34">
        <f>'1. Raw Historical Data'!N8</f>
        <v>7429</v>
      </c>
      <c r="M8" s="95">
        <f>L8*(1+'Hist. &amp; Forecast Ratio'!L5)</f>
        <v>7767.7624</v>
      </c>
      <c r="N8" s="95">
        <f>M8*(1+'Hist. &amp; Forecast Ratio'!M5)</f>
        <v>8121.972365</v>
      </c>
      <c r="O8" s="95">
        <f>N8*(1+'Hist. &amp; Forecast Ratio'!N5)</f>
        <v>8492.334305</v>
      </c>
      <c r="P8" s="95">
        <f>O8*(1+'Hist. &amp; Forecast Ratio'!O5)</f>
        <v>8879.58475</v>
      </c>
      <c r="Q8" s="95">
        <f>P8*(1+'Hist. &amp; Forecast Ratio'!P5)</f>
        <v>9284.493814</v>
      </c>
      <c r="R8" s="95">
        <f>Q8*(1+'Hist. &amp; Forecast Ratio'!Q5)</f>
        <v>9651.04563</v>
      </c>
      <c r="S8" s="95">
        <f>R8*(1+'Hist. &amp; Forecast Ratio'!R5)</f>
        <v>9973.004512</v>
      </c>
      <c r="T8" s="95">
        <f>S8*(1+'Hist. &amp; Forecast Ratio'!S5)</f>
        <v>10244.66916</v>
      </c>
      <c r="U8" s="95">
        <f>T8*(1+'Hist. &amp; Forecast Ratio'!T5)</f>
        <v>10461.03657</v>
      </c>
      <c r="V8" s="95">
        <f>U8*(1+'Hist. &amp; Forecast Ratio'!U5)</f>
        <v>10617.95212</v>
      </c>
      <c r="W8" s="95">
        <f>V8*(1+'Hist. &amp; Forecast Ratio'!V6)</f>
        <v>10777.2214</v>
      </c>
      <c r="Y8" s="96" t="s">
        <v>635</v>
      </c>
    </row>
    <row r="9" ht="14.25" customHeight="1">
      <c r="A9" s="12" t="s">
        <v>636</v>
      </c>
      <c r="B9" s="97">
        <f>-'1. Raw Historical Data'!D10</f>
        <v>-6344</v>
      </c>
      <c r="C9" s="97">
        <f>-'1. Raw Historical Data'!E10</f>
        <v>-6646</v>
      </c>
      <c r="D9" s="97">
        <f>-'1. Raw Historical Data'!F10</f>
        <v>-6950</v>
      </c>
      <c r="E9" s="97">
        <f>-'1. Raw Historical Data'!G10</f>
        <v>-7449</v>
      </c>
      <c r="F9" s="97">
        <f>-'1. Raw Historical Data'!H10</f>
        <v>-7673</v>
      </c>
      <c r="G9" s="97">
        <f>-'1. Raw Historical Data'!I10</f>
        <v>-8338</v>
      </c>
      <c r="H9" s="97">
        <f>-'1. Raw Historical Data'!J10</f>
        <v>-8464</v>
      </c>
      <c r="I9" s="98">
        <f>-'1. Raw Historical Data'!K10</f>
        <v>-3338</v>
      </c>
      <c r="J9" s="97">
        <f>-'1. Raw Historical Data'!L10</f>
        <v>-4027</v>
      </c>
      <c r="K9" s="97">
        <f>-'1. Raw Historical Data'!M10</f>
        <v>-4305</v>
      </c>
      <c r="L9" s="97">
        <f>-'1. Raw Historical Data'!N10</f>
        <v>-4193</v>
      </c>
      <c r="M9" s="95">
        <f>-('Hist. &amp; Forecast Ratio'!L7*'2. Integrated fin.'!M8)</f>
        <v>-4201.527274</v>
      </c>
      <c r="N9" s="95">
        <f>-('Hist. &amp; Forecast Ratio'!M7*'2. Integrated fin.'!N8)</f>
        <v>-4393.116918</v>
      </c>
      <c r="O9" s="95">
        <f>-('Hist. &amp; Forecast Ratio'!N7*'2. Integrated fin.'!O8)</f>
        <v>-4593.443049</v>
      </c>
      <c r="P9" s="95">
        <f>-('Hist. &amp; Forecast Ratio'!O7*'2. Integrated fin.'!P8)</f>
        <v>-4802.904052</v>
      </c>
      <c r="Q9" s="95">
        <f>-('Hist. &amp; Forecast Ratio'!P7*'2. Integrated fin.'!Q8)</f>
        <v>-5021.916477</v>
      </c>
      <c r="R9" s="95">
        <f>-('Hist. &amp; Forecast Ratio'!Q7*'2. Integrated fin.'!R8)</f>
        <v>-5220.18174</v>
      </c>
      <c r="S9" s="95">
        <f>-('Hist. &amp; Forecast Ratio'!R7*'2. Integrated fin.'!S8)</f>
        <v>-5394.327002</v>
      </c>
      <c r="T9" s="95">
        <f>-('Hist. &amp; Forecast Ratio'!S7*'2. Integrated fin.'!T8)</f>
        <v>-5541.26847</v>
      </c>
      <c r="U9" s="95">
        <f>-('Hist. &amp; Forecast Ratio'!T7*'2. Integrated fin.'!U8)</f>
        <v>-5658.30006</v>
      </c>
      <c r="V9" s="95">
        <f>-('Hist. &amp; Forecast Ratio'!U7*'2. Integrated fin.'!V8)</f>
        <v>-5743.174561</v>
      </c>
      <c r="W9" s="95">
        <f>-('Hist. &amp; Forecast Ratio'!V7*'2. Integrated fin.'!W8)</f>
        <v>-5829.322179</v>
      </c>
      <c r="Y9" s="96"/>
    </row>
    <row r="10" ht="14.25" customHeight="1">
      <c r="A10" s="99" t="s">
        <v>81</v>
      </c>
      <c r="B10" s="100">
        <f t="shared" ref="B10:L10" si="1">SUM(B8:B9)</f>
        <v>4429</v>
      </c>
      <c r="C10" s="100">
        <f t="shared" si="1"/>
        <v>4808</v>
      </c>
      <c r="D10" s="100">
        <f t="shared" si="1"/>
        <v>5204</v>
      </c>
      <c r="E10" s="100">
        <f t="shared" si="1"/>
        <v>5125</v>
      </c>
      <c r="F10" s="100">
        <f t="shared" si="1"/>
        <v>4959</v>
      </c>
      <c r="G10" s="100">
        <f t="shared" si="1"/>
        <v>4899</v>
      </c>
      <c r="H10" s="100">
        <f t="shared" si="1"/>
        <v>4450</v>
      </c>
      <c r="I10" s="101">
        <f t="shared" si="1"/>
        <v>3096</v>
      </c>
      <c r="J10" s="100">
        <f t="shared" si="1"/>
        <v>3855</v>
      </c>
      <c r="K10" s="100">
        <f t="shared" si="1"/>
        <v>3255</v>
      </c>
      <c r="L10" s="100">
        <f t="shared" si="1"/>
        <v>3236</v>
      </c>
      <c r="M10" s="100">
        <f t="shared" ref="M10:W10" si="2">M8+M9</f>
        <v>3566.235126</v>
      </c>
      <c r="N10" s="100">
        <f t="shared" si="2"/>
        <v>3728.855448</v>
      </c>
      <c r="O10" s="100">
        <f t="shared" si="2"/>
        <v>3898.891256</v>
      </c>
      <c r="P10" s="100">
        <f t="shared" si="2"/>
        <v>4076.680697</v>
      </c>
      <c r="Q10" s="100">
        <f t="shared" si="2"/>
        <v>4262.577337</v>
      </c>
      <c r="R10" s="100">
        <f t="shared" si="2"/>
        <v>4430.86389</v>
      </c>
      <c r="S10" s="100">
        <f t="shared" si="2"/>
        <v>4578.67751</v>
      </c>
      <c r="T10" s="100">
        <f t="shared" si="2"/>
        <v>4703.400685</v>
      </c>
      <c r="U10" s="100">
        <f t="shared" si="2"/>
        <v>4802.736508</v>
      </c>
      <c r="V10" s="100">
        <f t="shared" si="2"/>
        <v>4874.777555</v>
      </c>
      <c r="W10" s="102">
        <f t="shared" si="2"/>
        <v>4947.899219</v>
      </c>
      <c r="Y10" s="96"/>
    </row>
    <row r="11" ht="14.25" customHeight="1">
      <c r="I11" s="103"/>
      <c r="M11" s="87"/>
      <c r="N11" s="12"/>
      <c r="O11" s="12"/>
      <c r="P11" s="12"/>
      <c r="Q11" s="12"/>
      <c r="R11" s="12"/>
      <c r="S11" s="12"/>
      <c r="T11" s="12"/>
      <c r="U11" s="12"/>
      <c r="V11" s="12"/>
      <c r="W11" s="12"/>
      <c r="Y11" s="96"/>
    </row>
    <row r="12" ht="14.25" customHeight="1">
      <c r="A12" s="12" t="s">
        <v>78</v>
      </c>
      <c r="B12" s="97">
        <v>-2686.0</v>
      </c>
      <c r="C12" s="97">
        <f>-'1. Raw Historical Data'!E11</f>
        <v>-2855</v>
      </c>
      <c r="D12" s="97">
        <f>-'1. Raw Historical Data'!F11</f>
        <v>-3012</v>
      </c>
      <c r="E12" s="97">
        <f>-'1. Raw Historical Data'!G11</f>
        <v>-3122</v>
      </c>
      <c r="F12" s="97">
        <f>-'1. Raw Historical Data'!H11</f>
        <v>-3231</v>
      </c>
      <c r="G12" s="97">
        <f>-'1. Raw Historical Data'!I11</f>
        <v>-3563</v>
      </c>
      <c r="H12" s="97">
        <f>-'1. Raw Historical Data'!J11</f>
        <v>-3472</v>
      </c>
      <c r="I12" s="104">
        <f>-'1. Raw Historical Data'!K11</f>
        <v>-1492</v>
      </c>
      <c r="J12" s="97">
        <f>-'1. Raw Historical Data'!L11</f>
        <v>-1846</v>
      </c>
      <c r="K12" s="97">
        <f>-'1. Raw Historical Data'!M11</f>
        <v>-1879</v>
      </c>
      <c r="L12" s="97">
        <f>-'1. Raw Historical Data'!N11</f>
        <v>-1951</v>
      </c>
      <c r="M12" s="95">
        <f>-('Hist. &amp; Forecast Ratio'!L10*'2. Integrated fin.'!M8)</f>
        <v>-1935.908976</v>
      </c>
      <c r="N12" s="95">
        <f>-('Hist. &amp; Forecast Ratio'!M10*'2. Integrated fin.'!N8)</f>
        <v>-2024.186426</v>
      </c>
      <c r="O12" s="95">
        <f>-('Hist. &amp; Forecast Ratio'!N10*'2. Integrated fin.'!O8)</f>
        <v>-2116.489327</v>
      </c>
      <c r="P12" s="95">
        <f>-('Hist. &amp; Forecast Ratio'!O10*'2. Integrated fin.'!P8)</f>
        <v>-2213.00124</v>
      </c>
      <c r="Q12" s="95">
        <f>-('Hist. &amp; Forecast Ratio'!P10*'2. Integrated fin.'!Q8)</f>
        <v>-2313.914096</v>
      </c>
      <c r="R12" s="95">
        <f>-('Hist. &amp; Forecast Ratio'!Q10*'2. Integrated fin.'!R8)</f>
        <v>-2405.267425</v>
      </c>
      <c r="S12" s="95">
        <f>-('Hist. &amp; Forecast Ratio'!R10*'2. Integrated fin.'!S8)</f>
        <v>-2485.507146</v>
      </c>
      <c r="T12" s="95">
        <f>-('Hist. &amp; Forecast Ratio'!S10*'2. Integrated fin.'!T8)</f>
        <v>-2553.212361</v>
      </c>
      <c r="U12" s="95">
        <f>-('Hist. &amp; Forecast Ratio'!T10*'2. Integrated fin.'!U8)</f>
        <v>-2607.136206</v>
      </c>
      <c r="V12" s="95">
        <f>-('Hist. &amp; Forecast Ratio'!U10*'2. Integrated fin.'!V8)</f>
        <v>-2646.243249</v>
      </c>
      <c r="W12" s="95">
        <f>-('Hist. &amp; Forecast Ratio'!V10*'2. Integrated fin.'!W8)</f>
        <v>-2685.936898</v>
      </c>
      <c r="Y12" s="96"/>
    </row>
    <row r="13" ht="14.25" customHeight="1">
      <c r="A13" s="12" t="s">
        <v>637</v>
      </c>
      <c r="B13" s="97">
        <f>-'1. Raw Historical Data'!D56</f>
        <v>-406</v>
      </c>
      <c r="C13" s="97">
        <f>-'1. Raw Historical Data'!E56</f>
        <v>-438</v>
      </c>
      <c r="D13" s="97">
        <f>-'1. Raw Historical Data'!F56</f>
        <v>-457</v>
      </c>
      <c r="E13" s="97">
        <f>-'1. Raw Historical Data'!G56</f>
        <v>-518</v>
      </c>
      <c r="F13" s="97">
        <f>-'1. Raw Historical Data'!H56</f>
        <v>-571</v>
      </c>
      <c r="G13" s="97">
        <f>-'1. Raw Historical Data'!I56</f>
        <v>-590</v>
      </c>
      <c r="H13" s="97">
        <f>-'1. Raw Historical Data'!J56</f>
        <v>-588</v>
      </c>
      <c r="I13" s="98">
        <f>-'1. Raw Historical Data'!K56</f>
        <v>-521</v>
      </c>
      <c r="J13" s="97">
        <f>-'1. Raw Historical Data'!L56</f>
        <v>-363</v>
      </c>
      <c r="K13" s="97">
        <f>-'1. Raw Historical Data'!M56</f>
        <v>-221</v>
      </c>
      <c r="L13" s="97">
        <f>-'1. Raw Historical Data'!N56</f>
        <v>-269</v>
      </c>
      <c r="M13" s="95">
        <f>-M8*'Hist. &amp; Forecast Ratio'!L11</f>
        <v>-288.6929149</v>
      </c>
      <c r="N13" s="95">
        <f>-N8*'Hist. &amp; Forecast Ratio'!M11</f>
        <v>-301.8573118</v>
      </c>
      <c r="O13" s="95">
        <f>-O8*'Hist. &amp; Forecast Ratio'!N11</f>
        <v>-315.6220053</v>
      </c>
      <c r="P13" s="95">
        <f>-P8*'Hist. &amp; Forecast Ratio'!O11</f>
        <v>-330.0143687</v>
      </c>
      <c r="Q13" s="95">
        <f>-Q8*'Hist. &amp; Forecast Ratio'!P11</f>
        <v>-345.0630239</v>
      </c>
      <c r="R13" s="95">
        <f>-R8*'Hist. &amp; Forecast Ratio'!Q11</f>
        <v>-358.6861121</v>
      </c>
      <c r="S13" s="95">
        <f>-S8*'Hist. &amp; Forecast Ratio'!R11</f>
        <v>-370.6518808</v>
      </c>
      <c r="T13" s="95">
        <f>-T8*'Hist. &amp; Forecast Ratio'!S11</f>
        <v>-380.748438</v>
      </c>
      <c r="U13" s="95">
        <f>-U8*'Hist. &amp; Forecast Ratio'!T11</f>
        <v>-388.789845</v>
      </c>
      <c r="V13" s="95">
        <f>-V8*'Hist. &amp; Forecast Ratio'!U11</f>
        <v>-394.6216927</v>
      </c>
      <c r="W13" s="95">
        <f>-W8*'Hist. &amp; Forecast Ratio'!V11</f>
        <v>-400.5410181</v>
      </c>
      <c r="Y13" s="96" t="s">
        <v>638</v>
      </c>
    </row>
    <row r="14" ht="14.25" customHeight="1">
      <c r="A14" s="105" t="s">
        <v>639</v>
      </c>
      <c r="B14" s="106">
        <f t="shared" ref="B14:W14" si="3">B10+B12</f>
        <v>1743</v>
      </c>
      <c r="C14" s="106">
        <f t="shared" si="3"/>
        <v>1953</v>
      </c>
      <c r="D14" s="106">
        <f t="shared" si="3"/>
        <v>2192</v>
      </c>
      <c r="E14" s="106">
        <f t="shared" si="3"/>
        <v>2003</v>
      </c>
      <c r="F14" s="106">
        <f t="shared" si="3"/>
        <v>1728</v>
      </c>
      <c r="G14" s="106">
        <f t="shared" si="3"/>
        <v>1336</v>
      </c>
      <c r="H14" s="106">
        <f t="shared" si="3"/>
        <v>978</v>
      </c>
      <c r="I14" s="107">
        <f t="shared" si="3"/>
        <v>1604</v>
      </c>
      <c r="J14" s="106">
        <f t="shared" si="3"/>
        <v>2009</v>
      </c>
      <c r="K14" s="106">
        <f t="shared" si="3"/>
        <v>1376</v>
      </c>
      <c r="L14" s="106">
        <f t="shared" si="3"/>
        <v>1285</v>
      </c>
      <c r="M14" s="106">
        <f t="shared" si="3"/>
        <v>1630.32615</v>
      </c>
      <c r="N14" s="106">
        <f t="shared" si="3"/>
        <v>1704.669022</v>
      </c>
      <c r="O14" s="106">
        <f t="shared" si="3"/>
        <v>1782.40193</v>
      </c>
      <c r="P14" s="106">
        <f t="shared" si="3"/>
        <v>1863.679458</v>
      </c>
      <c r="Q14" s="106">
        <f t="shared" si="3"/>
        <v>1948.663241</v>
      </c>
      <c r="R14" s="106">
        <f t="shared" si="3"/>
        <v>2025.596466</v>
      </c>
      <c r="S14" s="106">
        <f t="shared" si="3"/>
        <v>2093.170364</v>
      </c>
      <c r="T14" s="106">
        <f t="shared" si="3"/>
        <v>2150.188324</v>
      </c>
      <c r="U14" s="106">
        <f t="shared" si="3"/>
        <v>2195.600302</v>
      </c>
      <c r="V14" s="106">
        <f t="shared" si="3"/>
        <v>2228.534306</v>
      </c>
      <c r="W14" s="108">
        <f t="shared" si="3"/>
        <v>2261.962321</v>
      </c>
      <c r="Y14" s="96"/>
    </row>
    <row r="15" ht="14.25" customHeight="1">
      <c r="I15" s="103"/>
      <c r="M15" s="109"/>
      <c r="N15" s="110"/>
      <c r="O15" s="110"/>
      <c r="P15" s="110"/>
      <c r="Q15" s="110"/>
      <c r="R15" s="110"/>
      <c r="S15" s="110"/>
      <c r="T15" s="110"/>
      <c r="U15" s="110"/>
      <c r="V15" s="110"/>
      <c r="W15" s="110"/>
      <c r="Y15" s="96"/>
    </row>
    <row r="16" ht="14.25" customHeight="1">
      <c r="A16" s="12" t="s">
        <v>640</v>
      </c>
      <c r="C16" s="34">
        <f>-('1. Raw Historical Data'!E21)</f>
        <v>7</v>
      </c>
      <c r="D16" s="34">
        <f>-('1. Raw Historical Data'!F21)</f>
        <v>76</v>
      </c>
      <c r="E16" s="34">
        <f>-('1. Raw Historical Data'!G21)</f>
        <v>87</v>
      </c>
      <c r="F16" s="34">
        <f>-('1. Raw Historical Data'!H21)</f>
        <v>-10</v>
      </c>
      <c r="G16" s="34">
        <f>-('1. Raw Historical Data'!I21)</f>
        <v>5</v>
      </c>
      <c r="H16" s="34">
        <f>-('1. Raw Historical Data'!J21)</f>
        <v>-61</v>
      </c>
      <c r="I16" s="94">
        <f>-('1. Raw Historical Data'!K21)</f>
        <v>0</v>
      </c>
      <c r="J16" s="34">
        <f>-('1. Raw Historical Data'!L21)</f>
        <v>0</v>
      </c>
      <c r="K16" s="34">
        <f>-('1. Raw Historical Data'!M21)</f>
        <v>17</v>
      </c>
      <c r="L16" s="34">
        <f>-('1. Raw Historical Data'!N21)</f>
        <v>81</v>
      </c>
      <c r="M16" s="111"/>
      <c r="N16" s="111"/>
      <c r="O16" s="111" t="str">
        <f>'1. Raw Historical Data'!Q21</f>
        <v/>
      </c>
      <c r="P16" s="111" t="str">
        <f>'1. Raw Historical Data'!R21</f>
        <v/>
      </c>
      <c r="Q16" s="111" t="str">
        <f>'1. Raw Historical Data'!S21</f>
        <v/>
      </c>
      <c r="R16" s="111" t="str">
        <f>'1. Raw Historical Data'!T21</f>
        <v/>
      </c>
      <c r="S16" s="111" t="str">
        <f>'1. Raw Historical Data'!U21</f>
        <v/>
      </c>
      <c r="T16" s="111" t="str">
        <f>'1. Raw Historical Data'!V21</f>
        <v/>
      </c>
      <c r="U16" s="111" t="str">
        <f>'1. Raw Historical Data'!W21</f>
        <v/>
      </c>
      <c r="V16" s="111" t="str">
        <f>'1. Raw Historical Data'!X21</f>
        <v/>
      </c>
      <c r="W16" s="111" t="str">
        <f>'1. Raw Historical Data'!Y21</f>
        <v/>
      </c>
      <c r="Y16" s="96"/>
    </row>
    <row r="17" ht="14.25" customHeight="1">
      <c r="A17" s="12" t="s">
        <v>88</v>
      </c>
      <c r="B17" s="97"/>
      <c r="C17" s="97">
        <f>-'1. Raw Historical Data'!E22-'1. Raw Historical Data'!E15-'1. Raw Historical Data'!E16</f>
        <v>0</v>
      </c>
      <c r="D17" s="97">
        <f>-'1. Raw Historical Data'!F22-'1. Raw Historical Data'!F15-'1. Raw Historical Data'!F16</f>
        <v>0</v>
      </c>
      <c r="E17" s="97">
        <f>-'1. Raw Historical Data'!G22-'1. Raw Historical Data'!G15-'1. Raw Historical Data'!G16</f>
        <v>0</v>
      </c>
      <c r="F17" s="97">
        <f>-'1. Raw Historical Data'!H22-'1. Raw Historical Data'!H15-'1. Raw Historical Data'!H16</f>
        <v>0</v>
      </c>
      <c r="G17" s="97">
        <f>-'1. Raw Historical Data'!I22-'1. Raw Historical Data'!I15-'1. Raw Historical Data'!I16</f>
        <v>-99</v>
      </c>
      <c r="H17" s="97">
        <f>-'1. Raw Historical Data'!J22-'1. Raw Historical Data'!J15-'1. Raw Historical Data'!J16</f>
        <v>-720</v>
      </c>
      <c r="I17" s="104">
        <f>-'1. Raw Historical Data'!K22-'1. Raw Historical Data'!K15-'1. Raw Historical Data'!K16</f>
        <v>-50</v>
      </c>
      <c r="J17" s="97">
        <f>-'1. Raw Historical Data'!L22-'1. Raw Historical Data'!L15-'1. Raw Historical Data'!L16</f>
        <v>-198</v>
      </c>
      <c r="K17" s="97">
        <f>-'1. Raw Historical Data'!M22-'1. Raw Historical Data'!M15-'1. Raw Historical Data'!M16</f>
        <v>0</v>
      </c>
      <c r="L17" s="97">
        <f>-'1. Raw Historical Data'!N22-'1. Raw Historical Data'!N15-'1. Raw Historical Data'!N16</f>
        <v>0</v>
      </c>
      <c r="M17" s="111"/>
      <c r="N17" s="111"/>
      <c r="O17" s="111" t="str">
        <f>'1. Raw Historical Data'!Q22</f>
        <v/>
      </c>
      <c r="P17" s="111" t="str">
        <f>'1. Raw Historical Data'!R22</f>
        <v/>
      </c>
      <c r="Q17" s="111" t="str">
        <f>'1. Raw Historical Data'!S22</f>
        <v/>
      </c>
      <c r="R17" s="111" t="str">
        <f>'1. Raw Historical Data'!T22</f>
        <v/>
      </c>
      <c r="S17" s="111" t="str">
        <f>'1. Raw Historical Data'!U22</f>
        <v/>
      </c>
      <c r="T17" s="111" t="str">
        <f>'1. Raw Historical Data'!V22</f>
        <v/>
      </c>
      <c r="U17" s="111" t="str">
        <f>'1. Raw Historical Data'!W22</f>
        <v/>
      </c>
      <c r="V17" s="111" t="str">
        <f>'1. Raw Historical Data'!X22</f>
        <v/>
      </c>
      <c r="W17" s="111" t="str">
        <f>'1. Raw Historical Data'!Y22</f>
        <v/>
      </c>
      <c r="Y17" s="96"/>
    </row>
    <row r="18">
      <c r="A18" s="112" t="s">
        <v>641</v>
      </c>
      <c r="B18" s="113"/>
      <c r="C18" s="113">
        <f t="shared" ref="C18:L18" si="4">SUM(C16:C17)</f>
        <v>7</v>
      </c>
      <c r="D18" s="113">
        <f t="shared" si="4"/>
        <v>76</v>
      </c>
      <c r="E18" s="113">
        <f t="shared" si="4"/>
        <v>87</v>
      </c>
      <c r="F18" s="113">
        <f t="shared" si="4"/>
        <v>-10</v>
      </c>
      <c r="G18" s="113">
        <f t="shared" si="4"/>
        <v>-94</v>
      </c>
      <c r="H18" s="113">
        <f t="shared" si="4"/>
        <v>-781</v>
      </c>
      <c r="I18" s="114">
        <f t="shared" si="4"/>
        <v>-50</v>
      </c>
      <c r="J18" s="113">
        <f t="shared" si="4"/>
        <v>-198</v>
      </c>
      <c r="K18" s="113">
        <f t="shared" si="4"/>
        <v>17</v>
      </c>
      <c r="L18" s="113">
        <f t="shared" si="4"/>
        <v>81</v>
      </c>
      <c r="M18" s="113"/>
      <c r="N18" s="113"/>
      <c r="O18" s="113"/>
      <c r="P18" s="113"/>
      <c r="Q18" s="113"/>
      <c r="R18" s="113"/>
      <c r="S18" s="113"/>
      <c r="T18" s="113"/>
      <c r="U18" s="113"/>
      <c r="V18" s="113"/>
      <c r="W18" s="113"/>
      <c r="Y18" s="115" t="s">
        <v>642</v>
      </c>
    </row>
    <row r="19" ht="14.25" customHeight="1">
      <c r="I19" s="116"/>
      <c r="M19" s="109"/>
      <c r="N19" s="110"/>
      <c r="O19" s="110"/>
      <c r="P19" s="110"/>
      <c r="Q19" s="110"/>
      <c r="R19" s="110"/>
      <c r="S19" s="110"/>
      <c r="T19" s="110"/>
      <c r="U19" s="110"/>
      <c r="V19" s="110"/>
      <c r="W19" s="110"/>
      <c r="Y19" s="96"/>
    </row>
    <row r="20" ht="14.25" customHeight="1">
      <c r="A20" s="99" t="s">
        <v>85</v>
      </c>
      <c r="B20" s="100"/>
      <c r="C20" s="100">
        <f t="shared" ref="C20:W20" si="5">C14+C18</f>
        <v>1960</v>
      </c>
      <c r="D20" s="100">
        <f t="shared" si="5"/>
        <v>2268</v>
      </c>
      <c r="E20" s="100">
        <f t="shared" si="5"/>
        <v>2090</v>
      </c>
      <c r="F20" s="100">
        <f t="shared" si="5"/>
        <v>1718</v>
      </c>
      <c r="G20" s="100">
        <f t="shared" si="5"/>
        <v>1242</v>
      </c>
      <c r="H20" s="100">
        <f t="shared" si="5"/>
        <v>197</v>
      </c>
      <c r="I20" s="117">
        <f t="shared" si="5"/>
        <v>1554</v>
      </c>
      <c r="J20" s="100">
        <f t="shared" si="5"/>
        <v>1811</v>
      </c>
      <c r="K20" s="100">
        <f t="shared" si="5"/>
        <v>1393</v>
      </c>
      <c r="L20" s="100">
        <f t="shared" si="5"/>
        <v>1366</v>
      </c>
      <c r="M20" s="100">
        <f t="shared" si="5"/>
        <v>1630.32615</v>
      </c>
      <c r="N20" s="100">
        <f t="shared" si="5"/>
        <v>1704.669022</v>
      </c>
      <c r="O20" s="100">
        <f t="shared" si="5"/>
        <v>1782.40193</v>
      </c>
      <c r="P20" s="100">
        <f t="shared" si="5"/>
        <v>1863.679458</v>
      </c>
      <c r="Q20" s="100">
        <f t="shared" si="5"/>
        <v>1948.663241</v>
      </c>
      <c r="R20" s="100">
        <f t="shared" si="5"/>
        <v>2025.596466</v>
      </c>
      <c r="S20" s="100">
        <f t="shared" si="5"/>
        <v>2093.170364</v>
      </c>
      <c r="T20" s="100">
        <f t="shared" si="5"/>
        <v>2150.188324</v>
      </c>
      <c r="U20" s="100">
        <f t="shared" si="5"/>
        <v>2195.600302</v>
      </c>
      <c r="V20" s="100">
        <f t="shared" si="5"/>
        <v>2228.534306</v>
      </c>
      <c r="W20" s="102">
        <f t="shared" si="5"/>
        <v>2261.962321</v>
      </c>
      <c r="Y20" s="96"/>
    </row>
    <row r="21" ht="14.25" customHeight="1">
      <c r="A21" s="12" t="s">
        <v>97</v>
      </c>
      <c r="B21" s="95"/>
      <c r="C21" s="95">
        <f>'1. Raw Historical Data'!E20</f>
        <v>0</v>
      </c>
      <c r="D21" s="95">
        <f>'1. Raw Historical Data'!F20</f>
        <v>0</v>
      </c>
      <c r="E21" s="95">
        <f>'1. Raw Historical Data'!G20</f>
        <v>0</v>
      </c>
      <c r="F21" s="95">
        <f>'1. Raw Historical Data'!H20</f>
        <v>0</v>
      </c>
      <c r="G21" s="95">
        <f>'1. Raw Historical Data'!I20</f>
        <v>0</v>
      </c>
      <c r="H21" s="95">
        <f>'1. Raw Historical Data'!J20</f>
        <v>0</v>
      </c>
      <c r="I21" s="118">
        <f>'1. Raw Historical Data'!K20</f>
        <v>0</v>
      </c>
      <c r="J21" s="95">
        <f>'1. Raw Historical Data'!L20</f>
        <v>0</v>
      </c>
      <c r="K21" s="95">
        <f>'1. Raw Historical Data'!M20</f>
        <v>0</v>
      </c>
      <c r="L21" s="95">
        <f>'1. Raw Historical Data'!N20</f>
        <v>0</v>
      </c>
      <c r="M21" s="95">
        <v>0.0</v>
      </c>
      <c r="N21" s="95">
        <v>0.0</v>
      </c>
      <c r="O21" s="95">
        <v>0.0</v>
      </c>
      <c r="P21" s="95">
        <v>0.0</v>
      </c>
      <c r="Q21" s="95">
        <v>0.0</v>
      </c>
      <c r="R21" s="95">
        <v>0.0</v>
      </c>
      <c r="S21" s="95">
        <v>0.0</v>
      </c>
      <c r="T21" s="95">
        <v>0.0</v>
      </c>
      <c r="U21" s="95">
        <v>0.0</v>
      </c>
      <c r="V21" s="95">
        <v>0.0</v>
      </c>
      <c r="W21" s="95">
        <v>0.0</v>
      </c>
      <c r="Y21" s="96"/>
    </row>
    <row r="22" ht="14.25" customHeight="1">
      <c r="A22" s="12" t="s">
        <v>95</v>
      </c>
      <c r="B22" s="97"/>
      <c r="C22" s="119">
        <f>-'1. Raw Historical Data'!E19</f>
        <v>-324</v>
      </c>
      <c r="D22" s="119">
        <f>-'1. Raw Historical Data'!F19</f>
        <v>-334</v>
      </c>
      <c r="E22" s="119">
        <f>-'1. Raw Historical Data'!G19</f>
        <v>-394</v>
      </c>
      <c r="F22" s="119">
        <f>-'1. Raw Historical Data'!H19</f>
        <v>-406</v>
      </c>
      <c r="G22" s="119">
        <f>-'1. Raw Historical Data'!I19</f>
        <v>-385</v>
      </c>
      <c r="H22" s="119">
        <f>-'1. Raw Historical Data'!J19</f>
        <v>-378</v>
      </c>
      <c r="I22" s="120">
        <f>-'1. Raw Historical Data'!K19</f>
        <v>-432</v>
      </c>
      <c r="J22" s="119">
        <f>-'1. Raw Historical Data'!L19</f>
        <v>-388</v>
      </c>
      <c r="K22" s="119">
        <f>-'1. Raw Historical Data'!M19</f>
        <v>-348</v>
      </c>
      <c r="L22" s="119">
        <f>-'1. Raw Historical Data'!N19</f>
        <v>-345</v>
      </c>
      <c r="M22" s="95">
        <v>-306.0</v>
      </c>
      <c r="N22" s="95">
        <v>-277.0</v>
      </c>
      <c r="O22" s="95">
        <v>-277.0</v>
      </c>
      <c r="P22" s="95">
        <v>-257.0</v>
      </c>
      <c r="Q22" s="95">
        <v>-232.0</v>
      </c>
      <c r="R22" s="95">
        <f>-195*(1+'Hist. &amp; Forecast Ratio'!Q35)</f>
        <v>-196.95</v>
      </c>
      <c r="S22" s="95">
        <f>-195*(1+'Hist. &amp; Forecast Ratio'!R35)</f>
        <v>-196.95</v>
      </c>
      <c r="T22" s="95">
        <f>-195*(1+'Hist. &amp; Forecast Ratio'!S35)</f>
        <v>-196.95</v>
      </c>
      <c r="U22" s="95">
        <f>-195*(1+'Hist. &amp; Forecast Ratio'!T35)</f>
        <v>-196.95</v>
      </c>
      <c r="V22" s="95">
        <f>-195*(1+'Hist. &amp; Forecast Ratio'!U35)</f>
        <v>-196.95</v>
      </c>
      <c r="W22" s="95">
        <f>-195*(1+'Hist. &amp; Forecast Ratio'!V35)</f>
        <v>-195.0195</v>
      </c>
      <c r="Y22" s="121" t="s">
        <v>643</v>
      </c>
    </row>
    <row r="23" ht="14.25" customHeight="1">
      <c r="A23" s="12" t="s">
        <v>644</v>
      </c>
      <c r="B23" s="97"/>
      <c r="C23" s="97">
        <f t="shared" ref="C23:W23" si="6">SUM(C21:C22)</f>
        <v>-324</v>
      </c>
      <c r="D23" s="97">
        <f t="shared" si="6"/>
        <v>-334</v>
      </c>
      <c r="E23" s="97">
        <f t="shared" si="6"/>
        <v>-394</v>
      </c>
      <c r="F23" s="97">
        <f t="shared" si="6"/>
        <v>-406</v>
      </c>
      <c r="G23" s="97">
        <f t="shared" si="6"/>
        <v>-385</v>
      </c>
      <c r="H23" s="97">
        <f t="shared" si="6"/>
        <v>-378</v>
      </c>
      <c r="I23" s="104">
        <f t="shared" si="6"/>
        <v>-432</v>
      </c>
      <c r="J23" s="97">
        <f t="shared" si="6"/>
        <v>-388</v>
      </c>
      <c r="K23" s="97">
        <f t="shared" si="6"/>
        <v>-348</v>
      </c>
      <c r="L23" s="97">
        <f t="shared" si="6"/>
        <v>-345</v>
      </c>
      <c r="M23" s="113">
        <f t="shared" si="6"/>
        <v>-306</v>
      </c>
      <c r="N23" s="113">
        <f t="shared" si="6"/>
        <v>-277</v>
      </c>
      <c r="O23" s="113">
        <f t="shared" si="6"/>
        <v>-277</v>
      </c>
      <c r="P23" s="113">
        <f t="shared" si="6"/>
        <v>-257</v>
      </c>
      <c r="Q23" s="113">
        <f t="shared" si="6"/>
        <v>-232</v>
      </c>
      <c r="R23" s="113">
        <f t="shared" si="6"/>
        <v>-196.95</v>
      </c>
      <c r="S23" s="113">
        <f t="shared" si="6"/>
        <v>-196.95</v>
      </c>
      <c r="T23" s="113">
        <f t="shared" si="6"/>
        <v>-196.95</v>
      </c>
      <c r="U23" s="113">
        <f t="shared" si="6"/>
        <v>-196.95</v>
      </c>
      <c r="V23" s="113">
        <f t="shared" si="6"/>
        <v>-196.95</v>
      </c>
      <c r="W23" s="113">
        <f t="shared" si="6"/>
        <v>-195.0195</v>
      </c>
      <c r="X23" s="122"/>
      <c r="Y23" s="96"/>
    </row>
    <row r="24" ht="14.25" customHeight="1">
      <c r="B24" s="122"/>
      <c r="C24" s="122"/>
      <c r="D24" s="122"/>
      <c r="E24" s="122"/>
      <c r="F24" s="122"/>
      <c r="G24" s="122"/>
      <c r="H24" s="122"/>
      <c r="I24" s="123"/>
      <c r="J24" s="122"/>
      <c r="K24" s="122"/>
      <c r="L24" s="122"/>
      <c r="M24" s="124"/>
      <c r="N24" s="125"/>
      <c r="O24" s="125"/>
      <c r="P24" s="125"/>
      <c r="Q24" s="125"/>
      <c r="R24" s="125"/>
      <c r="S24" s="125"/>
      <c r="T24" s="125"/>
      <c r="U24" s="125"/>
      <c r="V24" s="125"/>
      <c r="W24" s="125"/>
      <c r="X24" s="122"/>
      <c r="Y24" s="96"/>
    </row>
    <row r="25" ht="14.25" customHeight="1">
      <c r="A25" s="99" t="s">
        <v>109</v>
      </c>
      <c r="B25" s="126"/>
      <c r="C25" s="126">
        <f t="shared" ref="C25:W25" si="7">C20+C23</f>
        <v>1636</v>
      </c>
      <c r="D25" s="126">
        <f t="shared" si="7"/>
        <v>1934</v>
      </c>
      <c r="E25" s="126">
        <f t="shared" si="7"/>
        <v>1696</v>
      </c>
      <c r="F25" s="126">
        <f t="shared" si="7"/>
        <v>1312</v>
      </c>
      <c r="G25" s="126">
        <f t="shared" si="7"/>
        <v>857</v>
      </c>
      <c r="H25" s="126">
        <f t="shared" si="7"/>
        <v>-181</v>
      </c>
      <c r="I25" s="127">
        <f t="shared" si="7"/>
        <v>1122</v>
      </c>
      <c r="J25" s="126">
        <f t="shared" si="7"/>
        <v>1423</v>
      </c>
      <c r="K25" s="126">
        <f t="shared" si="7"/>
        <v>1045</v>
      </c>
      <c r="L25" s="126">
        <f t="shared" si="7"/>
        <v>1021</v>
      </c>
      <c r="M25" s="126">
        <f t="shared" si="7"/>
        <v>1324.32615</v>
      </c>
      <c r="N25" s="126">
        <f t="shared" si="7"/>
        <v>1427.669022</v>
      </c>
      <c r="O25" s="126">
        <f t="shared" si="7"/>
        <v>1505.40193</v>
      </c>
      <c r="P25" s="126">
        <f t="shared" si="7"/>
        <v>1606.679458</v>
      </c>
      <c r="Q25" s="126">
        <f t="shared" si="7"/>
        <v>1716.663241</v>
      </c>
      <c r="R25" s="126">
        <f t="shared" si="7"/>
        <v>1828.646466</v>
      </c>
      <c r="S25" s="126">
        <f t="shared" si="7"/>
        <v>1896.220364</v>
      </c>
      <c r="T25" s="126">
        <f t="shared" si="7"/>
        <v>1953.238324</v>
      </c>
      <c r="U25" s="126">
        <f t="shared" si="7"/>
        <v>1998.650302</v>
      </c>
      <c r="V25" s="126">
        <f t="shared" si="7"/>
        <v>2031.584306</v>
      </c>
      <c r="W25" s="128">
        <f t="shared" si="7"/>
        <v>2066.942821</v>
      </c>
      <c r="X25" s="122"/>
      <c r="Y25" s="96"/>
    </row>
    <row r="26" ht="14.25" customHeight="1">
      <c r="A26" s="12" t="s">
        <v>106</v>
      </c>
      <c r="B26" s="97"/>
      <c r="C26" s="97">
        <f>-'1. Raw Historical Data'!E23</f>
        <v>-594</v>
      </c>
      <c r="D26" s="97">
        <f>-'1. Raw Historical Data'!F23</f>
        <v>-681</v>
      </c>
      <c r="E26" s="97">
        <f>-'1. Raw Historical Data'!G23</f>
        <v>-538</v>
      </c>
      <c r="F26" s="97">
        <f>-'1. Raw Historical Data'!H23</f>
        <v>-329</v>
      </c>
      <c r="G26" s="97">
        <f>-'1. Raw Historical Data'!I23</f>
        <v>-213</v>
      </c>
      <c r="H26" s="97">
        <f>-'1. Raw Historical Data'!J23</f>
        <v>-185</v>
      </c>
      <c r="I26" s="129">
        <f>-'1. Raw Historical Data'!K23</f>
        <v>-257</v>
      </c>
      <c r="J26" s="97">
        <f>-'1. Raw Historical Data'!L23</f>
        <v>-348</v>
      </c>
      <c r="K26" s="97">
        <f>-'1. Raw Historical Data'!M23</f>
        <v>-251</v>
      </c>
      <c r="L26" s="97">
        <f>-'1. Raw Historical Data'!N23</f>
        <v>-143</v>
      </c>
      <c r="M26" s="97">
        <f>-'Hist. &amp; Forecast Ratio'!L20*'2. Integrated fin.'!M20</f>
        <v>-339.5447193</v>
      </c>
      <c r="N26" s="97">
        <f>-'Hist. &amp; Forecast Ratio'!M20*'2. Integrated fin.'!N20</f>
        <v>-355.0279585</v>
      </c>
      <c r="O26" s="97">
        <f>-'Hist. &amp; Forecast Ratio'!N20*'2. Integrated fin.'!O20</f>
        <v>-371.2172335</v>
      </c>
      <c r="P26" s="97">
        <f>-'Hist. &amp; Forecast Ratio'!O20*'2. Integrated fin.'!P20</f>
        <v>-388.1447393</v>
      </c>
      <c r="Q26" s="97">
        <f>-'Hist. &amp; Forecast Ratio'!P20*'2. Integrated fin.'!Q20</f>
        <v>-405.8441394</v>
      </c>
      <c r="R26" s="97">
        <f>-'Hist. &amp; Forecast Ratio'!Q20*'2. Integrated fin.'!R20</f>
        <v>-421.866866</v>
      </c>
      <c r="S26" s="97">
        <f>-'Hist. &amp; Forecast Ratio'!R20*'2. Integrated fin.'!S20</f>
        <v>-435.9403447</v>
      </c>
      <c r="T26" s="97">
        <f>-'Hist. &amp; Forecast Ratio'!S20*'2. Integrated fin.'!T20</f>
        <v>-447.8153597</v>
      </c>
      <c r="U26" s="97">
        <f>-'Hist. &amp; Forecast Ratio'!T20*'2. Integrated fin.'!U20</f>
        <v>-457.2732201</v>
      </c>
      <c r="V26" s="97">
        <f>-'Hist. &amp; Forecast Ratio'!U20*'2. Integrated fin.'!V20</f>
        <v>-464.1323184</v>
      </c>
      <c r="W26" s="97">
        <f>-'Hist. &amp; Forecast Ratio'!V20*'2. Integrated fin.'!W20</f>
        <v>-471.0943032</v>
      </c>
      <c r="Y26" s="96"/>
    </row>
    <row r="27" ht="14.25" customHeight="1">
      <c r="A27" s="12" t="s">
        <v>645</v>
      </c>
      <c r="B27" s="130"/>
      <c r="C27" s="130">
        <f t="shared" ref="C27:L27" si="8">-C26/C25</f>
        <v>0.3630806846</v>
      </c>
      <c r="D27" s="130">
        <f t="shared" si="8"/>
        <v>0.3521199586</v>
      </c>
      <c r="E27" s="130">
        <f t="shared" si="8"/>
        <v>0.3172169811</v>
      </c>
      <c r="F27" s="130">
        <f t="shared" si="8"/>
        <v>0.2507621951</v>
      </c>
      <c r="G27" s="130">
        <f t="shared" si="8"/>
        <v>0.2485414236</v>
      </c>
      <c r="H27" s="130">
        <f t="shared" si="8"/>
        <v>-1.022099448</v>
      </c>
      <c r="I27" s="131">
        <f t="shared" si="8"/>
        <v>0.2290552585</v>
      </c>
      <c r="J27" s="130">
        <f t="shared" si="8"/>
        <v>0.2445537597</v>
      </c>
      <c r="K27" s="130">
        <f t="shared" si="8"/>
        <v>0.2401913876</v>
      </c>
      <c r="L27" s="130">
        <f t="shared" si="8"/>
        <v>0.1400587659</v>
      </c>
      <c r="M27" s="130"/>
      <c r="N27" s="130"/>
      <c r="O27" s="130"/>
      <c r="P27" s="130"/>
      <c r="Q27" s="130"/>
      <c r="R27" s="130"/>
      <c r="S27" s="130"/>
      <c r="T27" s="130"/>
      <c r="U27" s="130"/>
      <c r="V27" s="130"/>
      <c r="W27" s="130"/>
      <c r="Y27" s="96" t="s">
        <v>646</v>
      </c>
    </row>
    <row r="28" ht="14.25" customHeight="1">
      <c r="A28" s="12"/>
      <c r="B28" s="130"/>
      <c r="C28" s="130"/>
      <c r="D28" s="130"/>
      <c r="E28" s="130"/>
      <c r="F28" s="130"/>
      <c r="G28" s="130"/>
      <c r="H28" s="130"/>
      <c r="I28" s="131"/>
      <c r="J28" s="130"/>
      <c r="K28" s="130"/>
      <c r="L28" s="130"/>
      <c r="M28" s="130"/>
      <c r="N28" s="130"/>
      <c r="O28" s="130"/>
      <c r="P28" s="130"/>
      <c r="Q28" s="130"/>
      <c r="R28" s="130"/>
      <c r="S28" s="130"/>
      <c r="T28" s="130"/>
      <c r="U28" s="130"/>
      <c r="V28" s="130"/>
      <c r="W28" s="130"/>
      <c r="Y28" s="96"/>
    </row>
    <row r="29" ht="14.25" customHeight="1">
      <c r="A29" s="12" t="s">
        <v>115</v>
      </c>
      <c r="C29" s="34">
        <f>-'1. Raw Historical Data'!E28</f>
        <v>0</v>
      </c>
      <c r="D29" s="34">
        <f>-'1. Raw Historical Data'!F28</f>
        <v>0</v>
      </c>
      <c r="E29" s="34">
        <f>-'1. Raw Historical Data'!G28</f>
        <v>0</v>
      </c>
      <c r="F29" s="34">
        <f>-'1. Raw Historical Data'!H28</f>
        <v>0</v>
      </c>
      <c r="G29" s="34">
        <f>-'1. Raw Historical Data'!I28</f>
        <v>0</v>
      </c>
      <c r="H29" s="34">
        <f>-'1. Raw Historical Data'!J28</f>
        <v>0</v>
      </c>
      <c r="I29" s="132">
        <f>-'1. Raw Historical Data'!K28</f>
        <v>-21</v>
      </c>
      <c r="J29" s="133">
        <f>-'1. Raw Historical Data'!L28</f>
        <v>258</v>
      </c>
      <c r="K29" s="34">
        <f>-'1. Raw Historical Data'!M28</f>
        <v>6</v>
      </c>
      <c r="L29" s="34">
        <f>-'1. Raw Historical Data'!N28</f>
        <v>0</v>
      </c>
      <c r="M29" s="109"/>
      <c r="N29" s="12"/>
      <c r="O29" s="12"/>
      <c r="P29" s="12"/>
      <c r="Q29" s="12"/>
      <c r="R29" s="12"/>
      <c r="S29" s="12"/>
      <c r="T29" s="12"/>
      <c r="U29" s="12"/>
      <c r="V29" s="12"/>
      <c r="W29" s="12"/>
      <c r="Y29" s="96"/>
    </row>
    <row r="30" ht="14.25" customHeight="1">
      <c r="A30" s="99" t="s">
        <v>148</v>
      </c>
      <c r="B30" s="126"/>
      <c r="C30" s="126">
        <f t="shared" ref="C30:H30" si="9">C25+C26</f>
        <v>1042</v>
      </c>
      <c r="D30" s="126">
        <f t="shared" si="9"/>
        <v>1253</v>
      </c>
      <c r="E30" s="126">
        <f t="shared" si="9"/>
        <v>1158</v>
      </c>
      <c r="F30" s="126">
        <f t="shared" si="9"/>
        <v>983</v>
      </c>
      <c r="G30" s="126">
        <f t="shared" si="9"/>
        <v>644</v>
      </c>
      <c r="H30" s="126">
        <f t="shared" si="9"/>
        <v>-366</v>
      </c>
      <c r="I30" s="127">
        <f t="shared" ref="I30:L30" si="10">I25+I26+I29</f>
        <v>844</v>
      </c>
      <c r="J30" s="126">
        <f t="shared" si="10"/>
        <v>1333</v>
      </c>
      <c r="K30" s="126">
        <f t="shared" si="10"/>
        <v>800</v>
      </c>
      <c r="L30" s="126">
        <f t="shared" si="10"/>
        <v>878</v>
      </c>
      <c r="M30" s="126">
        <f t="shared" ref="M30:W30" si="11">M25+M26</f>
        <v>984.7814304</v>
      </c>
      <c r="N30" s="126">
        <f t="shared" si="11"/>
        <v>1072.641064</v>
      </c>
      <c r="O30" s="126">
        <f t="shared" si="11"/>
        <v>1134.184696</v>
      </c>
      <c r="P30" s="126">
        <f t="shared" si="11"/>
        <v>1218.534718</v>
      </c>
      <c r="Q30" s="126">
        <f t="shared" si="11"/>
        <v>1310.819101</v>
      </c>
      <c r="R30" s="126">
        <f t="shared" si="11"/>
        <v>1406.7796</v>
      </c>
      <c r="S30" s="126">
        <f t="shared" si="11"/>
        <v>1460.280019</v>
      </c>
      <c r="T30" s="126">
        <f t="shared" si="11"/>
        <v>1505.422965</v>
      </c>
      <c r="U30" s="126">
        <f t="shared" si="11"/>
        <v>1541.377082</v>
      </c>
      <c r="V30" s="126">
        <f t="shared" si="11"/>
        <v>1567.451988</v>
      </c>
      <c r="W30" s="128">
        <f t="shared" si="11"/>
        <v>1595.848518</v>
      </c>
      <c r="Y30" s="96"/>
    </row>
    <row r="31" ht="14.25" customHeight="1">
      <c r="B31" s="122"/>
      <c r="C31" s="122"/>
      <c r="D31" s="122"/>
      <c r="E31" s="122"/>
      <c r="F31" s="122"/>
      <c r="G31" s="122"/>
      <c r="H31" s="122"/>
      <c r="I31" s="134"/>
      <c r="J31" s="122"/>
      <c r="K31" s="122"/>
      <c r="L31" s="122"/>
      <c r="M31" s="135"/>
      <c r="N31" s="136"/>
      <c r="O31" s="136"/>
      <c r="P31" s="136"/>
      <c r="Q31" s="136"/>
      <c r="R31" s="110"/>
      <c r="S31" s="110"/>
      <c r="T31" s="110"/>
      <c r="U31" s="110"/>
      <c r="V31" s="110"/>
      <c r="W31" s="110"/>
      <c r="Y31" s="96"/>
    </row>
    <row r="32" ht="14.25" customHeight="1">
      <c r="A32" s="12" t="s">
        <v>647</v>
      </c>
      <c r="B32" s="122"/>
      <c r="C32" s="122">
        <f t="shared" ref="C32:L32" si="12">C27*-C23</f>
        <v>117.6381418</v>
      </c>
      <c r="D32" s="122">
        <f t="shared" si="12"/>
        <v>117.6080662</v>
      </c>
      <c r="E32" s="122">
        <f t="shared" si="12"/>
        <v>124.9834906</v>
      </c>
      <c r="F32" s="122">
        <f t="shared" si="12"/>
        <v>101.8094512</v>
      </c>
      <c r="G32" s="122">
        <f t="shared" si="12"/>
        <v>95.68844807</v>
      </c>
      <c r="H32" s="122">
        <f t="shared" si="12"/>
        <v>-386.3535912</v>
      </c>
      <c r="I32" s="137">
        <f t="shared" si="12"/>
        <v>98.95187166</v>
      </c>
      <c r="J32" s="122">
        <f t="shared" si="12"/>
        <v>94.88685875</v>
      </c>
      <c r="K32" s="122">
        <f t="shared" si="12"/>
        <v>83.58660287</v>
      </c>
      <c r="L32" s="122">
        <f t="shared" si="12"/>
        <v>48.32027424</v>
      </c>
      <c r="M32" s="138">
        <f>-(M23*'Hist. &amp; Forecast Ratio'!L20)</f>
        <v>63.72999914</v>
      </c>
      <c r="N32" s="95">
        <f>-(N23*'Hist. &amp; Forecast Ratio'!M20)</f>
        <v>57.69022798</v>
      </c>
      <c r="O32" s="95">
        <f>-(O23*'Hist. &amp; Forecast Ratio'!N20)</f>
        <v>57.69022798</v>
      </c>
      <c r="P32" s="95">
        <f>-(P23*'Hist. &amp; Forecast Ratio'!O20)</f>
        <v>53.52486856</v>
      </c>
      <c r="Q32" s="95">
        <f>-(Q23*'Hist. &amp; Forecast Ratio'!P20)</f>
        <v>48.31816928</v>
      </c>
      <c r="R32" s="95">
        <f>-(R23*'Hist. &amp; Forecast Ratio'!Q20)</f>
        <v>41.0183769</v>
      </c>
      <c r="S32" s="95">
        <f>-(S23*'Hist. &amp; Forecast Ratio'!R20)</f>
        <v>41.0183769</v>
      </c>
      <c r="T32" s="95">
        <f>-(T23*'Hist. &amp; Forecast Ratio'!S20)</f>
        <v>41.0183769</v>
      </c>
      <c r="U32" s="95">
        <f>-(U23*'Hist. &amp; Forecast Ratio'!T20)</f>
        <v>41.0183769</v>
      </c>
      <c r="V32" s="95">
        <f>-(V23*'Hist. &amp; Forecast Ratio'!U20)</f>
        <v>41.0183769</v>
      </c>
      <c r="W32" s="95">
        <f>-(W23*'Hist. &amp; Forecast Ratio'!V20)</f>
        <v>40.61631558</v>
      </c>
      <c r="X32" s="95"/>
      <c r="Y32" s="96"/>
    </row>
    <row r="33" ht="15.0" customHeight="1">
      <c r="A33" s="12" t="s">
        <v>648</v>
      </c>
      <c r="B33" s="122"/>
      <c r="C33" s="139">
        <f t="shared" ref="C33:W33" si="13">-C26+C32</f>
        <v>711.6381418</v>
      </c>
      <c r="D33" s="139">
        <f t="shared" si="13"/>
        <v>798.6080662</v>
      </c>
      <c r="E33" s="139">
        <f t="shared" si="13"/>
        <v>662.9834906</v>
      </c>
      <c r="F33" s="139">
        <f t="shared" si="13"/>
        <v>430.8094512</v>
      </c>
      <c r="G33" s="139">
        <f t="shared" si="13"/>
        <v>308.6884481</v>
      </c>
      <c r="H33" s="139">
        <f t="shared" si="13"/>
        <v>-201.3535912</v>
      </c>
      <c r="I33" s="140">
        <f t="shared" si="13"/>
        <v>355.9518717</v>
      </c>
      <c r="J33" s="139">
        <f t="shared" si="13"/>
        <v>442.8868587</v>
      </c>
      <c r="K33" s="139">
        <f t="shared" si="13"/>
        <v>334.5866029</v>
      </c>
      <c r="L33" s="139">
        <f t="shared" si="13"/>
        <v>191.3202742</v>
      </c>
      <c r="M33" s="139">
        <f t="shared" si="13"/>
        <v>403.2747185</v>
      </c>
      <c r="N33" s="139">
        <f t="shared" si="13"/>
        <v>412.7181865</v>
      </c>
      <c r="O33" s="139">
        <f t="shared" si="13"/>
        <v>428.9074614</v>
      </c>
      <c r="P33" s="139">
        <f t="shared" si="13"/>
        <v>441.6696079</v>
      </c>
      <c r="Q33" s="139">
        <f t="shared" si="13"/>
        <v>454.1623087</v>
      </c>
      <c r="R33" s="139">
        <f t="shared" si="13"/>
        <v>462.8852429</v>
      </c>
      <c r="S33" s="139">
        <f t="shared" si="13"/>
        <v>476.9587216</v>
      </c>
      <c r="T33" s="139">
        <f t="shared" si="13"/>
        <v>488.8337366</v>
      </c>
      <c r="U33" s="139">
        <f t="shared" si="13"/>
        <v>498.291597</v>
      </c>
      <c r="V33" s="139">
        <f t="shared" si="13"/>
        <v>505.1506953</v>
      </c>
      <c r="W33" s="139">
        <f t="shared" si="13"/>
        <v>511.7106187</v>
      </c>
      <c r="Y33" s="96"/>
    </row>
    <row r="34" ht="14.25" customHeight="1">
      <c r="A34" s="105" t="s">
        <v>649</v>
      </c>
      <c r="B34" s="106"/>
      <c r="C34" s="106">
        <f t="shared" ref="C34:W34" si="14">C14-C33</f>
        <v>1241.361858</v>
      </c>
      <c r="D34" s="106">
        <f t="shared" si="14"/>
        <v>1393.391934</v>
      </c>
      <c r="E34" s="106">
        <f t="shared" si="14"/>
        <v>1340.016509</v>
      </c>
      <c r="F34" s="106">
        <f t="shared" si="14"/>
        <v>1297.190549</v>
      </c>
      <c r="G34" s="106">
        <f t="shared" si="14"/>
        <v>1027.311552</v>
      </c>
      <c r="H34" s="106">
        <f t="shared" si="14"/>
        <v>1179.353591</v>
      </c>
      <c r="I34" s="107">
        <f t="shared" si="14"/>
        <v>1248.048128</v>
      </c>
      <c r="J34" s="106">
        <f t="shared" si="14"/>
        <v>1566.113141</v>
      </c>
      <c r="K34" s="106">
        <f t="shared" si="14"/>
        <v>1041.413397</v>
      </c>
      <c r="L34" s="106">
        <f t="shared" si="14"/>
        <v>1093.679726</v>
      </c>
      <c r="M34" s="141">
        <f t="shared" si="14"/>
        <v>1227.051431</v>
      </c>
      <c r="N34" s="106">
        <f t="shared" si="14"/>
        <v>1291.950836</v>
      </c>
      <c r="O34" s="106">
        <f t="shared" si="14"/>
        <v>1353.494468</v>
      </c>
      <c r="P34" s="106">
        <f t="shared" si="14"/>
        <v>1422.00985</v>
      </c>
      <c r="Q34" s="106">
        <f t="shared" si="14"/>
        <v>1494.500932</v>
      </c>
      <c r="R34" s="106">
        <f t="shared" si="14"/>
        <v>1562.711223</v>
      </c>
      <c r="S34" s="106">
        <f t="shared" si="14"/>
        <v>1616.211642</v>
      </c>
      <c r="T34" s="106">
        <f t="shared" si="14"/>
        <v>1661.354588</v>
      </c>
      <c r="U34" s="106">
        <f t="shared" si="14"/>
        <v>1697.308705</v>
      </c>
      <c r="V34" s="106">
        <f t="shared" si="14"/>
        <v>1723.383611</v>
      </c>
      <c r="W34" s="108">
        <f t="shared" si="14"/>
        <v>1750.251702</v>
      </c>
      <c r="Y34" s="96"/>
    </row>
    <row r="35" ht="14.25" customHeight="1">
      <c r="A35" s="52"/>
      <c r="B35" s="142"/>
      <c r="C35" s="142"/>
      <c r="D35" s="142"/>
      <c r="E35" s="142"/>
      <c r="F35" s="142"/>
      <c r="G35" s="142"/>
      <c r="H35" s="142"/>
      <c r="I35" s="143"/>
      <c r="J35" s="142"/>
      <c r="K35" s="142"/>
      <c r="L35" s="142"/>
      <c r="M35" s="144"/>
      <c r="N35" s="142"/>
      <c r="O35" s="142"/>
      <c r="P35" s="142"/>
      <c r="Q35" s="142"/>
      <c r="R35" s="142"/>
      <c r="S35" s="142"/>
      <c r="T35" s="142"/>
      <c r="U35" s="142"/>
      <c r="V35" s="142"/>
      <c r="W35" s="142"/>
      <c r="Y35" s="96"/>
    </row>
    <row r="36" ht="14.25" customHeight="1">
      <c r="B36" s="145"/>
      <c r="C36" s="145"/>
      <c r="D36" s="145"/>
      <c r="E36" s="145"/>
      <c r="F36" s="145"/>
      <c r="G36" s="145"/>
      <c r="H36" s="145"/>
      <c r="I36" s="146"/>
      <c r="J36" s="145"/>
      <c r="K36" s="145"/>
      <c r="M36" s="87"/>
      <c r="Y36" s="96"/>
    </row>
    <row r="37" ht="14.25" customHeight="1">
      <c r="I37" s="86"/>
      <c r="M37" s="147" t="s">
        <v>650</v>
      </c>
      <c r="Y37" s="96"/>
    </row>
    <row r="38" ht="14.25" customHeight="1">
      <c r="A38" s="88" t="s">
        <v>651</v>
      </c>
      <c r="B38" s="88" t="s">
        <v>40</v>
      </c>
      <c r="C38" s="88" t="s">
        <v>41</v>
      </c>
      <c r="D38" s="88" t="s">
        <v>42</v>
      </c>
      <c r="E38" s="88" t="s">
        <v>43</v>
      </c>
      <c r="F38" s="88" t="s">
        <v>44</v>
      </c>
      <c r="G38" s="88" t="s">
        <v>45</v>
      </c>
      <c r="H38" s="88" t="s">
        <v>46</v>
      </c>
      <c r="I38" s="88" t="s">
        <v>47</v>
      </c>
      <c r="J38" s="88" t="s">
        <v>48</v>
      </c>
      <c r="K38" s="88" t="s">
        <v>49</v>
      </c>
      <c r="L38" s="88" t="s">
        <v>50</v>
      </c>
      <c r="M38" s="148" t="s">
        <v>508</v>
      </c>
      <c r="N38" s="90" t="s">
        <v>624</v>
      </c>
      <c r="O38" s="90" t="s">
        <v>625</v>
      </c>
      <c r="P38" s="90" t="s">
        <v>626</v>
      </c>
      <c r="Q38" s="90" t="s">
        <v>627</v>
      </c>
      <c r="R38" s="149" t="s">
        <v>628</v>
      </c>
      <c r="S38" s="149" t="s">
        <v>629</v>
      </c>
      <c r="T38" s="149" t="s">
        <v>630</v>
      </c>
      <c r="U38" s="149" t="s">
        <v>631</v>
      </c>
      <c r="V38" s="149" t="s">
        <v>632</v>
      </c>
      <c r="W38" s="150" t="s">
        <v>633</v>
      </c>
      <c r="Y38" s="96"/>
    </row>
    <row r="39" ht="14.25" customHeight="1">
      <c r="A39" s="151" t="s">
        <v>652</v>
      </c>
      <c r="I39" s="86"/>
      <c r="M39" s="87"/>
      <c r="Y39" s="96"/>
    </row>
    <row r="40" ht="14.25" customHeight="1">
      <c r="A40" s="12" t="s">
        <v>324</v>
      </c>
      <c r="B40" s="95">
        <f>SUM('1. Raw Historical Data'!D146,'1. Raw Historical Data'!D148,'1. Raw Historical Data'!D149,'1. Raw Historical Data'!D151,'1. Raw Historical Data'!D153,'1. Raw Historical Data'!D154,'1. Raw Historical Data'!D152)</f>
        <v>2928</v>
      </c>
      <c r="C40" s="95">
        <f>SUM('1. Raw Historical Data'!E146,'1. Raw Historical Data'!E148,'1. Raw Historical Data'!E149,'1. Raw Historical Data'!E151,'1. Raw Historical Data'!E153,'1. Raw Historical Data'!E154,'1. Raw Historical Data'!E152)</f>
        <v>2969</v>
      </c>
      <c r="D40" s="95">
        <f>SUM('1. Raw Historical Data'!F146,'1. Raw Historical Data'!F148,'1. Raw Historical Data'!F149,'1. Raw Historical Data'!F151,'1. Raw Historical Data'!F153,'1. Raw Historical Data'!F154,'1. Raw Historical Data'!F152)</f>
        <v>3931</v>
      </c>
      <c r="E40" s="95">
        <f>SUM('1. Raw Historical Data'!G146,'1. Raw Historical Data'!G148,'1. Raw Historical Data'!G149,'1. Raw Historical Data'!G151,'1. Raw Historical Data'!G153,'1. Raw Historical Data'!G154,'1. Raw Historical Data'!G152)</f>
        <v>3324</v>
      </c>
      <c r="F40" s="95">
        <f>SUM('1. Raw Historical Data'!H146,'1. Raw Historical Data'!H148,'1. Raw Historical Data'!H149,'1. Raw Historical Data'!H151,'1. Raw Historical Data'!H153,'1. Raw Historical Data'!H154,'1. Raw Historical Data'!H152)</f>
        <v>3065</v>
      </c>
      <c r="G40" s="95">
        <f>SUM('1. Raw Historical Data'!I146,'1. Raw Historical Data'!I148,'1. Raw Historical Data'!I149,'1. Raw Historical Data'!I151,'1. Raw Historical Data'!I153,'1. Raw Historical Data'!I154,'1. Raw Historical Data'!I152)</f>
        <v>3028</v>
      </c>
      <c r="H40" s="95">
        <f>SUM('1. Raw Historical Data'!J146,'1. Raw Historical Data'!J148,'1. Raw Historical Data'!J149,'1. Raw Historical Data'!J151,'1. Raw Historical Data'!J153,'1. Raw Historical Data'!J154,'1. Raw Historical Data'!J152)</f>
        <v>3092</v>
      </c>
      <c r="I40" s="152">
        <f>SUM('1. Raw Historical Data'!K146,'1. Raw Historical Data'!K148,'1. Raw Historical Data'!K149,'1. Raw Historical Data'!K151,'1. Raw Historical Data'!K153,'1. Raw Historical Data'!K154,'1. Raw Historical Data'!K152)</f>
        <v>4288</v>
      </c>
      <c r="J40" s="95">
        <f>SUM('1. Raw Historical Data'!L146,'1. Raw Historical Data'!L148,'1. Raw Historical Data'!L149,'1. Raw Historical Data'!L151,'1. Raw Historical Data'!L153,'1. Raw Historical Data'!L154,'1. Raw Historical Data'!L152)</f>
        <v>2928</v>
      </c>
      <c r="K40" s="95">
        <f>SUM('1. Raw Historical Data'!M146,'1. Raw Historical Data'!M148,'1. Raw Historical Data'!M149,'1. Raw Historical Data'!M151,'1. Raw Historical Data'!M153,'1. Raw Historical Data'!M154,'1. Raw Historical Data'!M152)</f>
        <v>2167</v>
      </c>
      <c r="L40" s="95">
        <f>SUM('1. Raw Historical Data'!N146,'1. Raw Historical Data'!N148,'1. Raw Historical Data'!N149,'1. Raw Historical Data'!N151,'1. Raw Historical Data'!N153,'1. Raw Historical Data'!N154,'1. Raw Historical Data'!N152)</f>
        <v>2018</v>
      </c>
      <c r="M40" s="153"/>
      <c r="Y40" s="96"/>
    </row>
    <row r="41" ht="14.25" customHeight="1">
      <c r="A41" s="12" t="s">
        <v>385</v>
      </c>
      <c r="B41" s="95">
        <f>'1. Raw Historical Data'!D181+'1. Raw Historical Data'!D178+'1. Raw Historical Data'!D188</f>
        <v>1386</v>
      </c>
      <c r="C41" s="95">
        <f>'1. Raw Historical Data'!E181+'1. Raw Historical Data'!E178+'1. Raw Historical Data'!E188</f>
        <v>1513</v>
      </c>
      <c r="D41" s="95">
        <f>'1. Raw Historical Data'!F181+'1. Raw Historical Data'!F178+'1. Raw Historical Data'!F188</f>
        <v>1645</v>
      </c>
      <c r="E41" s="95">
        <f>'1. Raw Historical Data'!G181+'1. Raw Historical Data'!G178+'1. Raw Historical Data'!G188</f>
        <v>1680</v>
      </c>
      <c r="F41" s="95">
        <f>'1. Raw Historical Data'!H181+'1. Raw Historical Data'!H178+'1. Raw Historical Data'!H188</f>
        <v>1645</v>
      </c>
      <c r="G41" s="95">
        <f>'1. Raw Historical Data'!I181+'1. Raw Historical Data'!I178+'1. Raw Historical Data'!I188</f>
        <v>1701</v>
      </c>
      <c r="H41" s="95">
        <f>'1. Raw Historical Data'!J181+'1. Raw Historical Data'!J178+'1. Raw Historical Data'!J188</f>
        <v>1597</v>
      </c>
      <c r="I41" s="154">
        <f>'1. Raw Historical Data'!K181+'1. Raw Historical Data'!K178+'1. Raw Historical Data'!K188</f>
        <v>2464</v>
      </c>
      <c r="J41" s="95">
        <f>'1. Raw Historical Data'!L181+'1. Raw Historical Data'!L178+'1. Raw Historical Data'!L188</f>
        <v>1086</v>
      </c>
      <c r="K41" s="95">
        <f>'1. Raw Historical Data'!M181+'1. Raw Historical Data'!M178+'1. Raw Historical Data'!M188</f>
        <v>1128</v>
      </c>
      <c r="L41" s="95">
        <f>'1. Raw Historical Data'!N181+'1. Raw Historical Data'!N178+'1. Raw Historical Data'!N188</f>
        <v>988</v>
      </c>
      <c r="M41" s="153"/>
      <c r="N41" s="155"/>
      <c r="O41" s="155"/>
      <c r="P41" s="155"/>
      <c r="Q41" s="155"/>
      <c r="R41" s="155"/>
      <c r="S41" s="155"/>
      <c r="T41" s="155"/>
      <c r="U41" s="155"/>
      <c r="V41" s="155"/>
      <c r="W41" s="155"/>
      <c r="Y41" s="96"/>
    </row>
    <row r="42" ht="14.25" customHeight="1">
      <c r="A42" s="99" t="s">
        <v>653</v>
      </c>
      <c r="B42" s="156">
        <f t="shared" ref="B42:L42" si="15">B40-B41</f>
        <v>1542</v>
      </c>
      <c r="C42" s="156">
        <f t="shared" si="15"/>
        <v>1456</v>
      </c>
      <c r="D42" s="156">
        <f t="shared" si="15"/>
        <v>2286</v>
      </c>
      <c r="E42" s="156">
        <f t="shared" si="15"/>
        <v>1644</v>
      </c>
      <c r="F42" s="156">
        <f t="shared" si="15"/>
        <v>1420</v>
      </c>
      <c r="G42" s="156">
        <f t="shared" si="15"/>
        <v>1327</v>
      </c>
      <c r="H42" s="156">
        <f t="shared" si="15"/>
        <v>1495</v>
      </c>
      <c r="I42" s="157">
        <f t="shared" si="15"/>
        <v>1824</v>
      </c>
      <c r="J42" s="156">
        <f t="shared" si="15"/>
        <v>1842</v>
      </c>
      <c r="K42" s="156">
        <f t="shared" si="15"/>
        <v>1039</v>
      </c>
      <c r="L42" s="156">
        <f t="shared" si="15"/>
        <v>1030</v>
      </c>
      <c r="M42" s="158">
        <f>'Hist. &amp; Forecast Ratio'!L29*'2. Integrated fin.'!M8</f>
        <v>1127.555772</v>
      </c>
      <c r="N42" s="159">
        <f>'Hist. &amp; Forecast Ratio'!M29*'2. Integrated fin.'!N8</f>
        <v>1178.972315</v>
      </c>
      <c r="O42" s="159">
        <f>'Hist. &amp; Forecast Ratio'!N29*'2. Integrated fin.'!O8</f>
        <v>1232.733452</v>
      </c>
      <c r="P42" s="159">
        <f>'Hist. &amp; Forecast Ratio'!O29*'2. Integrated fin.'!P8</f>
        <v>1288.946098</v>
      </c>
      <c r="Q42" s="159">
        <f>'Hist. &amp; Forecast Ratio'!P29*'2. Integrated fin.'!Q8</f>
        <v>1347.72204</v>
      </c>
      <c r="R42" s="159">
        <f>'Hist. &amp; Forecast Ratio'!Q29*'2. Integrated fin.'!R8</f>
        <v>1400.930106</v>
      </c>
      <c r="S42" s="159">
        <f>'Hist. &amp; Forecast Ratio'!R29*'2. Integrated fin.'!S8</f>
        <v>1447.665134</v>
      </c>
      <c r="T42" s="159">
        <f>'Hist. &amp; Forecast Ratio'!S29*'2. Integrated fin.'!T8</f>
        <v>1487.099533</v>
      </c>
      <c r="U42" s="159">
        <f>'Hist. &amp; Forecast Ratio'!T29*'2. Integrated fin.'!U8</f>
        <v>1518.507075</v>
      </c>
      <c r="V42" s="159">
        <f>'Hist. &amp; Forecast Ratio'!U29*'2. Integrated fin.'!V8</f>
        <v>1541.284681</v>
      </c>
      <c r="W42" s="160">
        <f>'Hist. &amp; Forecast Ratio'!V29*'2. Integrated fin.'!W8</f>
        <v>1564.403951</v>
      </c>
      <c r="Y42" s="96"/>
    </row>
    <row r="43" ht="14.25" customHeight="1">
      <c r="I43" s="103"/>
      <c r="M43" s="87"/>
      <c r="N43" s="12"/>
      <c r="O43" s="12"/>
      <c r="P43" s="12"/>
      <c r="Q43" s="12"/>
      <c r="R43" s="12"/>
      <c r="S43" s="12"/>
      <c r="T43" s="12"/>
      <c r="U43" s="12"/>
      <c r="V43" s="12"/>
      <c r="W43" s="12"/>
      <c r="Y43" s="96"/>
    </row>
    <row r="44" ht="14.25" customHeight="1">
      <c r="A44" s="12" t="s">
        <v>654</v>
      </c>
      <c r="B44" s="95">
        <f>'1. Raw Historical Data'!D162-'1. Raw Historical Data'!D163+'1. Raw Historical Data'!D171</f>
        <v>2045</v>
      </c>
      <c r="C44" s="95">
        <f>'1. Raw Historical Data'!E162-'1. Raw Historical Data'!E163+'1. Raw Historical Data'!E171</f>
        <v>2378</v>
      </c>
      <c r="D44" s="95">
        <f>'1. Raw Historical Data'!F162-'1. Raw Historical Data'!F163+'1. Raw Historical Data'!F171</f>
        <v>2416</v>
      </c>
      <c r="E44" s="95">
        <f>'1. Raw Historical Data'!G162-'1. Raw Historical Data'!G163+'1. Raw Historical Data'!G171</f>
        <v>2820</v>
      </c>
      <c r="F44" s="95">
        <f>'1. Raw Historical Data'!H162-'1. Raw Historical Data'!H163+'1. Raw Historical Data'!H171</f>
        <v>2974</v>
      </c>
      <c r="G44" s="95">
        <f>'1. Raw Historical Data'!I162-'1. Raw Historical Data'!I163+'1. Raw Historical Data'!I171</f>
        <v>2907</v>
      </c>
      <c r="H44" s="95">
        <f>'1. Raw Historical Data'!J162-'1. Raw Historical Data'!J163+'1. Raw Historical Data'!J171</f>
        <v>5657</v>
      </c>
      <c r="I44" s="152">
        <f>'1. Raw Historical Data'!K162-'1. Raw Historical Data'!K163+'1. Raw Historical Data'!K171</f>
        <v>2104</v>
      </c>
      <c r="J44" s="95">
        <f>'1. Raw Historical Data'!L162-'1. Raw Historical Data'!L163+'1. Raw Historical Data'!L171</f>
        <v>2156</v>
      </c>
      <c r="K44" s="95">
        <f>'1. Raw Historical Data'!M162-'1. Raw Historical Data'!M163+'1. Raw Historical Data'!M171</f>
        <v>2369</v>
      </c>
      <c r="L44" s="95">
        <f>'1. Raw Historical Data'!N162-'1. Raw Historical Data'!N163+'1. Raw Historical Data'!N171</f>
        <v>2276</v>
      </c>
      <c r="M44" s="87"/>
      <c r="W44" s="12"/>
      <c r="Y44" s="96"/>
    </row>
    <row r="45" ht="14.25" customHeight="1">
      <c r="A45" s="12" t="s">
        <v>655</v>
      </c>
      <c r="B45" s="95">
        <f>'1. Raw Historical Data'!D197</f>
        <v>0</v>
      </c>
      <c r="C45" s="95">
        <f>SUM('1. Raw Historical Data'!E197,'1. Raw Historical Data'!E198)</f>
        <v>0</v>
      </c>
      <c r="D45" s="95">
        <f>SUM('1. Raw Historical Data'!F197,'1. Raw Historical Data'!F198)</f>
        <v>0</v>
      </c>
      <c r="E45" s="95">
        <f>SUM('1. Raw Historical Data'!G197,'1. Raw Historical Data'!G198)</f>
        <v>0</v>
      </c>
      <c r="F45" s="95">
        <f>SUM('1. Raw Historical Data'!H197,'1. Raw Historical Data'!H198)</f>
        <v>0</v>
      </c>
      <c r="G45" s="95">
        <f>SUM('1. Raw Historical Data'!I197,'1. Raw Historical Data'!I198)</f>
        <v>0</v>
      </c>
      <c r="H45" s="95">
        <f>SUM('1. Raw Historical Data'!J197,'1. Raw Historical Data'!J198)</f>
        <v>3065</v>
      </c>
      <c r="I45" s="154">
        <f>SUM('1. Raw Historical Data'!K197,'1. Raw Historical Data'!K198)</f>
        <v>963</v>
      </c>
      <c r="J45" s="95">
        <f>SUM('1. Raw Historical Data'!L197,'1. Raw Historical Data'!L198)</f>
        <v>989</v>
      </c>
      <c r="K45" s="95">
        <f>SUM('1. Raw Historical Data'!M197,'1. Raw Historical Data'!M198)</f>
        <v>1014</v>
      </c>
      <c r="L45" s="95">
        <f>SUM('1. Raw Historical Data'!N197,'1. Raw Historical Data'!N198)</f>
        <v>1004</v>
      </c>
      <c r="M45" s="87"/>
      <c r="N45" s="12">
        <v>-315.0</v>
      </c>
      <c r="O45" s="12"/>
      <c r="P45" s="12">
        <v>-297.0</v>
      </c>
      <c r="Q45" s="12">
        <v>-462.0</v>
      </c>
      <c r="R45" s="12">
        <v>-500.0</v>
      </c>
      <c r="S45" s="12">
        <v>-938.0</v>
      </c>
      <c r="T45" s="12"/>
      <c r="U45" s="12"/>
      <c r="V45" s="12">
        <v>-294.0</v>
      </c>
      <c r="W45" s="155"/>
      <c r="Y45" s="96"/>
    </row>
    <row r="46" ht="14.25" customHeight="1">
      <c r="A46" s="99" t="s">
        <v>656</v>
      </c>
      <c r="B46" s="156">
        <f t="shared" ref="B46:L46" si="16">B44-B45</f>
        <v>2045</v>
      </c>
      <c r="C46" s="156">
        <f t="shared" si="16"/>
        <v>2378</v>
      </c>
      <c r="D46" s="156">
        <f t="shared" si="16"/>
        <v>2416</v>
      </c>
      <c r="E46" s="156">
        <f t="shared" si="16"/>
        <v>2820</v>
      </c>
      <c r="F46" s="156">
        <f t="shared" si="16"/>
        <v>2974</v>
      </c>
      <c r="G46" s="156">
        <f t="shared" si="16"/>
        <v>2907</v>
      </c>
      <c r="H46" s="156">
        <f t="shared" si="16"/>
        <v>2592</v>
      </c>
      <c r="I46" s="157">
        <f t="shared" si="16"/>
        <v>1141</v>
      </c>
      <c r="J46" s="156">
        <f t="shared" si="16"/>
        <v>1167</v>
      </c>
      <c r="K46" s="156">
        <f t="shared" si="16"/>
        <v>1355</v>
      </c>
      <c r="L46" s="156">
        <f t="shared" si="16"/>
        <v>1272</v>
      </c>
      <c r="M46" s="158">
        <f>'Hist. &amp; Forecast Ratio'!L30*'2. Integrated fin.'!M8</f>
        <v>1312.463855</v>
      </c>
      <c r="N46" s="159">
        <f>'Hist. &amp; Forecast Ratio'!M30*'2. Integrated fin.'!N8</f>
        <v>1372.312207</v>
      </c>
      <c r="O46" s="159">
        <f>'Hist. &amp; Forecast Ratio'!N30*'2. Integrated fin.'!O8</f>
        <v>1434.889643</v>
      </c>
      <c r="P46" s="159">
        <f>'Hist. &amp; Forecast Ratio'!O30*'2. Integrated fin.'!P8</f>
        <v>1500.320611</v>
      </c>
      <c r="Q46" s="159">
        <f>'Hist. &amp; Forecast Ratio'!P30*'2. Integrated fin.'!Q8</f>
        <v>1568.735231</v>
      </c>
      <c r="R46" s="159">
        <f>'Hist. &amp; Forecast Ratio'!Q30*'2. Integrated fin.'!R8</f>
        <v>1630.668898</v>
      </c>
      <c r="S46" s="159">
        <f>'Hist. &amp; Forecast Ratio'!R30*'2. Integrated fin.'!S8</f>
        <v>1685.068012</v>
      </c>
      <c r="T46" s="159">
        <f>'Hist. &amp; Forecast Ratio'!S30*'2. Integrated fin.'!T8</f>
        <v>1730.969265</v>
      </c>
      <c r="U46" s="159">
        <f>'Hist. &amp; Forecast Ratio'!T30*'2. Integrated fin.'!U8</f>
        <v>1767.527336</v>
      </c>
      <c r="V46" s="159">
        <f>'Hist. &amp; Forecast Ratio'!U30*'2. Integrated fin.'!V8</f>
        <v>1794.040246</v>
      </c>
      <c r="W46" s="160">
        <f>'Hist. &amp; Forecast Ratio'!V30*'2. Integrated fin.'!W8</f>
        <v>1820.950849</v>
      </c>
      <c r="Y46" s="96"/>
    </row>
    <row r="47" ht="14.25" customHeight="1">
      <c r="I47" s="103"/>
      <c r="M47" s="87"/>
      <c r="N47" s="12"/>
      <c r="O47" s="12"/>
      <c r="P47" s="12"/>
      <c r="Q47" s="12"/>
      <c r="R47" s="12"/>
      <c r="S47" s="12"/>
      <c r="T47" s="12"/>
      <c r="U47" s="12"/>
      <c r="V47" s="12"/>
      <c r="W47" s="12"/>
      <c r="Y47" s="96"/>
    </row>
    <row r="48" ht="14.25" customHeight="1">
      <c r="A48" s="12" t="s">
        <v>365</v>
      </c>
      <c r="B48" s="95">
        <f>SUM('1. Raw Historical Data'!D165)</f>
        <v>1729</v>
      </c>
      <c r="C48" s="95">
        <f>SUM('1. Raw Historical Data'!E165)</f>
        <v>1729</v>
      </c>
      <c r="D48" s="95">
        <f>SUM('1. Raw Historical Data'!F165)</f>
        <v>1729</v>
      </c>
      <c r="E48" s="95">
        <f>SUM('1. Raw Historical Data'!G165)</f>
        <v>1759</v>
      </c>
      <c r="F48" s="95">
        <f>SUM('1. Raw Historical Data'!H165)</f>
        <v>1759</v>
      </c>
      <c r="G48" s="95">
        <f>SUM('1. Raw Historical Data'!I165)</f>
        <v>1759</v>
      </c>
      <c r="H48" s="95">
        <f>SUM('1. Raw Historical Data'!J165)</f>
        <v>1039</v>
      </c>
      <c r="I48" s="154">
        <f>SUM('1. Raw Historical Data'!K165)</f>
        <v>793</v>
      </c>
      <c r="J48" s="95">
        <f>SUM('1. Raw Historical Data'!L165)</f>
        <v>793</v>
      </c>
      <c r="K48" s="95">
        <f>SUM('1. Raw Historical Data'!M165)</f>
        <v>793</v>
      </c>
      <c r="L48" s="95">
        <f>SUM('1. Raw Historical Data'!N165)</f>
        <v>793</v>
      </c>
      <c r="M48" s="161">
        <f>'Hist. &amp; Forecast Ratio'!L31*'2. Integrated fin.'!M8</f>
        <v>801.5613062</v>
      </c>
      <c r="N48" s="162">
        <f>'Hist. &amp; Forecast Ratio'!M31*'2. Integrated fin.'!N8</f>
        <v>838.1125018</v>
      </c>
      <c r="O48" s="162">
        <f>'Hist. &amp; Forecast Ratio'!N31*'2. Integrated fin.'!O8</f>
        <v>876.3304319</v>
      </c>
      <c r="P48" s="162">
        <f>'Hist. &amp; Forecast Ratio'!O31*'2. Integrated fin.'!P8</f>
        <v>916.2910996</v>
      </c>
      <c r="Q48" s="162">
        <f>'Hist. &amp; Forecast Ratio'!P31*'2. Integrated fin.'!Q8</f>
        <v>958.0739737</v>
      </c>
      <c r="R48" s="162">
        <f>'Hist. &amp; Forecast Ratio'!Q31*'2. Integrated fin.'!R8</f>
        <v>995.8987342</v>
      </c>
      <c r="S48" s="162">
        <f>'Hist. &amp; Forecast Ratio'!R31*'2. Integrated fin.'!S8</f>
        <v>1029.121916</v>
      </c>
      <c r="T48" s="162">
        <f>'Hist. &amp; Forecast Ratio'!S31*'2. Integrated fin.'!T8</f>
        <v>1057.155197</v>
      </c>
      <c r="U48" s="162">
        <f>'Hist. &amp; Forecast Ratio'!T31*'2. Integrated fin.'!U8</f>
        <v>1079.482315</v>
      </c>
      <c r="V48" s="162">
        <f>'Hist. &amp; Forecast Ratio'!U31*'2. Integrated fin.'!V8</f>
        <v>1095.674549</v>
      </c>
      <c r="W48" s="162">
        <f>'Hist. &amp; Forecast Ratio'!V31*'2. Integrated fin.'!W8</f>
        <v>1112.109668</v>
      </c>
      <c r="Y48" s="96"/>
    </row>
    <row r="49" ht="14.25" customHeight="1">
      <c r="A49" s="105" t="s">
        <v>657</v>
      </c>
      <c r="B49" s="156">
        <f t="shared" ref="B49:W49" si="17">B42+B46+B48</f>
        <v>5316</v>
      </c>
      <c r="C49" s="156">
        <f t="shared" si="17"/>
        <v>5563</v>
      </c>
      <c r="D49" s="156">
        <f t="shared" si="17"/>
        <v>6431</v>
      </c>
      <c r="E49" s="156">
        <f t="shared" si="17"/>
        <v>6223</v>
      </c>
      <c r="F49" s="156">
        <f t="shared" si="17"/>
        <v>6153</v>
      </c>
      <c r="G49" s="156">
        <f t="shared" si="17"/>
        <v>5993</v>
      </c>
      <c r="H49" s="156">
        <f t="shared" si="17"/>
        <v>5126</v>
      </c>
      <c r="I49" s="157">
        <f t="shared" si="17"/>
        <v>3758</v>
      </c>
      <c r="J49" s="156">
        <f t="shared" si="17"/>
        <v>3802</v>
      </c>
      <c r="K49" s="156">
        <f t="shared" si="17"/>
        <v>3187</v>
      </c>
      <c r="L49" s="156">
        <f t="shared" si="17"/>
        <v>3095</v>
      </c>
      <c r="M49" s="163">
        <f t="shared" si="17"/>
        <v>3241.580933</v>
      </c>
      <c r="N49" s="156">
        <f t="shared" si="17"/>
        <v>3389.397023</v>
      </c>
      <c r="O49" s="156">
        <f t="shared" si="17"/>
        <v>3543.953527</v>
      </c>
      <c r="P49" s="156">
        <f t="shared" si="17"/>
        <v>3705.557808</v>
      </c>
      <c r="Q49" s="156">
        <f t="shared" si="17"/>
        <v>3874.531244</v>
      </c>
      <c r="R49" s="156">
        <f t="shared" si="17"/>
        <v>4027.497738</v>
      </c>
      <c r="S49" s="156">
        <f t="shared" si="17"/>
        <v>4161.855062</v>
      </c>
      <c r="T49" s="156">
        <f t="shared" si="17"/>
        <v>4275.223994</v>
      </c>
      <c r="U49" s="156">
        <f t="shared" si="17"/>
        <v>4365.516725</v>
      </c>
      <c r="V49" s="156">
        <f t="shared" si="17"/>
        <v>4430.999476</v>
      </c>
      <c r="W49" s="164">
        <f t="shared" si="17"/>
        <v>4497.464468</v>
      </c>
      <c r="Y49" s="96"/>
    </row>
    <row r="50" ht="14.25" customHeight="1">
      <c r="I50" s="103"/>
      <c r="M50" s="109"/>
      <c r="N50" s="110"/>
      <c r="O50" s="110"/>
      <c r="P50" s="110"/>
      <c r="Q50" s="110"/>
      <c r="R50" s="110"/>
      <c r="S50" s="110"/>
      <c r="T50" s="110"/>
      <c r="U50" s="110"/>
      <c r="V50" s="110"/>
      <c r="W50" s="110"/>
      <c r="Y50" s="96"/>
    </row>
    <row r="51" ht="14.25" customHeight="1">
      <c r="A51" s="12" t="s">
        <v>658</v>
      </c>
      <c r="B51" s="95">
        <f>SUM('1. Raw Historical Data'!D156:D159,'1. Raw Historical Data'!D168:D172)</f>
        <v>496</v>
      </c>
      <c r="C51" s="95">
        <f>SUM('1. Raw Historical Data'!E156:E159,'1. Raw Historical Data'!E168:E172)</f>
        <v>501</v>
      </c>
      <c r="D51" s="95">
        <f>SUM('1. Raw Historical Data'!F156:F159,'1. Raw Historical Data'!F168:F172)</f>
        <v>503</v>
      </c>
      <c r="E51" s="95">
        <f>SUM('1. Raw Historical Data'!G156:G159,'1. Raw Historical Data'!G168:G172)</f>
        <v>346</v>
      </c>
      <c r="F51" s="95">
        <f>SUM('1. Raw Historical Data'!H156:H159,'1. Raw Historical Data'!H168:H172)</f>
        <v>432</v>
      </c>
      <c r="G51" s="95">
        <f>SUM('1. Raw Historical Data'!I156:I159,'1. Raw Historical Data'!I168:I172)</f>
        <v>485</v>
      </c>
      <c r="H51" s="95">
        <f>SUM('1. Raw Historical Data'!J156:J159,'1. Raw Historical Data'!J168:J172)</f>
        <v>455</v>
      </c>
      <c r="I51" s="152">
        <f>SUM('1. Raw Historical Data'!K156:K159,'1. Raw Historical Data'!K168:K172)</f>
        <v>4505</v>
      </c>
      <c r="J51" s="95">
        <f>SUM('1. Raw Historical Data'!L156:L159,'1. Raw Historical Data'!L168:L172)</f>
        <v>275</v>
      </c>
      <c r="K51" s="95">
        <f>SUM('1. Raw Historical Data'!M156:M159,'1. Raw Historical Data'!M168:M172)</f>
        <v>291</v>
      </c>
      <c r="L51" s="95">
        <f>SUM('1. Raw Historical Data'!N156:N159,'1. Raw Historical Data'!N168:N172)</f>
        <v>376</v>
      </c>
      <c r="M51" s="165"/>
      <c r="N51" s="166"/>
      <c r="O51" s="166"/>
      <c r="P51" s="166"/>
      <c r="Q51" s="166"/>
      <c r="R51" s="166"/>
      <c r="S51" s="166"/>
      <c r="T51" s="166"/>
      <c r="U51" s="166"/>
      <c r="V51" s="166"/>
      <c r="W51" s="166"/>
      <c r="Y51" s="96"/>
    </row>
    <row r="52" ht="14.25" customHeight="1">
      <c r="A52" s="12" t="s">
        <v>659</v>
      </c>
      <c r="B52" s="95">
        <f>SUM('1. Raw Historical Data'!D179:D181,'1. Raw Historical Data'!D183,'1. Raw Historical Data'!D187,'1. Raw Historical Data'!D190,'1. Raw Historical Data'!D191,'1. Raw Historical Data'!D192,'1. Raw Historical Data'!D200,'1. Raw Historical Data'!D204:D205,'1. Raw Historical Data'!D206:D207)</f>
        <v>2207</v>
      </c>
      <c r="C52" s="95">
        <f>SUM('1. Raw Historical Data'!E179:E181,'1. Raw Historical Data'!E183,'1. Raw Historical Data'!E187,'1. Raw Historical Data'!E190,'1. Raw Historical Data'!E191,'1. Raw Historical Data'!E192,'1. Raw Historical Data'!E200,'1. Raw Historical Data'!E204:E205,'1. Raw Historical Data'!E206:E207)</f>
        <v>2122</v>
      </c>
      <c r="D52" s="95">
        <f>SUM('1. Raw Historical Data'!F179:F181,'1. Raw Historical Data'!F183,'1. Raw Historical Data'!F187,'1. Raw Historical Data'!F190,'1. Raw Historical Data'!F191,'1. Raw Historical Data'!F192,'1. Raw Historical Data'!F200,'1. Raw Historical Data'!F204:F205,'1. Raw Historical Data'!F206:F207)</f>
        <v>2368</v>
      </c>
      <c r="E52" s="95">
        <f>SUM('1. Raw Historical Data'!G179:G181,'1. Raw Historical Data'!G183,'1. Raw Historical Data'!G187,'1. Raw Historical Data'!G190,'1. Raw Historical Data'!G191,'1. Raw Historical Data'!G192,'1. Raw Historical Data'!G200,'1. Raw Historical Data'!G204:G205,'1. Raw Historical Data'!G206:G207)</f>
        <v>2514</v>
      </c>
      <c r="F52" s="95">
        <f>SUM('1. Raw Historical Data'!H179:H181,'1. Raw Historical Data'!H183,'1. Raw Historical Data'!H187,'1. Raw Historical Data'!H190,'1. Raw Historical Data'!H191,'1. Raw Historical Data'!H192,'1. Raw Historical Data'!H200,'1. Raw Historical Data'!H204:H205,'1. Raw Historical Data'!H206:H207)</f>
        <v>2209</v>
      </c>
      <c r="G52" s="95">
        <f>SUM('1. Raw Historical Data'!I179:I181,'1. Raw Historical Data'!I183,'1. Raw Historical Data'!I187,'1. Raw Historical Data'!I190,'1. Raw Historical Data'!I191,'1. Raw Historical Data'!I192,'1. Raw Historical Data'!I200,'1. Raw Historical Data'!I204:I205,'1. Raw Historical Data'!I206:I207)</f>
        <v>2189</v>
      </c>
      <c r="H52" s="95">
        <f>SUM('1. Raw Historical Data'!J179:J181,'1. Raw Historical Data'!J183,'1. Raw Historical Data'!J187,'1. Raw Historical Data'!J190,'1. Raw Historical Data'!J191,'1. Raw Historical Data'!J192,'1. Raw Historical Data'!J200,'1. Raw Historical Data'!J204:J205,'1. Raw Historical Data'!J206:J207)</f>
        <v>1605</v>
      </c>
      <c r="I52" s="154">
        <f>SUM('1. Raw Historical Data'!K179:K181,'1. Raw Historical Data'!K183,'1. Raw Historical Data'!K187,'1. Raw Historical Data'!K190,'1. Raw Historical Data'!K191,'1. Raw Historical Data'!K192,'1. Raw Historical Data'!K200,'1. Raw Historical Data'!K204:K205,'1. Raw Historical Data'!K206:K207)</f>
        <v>4258</v>
      </c>
      <c r="J52" s="95">
        <f>SUM('1. Raw Historical Data'!L179:L181,'1. Raw Historical Data'!L183,'1. Raw Historical Data'!L187,'1. Raw Historical Data'!L190,'1. Raw Historical Data'!L191,'1. Raw Historical Data'!L192,'1. Raw Historical Data'!L200,'1. Raw Historical Data'!L204:L205,'1. Raw Historical Data'!L206:L207)</f>
        <v>1095</v>
      </c>
      <c r="K52" s="95">
        <f>SUM('1. Raw Historical Data'!M179:M181,'1. Raw Historical Data'!M183,'1. Raw Historical Data'!M187,'1. Raw Historical Data'!M190,'1. Raw Historical Data'!M191,'1. Raw Historical Data'!M192,'1. Raw Historical Data'!M200,'1. Raw Historical Data'!M204:M205,'1. Raw Historical Data'!M206:M207)</f>
        <v>1191</v>
      </c>
      <c r="L52" s="95">
        <f>SUM('1. Raw Historical Data'!N179:N181,'1. Raw Historical Data'!N183,'1. Raw Historical Data'!N187,'1. Raw Historical Data'!N190,'1. Raw Historical Data'!N191,'1. Raw Historical Data'!N192,'1. Raw Historical Data'!N200,'1. Raw Historical Data'!N204:N205,'1. Raw Historical Data'!N206:N207)</f>
        <v>1136</v>
      </c>
      <c r="M52" s="165"/>
      <c r="N52" s="166"/>
      <c r="O52" s="166"/>
      <c r="P52" s="166"/>
      <c r="Q52" s="166"/>
      <c r="R52" s="166"/>
      <c r="S52" s="166"/>
      <c r="T52" s="166"/>
      <c r="U52" s="166"/>
      <c r="V52" s="166"/>
      <c r="W52" s="166"/>
      <c r="Y52" s="96"/>
    </row>
    <row r="53" ht="14.25" customHeight="1">
      <c r="A53" s="99" t="s">
        <v>660</v>
      </c>
      <c r="B53" s="167">
        <f t="shared" ref="B53:L53" si="18">B51-B52</f>
        <v>-1711</v>
      </c>
      <c r="C53" s="167">
        <f t="shared" si="18"/>
        <v>-1621</v>
      </c>
      <c r="D53" s="167">
        <f t="shared" si="18"/>
        <v>-1865</v>
      </c>
      <c r="E53" s="167">
        <f t="shared" si="18"/>
        <v>-2168</v>
      </c>
      <c r="F53" s="167">
        <f t="shared" si="18"/>
        <v>-1777</v>
      </c>
      <c r="G53" s="167">
        <f t="shared" si="18"/>
        <v>-1704</v>
      </c>
      <c r="H53" s="167">
        <f t="shared" si="18"/>
        <v>-1150</v>
      </c>
      <c r="I53" s="127">
        <f t="shared" si="18"/>
        <v>247</v>
      </c>
      <c r="J53" s="167">
        <f t="shared" si="18"/>
        <v>-820</v>
      </c>
      <c r="K53" s="167">
        <f t="shared" si="18"/>
        <v>-900</v>
      </c>
      <c r="L53" s="167">
        <f t="shared" si="18"/>
        <v>-760</v>
      </c>
      <c r="M53" s="158">
        <f>L53*(1-'Hist. &amp; Forecast Ratio'!L33)</f>
        <v>-668.1094675</v>
      </c>
      <c r="N53" s="159">
        <f>M53*(1-'Hist. &amp; Forecast Ratio'!M33)</f>
        <v>-587.3292902</v>
      </c>
      <c r="O53" s="159">
        <f>N53*(1-'Hist. &amp; Forecast Ratio'!N33)</f>
        <v>-516.3161307</v>
      </c>
      <c r="P53" s="159">
        <f>O53*(1-'Hist. &amp; Forecast Ratio'!O33)</f>
        <v>-453.8890725</v>
      </c>
      <c r="Q53" s="159">
        <f>P53*(1-'Hist. &amp; Forecast Ratio'!P33)</f>
        <v>-399.0099823</v>
      </c>
      <c r="R53" s="159">
        <f>Q53*(1-'Hist. &amp; Forecast Ratio'!Q33)</f>
        <v>-350.7662458</v>
      </c>
      <c r="S53" s="159">
        <f>R53*(1-'Hist. &amp; Forecast Ratio'!R33)</f>
        <v>-308.3555917</v>
      </c>
      <c r="T53" s="159">
        <f>S53*(1-'Hist. &amp; Forecast Ratio'!S33)</f>
        <v>-271.0727502</v>
      </c>
      <c r="U53" s="159">
        <f>T53*(1-'Hist. &amp; Forecast Ratio'!T33)</f>
        <v>-238.2977247</v>
      </c>
      <c r="V53" s="159">
        <f>U53*(1-'Hist. &amp; Forecast Ratio'!U33)</f>
        <v>-209.4854815</v>
      </c>
      <c r="W53" s="160">
        <f>V53*(1-'Hist. &amp; Forecast Ratio'!V33)</f>
        <v>-184.1568862</v>
      </c>
      <c r="X53" s="168"/>
      <c r="Y53" s="169"/>
    </row>
    <row r="54" ht="14.25" customHeight="1">
      <c r="I54" s="103"/>
      <c r="M54" s="109"/>
      <c r="N54" s="110"/>
      <c r="O54" s="110"/>
      <c r="P54" s="110"/>
      <c r="Q54" s="110"/>
      <c r="R54" s="110"/>
      <c r="S54" s="110"/>
      <c r="T54" s="110"/>
      <c r="U54" s="110"/>
      <c r="V54" s="110"/>
      <c r="W54" s="110"/>
      <c r="Y54" s="96"/>
    </row>
    <row r="55" ht="14.25" customHeight="1">
      <c r="A55" s="170" t="s">
        <v>661</v>
      </c>
      <c r="B55" s="122"/>
      <c r="C55" s="122">
        <f t="shared" ref="C55:W55" si="19">C74-(C49+C53)</f>
        <v>2329</v>
      </c>
      <c r="D55" s="122">
        <f t="shared" si="19"/>
        <v>2991</v>
      </c>
      <c r="E55" s="122">
        <f t="shared" si="19"/>
        <v>3458</v>
      </c>
      <c r="F55" s="122">
        <f t="shared" si="19"/>
        <v>1726</v>
      </c>
      <c r="G55" s="122">
        <f t="shared" si="19"/>
        <v>1887</v>
      </c>
      <c r="H55" s="122">
        <f t="shared" si="19"/>
        <v>4389</v>
      </c>
      <c r="I55" s="137">
        <f t="shared" si="19"/>
        <v>3398</v>
      </c>
      <c r="J55" s="122">
        <f t="shared" si="19"/>
        <v>2598</v>
      </c>
      <c r="K55" s="122">
        <f t="shared" si="19"/>
        <v>2748</v>
      </c>
      <c r="L55" s="122">
        <f t="shared" si="19"/>
        <v>2678</v>
      </c>
      <c r="M55" s="138">
        <f t="shared" si="19"/>
        <v>2647.43242</v>
      </c>
      <c r="N55" s="122">
        <f t="shared" si="19"/>
        <v>2770.274651</v>
      </c>
      <c r="O55" s="122">
        <f t="shared" si="19"/>
        <v>3009.738091</v>
      </c>
      <c r="P55" s="122">
        <f t="shared" si="19"/>
        <v>3376.668777</v>
      </c>
      <c r="Q55" s="122">
        <f t="shared" si="19"/>
        <v>3870.274302</v>
      </c>
      <c r="R55" s="122">
        <f t="shared" si="19"/>
        <v>4885.757897</v>
      </c>
      <c r="S55" s="122">
        <f t="shared" si="19"/>
        <v>5971.090875</v>
      </c>
      <c r="T55" s="122">
        <f t="shared" si="19"/>
        <v>7120.905242</v>
      </c>
      <c r="U55" s="122">
        <f t="shared" si="19"/>
        <v>8328.926092</v>
      </c>
      <c r="V55" s="122">
        <f t="shared" si="19"/>
        <v>9588.01752</v>
      </c>
      <c r="W55" s="122">
        <f t="shared" si="19"/>
        <v>10841.78723</v>
      </c>
      <c r="Y55" s="96"/>
    </row>
    <row r="56" ht="14.25" customHeight="1">
      <c r="I56" s="116"/>
      <c r="M56" s="109"/>
      <c r="N56" s="110"/>
      <c r="O56" s="110"/>
      <c r="P56" s="110"/>
      <c r="Q56" s="110"/>
      <c r="R56" s="110"/>
      <c r="S56" s="110"/>
      <c r="T56" s="110"/>
      <c r="U56" s="110"/>
      <c r="V56" s="110"/>
      <c r="W56" s="110"/>
      <c r="Y56" s="96"/>
    </row>
    <row r="57" ht="14.25" customHeight="1">
      <c r="A57" s="105" t="s">
        <v>662</v>
      </c>
      <c r="B57" s="100"/>
      <c r="C57" s="100">
        <f t="shared" ref="C57:W57" si="20">C49+C53+C55</f>
        <v>6271</v>
      </c>
      <c r="D57" s="100">
        <f t="shared" si="20"/>
        <v>7557</v>
      </c>
      <c r="E57" s="100">
        <f t="shared" si="20"/>
        <v>7513</v>
      </c>
      <c r="F57" s="100">
        <f t="shared" si="20"/>
        <v>6102</v>
      </c>
      <c r="G57" s="100">
        <f t="shared" si="20"/>
        <v>6176</v>
      </c>
      <c r="H57" s="100">
        <f t="shared" si="20"/>
        <v>8365</v>
      </c>
      <c r="I57" s="117">
        <f t="shared" si="20"/>
        <v>7403</v>
      </c>
      <c r="J57" s="100">
        <f t="shared" si="20"/>
        <v>5580</v>
      </c>
      <c r="K57" s="100">
        <f t="shared" si="20"/>
        <v>5035</v>
      </c>
      <c r="L57" s="100">
        <f t="shared" si="20"/>
        <v>5013</v>
      </c>
      <c r="M57" s="171">
        <f t="shared" si="20"/>
        <v>5220.903885</v>
      </c>
      <c r="N57" s="100">
        <f t="shared" si="20"/>
        <v>5572.342384</v>
      </c>
      <c r="O57" s="100">
        <f t="shared" si="20"/>
        <v>6037.375488</v>
      </c>
      <c r="P57" s="100">
        <f t="shared" si="20"/>
        <v>6628.337513</v>
      </c>
      <c r="Q57" s="100">
        <f t="shared" si="20"/>
        <v>7345.795564</v>
      </c>
      <c r="R57" s="100">
        <f t="shared" si="20"/>
        <v>8562.489389</v>
      </c>
      <c r="S57" s="100">
        <f t="shared" si="20"/>
        <v>9824.590346</v>
      </c>
      <c r="T57" s="100">
        <f t="shared" si="20"/>
        <v>11125.05649</v>
      </c>
      <c r="U57" s="100">
        <f t="shared" si="20"/>
        <v>12456.14509</v>
      </c>
      <c r="V57" s="100">
        <f t="shared" si="20"/>
        <v>13809.53151</v>
      </c>
      <c r="W57" s="102">
        <f t="shared" si="20"/>
        <v>15155.09481</v>
      </c>
      <c r="Y57" s="96"/>
    </row>
    <row r="58" ht="14.25" customHeight="1">
      <c r="I58" s="103"/>
      <c r="M58" s="87"/>
      <c r="Y58" s="96"/>
    </row>
    <row r="59" ht="14.25" customHeight="1">
      <c r="I59" s="86"/>
      <c r="M59" s="87"/>
      <c r="Y59" s="96"/>
    </row>
    <row r="60" ht="14.25" customHeight="1">
      <c r="A60" s="172" t="s">
        <v>663</v>
      </c>
      <c r="B60" s="173"/>
      <c r="C60" s="173"/>
      <c r="D60" s="173"/>
      <c r="E60" s="173"/>
      <c r="F60" s="173"/>
      <c r="G60" s="173"/>
      <c r="H60" s="173"/>
      <c r="I60" s="174"/>
      <c r="J60" s="173"/>
      <c r="K60" s="173"/>
      <c r="L60" s="173"/>
      <c r="M60" s="175"/>
      <c r="N60" s="173"/>
      <c r="O60" s="173"/>
      <c r="P60" s="173"/>
      <c r="Q60" s="173"/>
      <c r="R60" s="173"/>
      <c r="S60" s="173"/>
      <c r="T60" s="173"/>
      <c r="U60" s="173"/>
      <c r="V60" s="173"/>
      <c r="W60" s="173"/>
      <c r="Y60" s="96"/>
    </row>
    <row r="61" ht="14.25" customHeight="1">
      <c r="A61" s="173" t="s">
        <v>664</v>
      </c>
      <c r="B61" s="176">
        <v>-672.0</v>
      </c>
      <c r="C61" s="176">
        <f t="shared" ref="C61:W61" si="21">B65</f>
        <v>-118</v>
      </c>
      <c r="D61" s="176">
        <f t="shared" si="21"/>
        <v>233</v>
      </c>
      <c r="E61" s="176">
        <f t="shared" si="21"/>
        <v>315</v>
      </c>
      <c r="F61" s="176">
        <f t="shared" si="21"/>
        <v>205</v>
      </c>
      <c r="G61" s="176">
        <f t="shared" si="21"/>
        <v>-1434</v>
      </c>
      <c r="H61" s="176">
        <f t="shared" si="21"/>
        <v>-1482</v>
      </c>
      <c r="I61" s="174">
        <f t="shared" si="21"/>
        <v>-2182</v>
      </c>
      <c r="J61" s="176">
        <f t="shared" si="21"/>
        <v>-1421</v>
      </c>
      <c r="K61" s="176">
        <f t="shared" si="21"/>
        <v>-1803</v>
      </c>
      <c r="L61" s="176">
        <f t="shared" si="21"/>
        <v>-2401</v>
      </c>
      <c r="M61" s="177">
        <f t="shared" si="21"/>
        <v>-1838</v>
      </c>
      <c r="N61" s="177">
        <f t="shared" si="21"/>
        <v>-1007.86693</v>
      </c>
      <c r="O61" s="177">
        <f t="shared" si="21"/>
        <v>-103.6715503</v>
      </c>
      <c r="P61" s="177">
        <f t="shared" si="21"/>
        <v>852.402757</v>
      </c>
      <c r="Q61" s="177">
        <f t="shared" si="21"/>
        <v>1879.580906</v>
      </c>
      <c r="R61" s="177">
        <f t="shared" si="21"/>
        <v>2984.551259</v>
      </c>
      <c r="S61" s="177">
        <f t="shared" si="21"/>
        <v>4170.412641</v>
      </c>
      <c r="T61" s="177">
        <f t="shared" si="21"/>
        <v>5401.37283</v>
      </c>
      <c r="U61" s="177">
        <f t="shared" si="21"/>
        <v>6670.386795</v>
      </c>
      <c r="V61" s="177">
        <f t="shared" si="21"/>
        <v>7969.708704</v>
      </c>
      <c r="W61" s="177">
        <f t="shared" si="21"/>
        <v>9291.010763</v>
      </c>
      <c r="Y61" s="96"/>
    </row>
    <row r="62" ht="14.25" customHeight="1">
      <c r="A62" s="173" t="s">
        <v>665</v>
      </c>
      <c r="B62" s="178">
        <v>903.0</v>
      </c>
      <c r="C62" s="178">
        <f t="shared" ref="C62:W62" si="22">C30</f>
        <v>1042</v>
      </c>
      <c r="D62" s="178">
        <f t="shared" si="22"/>
        <v>1253</v>
      </c>
      <c r="E62" s="178">
        <f t="shared" si="22"/>
        <v>1158</v>
      </c>
      <c r="F62" s="178">
        <f t="shared" si="22"/>
        <v>983</v>
      </c>
      <c r="G62" s="178">
        <f t="shared" si="22"/>
        <v>644</v>
      </c>
      <c r="H62" s="178">
        <f t="shared" si="22"/>
        <v>-366</v>
      </c>
      <c r="I62" s="174">
        <f t="shared" si="22"/>
        <v>844</v>
      </c>
      <c r="J62" s="178">
        <f t="shared" si="22"/>
        <v>1333</v>
      </c>
      <c r="K62" s="178">
        <f t="shared" si="22"/>
        <v>800</v>
      </c>
      <c r="L62" s="178">
        <f t="shared" si="22"/>
        <v>878</v>
      </c>
      <c r="M62" s="177">
        <f t="shared" si="22"/>
        <v>984.7814304</v>
      </c>
      <c r="N62" s="177">
        <f t="shared" si="22"/>
        <v>1072.641064</v>
      </c>
      <c r="O62" s="177">
        <f t="shared" si="22"/>
        <v>1134.184696</v>
      </c>
      <c r="P62" s="177">
        <f t="shared" si="22"/>
        <v>1218.534718</v>
      </c>
      <c r="Q62" s="177">
        <f t="shared" si="22"/>
        <v>1310.819101</v>
      </c>
      <c r="R62" s="177">
        <f t="shared" si="22"/>
        <v>1406.7796</v>
      </c>
      <c r="S62" s="177">
        <f t="shared" si="22"/>
        <v>1460.280019</v>
      </c>
      <c r="T62" s="177">
        <f t="shared" si="22"/>
        <v>1505.422965</v>
      </c>
      <c r="U62" s="177">
        <f t="shared" si="22"/>
        <v>1541.377082</v>
      </c>
      <c r="V62" s="177">
        <f t="shared" si="22"/>
        <v>1567.451988</v>
      </c>
      <c r="W62" s="177">
        <f t="shared" si="22"/>
        <v>1595.848518</v>
      </c>
      <c r="Y62" s="96"/>
    </row>
    <row r="63" ht="14.25" customHeight="1">
      <c r="A63" s="173" t="s">
        <v>666</v>
      </c>
      <c r="B63" s="179">
        <v>-349.0</v>
      </c>
      <c r="C63" s="179">
        <f>'1. Raw Historical Data'!D279</f>
        <v>-691</v>
      </c>
      <c r="D63" s="179">
        <f>'1. Raw Historical Data'!E279</f>
        <v>-1171</v>
      </c>
      <c r="E63" s="179">
        <f>'1. Raw Historical Data'!F279</f>
        <v>-1268</v>
      </c>
      <c r="F63" s="179">
        <f>'1. Raw Historical Data'!G279</f>
        <v>-686</v>
      </c>
      <c r="G63" s="179">
        <f>'1. Raw Historical Data'!H279</f>
        <v>-666</v>
      </c>
      <c r="H63" s="179">
        <f>'1. Raw Historical Data'!I279</f>
        <v>-332</v>
      </c>
      <c r="I63" s="174">
        <f>'1. Raw Historical Data'!J279</f>
        <v>-83</v>
      </c>
      <c r="J63" s="179">
        <f>'1. Raw Historical Data'!K279</f>
        <v>-120</v>
      </c>
      <c r="K63" s="179">
        <f>'1. Raw Historical Data'!L279</f>
        <v>-186</v>
      </c>
      <c r="L63" s="179">
        <f>'1. Raw Historical Data'!M279</f>
        <v>-182</v>
      </c>
      <c r="M63" s="180">
        <f>M62*'Hist. &amp; Forecast Ratio'!L25</f>
        <v>154.6483603</v>
      </c>
      <c r="N63" s="180">
        <f>N62*'Hist. &amp; Forecast Ratio'!M25</f>
        <v>168.445684</v>
      </c>
      <c r="O63" s="180">
        <f>O62*'Hist. &amp; Forecast Ratio'!N25</f>
        <v>178.1103888</v>
      </c>
      <c r="P63" s="180">
        <f>P62*'Hist. &amp; Forecast Ratio'!O25</f>
        <v>191.3565694</v>
      </c>
      <c r="Q63" s="180">
        <f>Q62*'Hist. &amp; Forecast Ratio'!P25</f>
        <v>205.8487481</v>
      </c>
      <c r="R63" s="180">
        <f>R62*'Hist. &amp; Forecast Ratio'!Q25</f>
        <v>220.9182176</v>
      </c>
      <c r="S63" s="180">
        <f>S62*'Hist. &amp; Forecast Ratio'!R25</f>
        <v>229.3198303</v>
      </c>
      <c r="T63" s="180">
        <f>T62*'Hist. &amp; Forecast Ratio'!S25</f>
        <v>236.4089998</v>
      </c>
      <c r="U63" s="180">
        <f>U62*'Hist. &amp; Forecast Ratio'!T25</f>
        <v>242.0551717</v>
      </c>
      <c r="V63" s="180">
        <f>V62*'Hist. &amp; Forecast Ratio'!U25</f>
        <v>246.1499296</v>
      </c>
      <c r="W63" s="180">
        <f>W62*'Hist. &amp; Forecast Ratio'!V25</f>
        <v>250.6092711</v>
      </c>
      <c r="Y63" s="96"/>
    </row>
    <row r="64" ht="14.25" customHeight="1">
      <c r="A64" s="173" t="s">
        <v>667</v>
      </c>
      <c r="B64" s="181">
        <v>0.0</v>
      </c>
      <c r="C64" s="181">
        <v>0.0</v>
      </c>
      <c r="D64" s="181">
        <v>0.0</v>
      </c>
      <c r="E64" s="181">
        <v>0.0</v>
      </c>
      <c r="F64" s="181">
        <v>-1936.0</v>
      </c>
      <c r="G64" s="181">
        <v>-26.0</v>
      </c>
      <c r="H64" s="181">
        <v>-2.0</v>
      </c>
      <c r="I64" s="182"/>
      <c r="J64" s="181">
        <v>-1595.0</v>
      </c>
      <c r="K64" s="181">
        <v>-1212.0</v>
      </c>
      <c r="L64" s="181">
        <v>-133.0</v>
      </c>
      <c r="M64" s="180"/>
      <c r="N64" s="180"/>
      <c r="O64" s="180"/>
      <c r="P64" s="180"/>
      <c r="Q64" s="180"/>
      <c r="R64" s="180"/>
      <c r="S64" s="180"/>
      <c r="T64" s="180"/>
      <c r="U64" s="180"/>
      <c r="V64" s="180"/>
      <c r="W64" s="180"/>
      <c r="Y64" s="96" t="s">
        <v>668</v>
      </c>
    </row>
    <row r="65" ht="14.25" customHeight="1">
      <c r="A65" s="183" t="s">
        <v>669</v>
      </c>
      <c r="B65" s="184">
        <f t="shared" ref="B65:L65" si="23">SUM(B61:B64)</f>
        <v>-118</v>
      </c>
      <c r="C65" s="184">
        <f t="shared" si="23"/>
        <v>233</v>
      </c>
      <c r="D65" s="184">
        <f t="shared" si="23"/>
        <v>315</v>
      </c>
      <c r="E65" s="184">
        <f t="shared" si="23"/>
        <v>205</v>
      </c>
      <c r="F65" s="184">
        <f t="shared" si="23"/>
        <v>-1434</v>
      </c>
      <c r="G65" s="184">
        <f t="shared" si="23"/>
        <v>-1482</v>
      </c>
      <c r="H65" s="184">
        <f t="shared" si="23"/>
        <v>-2182</v>
      </c>
      <c r="I65" s="185">
        <f t="shared" si="23"/>
        <v>-1421</v>
      </c>
      <c r="J65" s="184">
        <f t="shared" si="23"/>
        <v>-1803</v>
      </c>
      <c r="K65" s="184">
        <f t="shared" si="23"/>
        <v>-2401</v>
      </c>
      <c r="L65" s="184">
        <f t="shared" si="23"/>
        <v>-1838</v>
      </c>
      <c r="M65" s="186">
        <f t="shared" ref="M65:W65" si="24">M61+M62-M63</f>
        <v>-1007.86693</v>
      </c>
      <c r="N65" s="184">
        <f t="shared" si="24"/>
        <v>-103.6715503</v>
      </c>
      <c r="O65" s="184">
        <f t="shared" si="24"/>
        <v>852.402757</v>
      </c>
      <c r="P65" s="184">
        <f t="shared" si="24"/>
        <v>1879.580906</v>
      </c>
      <c r="Q65" s="184">
        <f t="shared" si="24"/>
        <v>2984.551259</v>
      </c>
      <c r="R65" s="184">
        <f t="shared" si="24"/>
        <v>4170.412641</v>
      </c>
      <c r="S65" s="184">
        <f t="shared" si="24"/>
        <v>5401.37283</v>
      </c>
      <c r="T65" s="184">
        <f t="shared" si="24"/>
        <v>6670.386795</v>
      </c>
      <c r="U65" s="184">
        <f t="shared" si="24"/>
        <v>7969.708704</v>
      </c>
      <c r="V65" s="184">
        <f t="shared" si="24"/>
        <v>9291.010763</v>
      </c>
      <c r="W65" s="187">
        <f t="shared" si="24"/>
        <v>10636.25001</v>
      </c>
      <c r="Y65" s="96"/>
    </row>
    <row r="66" ht="14.25" customHeight="1">
      <c r="I66" s="103"/>
      <c r="M66" s="87"/>
      <c r="Y66" s="96"/>
    </row>
    <row r="67" ht="14.25" customHeight="1">
      <c r="A67" s="151" t="s">
        <v>670</v>
      </c>
      <c r="I67" s="86"/>
      <c r="M67" s="87"/>
      <c r="Y67" s="96"/>
    </row>
    <row r="68" ht="14.25" customHeight="1">
      <c r="A68" s="12" t="s">
        <v>420</v>
      </c>
      <c r="B68" s="95">
        <f>'1. Raw Historical Data'!D182+'1. Raw Historical Data'!D194</f>
        <v>4976</v>
      </c>
      <c r="C68" s="95">
        <f>'1. Raw Historical Data'!E182+'1. Raw Historical Data'!E194</f>
        <v>4722</v>
      </c>
      <c r="D68" s="95">
        <f>'1. Raw Historical Data'!F182+'1. Raw Historical Data'!F194</f>
        <v>5721</v>
      </c>
      <c r="E68" s="95">
        <f>'1. Raw Historical Data'!G182+'1. Raw Historical Data'!G194</f>
        <v>5736</v>
      </c>
      <c r="F68" s="95">
        <f>'1. Raw Historical Data'!H182+'1. Raw Historical Data'!H194</f>
        <v>5794</v>
      </c>
      <c r="G68" s="95">
        <f>'1. Raw Historical Data'!I182+'1. Raw Historical Data'!I194</f>
        <v>5811</v>
      </c>
      <c r="H68" s="95">
        <f>'1. Raw Historical Data'!J182+'1. Raw Historical Data'!J194</f>
        <v>9099</v>
      </c>
      <c r="I68" s="152">
        <f>'1. Raw Historical Data'!K182+'1. Raw Historical Data'!K194</f>
        <v>7514</v>
      </c>
      <c r="J68" s="95">
        <f>'1. Raw Historical Data'!L182+'1. Raw Historical Data'!L194</f>
        <v>6013</v>
      </c>
      <c r="K68" s="95">
        <f>'1. Raw Historical Data'!M182+'1. Raw Historical Data'!M194</f>
        <v>6053</v>
      </c>
      <c r="L68" s="95">
        <f>'1. Raw Historical Data'!N182+'1. Raw Historical Data'!N194</f>
        <v>5573</v>
      </c>
      <c r="M68" s="153">
        <f>L68*(1+'Hist. &amp; Forecast Ratio'!L35)</f>
        <v>4950.770815</v>
      </c>
      <c r="N68" s="168">
        <f>M68*(1+'Hist. &amp; Forecast Ratio'!M35)</f>
        <v>4398.013935</v>
      </c>
      <c r="O68" s="168">
        <f>N68*(1+'Hist. &amp; Forecast Ratio'!N35)</f>
        <v>3906.972731</v>
      </c>
      <c r="P68" s="168">
        <f>O68*(1+'Hist. &amp; Forecast Ratio'!O35)</f>
        <v>3470.756607</v>
      </c>
      <c r="Q68" s="168">
        <f>P68*(1+'Hist. &amp; Forecast Ratio'!P35)</f>
        <v>3083.244305</v>
      </c>
      <c r="R68" s="168">
        <f>Q68*(1+'Hist. &amp; Forecast Ratio'!Q35)</f>
        <v>3114.076748</v>
      </c>
      <c r="S68" s="168">
        <f>R68*(1+'Hist. &amp; Forecast Ratio'!R35)</f>
        <v>3145.217516</v>
      </c>
      <c r="T68" s="168">
        <f>S68*(1+'Hist. &amp; Forecast Ratio'!S35)</f>
        <v>3176.669691</v>
      </c>
      <c r="U68" s="168">
        <f>T68*(1+'Hist. &amp; Forecast Ratio'!T35)</f>
        <v>3208.436388</v>
      </c>
      <c r="V68" s="168">
        <f>U68*(1+'Hist. &amp; Forecast Ratio'!U35)</f>
        <v>3240.520752</v>
      </c>
      <c r="W68" s="168">
        <f>V68*(1+'Hist. &amp; Forecast Ratio'!V35)</f>
        <v>3240.844804</v>
      </c>
      <c r="Y68" s="96"/>
    </row>
    <row r="69" ht="14.25" customHeight="1">
      <c r="A69" s="12" t="s">
        <v>671</v>
      </c>
      <c r="B69" s="95">
        <f>'1. Raw Historical Data'!D207</f>
        <v>757</v>
      </c>
      <c r="C69" s="95">
        <f>'1. Raw Historical Data'!E207</f>
        <v>820</v>
      </c>
      <c r="D69" s="95">
        <f>'1. Raw Historical Data'!F207</f>
        <v>904</v>
      </c>
      <c r="E69" s="95">
        <f>'1. Raw Historical Data'!G207</f>
        <v>831</v>
      </c>
      <c r="F69" s="95">
        <f>'1. Raw Historical Data'!H207</f>
        <v>923</v>
      </c>
      <c r="G69" s="95">
        <f>'1. Raw Historical Data'!I207</f>
        <v>1004</v>
      </c>
      <c r="H69" s="95">
        <f>'1. Raw Historical Data'!J207</f>
        <v>477</v>
      </c>
      <c r="I69" s="152">
        <f>'1. Raw Historical Data'!K207</f>
        <v>269</v>
      </c>
      <c r="J69" s="95">
        <f>'1. Raw Historical Data'!L207</f>
        <v>253</v>
      </c>
      <c r="K69" s="95">
        <f>'1. Raw Historical Data'!M207</f>
        <v>276</v>
      </c>
      <c r="L69" s="95">
        <f>'1. Raw Historical Data'!N207</f>
        <v>261</v>
      </c>
      <c r="M69" s="138">
        <f t="shared" ref="M69:W69" si="25">$L$69</f>
        <v>261</v>
      </c>
      <c r="N69" s="95">
        <f t="shared" si="25"/>
        <v>261</v>
      </c>
      <c r="O69" s="95">
        <f t="shared" si="25"/>
        <v>261</v>
      </c>
      <c r="P69" s="95">
        <f t="shared" si="25"/>
        <v>261</v>
      </c>
      <c r="Q69" s="95">
        <f t="shared" si="25"/>
        <v>261</v>
      </c>
      <c r="R69" s="95">
        <f t="shared" si="25"/>
        <v>261</v>
      </c>
      <c r="S69" s="95">
        <f t="shared" si="25"/>
        <v>261</v>
      </c>
      <c r="T69" s="95">
        <f t="shared" si="25"/>
        <v>261</v>
      </c>
      <c r="U69" s="95">
        <f t="shared" si="25"/>
        <v>261</v>
      </c>
      <c r="V69" s="95">
        <f t="shared" si="25"/>
        <v>261</v>
      </c>
      <c r="W69" s="95">
        <f t="shared" si="25"/>
        <v>261</v>
      </c>
      <c r="Y69" s="96"/>
    </row>
    <row r="70" ht="14.25" customHeight="1">
      <c r="A70" s="151"/>
      <c r="I70" s="86"/>
      <c r="M70" s="87"/>
      <c r="N70" s="12"/>
      <c r="O70" s="12"/>
      <c r="P70" s="12"/>
      <c r="Q70" s="12"/>
      <c r="R70" s="12"/>
      <c r="S70" s="12"/>
      <c r="T70" s="12"/>
      <c r="U70" s="12"/>
      <c r="V70" s="12"/>
      <c r="W70" s="12"/>
      <c r="Y70" s="96"/>
    </row>
    <row r="71" ht="14.25" customHeight="1">
      <c r="A71" s="12" t="s">
        <v>451</v>
      </c>
      <c r="B71" s="95"/>
      <c r="C71" s="95">
        <f>'1. Raw Historical Data'!D210+SUM('1. Raw Historical Data'!D212:D213)+'1. Raw Historical Data'!D216</f>
        <v>496</v>
      </c>
      <c r="D71" s="95">
        <f>'1. Raw Historical Data'!E210+SUM('1. Raw Historical Data'!E212:E213)+'1. Raw Historical Data'!E216</f>
        <v>617</v>
      </c>
      <c r="E71" s="95">
        <f>'1. Raw Historical Data'!F210+SUM('1. Raw Historical Data'!F212:F213)+'1. Raw Historical Data'!F216</f>
        <v>741</v>
      </c>
      <c r="F71" s="95">
        <f>'1. Raw Historical Data'!G210+SUM('1. Raw Historical Data'!G212:G213)+'1. Raw Historical Data'!G216</f>
        <v>819</v>
      </c>
      <c r="G71" s="95">
        <f>'1. Raw Historical Data'!H210+SUM('1. Raw Historical Data'!H212:H213)+'1. Raw Historical Data'!H216</f>
        <v>843</v>
      </c>
      <c r="H71" s="95">
        <f>'1. Raw Historical Data'!I210+SUM('1. Raw Historical Data'!I212:I213)+'1. Raw Historical Data'!I216</f>
        <v>971</v>
      </c>
      <c r="I71" s="152">
        <f>'1. Raw Historical Data'!J210+SUM('1. Raw Historical Data'!J212:J213)+'1. Raw Historical Data'!J216</f>
        <v>1041</v>
      </c>
      <c r="J71" s="95">
        <f>'1. Raw Historical Data'!K210+SUM('1. Raw Historical Data'!K212:K213)+'1. Raw Historical Data'!K216</f>
        <v>1117</v>
      </c>
      <c r="K71" s="95">
        <f>'1. Raw Historical Data'!L210+SUM('1. Raw Historical Data'!L212:L213)+'1. Raw Historical Data'!L216</f>
        <v>1107</v>
      </c>
      <c r="L71" s="95">
        <f>'1. Raw Historical Data'!M210+SUM('1. Raw Historical Data'!M212:M213)+'1. Raw Historical Data'!M216</f>
        <v>1017</v>
      </c>
      <c r="M71" s="138">
        <f t="shared" ref="M71:W71" si="26">$L$71</f>
        <v>1017</v>
      </c>
      <c r="N71" s="95">
        <f t="shared" si="26"/>
        <v>1017</v>
      </c>
      <c r="O71" s="95">
        <f t="shared" si="26"/>
        <v>1017</v>
      </c>
      <c r="P71" s="95">
        <f t="shared" si="26"/>
        <v>1017</v>
      </c>
      <c r="Q71" s="95">
        <f t="shared" si="26"/>
        <v>1017</v>
      </c>
      <c r="R71" s="95">
        <f t="shared" si="26"/>
        <v>1017</v>
      </c>
      <c r="S71" s="95">
        <f t="shared" si="26"/>
        <v>1017</v>
      </c>
      <c r="T71" s="95">
        <f t="shared" si="26"/>
        <v>1017</v>
      </c>
      <c r="U71" s="95">
        <f t="shared" si="26"/>
        <v>1017</v>
      </c>
      <c r="V71" s="95">
        <f t="shared" si="26"/>
        <v>1017</v>
      </c>
      <c r="W71" s="95">
        <f t="shared" si="26"/>
        <v>1017</v>
      </c>
      <c r="Y71" s="96"/>
    </row>
    <row r="72" ht="14.25" customHeight="1">
      <c r="A72" s="12" t="s">
        <v>463</v>
      </c>
      <c r="B72" s="95"/>
      <c r="C72" s="95">
        <f t="shared" ref="C72:W72" si="27">C65</f>
        <v>233</v>
      </c>
      <c r="D72" s="95">
        <f t="shared" si="27"/>
        <v>315</v>
      </c>
      <c r="E72" s="95">
        <f t="shared" si="27"/>
        <v>205</v>
      </c>
      <c r="F72" s="95">
        <f t="shared" si="27"/>
        <v>-1434</v>
      </c>
      <c r="G72" s="95">
        <f t="shared" si="27"/>
        <v>-1482</v>
      </c>
      <c r="H72" s="95">
        <f t="shared" si="27"/>
        <v>-2182</v>
      </c>
      <c r="I72" s="152">
        <f t="shared" si="27"/>
        <v>-1421</v>
      </c>
      <c r="J72" s="95">
        <f t="shared" si="27"/>
        <v>-1803</v>
      </c>
      <c r="K72" s="95">
        <f t="shared" si="27"/>
        <v>-2401</v>
      </c>
      <c r="L72" s="95">
        <f t="shared" si="27"/>
        <v>-1838</v>
      </c>
      <c r="M72" s="138">
        <f t="shared" si="27"/>
        <v>-1007.86693</v>
      </c>
      <c r="N72" s="95">
        <f t="shared" si="27"/>
        <v>-103.6715503</v>
      </c>
      <c r="O72" s="95">
        <f t="shared" si="27"/>
        <v>852.402757</v>
      </c>
      <c r="P72" s="95">
        <f t="shared" si="27"/>
        <v>1879.580906</v>
      </c>
      <c r="Q72" s="95">
        <f t="shared" si="27"/>
        <v>2984.551259</v>
      </c>
      <c r="R72" s="95">
        <f t="shared" si="27"/>
        <v>4170.412641</v>
      </c>
      <c r="S72" s="95">
        <f t="shared" si="27"/>
        <v>5401.37283</v>
      </c>
      <c r="T72" s="95">
        <f t="shared" si="27"/>
        <v>6670.386795</v>
      </c>
      <c r="U72" s="95">
        <f t="shared" si="27"/>
        <v>7969.708704</v>
      </c>
      <c r="V72" s="95">
        <f t="shared" si="27"/>
        <v>9291.010763</v>
      </c>
      <c r="W72" s="95">
        <f t="shared" si="27"/>
        <v>10636.25001</v>
      </c>
      <c r="X72" s="95"/>
      <c r="Y72" s="188"/>
    </row>
    <row r="73" ht="14.25" customHeight="1">
      <c r="A73" s="151"/>
      <c r="I73" s="116"/>
      <c r="M73" s="109"/>
      <c r="N73" s="110"/>
      <c r="O73" s="110"/>
      <c r="P73" s="110"/>
      <c r="Q73" s="110"/>
      <c r="R73" s="110"/>
      <c r="S73" s="110"/>
      <c r="T73" s="110"/>
      <c r="U73" s="110"/>
      <c r="V73" s="110"/>
      <c r="W73" s="110"/>
      <c r="Y73" s="96"/>
    </row>
    <row r="74" ht="14.25" customHeight="1">
      <c r="A74" s="105" t="s">
        <v>672</v>
      </c>
      <c r="B74" s="100"/>
      <c r="C74" s="100">
        <f t="shared" ref="C74:W74" si="28">SUM(C68:C72)</f>
        <v>6271</v>
      </c>
      <c r="D74" s="100">
        <f t="shared" si="28"/>
        <v>7557</v>
      </c>
      <c r="E74" s="100">
        <f t="shared" si="28"/>
        <v>7513</v>
      </c>
      <c r="F74" s="100">
        <f t="shared" si="28"/>
        <v>6102</v>
      </c>
      <c r="G74" s="100">
        <f t="shared" si="28"/>
        <v>6176</v>
      </c>
      <c r="H74" s="100">
        <f t="shared" si="28"/>
        <v>8365</v>
      </c>
      <c r="I74" s="117">
        <f t="shared" si="28"/>
        <v>7403</v>
      </c>
      <c r="J74" s="100">
        <f t="shared" si="28"/>
        <v>5580</v>
      </c>
      <c r="K74" s="100">
        <f t="shared" si="28"/>
        <v>5035</v>
      </c>
      <c r="L74" s="100">
        <f t="shared" si="28"/>
        <v>5013</v>
      </c>
      <c r="M74" s="189">
        <f t="shared" si="28"/>
        <v>5220.903885</v>
      </c>
      <c r="N74" s="100">
        <f t="shared" si="28"/>
        <v>5572.342384</v>
      </c>
      <c r="O74" s="100">
        <f t="shared" si="28"/>
        <v>6037.375488</v>
      </c>
      <c r="P74" s="100">
        <f t="shared" si="28"/>
        <v>6628.337513</v>
      </c>
      <c r="Q74" s="100">
        <f t="shared" si="28"/>
        <v>7345.795564</v>
      </c>
      <c r="R74" s="100">
        <f t="shared" si="28"/>
        <v>8562.489389</v>
      </c>
      <c r="S74" s="100">
        <f t="shared" si="28"/>
        <v>9824.590346</v>
      </c>
      <c r="T74" s="100">
        <f t="shared" si="28"/>
        <v>11125.05649</v>
      </c>
      <c r="U74" s="100">
        <f t="shared" si="28"/>
        <v>12456.14509</v>
      </c>
      <c r="V74" s="100">
        <f t="shared" si="28"/>
        <v>13809.53151</v>
      </c>
      <c r="W74" s="102">
        <f t="shared" si="28"/>
        <v>15155.09481</v>
      </c>
      <c r="Y74" s="96"/>
    </row>
    <row r="75" ht="14.25" customHeight="1">
      <c r="I75" s="103"/>
      <c r="M75" s="87"/>
      <c r="Y75" s="96"/>
    </row>
    <row r="76" ht="14.25" customHeight="1">
      <c r="B76" s="95"/>
      <c r="C76" s="95"/>
      <c r="I76" s="86"/>
      <c r="M76" s="87"/>
      <c r="Y76" s="96"/>
    </row>
    <row r="77" ht="14.25" customHeight="1">
      <c r="B77" s="95"/>
      <c r="C77" s="95"/>
      <c r="I77" s="86"/>
      <c r="M77" s="87"/>
      <c r="Y77" s="96"/>
    </row>
    <row r="78" ht="14.25" customHeight="1">
      <c r="I78" s="86"/>
      <c r="M78" s="87"/>
      <c r="Y78" s="96"/>
    </row>
    <row r="79" ht="14.25" customHeight="1">
      <c r="I79" s="86"/>
      <c r="M79" s="87"/>
      <c r="Y79" s="96"/>
    </row>
    <row r="80" ht="14.25" customHeight="1">
      <c r="I80" s="86"/>
      <c r="M80" s="87"/>
      <c r="Y80" s="96"/>
    </row>
    <row r="81" ht="14.25" customHeight="1">
      <c r="I81" s="86"/>
      <c r="M81" s="87"/>
      <c r="Y81" s="96"/>
    </row>
    <row r="82" ht="14.25" customHeight="1">
      <c r="I82" s="86"/>
      <c r="M82" s="87"/>
      <c r="Y82" s="96"/>
    </row>
    <row r="83" ht="14.25" customHeight="1">
      <c r="I83" s="86"/>
      <c r="M83" s="87"/>
      <c r="Y83" s="96"/>
    </row>
    <row r="84" ht="14.25" customHeight="1">
      <c r="I84" s="86"/>
      <c r="M84" s="87"/>
      <c r="Y84" s="96"/>
    </row>
    <row r="85" ht="14.25" customHeight="1">
      <c r="I85" s="86"/>
      <c r="M85" s="87"/>
      <c r="Y85" s="96"/>
    </row>
    <row r="86" ht="14.25" customHeight="1">
      <c r="I86" s="86"/>
      <c r="M86" s="87"/>
      <c r="Y86" s="96"/>
    </row>
    <row r="87" ht="14.25" customHeight="1">
      <c r="I87" s="86"/>
      <c r="M87" s="87"/>
      <c r="Y87" s="96"/>
    </row>
    <row r="88" ht="14.25" customHeight="1">
      <c r="I88" s="86"/>
      <c r="M88" s="87"/>
      <c r="Y88" s="96"/>
    </row>
    <row r="89" ht="14.25" customHeight="1">
      <c r="I89" s="86"/>
      <c r="M89" s="87"/>
      <c r="Y89" s="96"/>
    </row>
    <row r="90" ht="14.25" customHeight="1">
      <c r="I90" s="86"/>
      <c r="M90" s="87"/>
      <c r="Y90" s="96"/>
    </row>
    <row r="91" ht="14.25" customHeight="1">
      <c r="I91" s="86"/>
      <c r="M91" s="87"/>
      <c r="Y91" s="96"/>
    </row>
    <row r="92" ht="14.25" customHeight="1">
      <c r="I92" s="86"/>
      <c r="M92" s="87"/>
      <c r="Y92" s="96"/>
    </row>
    <row r="93" ht="14.25" customHeight="1">
      <c r="I93" s="86"/>
      <c r="M93" s="87"/>
      <c r="Y93" s="96"/>
    </row>
    <row r="94" ht="14.25" customHeight="1">
      <c r="I94" s="86"/>
      <c r="M94" s="87"/>
      <c r="Y94" s="96"/>
    </row>
    <row r="95" ht="14.25" customHeight="1">
      <c r="I95" s="86"/>
      <c r="M95" s="87"/>
      <c r="Y95" s="96"/>
    </row>
    <row r="96" ht="14.25" customHeight="1">
      <c r="I96" s="86"/>
      <c r="M96" s="87"/>
      <c r="Y96" s="96"/>
    </row>
    <row r="97" ht="14.25" customHeight="1">
      <c r="I97" s="86"/>
      <c r="M97" s="87"/>
      <c r="Y97" s="96"/>
    </row>
    <row r="98" ht="14.25" customHeight="1">
      <c r="I98" s="86"/>
      <c r="M98" s="87"/>
      <c r="Y98" s="96"/>
    </row>
    <row r="99" ht="14.25" customHeight="1">
      <c r="I99" s="86"/>
      <c r="M99" s="87"/>
      <c r="Y99" s="96"/>
    </row>
    <row r="100" ht="14.25" customHeight="1">
      <c r="I100" s="86"/>
      <c r="M100" s="87"/>
      <c r="Y100" s="96"/>
    </row>
    <row r="101" ht="14.25" customHeight="1">
      <c r="I101" s="86"/>
      <c r="M101" s="87"/>
      <c r="Y101" s="96"/>
    </row>
    <row r="102" ht="14.25" customHeight="1">
      <c r="I102" s="86"/>
      <c r="M102" s="87"/>
      <c r="Y102" s="96"/>
    </row>
    <row r="103" ht="14.25" customHeight="1">
      <c r="I103" s="86"/>
      <c r="M103" s="87"/>
      <c r="Y103" s="96"/>
    </row>
    <row r="104" ht="14.25" customHeight="1">
      <c r="I104" s="86"/>
      <c r="M104" s="87"/>
      <c r="Y104" s="96"/>
    </row>
    <row r="105" ht="14.25" customHeight="1">
      <c r="I105" s="86"/>
      <c r="M105" s="87"/>
      <c r="Y105" s="96"/>
    </row>
    <row r="106" ht="14.25" customHeight="1">
      <c r="I106" s="86"/>
      <c r="M106" s="87"/>
      <c r="Y106" s="96"/>
    </row>
    <row r="107" ht="14.25" customHeight="1">
      <c r="I107" s="86"/>
      <c r="M107" s="87"/>
      <c r="Y107" s="96"/>
    </row>
    <row r="108" ht="14.25" customHeight="1">
      <c r="I108" s="86"/>
      <c r="M108" s="87"/>
      <c r="Y108" s="96"/>
    </row>
    <row r="109" ht="14.25" customHeight="1">
      <c r="I109" s="86"/>
      <c r="M109" s="87"/>
      <c r="Y109" s="96"/>
    </row>
    <row r="110" ht="14.25" customHeight="1">
      <c r="I110" s="86"/>
      <c r="M110" s="87"/>
      <c r="Y110" s="96"/>
    </row>
    <row r="111" ht="14.25" customHeight="1">
      <c r="I111" s="86"/>
      <c r="M111" s="87"/>
      <c r="Y111" s="96"/>
    </row>
    <row r="112" ht="14.25" customHeight="1">
      <c r="I112" s="86"/>
      <c r="M112" s="87"/>
      <c r="Y112" s="96"/>
    </row>
    <row r="113" ht="14.25" customHeight="1">
      <c r="I113" s="86"/>
      <c r="M113" s="87"/>
      <c r="Y113" s="96"/>
    </row>
    <row r="114" ht="14.25" customHeight="1">
      <c r="I114" s="86"/>
      <c r="M114" s="87"/>
      <c r="Y114" s="96"/>
    </row>
    <row r="115" ht="14.25" customHeight="1">
      <c r="I115" s="86"/>
      <c r="M115" s="87"/>
      <c r="Y115" s="96"/>
    </row>
    <row r="116" ht="14.25" customHeight="1">
      <c r="I116" s="86"/>
      <c r="M116" s="87"/>
      <c r="Y116" s="96"/>
    </row>
    <row r="117" ht="14.25" customHeight="1">
      <c r="I117" s="86"/>
      <c r="M117" s="87"/>
      <c r="Y117" s="96"/>
    </row>
    <row r="118" ht="14.25" customHeight="1">
      <c r="I118" s="86"/>
      <c r="M118" s="87"/>
      <c r="Y118" s="96"/>
    </row>
    <row r="119" ht="14.25" customHeight="1">
      <c r="I119" s="86"/>
      <c r="M119" s="87"/>
      <c r="Y119" s="96"/>
    </row>
    <row r="120" ht="14.25" customHeight="1">
      <c r="I120" s="86"/>
      <c r="M120" s="87"/>
      <c r="Y120" s="96"/>
    </row>
    <row r="121" ht="14.25" customHeight="1">
      <c r="I121" s="86"/>
      <c r="M121" s="87"/>
      <c r="Y121" s="96"/>
    </row>
    <row r="122" ht="14.25" customHeight="1">
      <c r="I122" s="86"/>
      <c r="M122" s="87"/>
      <c r="Y122" s="96"/>
    </row>
    <row r="123" ht="14.25" customHeight="1">
      <c r="I123" s="86"/>
      <c r="M123" s="87"/>
      <c r="Y123" s="96"/>
    </row>
    <row r="124" ht="14.25" customHeight="1">
      <c r="I124" s="86"/>
      <c r="M124" s="87"/>
      <c r="Y124" s="96"/>
    </row>
    <row r="125" ht="14.25" customHeight="1">
      <c r="I125" s="86"/>
      <c r="M125" s="87"/>
      <c r="Y125" s="96"/>
    </row>
    <row r="126" ht="14.25" customHeight="1">
      <c r="I126" s="86"/>
      <c r="M126" s="87"/>
      <c r="Y126" s="96"/>
    </row>
    <row r="127" ht="14.25" customHeight="1">
      <c r="I127" s="86"/>
      <c r="M127" s="87"/>
      <c r="Y127" s="96"/>
    </row>
    <row r="128" ht="14.25" customHeight="1">
      <c r="I128" s="86"/>
      <c r="M128" s="87"/>
      <c r="Y128" s="96"/>
    </row>
    <row r="129" ht="14.25" customHeight="1">
      <c r="I129" s="86"/>
      <c r="M129" s="87"/>
      <c r="Y129" s="96"/>
    </row>
    <row r="130" ht="14.25" customHeight="1">
      <c r="I130" s="86"/>
      <c r="M130" s="87"/>
      <c r="Y130" s="96"/>
    </row>
    <row r="131" ht="14.25" customHeight="1">
      <c r="I131" s="86"/>
      <c r="M131" s="87"/>
      <c r="Y131" s="96"/>
    </row>
    <row r="132" ht="14.25" customHeight="1">
      <c r="I132" s="86"/>
      <c r="M132" s="87"/>
      <c r="Y132" s="96"/>
    </row>
    <row r="133" ht="14.25" customHeight="1">
      <c r="I133" s="86"/>
      <c r="M133" s="87"/>
      <c r="Y133" s="96"/>
    </row>
    <row r="134" ht="14.25" customHeight="1">
      <c r="I134" s="86"/>
      <c r="M134" s="87"/>
      <c r="Y134" s="96"/>
    </row>
    <row r="135" ht="14.25" customHeight="1">
      <c r="I135" s="86"/>
      <c r="M135" s="87"/>
      <c r="Y135" s="96"/>
    </row>
    <row r="136" ht="14.25" customHeight="1">
      <c r="I136" s="86"/>
      <c r="M136" s="87"/>
      <c r="Y136" s="96"/>
    </row>
    <row r="137" ht="14.25" customHeight="1">
      <c r="I137" s="86"/>
      <c r="M137" s="87"/>
      <c r="Y137" s="96"/>
    </row>
    <row r="138" ht="14.25" customHeight="1">
      <c r="I138" s="86"/>
      <c r="M138" s="87"/>
      <c r="Y138" s="96"/>
    </row>
    <row r="139" ht="14.25" customHeight="1">
      <c r="I139" s="86"/>
      <c r="M139" s="87"/>
      <c r="Y139" s="96"/>
    </row>
    <row r="140" ht="14.25" customHeight="1">
      <c r="I140" s="86"/>
      <c r="M140" s="87"/>
      <c r="Y140" s="96"/>
    </row>
    <row r="141" ht="14.25" customHeight="1">
      <c r="I141" s="86"/>
      <c r="M141" s="87"/>
      <c r="Y141" s="96"/>
    </row>
    <row r="142" ht="14.25" customHeight="1">
      <c r="I142" s="86"/>
      <c r="M142" s="87"/>
      <c r="Y142" s="96"/>
    </row>
    <row r="143" ht="14.25" customHeight="1">
      <c r="I143" s="86"/>
      <c r="M143" s="87"/>
      <c r="Y143" s="96"/>
    </row>
    <row r="144" ht="14.25" customHeight="1">
      <c r="I144" s="86"/>
      <c r="M144" s="87"/>
      <c r="Y144" s="96"/>
    </row>
    <row r="145" ht="14.25" customHeight="1">
      <c r="I145" s="86"/>
      <c r="M145" s="87"/>
      <c r="Y145" s="96"/>
    </row>
    <row r="146" ht="14.25" customHeight="1">
      <c r="I146" s="86"/>
      <c r="M146" s="87"/>
      <c r="Y146" s="96"/>
    </row>
    <row r="147" ht="14.25" customHeight="1">
      <c r="I147" s="86"/>
      <c r="M147" s="87"/>
      <c r="Y147" s="96"/>
    </row>
    <row r="148" ht="14.25" customHeight="1">
      <c r="I148" s="86"/>
      <c r="M148" s="87"/>
      <c r="Y148" s="96"/>
    </row>
    <row r="149" ht="14.25" customHeight="1">
      <c r="I149" s="86"/>
      <c r="M149" s="87"/>
      <c r="Y149" s="96"/>
    </row>
    <row r="150" ht="14.25" customHeight="1">
      <c r="I150" s="86"/>
      <c r="M150" s="87"/>
      <c r="Y150" s="96"/>
    </row>
    <row r="151" ht="14.25" customHeight="1">
      <c r="I151" s="86"/>
      <c r="M151" s="87"/>
      <c r="Y151" s="96"/>
    </row>
    <row r="152" ht="14.25" customHeight="1">
      <c r="I152" s="86"/>
      <c r="M152" s="87"/>
      <c r="Y152" s="96"/>
    </row>
    <row r="153" ht="14.25" customHeight="1">
      <c r="I153" s="86"/>
      <c r="M153" s="87"/>
      <c r="Y153" s="96"/>
    </row>
    <row r="154" ht="14.25" customHeight="1">
      <c r="I154" s="86"/>
      <c r="M154" s="87"/>
      <c r="Y154" s="96"/>
    </row>
    <row r="155" ht="14.25" customHeight="1">
      <c r="I155" s="86"/>
      <c r="M155" s="87"/>
      <c r="Y155" s="96"/>
    </row>
    <row r="156" ht="14.25" customHeight="1">
      <c r="I156" s="86"/>
      <c r="M156" s="87"/>
      <c r="Y156" s="96"/>
    </row>
    <row r="157" ht="14.25" customHeight="1">
      <c r="I157" s="86"/>
      <c r="M157" s="87"/>
      <c r="Y157" s="96"/>
    </row>
    <row r="158" ht="14.25" customHeight="1">
      <c r="I158" s="86"/>
      <c r="M158" s="87"/>
      <c r="Y158" s="96"/>
    </row>
    <row r="159" ht="14.25" customHeight="1">
      <c r="I159" s="86"/>
      <c r="M159" s="87"/>
      <c r="Y159" s="96"/>
    </row>
    <row r="160" ht="14.25" customHeight="1">
      <c r="I160" s="86"/>
      <c r="M160" s="87"/>
      <c r="Y160" s="96"/>
    </row>
    <row r="161" ht="14.25" customHeight="1">
      <c r="I161" s="86"/>
      <c r="M161" s="87"/>
      <c r="Y161" s="96"/>
    </row>
    <row r="162" ht="14.25" customHeight="1">
      <c r="I162" s="86"/>
      <c r="M162" s="87"/>
      <c r="Y162" s="96"/>
    </row>
    <row r="163" ht="14.25" customHeight="1">
      <c r="I163" s="86"/>
      <c r="M163" s="87"/>
      <c r="Y163" s="96"/>
    </row>
    <row r="164" ht="14.25" customHeight="1">
      <c r="I164" s="86"/>
      <c r="M164" s="87"/>
      <c r="Y164" s="96"/>
    </row>
    <row r="165" ht="14.25" customHeight="1">
      <c r="I165" s="86"/>
      <c r="M165" s="87"/>
      <c r="Y165" s="96"/>
    </row>
    <row r="166" ht="14.25" customHeight="1">
      <c r="I166" s="86"/>
      <c r="M166" s="87"/>
      <c r="Y166" s="96"/>
    </row>
    <row r="167" ht="14.25" customHeight="1">
      <c r="I167" s="86"/>
      <c r="M167" s="87"/>
      <c r="Y167" s="96"/>
    </row>
    <row r="168" ht="14.25" customHeight="1">
      <c r="I168" s="86"/>
      <c r="M168" s="87"/>
      <c r="Y168" s="96"/>
    </row>
    <row r="169" ht="14.25" customHeight="1">
      <c r="I169" s="86"/>
      <c r="M169" s="87"/>
      <c r="Y169" s="96"/>
    </row>
    <row r="170" ht="14.25" customHeight="1">
      <c r="I170" s="86"/>
      <c r="M170" s="87"/>
      <c r="Y170" s="96"/>
    </row>
    <row r="171" ht="14.25" customHeight="1">
      <c r="I171" s="86"/>
      <c r="M171" s="87"/>
      <c r="Y171" s="96"/>
    </row>
    <row r="172" ht="14.25" customHeight="1">
      <c r="I172" s="86"/>
      <c r="M172" s="87"/>
      <c r="Y172" s="96"/>
    </row>
    <row r="173" ht="14.25" customHeight="1">
      <c r="I173" s="86"/>
      <c r="M173" s="87"/>
      <c r="Y173" s="96"/>
    </row>
    <row r="174" ht="14.25" customHeight="1">
      <c r="I174" s="86"/>
      <c r="M174" s="87"/>
      <c r="Y174" s="96"/>
    </row>
    <row r="175" ht="14.25" customHeight="1">
      <c r="I175" s="86"/>
      <c r="M175" s="87"/>
      <c r="Y175" s="96"/>
    </row>
    <row r="176" ht="14.25" customHeight="1">
      <c r="I176" s="86"/>
      <c r="M176" s="87"/>
      <c r="Y176" s="96"/>
    </row>
    <row r="177" ht="14.25" customHeight="1">
      <c r="I177" s="86"/>
      <c r="M177" s="87"/>
      <c r="Y177" s="96"/>
    </row>
    <row r="178" ht="14.25" customHeight="1">
      <c r="I178" s="86"/>
      <c r="M178" s="87"/>
      <c r="Y178" s="96"/>
    </row>
    <row r="179" ht="14.25" customHeight="1">
      <c r="I179" s="86"/>
      <c r="M179" s="87"/>
      <c r="Y179" s="96"/>
    </row>
    <row r="180" ht="14.25" customHeight="1">
      <c r="I180" s="86"/>
      <c r="M180" s="87"/>
      <c r="Y180" s="96"/>
    </row>
    <row r="181" ht="14.25" customHeight="1">
      <c r="I181" s="86"/>
      <c r="M181" s="87"/>
      <c r="Y181" s="96"/>
    </row>
    <row r="182" ht="14.25" customHeight="1">
      <c r="I182" s="86"/>
      <c r="M182" s="87"/>
      <c r="Y182" s="96"/>
    </row>
    <row r="183" ht="14.25" customHeight="1">
      <c r="I183" s="86"/>
      <c r="M183" s="87"/>
      <c r="Y183" s="96"/>
    </row>
    <row r="184" ht="14.25" customHeight="1">
      <c r="I184" s="86"/>
      <c r="M184" s="87"/>
      <c r="Y184" s="96"/>
    </row>
    <row r="185" ht="14.25" customHeight="1">
      <c r="I185" s="86"/>
      <c r="M185" s="87"/>
      <c r="Y185" s="96"/>
    </row>
    <row r="186" ht="14.25" customHeight="1">
      <c r="I186" s="86"/>
      <c r="M186" s="87"/>
      <c r="Y186" s="96"/>
    </row>
    <row r="187" ht="14.25" customHeight="1">
      <c r="I187" s="86"/>
      <c r="M187" s="87"/>
      <c r="Y187" s="96"/>
    </row>
    <row r="188" ht="14.25" customHeight="1">
      <c r="I188" s="86"/>
      <c r="M188" s="87"/>
      <c r="Y188" s="96"/>
    </row>
    <row r="189" ht="14.25" customHeight="1">
      <c r="I189" s="86"/>
      <c r="M189" s="87"/>
      <c r="Y189" s="96"/>
    </row>
    <row r="190" ht="14.25" customHeight="1">
      <c r="I190" s="86"/>
      <c r="M190" s="87"/>
      <c r="Y190" s="96"/>
    </row>
    <row r="191" ht="14.25" customHeight="1">
      <c r="I191" s="86"/>
      <c r="M191" s="87"/>
      <c r="Y191" s="96"/>
    </row>
    <row r="192" ht="14.25" customHeight="1">
      <c r="I192" s="86"/>
      <c r="M192" s="87"/>
      <c r="Y192" s="96"/>
    </row>
    <row r="193" ht="14.25" customHeight="1">
      <c r="I193" s="86"/>
      <c r="M193" s="87"/>
      <c r="Y193" s="96"/>
    </row>
    <row r="194" ht="14.25" customHeight="1">
      <c r="I194" s="86"/>
      <c r="M194" s="87"/>
      <c r="Y194" s="96"/>
    </row>
    <row r="195" ht="14.25" customHeight="1">
      <c r="I195" s="86"/>
      <c r="M195" s="87"/>
      <c r="Y195" s="96"/>
    </row>
    <row r="196" ht="14.25" customHeight="1">
      <c r="I196" s="86"/>
      <c r="M196" s="87"/>
      <c r="Y196" s="96"/>
    </row>
    <row r="197" ht="14.25" customHeight="1">
      <c r="I197" s="86"/>
      <c r="M197" s="87"/>
      <c r="Y197" s="96"/>
    </row>
    <row r="198" ht="14.25" customHeight="1">
      <c r="I198" s="86"/>
      <c r="M198" s="87"/>
      <c r="Y198" s="96"/>
    </row>
    <row r="199" ht="14.25" customHeight="1">
      <c r="I199" s="86"/>
      <c r="M199" s="87"/>
      <c r="Y199" s="96"/>
    </row>
    <row r="200" ht="14.25" customHeight="1">
      <c r="I200" s="86"/>
      <c r="M200" s="87"/>
      <c r="Y200" s="96"/>
    </row>
    <row r="201" ht="14.25" customHeight="1">
      <c r="I201" s="86"/>
      <c r="M201" s="87"/>
      <c r="Y201" s="96"/>
    </row>
    <row r="202" ht="14.25" customHeight="1">
      <c r="I202" s="86"/>
      <c r="M202" s="87"/>
      <c r="Y202" s="96"/>
    </row>
    <row r="203" ht="14.25" customHeight="1">
      <c r="I203" s="86"/>
      <c r="M203" s="87"/>
      <c r="Y203" s="96"/>
    </row>
    <row r="204" ht="14.25" customHeight="1">
      <c r="I204" s="86"/>
      <c r="M204" s="87"/>
      <c r="Y204" s="96"/>
    </row>
    <row r="205" ht="14.25" customHeight="1">
      <c r="I205" s="86"/>
      <c r="M205" s="87"/>
      <c r="Y205" s="96"/>
    </row>
    <row r="206" ht="14.25" customHeight="1">
      <c r="I206" s="86"/>
      <c r="M206" s="87"/>
      <c r="Y206" s="96"/>
    </row>
    <row r="207" ht="14.25" customHeight="1">
      <c r="I207" s="86"/>
      <c r="M207" s="87"/>
      <c r="Y207" s="96"/>
    </row>
    <row r="208" ht="14.25" customHeight="1">
      <c r="I208" s="86"/>
      <c r="M208" s="87"/>
      <c r="Y208" s="96"/>
    </row>
    <row r="209" ht="14.25" customHeight="1">
      <c r="I209" s="86"/>
      <c r="M209" s="87"/>
      <c r="Y209" s="96"/>
    </row>
    <row r="210" ht="14.25" customHeight="1">
      <c r="I210" s="86"/>
      <c r="M210" s="87"/>
      <c r="Y210" s="96"/>
    </row>
    <row r="211" ht="14.25" customHeight="1">
      <c r="I211" s="86"/>
      <c r="M211" s="87"/>
      <c r="Y211" s="96"/>
    </row>
    <row r="212" ht="14.25" customHeight="1">
      <c r="I212" s="86"/>
      <c r="M212" s="87"/>
      <c r="Y212" s="96"/>
    </row>
    <row r="213" ht="14.25" customHeight="1">
      <c r="I213" s="86"/>
      <c r="M213" s="87"/>
      <c r="Y213" s="96"/>
    </row>
    <row r="214" ht="14.25" customHeight="1">
      <c r="I214" s="86"/>
      <c r="M214" s="87"/>
      <c r="Y214" s="96"/>
    </row>
    <row r="215" ht="14.25" customHeight="1">
      <c r="I215" s="86"/>
      <c r="M215" s="87"/>
      <c r="Y215" s="96"/>
    </row>
    <row r="216" ht="14.25" customHeight="1">
      <c r="I216" s="86"/>
      <c r="M216" s="87"/>
      <c r="Y216" s="96"/>
    </row>
    <row r="217" ht="14.25" customHeight="1">
      <c r="I217" s="86"/>
      <c r="M217" s="87"/>
      <c r="Y217" s="96"/>
    </row>
    <row r="218" ht="14.25" customHeight="1">
      <c r="I218" s="86"/>
      <c r="M218" s="87"/>
      <c r="Y218" s="96"/>
    </row>
    <row r="219" ht="14.25" customHeight="1">
      <c r="I219" s="86"/>
      <c r="M219" s="87"/>
      <c r="Y219" s="96"/>
    </row>
    <row r="220" ht="14.25" customHeight="1">
      <c r="I220" s="86"/>
      <c r="M220" s="87"/>
      <c r="Y220" s="96"/>
    </row>
    <row r="221" ht="14.25" customHeight="1">
      <c r="I221" s="86"/>
      <c r="M221" s="87"/>
      <c r="Y221" s="96"/>
    </row>
    <row r="222" ht="14.25" customHeight="1">
      <c r="I222" s="86"/>
      <c r="M222" s="87"/>
      <c r="Y222" s="96"/>
    </row>
    <row r="223" ht="14.25" customHeight="1">
      <c r="I223" s="86"/>
      <c r="M223" s="87"/>
      <c r="Y223" s="96"/>
    </row>
    <row r="224" ht="14.25" customHeight="1">
      <c r="I224" s="86"/>
      <c r="M224" s="87"/>
      <c r="Y224" s="96"/>
    </row>
    <row r="225" ht="14.25" customHeight="1">
      <c r="I225" s="86"/>
      <c r="M225" s="87"/>
      <c r="Y225" s="96"/>
    </row>
    <row r="226" ht="14.25" customHeight="1">
      <c r="I226" s="86"/>
      <c r="M226" s="87"/>
      <c r="Y226" s="96"/>
    </row>
    <row r="227" ht="14.25" customHeight="1">
      <c r="I227" s="86"/>
      <c r="M227" s="87"/>
      <c r="Y227" s="96"/>
    </row>
    <row r="228" ht="14.25" customHeight="1">
      <c r="I228" s="86"/>
      <c r="M228" s="87"/>
      <c r="Y228" s="96"/>
    </row>
    <row r="229" ht="14.25" customHeight="1">
      <c r="I229" s="86"/>
      <c r="M229" s="87"/>
      <c r="Y229" s="96"/>
    </row>
    <row r="230" ht="14.25" customHeight="1">
      <c r="I230" s="86"/>
      <c r="M230" s="87"/>
      <c r="Y230" s="96"/>
    </row>
    <row r="231" ht="14.25" customHeight="1">
      <c r="I231" s="86"/>
      <c r="M231" s="87"/>
      <c r="Y231" s="96"/>
    </row>
    <row r="232" ht="14.25" customHeight="1">
      <c r="I232" s="86"/>
      <c r="M232" s="87"/>
      <c r="Y232" s="96"/>
    </row>
    <row r="233" ht="14.25" customHeight="1">
      <c r="I233" s="86"/>
      <c r="M233" s="87"/>
      <c r="Y233" s="96"/>
    </row>
    <row r="234" ht="14.25" customHeight="1">
      <c r="I234" s="86"/>
      <c r="M234" s="87"/>
      <c r="Y234" s="96"/>
    </row>
    <row r="235" ht="14.25" customHeight="1">
      <c r="I235" s="86"/>
      <c r="M235" s="87"/>
      <c r="Y235" s="96"/>
    </row>
    <row r="236" ht="14.25" customHeight="1">
      <c r="I236" s="86"/>
      <c r="M236" s="87"/>
      <c r="Y236" s="96"/>
    </row>
    <row r="237" ht="14.25" customHeight="1">
      <c r="I237" s="86"/>
      <c r="M237" s="87"/>
      <c r="Y237" s="96"/>
    </row>
    <row r="238" ht="14.25" customHeight="1">
      <c r="I238" s="86"/>
      <c r="M238" s="87"/>
      <c r="Y238" s="96"/>
    </row>
    <row r="239" ht="14.25" customHeight="1">
      <c r="I239" s="86"/>
      <c r="M239" s="87"/>
      <c r="Y239" s="96"/>
    </row>
    <row r="240" ht="14.25" customHeight="1">
      <c r="I240" s="86"/>
      <c r="M240" s="87"/>
      <c r="Y240" s="96"/>
    </row>
    <row r="241" ht="14.25" customHeight="1">
      <c r="I241" s="86"/>
      <c r="M241" s="87"/>
      <c r="Y241" s="96"/>
    </row>
    <row r="242" ht="14.25" customHeight="1">
      <c r="I242" s="86"/>
      <c r="M242" s="87"/>
      <c r="Y242" s="96"/>
    </row>
    <row r="243" ht="14.25" customHeight="1">
      <c r="I243" s="86"/>
      <c r="M243" s="87"/>
      <c r="Y243" s="96"/>
    </row>
    <row r="244" ht="14.25" customHeight="1">
      <c r="I244" s="86"/>
      <c r="M244" s="87"/>
      <c r="Y244" s="96"/>
    </row>
    <row r="245" ht="14.25" customHeight="1">
      <c r="I245" s="86"/>
      <c r="M245" s="87"/>
      <c r="Y245" s="96"/>
    </row>
    <row r="246" ht="14.25" customHeight="1">
      <c r="I246" s="86"/>
      <c r="M246" s="87"/>
      <c r="Y246" s="96"/>
    </row>
    <row r="247" ht="14.25" customHeight="1">
      <c r="I247" s="86"/>
      <c r="M247" s="87"/>
      <c r="Y247" s="96"/>
    </row>
    <row r="248" ht="14.25" customHeight="1">
      <c r="I248" s="86"/>
      <c r="M248" s="87"/>
      <c r="Y248" s="96"/>
    </row>
    <row r="249" ht="14.25" customHeight="1">
      <c r="I249" s="86"/>
      <c r="M249" s="87"/>
      <c r="Y249" s="96"/>
    </row>
    <row r="250" ht="14.25" customHeight="1">
      <c r="I250" s="86"/>
      <c r="M250" s="87"/>
      <c r="Y250" s="96"/>
    </row>
    <row r="251" ht="14.25" customHeight="1">
      <c r="I251" s="86"/>
      <c r="M251" s="87"/>
      <c r="Y251" s="96"/>
    </row>
    <row r="252" ht="14.25" customHeight="1">
      <c r="I252" s="86"/>
      <c r="M252" s="87"/>
      <c r="Y252" s="96"/>
    </row>
    <row r="253" ht="14.25" customHeight="1">
      <c r="I253" s="86"/>
      <c r="M253" s="87"/>
      <c r="Y253" s="96"/>
    </row>
    <row r="254" ht="14.25" customHeight="1">
      <c r="I254" s="86"/>
      <c r="M254" s="87"/>
      <c r="Y254" s="96"/>
    </row>
    <row r="255" ht="14.25" customHeight="1">
      <c r="I255" s="86"/>
      <c r="M255" s="87"/>
      <c r="Y255" s="96"/>
    </row>
    <row r="256" ht="14.25" customHeight="1">
      <c r="I256" s="86"/>
      <c r="M256" s="87"/>
      <c r="Y256" s="96"/>
    </row>
    <row r="257" ht="14.25" customHeight="1">
      <c r="I257" s="86"/>
      <c r="M257" s="87"/>
      <c r="Y257" s="96"/>
    </row>
    <row r="258" ht="14.25" customHeight="1">
      <c r="I258" s="86"/>
      <c r="M258" s="87"/>
      <c r="Y258" s="96"/>
    </row>
    <row r="259" ht="14.25" customHeight="1">
      <c r="I259" s="86"/>
      <c r="M259" s="87"/>
      <c r="Y259" s="96"/>
    </row>
    <row r="260" ht="14.25" customHeight="1">
      <c r="I260" s="86"/>
      <c r="M260" s="87"/>
      <c r="Y260" s="96"/>
    </row>
    <row r="261" ht="14.25" customHeight="1">
      <c r="I261" s="86"/>
      <c r="M261" s="87"/>
      <c r="Y261" s="96"/>
    </row>
    <row r="262" ht="14.25" customHeight="1">
      <c r="I262" s="86"/>
      <c r="M262" s="87"/>
      <c r="Y262" s="96"/>
    </row>
    <row r="263" ht="14.25" customHeight="1">
      <c r="I263" s="86"/>
      <c r="M263" s="87"/>
      <c r="Y263" s="96"/>
    </row>
    <row r="264" ht="14.25" customHeight="1">
      <c r="I264" s="86"/>
      <c r="M264" s="87"/>
      <c r="Y264" s="96"/>
    </row>
    <row r="265" ht="14.25" customHeight="1">
      <c r="I265" s="86"/>
      <c r="M265" s="87"/>
      <c r="Y265" s="96"/>
    </row>
    <row r="266" ht="14.25" customHeight="1">
      <c r="I266" s="86"/>
      <c r="M266" s="87"/>
      <c r="Y266" s="96"/>
    </row>
    <row r="267" ht="14.25" customHeight="1">
      <c r="I267" s="86"/>
      <c r="M267" s="87"/>
      <c r="Y267" s="96"/>
    </row>
    <row r="268" ht="14.25" customHeight="1">
      <c r="I268" s="86"/>
      <c r="M268" s="87"/>
      <c r="Y268" s="96"/>
    </row>
    <row r="269" ht="14.25" customHeight="1">
      <c r="I269" s="86"/>
      <c r="M269" s="87"/>
      <c r="Y269" s="96"/>
    </row>
    <row r="270" ht="14.25" customHeight="1">
      <c r="I270" s="86"/>
      <c r="M270" s="87"/>
      <c r="Y270" s="96"/>
    </row>
    <row r="271" ht="14.25" customHeight="1">
      <c r="I271" s="86"/>
      <c r="M271" s="87"/>
      <c r="Y271" s="96"/>
    </row>
    <row r="272" ht="14.25" customHeight="1">
      <c r="I272" s="86"/>
      <c r="M272" s="87"/>
      <c r="Y272" s="96"/>
    </row>
    <row r="273" ht="14.25" customHeight="1">
      <c r="I273" s="86"/>
      <c r="M273" s="87"/>
      <c r="Y273" s="96"/>
    </row>
    <row r="274" ht="14.25" customHeight="1">
      <c r="I274" s="86"/>
      <c r="M274" s="87"/>
      <c r="Y274" s="96"/>
    </row>
    <row r="275" ht="14.25" customHeight="1">
      <c r="I275" s="86"/>
      <c r="M275" s="87"/>
      <c r="Y275" s="96"/>
    </row>
    <row r="276" ht="14.25" customHeight="1">
      <c r="I276" s="86"/>
      <c r="M276" s="87"/>
      <c r="Y276" s="96"/>
    </row>
    <row r="277" ht="14.25" customHeight="1">
      <c r="I277" s="86"/>
      <c r="M277" s="87"/>
      <c r="Y277" s="96"/>
    </row>
    <row r="278" ht="14.25" customHeight="1">
      <c r="I278" s="86"/>
      <c r="M278" s="87"/>
      <c r="Y278" s="96"/>
    </row>
    <row r="279" ht="14.25" customHeight="1">
      <c r="I279" s="86"/>
      <c r="M279" s="87"/>
      <c r="Y279" s="96"/>
    </row>
    <row r="280" ht="14.25" customHeight="1">
      <c r="I280" s="86"/>
      <c r="M280" s="87"/>
      <c r="Y280" s="96"/>
    </row>
    <row r="281" ht="14.25" customHeight="1">
      <c r="I281" s="86"/>
      <c r="M281" s="87"/>
      <c r="Y281" s="96"/>
    </row>
    <row r="282" ht="14.25" customHeight="1">
      <c r="I282" s="86"/>
      <c r="M282" s="87"/>
      <c r="Y282" s="96"/>
    </row>
    <row r="283" ht="14.25" customHeight="1">
      <c r="I283" s="86"/>
      <c r="M283" s="87"/>
      <c r="Y283" s="96"/>
    </row>
    <row r="284" ht="14.25" customHeight="1">
      <c r="I284" s="86"/>
      <c r="M284" s="87"/>
      <c r="Y284" s="96"/>
    </row>
    <row r="285" ht="14.25" customHeight="1">
      <c r="I285" s="86"/>
      <c r="M285" s="87"/>
      <c r="Y285" s="96"/>
    </row>
    <row r="286" ht="14.25" customHeight="1">
      <c r="I286" s="86"/>
      <c r="M286" s="87"/>
      <c r="Y286" s="96"/>
    </row>
    <row r="287" ht="14.25" customHeight="1">
      <c r="I287" s="86"/>
      <c r="M287" s="87"/>
      <c r="Y287" s="96"/>
    </row>
    <row r="288" ht="14.25" customHeight="1">
      <c r="I288" s="86"/>
      <c r="M288" s="87"/>
      <c r="Y288" s="96"/>
    </row>
    <row r="289" ht="14.25" customHeight="1">
      <c r="I289" s="86"/>
      <c r="M289" s="87"/>
      <c r="Y289" s="96"/>
    </row>
    <row r="290" ht="14.25" customHeight="1">
      <c r="I290" s="86"/>
      <c r="M290" s="87"/>
      <c r="Y290" s="96"/>
    </row>
    <row r="291" ht="14.25" customHeight="1">
      <c r="I291" s="86"/>
      <c r="M291" s="87"/>
      <c r="Y291" s="96"/>
    </row>
    <row r="292" ht="14.25" customHeight="1">
      <c r="I292" s="86"/>
      <c r="M292" s="87"/>
      <c r="Y292" s="96"/>
    </row>
    <row r="293" ht="14.25" customHeight="1">
      <c r="I293" s="86"/>
      <c r="M293" s="87"/>
      <c r="Y293" s="96"/>
    </row>
    <row r="294" ht="14.25" customHeight="1">
      <c r="I294" s="86"/>
      <c r="M294" s="87"/>
      <c r="Y294" s="96"/>
    </row>
    <row r="295" ht="14.25" customHeight="1">
      <c r="I295" s="86"/>
      <c r="M295" s="87"/>
      <c r="Y295" s="96"/>
    </row>
    <row r="296" ht="14.25" customHeight="1">
      <c r="I296" s="86"/>
      <c r="M296" s="87"/>
      <c r="Y296" s="96"/>
    </row>
    <row r="297" ht="14.25" customHeight="1">
      <c r="I297" s="86"/>
      <c r="M297" s="87"/>
      <c r="Y297" s="96"/>
    </row>
    <row r="298" ht="14.25" customHeight="1">
      <c r="I298" s="86"/>
      <c r="M298" s="87"/>
      <c r="Y298" s="96"/>
    </row>
    <row r="299" ht="14.25" customHeight="1">
      <c r="I299" s="86"/>
      <c r="M299" s="87"/>
      <c r="Y299" s="96"/>
    </row>
    <row r="300" ht="14.25" customHeight="1">
      <c r="I300" s="86"/>
      <c r="M300" s="87"/>
      <c r="Y300" s="96"/>
    </row>
    <row r="301" ht="14.25" customHeight="1">
      <c r="I301" s="86"/>
      <c r="M301" s="87"/>
      <c r="Y301" s="96"/>
    </row>
    <row r="302" ht="14.25" customHeight="1">
      <c r="I302" s="86"/>
      <c r="M302" s="87"/>
      <c r="Y302" s="96"/>
    </row>
    <row r="303" ht="14.25" customHeight="1">
      <c r="I303" s="86"/>
      <c r="M303" s="87"/>
      <c r="Y303" s="96"/>
    </row>
    <row r="304" ht="14.25" customHeight="1">
      <c r="I304" s="86"/>
      <c r="M304" s="87"/>
      <c r="Y304" s="96"/>
    </row>
    <row r="305" ht="14.25" customHeight="1">
      <c r="I305" s="86"/>
      <c r="M305" s="87"/>
      <c r="Y305" s="96"/>
    </row>
    <row r="306" ht="14.25" customHeight="1">
      <c r="I306" s="86"/>
      <c r="M306" s="87"/>
      <c r="Y306" s="96"/>
    </row>
    <row r="307" ht="14.25" customHeight="1">
      <c r="I307" s="86"/>
      <c r="M307" s="87"/>
      <c r="Y307" s="96"/>
    </row>
    <row r="308" ht="14.25" customHeight="1">
      <c r="I308" s="86"/>
      <c r="M308" s="87"/>
      <c r="Y308" s="96"/>
    </row>
    <row r="309" ht="14.25" customHeight="1">
      <c r="I309" s="86"/>
      <c r="M309" s="87"/>
      <c r="Y309" s="96"/>
    </row>
    <row r="310" ht="14.25" customHeight="1">
      <c r="I310" s="86"/>
      <c r="M310" s="87"/>
      <c r="Y310" s="96"/>
    </row>
    <row r="311" ht="14.25" customHeight="1">
      <c r="I311" s="86"/>
      <c r="M311" s="87"/>
      <c r="Y311" s="96"/>
    </row>
    <row r="312" ht="14.25" customHeight="1">
      <c r="I312" s="86"/>
      <c r="M312" s="87"/>
      <c r="Y312" s="96"/>
    </row>
    <row r="313" ht="14.25" customHeight="1">
      <c r="I313" s="86"/>
      <c r="M313" s="87"/>
      <c r="Y313" s="96"/>
    </row>
    <row r="314" ht="14.25" customHeight="1">
      <c r="I314" s="86"/>
      <c r="M314" s="87"/>
      <c r="Y314" s="96"/>
    </row>
    <row r="315" ht="14.25" customHeight="1">
      <c r="I315" s="86"/>
      <c r="M315" s="87"/>
      <c r="Y315" s="96"/>
    </row>
    <row r="316" ht="14.25" customHeight="1">
      <c r="I316" s="86"/>
      <c r="M316" s="87"/>
      <c r="Y316" s="96"/>
    </row>
    <row r="317" ht="14.25" customHeight="1">
      <c r="I317" s="86"/>
      <c r="M317" s="87"/>
      <c r="Y317" s="96"/>
    </row>
    <row r="318" ht="14.25" customHeight="1">
      <c r="I318" s="86"/>
      <c r="M318" s="87"/>
      <c r="Y318" s="96"/>
    </row>
    <row r="319" ht="14.25" customHeight="1">
      <c r="I319" s="86"/>
      <c r="M319" s="87"/>
      <c r="Y319" s="96"/>
    </row>
    <row r="320" ht="14.25" customHeight="1">
      <c r="I320" s="86"/>
      <c r="M320" s="87"/>
      <c r="Y320" s="96"/>
    </row>
    <row r="321" ht="14.25" customHeight="1">
      <c r="I321" s="86"/>
      <c r="M321" s="87"/>
      <c r="Y321" s="96"/>
    </row>
    <row r="322" ht="14.25" customHeight="1">
      <c r="I322" s="86"/>
      <c r="M322" s="87"/>
      <c r="Y322" s="96"/>
    </row>
    <row r="323" ht="14.25" customHeight="1">
      <c r="I323" s="86"/>
      <c r="M323" s="87"/>
      <c r="Y323" s="96"/>
    </row>
    <row r="324" ht="14.25" customHeight="1">
      <c r="I324" s="86"/>
      <c r="M324" s="87"/>
      <c r="Y324" s="96"/>
    </row>
    <row r="325" ht="14.25" customHeight="1">
      <c r="I325" s="86"/>
      <c r="M325" s="87"/>
      <c r="Y325" s="96"/>
    </row>
    <row r="326" ht="14.25" customHeight="1">
      <c r="I326" s="86"/>
      <c r="M326" s="87"/>
      <c r="Y326" s="96"/>
    </row>
    <row r="327" ht="14.25" customHeight="1">
      <c r="I327" s="86"/>
      <c r="M327" s="87"/>
      <c r="Y327" s="96"/>
    </row>
    <row r="328" ht="14.25" customHeight="1">
      <c r="I328" s="86"/>
      <c r="M328" s="87"/>
      <c r="Y328" s="96"/>
    </row>
    <row r="329" ht="14.25" customHeight="1">
      <c r="I329" s="86"/>
      <c r="M329" s="87"/>
      <c r="Y329" s="96"/>
    </row>
    <row r="330" ht="14.25" customHeight="1">
      <c r="I330" s="86"/>
      <c r="M330" s="87"/>
      <c r="Y330" s="96"/>
    </row>
    <row r="331" ht="14.25" customHeight="1">
      <c r="I331" s="86"/>
      <c r="M331" s="87"/>
      <c r="Y331" s="96"/>
    </row>
    <row r="332" ht="14.25" customHeight="1">
      <c r="I332" s="86"/>
      <c r="M332" s="87"/>
      <c r="Y332" s="96"/>
    </row>
    <row r="333" ht="14.25" customHeight="1">
      <c r="I333" s="86"/>
      <c r="M333" s="87"/>
      <c r="Y333" s="96"/>
    </row>
    <row r="334" ht="14.25" customHeight="1">
      <c r="I334" s="86"/>
      <c r="M334" s="87"/>
      <c r="Y334" s="96"/>
    </row>
    <row r="335" ht="14.25" customHeight="1">
      <c r="I335" s="86"/>
      <c r="M335" s="87"/>
      <c r="Y335" s="96"/>
    </row>
    <row r="336" ht="14.25" customHeight="1">
      <c r="I336" s="86"/>
      <c r="M336" s="87"/>
      <c r="Y336" s="96"/>
    </row>
    <row r="337" ht="14.25" customHeight="1">
      <c r="I337" s="86"/>
      <c r="M337" s="87"/>
      <c r="Y337" s="96"/>
    </row>
    <row r="338" ht="14.25" customHeight="1">
      <c r="I338" s="86"/>
      <c r="M338" s="87"/>
      <c r="Y338" s="96"/>
    </row>
    <row r="339" ht="14.25" customHeight="1">
      <c r="I339" s="86"/>
      <c r="M339" s="87"/>
      <c r="Y339" s="96"/>
    </row>
    <row r="340" ht="14.25" customHeight="1">
      <c r="I340" s="86"/>
      <c r="M340" s="87"/>
      <c r="Y340" s="96"/>
    </row>
    <row r="341" ht="14.25" customHeight="1">
      <c r="I341" s="86"/>
      <c r="M341" s="87"/>
      <c r="Y341" s="96"/>
    </row>
    <row r="342" ht="14.25" customHeight="1">
      <c r="I342" s="86"/>
      <c r="M342" s="87"/>
      <c r="Y342" s="96"/>
    </row>
    <row r="343" ht="14.25" customHeight="1">
      <c r="I343" s="86"/>
      <c r="M343" s="87"/>
      <c r="Y343" s="96"/>
    </row>
    <row r="344" ht="14.25" customHeight="1">
      <c r="I344" s="86"/>
      <c r="M344" s="87"/>
      <c r="Y344" s="96"/>
    </row>
    <row r="345" ht="14.25" customHeight="1">
      <c r="I345" s="86"/>
      <c r="M345" s="87"/>
      <c r="Y345" s="96"/>
    </row>
    <row r="346" ht="14.25" customHeight="1">
      <c r="I346" s="86"/>
      <c r="M346" s="87"/>
      <c r="Y346" s="96"/>
    </row>
    <row r="347" ht="14.25" customHeight="1">
      <c r="I347" s="86"/>
      <c r="M347" s="87"/>
      <c r="Y347" s="96"/>
    </row>
    <row r="348" ht="14.25" customHeight="1">
      <c r="I348" s="86"/>
      <c r="M348" s="87"/>
      <c r="Y348" s="96"/>
    </row>
    <row r="349" ht="14.25" customHeight="1">
      <c r="I349" s="86"/>
      <c r="M349" s="87"/>
      <c r="Y349" s="96"/>
    </row>
    <row r="350" ht="14.25" customHeight="1">
      <c r="I350" s="86"/>
      <c r="M350" s="87"/>
      <c r="Y350" s="96"/>
    </row>
    <row r="351" ht="14.25" customHeight="1">
      <c r="I351" s="86"/>
      <c r="M351" s="87"/>
      <c r="Y351" s="96"/>
    </row>
    <row r="352" ht="14.25" customHeight="1">
      <c r="I352" s="86"/>
      <c r="M352" s="87"/>
      <c r="Y352" s="96"/>
    </row>
    <row r="353" ht="14.25" customHeight="1">
      <c r="I353" s="86"/>
      <c r="M353" s="87"/>
      <c r="Y353" s="96"/>
    </row>
    <row r="354" ht="14.25" customHeight="1">
      <c r="I354" s="86"/>
      <c r="M354" s="87"/>
      <c r="Y354" s="96"/>
    </row>
    <row r="355" ht="14.25" customHeight="1">
      <c r="I355" s="86"/>
      <c r="M355" s="87"/>
      <c r="Y355" s="96"/>
    </row>
    <row r="356" ht="14.25" customHeight="1">
      <c r="I356" s="86"/>
      <c r="M356" s="87"/>
      <c r="Y356" s="96"/>
    </row>
    <row r="357" ht="14.25" customHeight="1">
      <c r="I357" s="86"/>
      <c r="M357" s="87"/>
      <c r="Y357" s="96"/>
    </row>
    <row r="358" ht="14.25" customHeight="1">
      <c r="I358" s="86"/>
      <c r="M358" s="87"/>
      <c r="Y358" s="96"/>
    </row>
    <row r="359" ht="14.25" customHeight="1">
      <c r="I359" s="86"/>
      <c r="M359" s="87"/>
      <c r="Y359" s="96"/>
    </row>
    <row r="360" ht="14.25" customHeight="1">
      <c r="I360" s="86"/>
      <c r="M360" s="87"/>
      <c r="Y360" s="96"/>
    </row>
    <row r="361" ht="14.25" customHeight="1">
      <c r="I361" s="86"/>
      <c r="M361" s="87"/>
      <c r="Y361" s="96"/>
    </row>
    <row r="362" ht="14.25" customHeight="1">
      <c r="I362" s="86"/>
      <c r="M362" s="87"/>
      <c r="Y362" s="96"/>
    </row>
    <row r="363" ht="14.25" customHeight="1">
      <c r="I363" s="86"/>
      <c r="M363" s="87"/>
      <c r="Y363" s="96"/>
    </row>
    <row r="364" ht="14.25" customHeight="1">
      <c r="I364" s="86"/>
      <c r="M364" s="87"/>
      <c r="Y364" s="96"/>
    </row>
    <row r="365" ht="14.25" customHeight="1">
      <c r="I365" s="86"/>
      <c r="M365" s="87"/>
      <c r="Y365" s="96"/>
    </row>
    <row r="366" ht="14.25" customHeight="1">
      <c r="I366" s="86"/>
      <c r="M366" s="87"/>
      <c r="Y366" s="96"/>
    </row>
    <row r="367" ht="14.25" customHeight="1">
      <c r="I367" s="86"/>
      <c r="M367" s="87"/>
      <c r="Y367" s="96"/>
    </row>
    <row r="368" ht="14.25" customHeight="1">
      <c r="I368" s="86"/>
      <c r="M368" s="87"/>
      <c r="Y368" s="96"/>
    </row>
    <row r="369" ht="14.25" customHeight="1">
      <c r="I369" s="86"/>
      <c r="M369" s="87"/>
      <c r="Y369" s="96"/>
    </row>
    <row r="370" ht="14.25" customHeight="1">
      <c r="I370" s="86"/>
      <c r="M370" s="87"/>
      <c r="Y370" s="96"/>
    </row>
    <row r="371" ht="14.25" customHeight="1">
      <c r="I371" s="86"/>
      <c r="M371" s="87"/>
      <c r="Y371" s="96"/>
    </row>
    <row r="372" ht="14.25" customHeight="1">
      <c r="I372" s="86"/>
      <c r="M372" s="87"/>
      <c r="Y372" s="96"/>
    </row>
    <row r="373" ht="14.25" customHeight="1">
      <c r="I373" s="86"/>
      <c r="M373" s="87"/>
      <c r="Y373" s="96"/>
    </row>
    <row r="374" ht="14.25" customHeight="1">
      <c r="I374" s="86"/>
      <c r="M374" s="87"/>
      <c r="Y374" s="96"/>
    </row>
    <row r="375" ht="14.25" customHeight="1">
      <c r="I375" s="86"/>
      <c r="M375" s="87"/>
      <c r="Y375" s="96"/>
    </row>
    <row r="376" ht="14.25" customHeight="1">
      <c r="I376" s="86"/>
      <c r="M376" s="87"/>
      <c r="Y376" s="96"/>
    </row>
    <row r="377" ht="14.25" customHeight="1">
      <c r="I377" s="86"/>
      <c r="M377" s="87"/>
      <c r="Y377" s="96"/>
    </row>
    <row r="378" ht="14.25" customHeight="1">
      <c r="I378" s="86"/>
      <c r="M378" s="87"/>
      <c r="Y378" s="96"/>
    </row>
    <row r="379" ht="14.25" customHeight="1">
      <c r="I379" s="86"/>
      <c r="M379" s="87"/>
      <c r="Y379" s="96"/>
    </row>
    <row r="380" ht="14.25" customHeight="1">
      <c r="I380" s="86"/>
      <c r="M380" s="87"/>
      <c r="Y380" s="96"/>
    </row>
    <row r="381" ht="14.25" customHeight="1">
      <c r="I381" s="86"/>
      <c r="M381" s="87"/>
      <c r="Y381" s="96"/>
    </row>
    <row r="382" ht="14.25" customHeight="1">
      <c r="I382" s="86"/>
      <c r="M382" s="87"/>
      <c r="Y382" s="96"/>
    </row>
    <row r="383" ht="14.25" customHeight="1">
      <c r="I383" s="86"/>
      <c r="M383" s="87"/>
      <c r="Y383" s="96"/>
    </row>
    <row r="384" ht="14.25" customHeight="1">
      <c r="I384" s="86"/>
      <c r="M384" s="87"/>
      <c r="Y384" s="96"/>
    </row>
    <row r="385" ht="14.25" customHeight="1">
      <c r="I385" s="86"/>
      <c r="M385" s="87"/>
      <c r="Y385" s="96"/>
    </row>
    <row r="386" ht="14.25" customHeight="1">
      <c r="I386" s="86"/>
      <c r="M386" s="87"/>
      <c r="Y386" s="96"/>
    </row>
    <row r="387" ht="14.25" customHeight="1">
      <c r="I387" s="86"/>
      <c r="M387" s="87"/>
      <c r="Y387" s="96"/>
    </row>
    <row r="388" ht="14.25" customHeight="1">
      <c r="I388" s="86"/>
      <c r="M388" s="87"/>
      <c r="Y388" s="96"/>
    </row>
    <row r="389" ht="14.25" customHeight="1">
      <c r="I389" s="86"/>
      <c r="M389" s="87"/>
      <c r="Y389" s="96"/>
    </row>
    <row r="390" ht="14.25" customHeight="1">
      <c r="I390" s="86"/>
      <c r="M390" s="87"/>
      <c r="Y390" s="96"/>
    </row>
    <row r="391" ht="14.25" customHeight="1">
      <c r="I391" s="86"/>
      <c r="M391" s="87"/>
      <c r="Y391" s="96"/>
    </row>
    <row r="392" ht="14.25" customHeight="1">
      <c r="I392" s="86"/>
      <c r="M392" s="87"/>
      <c r="Y392" s="96"/>
    </row>
    <row r="393" ht="14.25" customHeight="1">
      <c r="I393" s="86"/>
      <c r="M393" s="87"/>
      <c r="Y393" s="96"/>
    </row>
    <row r="394" ht="14.25" customHeight="1">
      <c r="I394" s="86"/>
      <c r="M394" s="87"/>
      <c r="Y394" s="96"/>
    </row>
    <row r="395" ht="14.25" customHeight="1">
      <c r="I395" s="86"/>
      <c r="M395" s="87"/>
      <c r="Y395" s="96"/>
    </row>
    <row r="396" ht="14.25" customHeight="1">
      <c r="I396" s="86"/>
      <c r="M396" s="87"/>
      <c r="Y396" s="96"/>
    </row>
    <row r="397" ht="14.25" customHeight="1">
      <c r="I397" s="86"/>
      <c r="M397" s="87"/>
      <c r="Y397" s="96"/>
    </row>
    <row r="398" ht="14.25" customHeight="1">
      <c r="I398" s="86"/>
      <c r="M398" s="87"/>
      <c r="Y398" s="96"/>
    </row>
    <row r="399" ht="14.25" customHeight="1">
      <c r="I399" s="86"/>
      <c r="M399" s="87"/>
      <c r="Y399" s="96"/>
    </row>
    <row r="400" ht="14.25" customHeight="1">
      <c r="I400" s="86"/>
      <c r="M400" s="87"/>
      <c r="Y400" s="96"/>
    </row>
    <row r="401" ht="14.25" customHeight="1">
      <c r="I401" s="86"/>
      <c r="M401" s="87"/>
      <c r="Y401" s="96"/>
    </row>
    <row r="402" ht="14.25" customHeight="1">
      <c r="I402" s="86"/>
      <c r="M402" s="87"/>
      <c r="Y402" s="96"/>
    </row>
    <row r="403" ht="14.25" customHeight="1">
      <c r="I403" s="86"/>
      <c r="M403" s="87"/>
      <c r="Y403" s="96"/>
    </row>
    <row r="404" ht="14.25" customHeight="1">
      <c r="I404" s="86"/>
      <c r="M404" s="87"/>
      <c r="Y404" s="96"/>
    </row>
    <row r="405" ht="14.25" customHeight="1">
      <c r="I405" s="86"/>
      <c r="M405" s="87"/>
      <c r="Y405" s="96"/>
    </row>
    <row r="406" ht="14.25" customHeight="1">
      <c r="I406" s="86"/>
      <c r="M406" s="87"/>
      <c r="Y406" s="96"/>
    </row>
    <row r="407" ht="14.25" customHeight="1">
      <c r="I407" s="86"/>
      <c r="M407" s="87"/>
      <c r="Y407" s="96"/>
    </row>
    <row r="408" ht="14.25" customHeight="1">
      <c r="I408" s="86"/>
      <c r="M408" s="87"/>
      <c r="Y408" s="96"/>
    </row>
    <row r="409" ht="14.25" customHeight="1">
      <c r="I409" s="86"/>
      <c r="M409" s="87"/>
      <c r="Y409" s="96"/>
    </row>
    <row r="410" ht="14.25" customHeight="1">
      <c r="I410" s="86"/>
      <c r="M410" s="87"/>
      <c r="Y410" s="96"/>
    </row>
    <row r="411" ht="14.25" customHeight="1">
      <c r="I411" s="86"/>
      <c r="M411" s="87"/>
      <c r="Y411" s="96"/>
    </row>
    <row r="412" ht="14.25" customHeight="1">
      <c r="I412" s="86"/>
      <c r="M412" s="87"/>
      <c r="Y412" s="96"/>
    </row>
    <row r="413" ht="14.25" customHeight="1">
      <c r="I413" s="86"/>
      <c r="M413" s="87"/>
      <c r="Y413" s="96"/>
    </row>
    <row r="414" ht="14.25" customHeight="1">
      <c r="I414" s="86"/>
      <c r="M414" s="87"/>
      <c r="Y414" s="96"/>
    </row>
    <row r="415" ht="14.25" customHeight="1">
      <c r="I415" s="86"/>
      <c r="M415" s="87"/>
      <c r="Y415" s="96"/>
    </row>
    <row r="416" ht="14.25" customHeight="1">
      <c r="I416" s="86"/>
      <c r="M416" s="87"/>
      <c r="Y416" s="96"/>
    </row>
    <row r="417" ht="14.25" customHeight="1">
      <c r="I417" s="86"/>
      <c r="M417" s="87"/>
      <c r="Y417" s="96"/>
    </row>
    <row r="418" ht="14.25" customHeight="1">
      <c r="I418" s="86"/>
      <c r="M418" s="87"/>
      <c r="Y418" s="96"/>
    </row>
    <row r="419" ht="14.25" customHeight="1">
      <c r="I419" s="86"/>
      <c r="M419" s="87"/>
      <c r="Y419" s="96"/>
    </row>
    <row r="420" ht="14.25" customHeight="1">
      <c r="I420" s="86"/>
      <c r="M420" s="87"/>
      <c r="Y420" s="96"/>
    </row>
    <row r="421" ht="14.25" customHeight="1">
      <c r="I421" s="86"/>
      <c r="M421" s="87"/>
      <c r="Y421" s="96"/>
    </row>
    <row r="422" ht="14.25" customHeight="1">
      <c r="I422" s="86"/>
      <c r="M422" s="87"/>
      <c r="Y422" s="96"/>
    </row>
    <row r="423" ht="14.25" customHeight="1">
      <c r="I423" s="86"/>
      <c r="M423" s="87"/>
      <c r="Y423" s="96"/>
    </row>
    <row r="424" ht="14.25" customHeight="1">
      <c r="I424" s="86"/>
      <c r="M424" s="87"/>
      <c r="Y424" s="96"/>
    </row>
    <row r="425" ht="14.25" customHeight="1">
      <c r="I425" s="86"/>
      <c r="M425" s="87"/>
      <c r="Y425" s="96"/>
    </row>
    <row r="426" ht="14.25" customHeight="1">
      <c r="I426" s="86"/>
      <c r="M426" s="87"/>
      <c r="Y426" s="96"/>
    </row>
    <row r="427" ht="14.25" customHeight="1">
      <c r="I427" s="86"/>
      <c r="M427" s="87"/>
      <c r="Y427" s="96"/>
    </row>
    <row r="428" ht="14.25" customHeight="1">
      <c r="I428" s="86"/>
      <c r="M428" s="87"/>
      <c r="Y428" s="96"/>
    </row>
    <row r="429" ht="14.25" customHeight="1">
      <c r="I429" s="86"/>
      <c r="M429" s="87"/>
      <c r="Y429" s="96"/>
    </row>
    <row r="430" ht="14.25" customHeight="1">
      <c r="I430" s="86"/>
      <c r="M430" s="87"/>
      <c r="Y430" s="96"/>
    </row>
    <row r="431" ht="14.25" customHeight="1">
      <c r="I431" s="86"/>
      <c r="M431" s="87"/>
      <c r="Y431" s="96"/>
    </row>
    <row r="432" ht="14.25" customHeight="1">
      <c r="I432" s="86"/>
      <c r="M432" s="87"/>
      <c r="Y432" s="96"/>
    </row>
    <row r="433" ht="14.25" customHeight="1">
      <c r="I433" s="86"/>
      <c r="M433" s="87"/>
      <c r="Y433" s="96"/>
    </row>
    <row r="434" ht="14.25" customHeight="1">
      <c r="I434" s="86"/>
      <c r="M434" s="87"/>
      <c r="Y434" s="96"/>
    </row>
    <row r="435" ht="14.25" customHeight="1">
      <c r="I435" s="86"/>
      <c r="M435" s="87"/>
      <c r="Y435" s="96"/>
    </row>
    <row r="436" ht="14.25" customHeight="1">
      <c r="I436" s="86"/>
      <c r="M436" s="87"/>
      <c r="Y436" s="96"/>
    </row>
    <row r="437" ht="14.25" customHeight="1">
      <c r="I437" s="86"/>
      <c r="M437" s="87"/>
      <c r="Y437" s="96"/>
    </row>
    <row r="438" ht="14.25" customHeight="1">
      <c r="I438" s="86"/>
      <c r="M438" s="87"/>
      <c r="Y438" s="96"/>
    </row>
    <row r="439" ht="14.25" customHeight="1">
      <c r="I439" s="86"/>
      <c r="M439" s="87"/>
      <c r="Y439" s="96"/>
    </row>
    <row r="440" ht="14.25" customHeight="1">
      <c r="I440" s="86"/>
      <c r="M440" s="87"/>
      <c r="Y440" s="96"/>
    </row>
    <row r="441" ht="14.25" customHeight="1">
      <c r="I441" s="86"/>
      <c r="M441" s="87"/>
      <c r="Y441" s="96"/>
    </row>
    <row r="442" ht="14.25" customHeight="1">
      <c r="I442" s="86"/>
      <c r="M442" s="87"/>
      <c r="Y442" s="96"/>
    </row>
    <row r="443" ht="14.25" customHeight="1">
      <c r="I443" s="86"/>
      <c r="M443" s="87"/>
      <c r="Y443" s="96"/>
    </row>
    <row r="444" ht="14.25" customHeight="1">
      <c r="I444" s="86"/>
      <c r="M444" s="87"/>
      <c r="Y444" s="96"/>
    </row>
    <row r="445" ht="14.25" customHeight="1">
      <c r="I445" s="86"/>
      <c r="M445" s="87"/>
      <c r="Y445" s="96"/>
    </row>
    <row r="446" ht="14.25" customHeight="1">
      <c r="I446" s="86"/>
      <c r="M446" s="87"/>
      <c r="Y446" s="96"/>
    </row>
    <row r="447" ht="14.25" customHeight="1">
      <c r="I447" s="86"/>
      <c r="M447" s="87"/>
      <c r="Y447" s="96"/>
    </row>
    <row r="448" ht="14.25" customHeight="1">
      <c r="I448" s="86"/>
      <c r="M448" s="87"/>
      <c r="Y448" s="96"/>
    </row>
    <row r="449" ht="14.25" customHeight="1">
      <c r="I449" s="86"/>
      <c r="M449" s="87"/>
      <c r="Y449" s="96"/>
    </row>
    <row r="450" ht="14.25" customHeight="1">
      <c r="I450" s="86"/>
      <c r="M450" s="87"/>
      <c r="Y450" s="96"/>
    </row>
    <row r="451" ht="14.25" customHeight="1">
      <c r="I451" s="86"/>
      <c r="M451" s="87"/>
      <c r="Y451" s="96"/>
    </row>
    <row r="452" ht="14.25" customHeight="1">
      <c r="I452" s="86"/>
      <c r="M452" s="87"/>
      <c r="Y452" s="96"/>
    </row>
    <row r="453" ht="14.25" customHeight="1">
      <c r="I453" s="86"/>
      <c r="M453" s="87"/>
      <c r="Y453" s="96"/>
    </row>
    <row r="454" ht="14.25" customHeight="1">
      <c r="I454" s="86"/>
      <c r="M454" s="87"/>
      <c r="Y454" s="96"/>
    </row>
    <row r="455" ht="14.25" customHeight="1">
      <c r="I455" s="86"/>
      <c r="M455" s="87"/>
      <c r="Y455" s="96"/>
    </row>
    <row r="456" ht="14.25" customHeight="1">
      <c r="I456" s="86"/>
      <c r="M456" s="87"/>
      <c r="Y456" s="96"/>
    </row>
    <row r="457" ht="14.25" customHeight="1">
      <c r="I457" s="86"/>
      <c r="M457" s="87"/>
      <c r="Y457" s="96"/>
    </row>
    <row r="458" ht="14.25" customHeight="1">
      <c r="I458" s="86"/>
      <c r="M458" s="87"/>
      <c r="Y458" s="96"/>
    </row>
    <row r="459" ht="14.25" customHeight="1">
      <c r="I459" s="86"/>
      <c r="M459" s="87"/>
      <c r="Y459" s="96"/>
    </row>
    <row r="460" ht="14.25" customHeight="1">
      <c r="I460" s="86"/>
      <c r="M460" s="87"/>
      <c r="Y460" s="96"/>
    </row>
    <row r="461" ht="14.25" customHeight="1">
      <c r="I461" s="86"/>
      <c r="M461" s="87"/>
      <c r="Y461" s="96"/>
    </row>
    <row r="462" ht="14.25" customHeight="1">
      <c r="I462" s="86"/>
      <c r="M462" s="87"/>
      <c r="Y462" s="96"/>
    </row>
    <row r="463" ht="14.25" customHeight="1">
      <c r="I463" s="86"/>
      <c r="M463" s="87"/>
      <c r="Y463" s="96"/>
    </row>
    <row r="464" ht="14.25" customHeight="1">
      <c r="I464" s="86"/>
      <c r="M464" s="87"/>
      <c r="Y464" s="96"/>
    </row>
    <row r="465" ht="14.25" customHeight="1">
      <c r="I465" s="86"/>
      <c r="M465" s="87"/>
      <c r="Y465" s="96"/>
    </row>
    <row r="466" ht="14.25" customHeight="1">
      <c r="I466" s="86"/>
      <c r="M466" s="87"/>
      <c r="Y466" s="96"/>
    </row>
    <row r="467" ht="14.25" customHeight="1">
      <c r="I467" s="86"/>
      <c r="M467" s="87"/>
      <c r="Y467" s="96"/>
    </row>
    <row r="468" ht="14.25" customHeight="1">
      <c r="I468" s="86"/>
      <c r="M468" s="87"/>
      <c r="Y468" s="96"/>
    </row>
    <row r="469" ht="14.25" customHeight="1">
      <c r="I469" s="86"/>
      <c r="M469" s="87"/>
      <c r="Y469" s="96"/>
    </row>
    <row r="470" ht="14.25" customHeight="1">
      <c r="I470" s="86"/>
      <c r="M470" s="87"/>
      <c r="Y470" s="96"/>
    </row>
    <row r="471" ht="14.25" customHeight="1">
      <c r="I471" s="86"/>
      <c r="M471" s="87"/>
      <c r="Y471" s="96"/>
    </row>
    <row r="472" ht="14.25" customHeight="1">
      <c r="I472" s="86"/>
      <c r="M472" s="87"/>
      <c r="Y472" s="96"/>
    </row>
    <row r="473" ht="14.25" customHeight="1">
      <c r="I473" s="86"/>
      <c r="M473" s="87"/>
      <c r="Y473" s="96"/>
    </row>
    <row r="474" ht="14.25" customHeight="1">
      <c r="I474" s="86"/>
      <c r="M474" s="87"/>
      <c r="Y474" s="96"/>
    </row>
    <row r="475" ht="14.25" customHeight="1">
      <c r="I475" s="86"/>
      <c r="M475" s="87"/>
      <c r="Y475" s="96"/>
    </row>
    <row r="476" ht="14.25" customHeight="1">
      <c r="I476" s="86"/>
      <c r="M476" s="87"/>
      <c r="Y476" s="96"/>
    </row>
    <row r="477" ht="14.25" customHeight="1">
      <c r="I477" s="86"/>
      <c r="M477" s="87"/>
      <c r="Y477" s="96"/>
    </row>
    <row r="478" ht="14.25" customHeight="1">
      <c r="I478" s="86"/>
      <c r="M478" s="87"/>
      <c r="Y478" s="96"/>
    </row>
    <row r="479" ht="14.25" customHeight="1">
      <c r="I479" s="86"/>
      <c r="M479" s="87"/>
      <c r="Y479" s="96"/>
    </row>
    <row r="480" ht="14.25" customHeight="1">
      <c r="I480" s="86"/>
      <c r="M480" s="87"/>
      <c r="Y480" s="96"/>
    </row>
    <row r="481" ht="14.25" customHeight="1">
      <c r="I481" s="86"/>
      <c r="M481" s="87"/>
      <c r="Y481" s="96"/>
    </row>
    <row r="482" ht="14.25" customHeight="1">
      <c r="I482" s="86"/>
      <c r="M482" s="87"/>
      <c r="Y482" s="96"/>
    </row>
    <row r="483" ht="14.25" customHeight="1">
      <c r="I483" s="86"/>
      <c r="M483" s="87"/>
      <c r="Y483" s="96"/>
    </row>
    <row r="484" ht="14.25" customHeight="1">
      <c r="I484" s="86"/>
      <c r="M484" s="87"/>
      <c r="Y484" s="96"/>
    </row>
    <row r="485" ht="14.25" customHeight="1">
      <c r="I485" s="86"/>
      <c r="M485" s="87"/>
      <c r="Y485" s="96"/>
    </row>
    <row r="486" ht="14.25" customHeight="1">
      <c r="I486" s="86"/>
      <c r="M486" s="87"/>
      <c r="Y486" s="96"/>
    </row>
    <row r="487" ht="14.25" customHeight="1">
      <c r="I487" s="86"/>
      <c r="M487" s="87"/>
      <c r="Y487" s="96"/>
    </row>
    <row r="488" ht="14.25" customHeight="1">
      <c r="I488" s="86"/>
      <c r="M488" s="87"/>
      <c r="Y488" s="96"/>
    </row>
    <row r="489" ht="14.25" customHeight="1">
      <c r="I489" s="86"/>
      <c r="M489" s="87"/>
      <c r="Y489" s="96"/>
    </row>
    <row r="490" ht="14.25" customHeight="1">
      <c r="I490" s="86"/>
      <c r="M490" s="87"/>
      <c r="Y490" s="96"/>
    </row>
    <row r="491" ht="14.25" customHeight="1">
      <c r="I491" s="86"/>
      <c r="M491" s="87"/>
      <c r="Y491" s="96"/>
    </row>
    <row r="492" ht="14.25" customHeight="1">
      <c r="I492" s="86"/>
      <c r="M492" s="87"/>
      <c r="Y492" s="96"/>
    </row>
    <row r="493" ht="14.25" customHeight="1">
      <c r="I493" s="86"/>
      <c r="M493" s="87"/>
      <c r="Y493" s="96"/>
    </row>
    <row r="494" ht="14.25" customHeight="1">
      <c r="I494" s="86"/>
      <c r="M494" s="87"/>
      <c r="Y494" s="96"/>
    </row>
    <row r="495" ht="14.25" customHeight="1">
      <c r="I495" s="86"/>
      <c r="M495" s="87"/>
      <c r="Y495" s="96"/>
    </row>
    <row r="496" ht="14.25" customHeight="1">
      <c r="I496" s="86"/>
      <c r="M496" s="87"/>
      <c r="Y496" s="96"/>
    </row>
    <row r="497" ht="14.25" customHeight="1">
      <c r="I497" s="86"/>
      <c r="M497" s="87"/>
      <c r="Y497" s="96"/>
    </row>
    <row r="498" ht="14.25" customHeight="1">
      <c r="I498" s="86"/>
      <c r="M498" s="87"/>
      <c r="Y498" s="96"/>
    </row>
    <row r="499" ht="14.25" customHeight="1">
      <c r="I499" s="86"/>
      <c r="M499" s="87"/>
      <c r="Y499" s="96"/>
    </row>
    <row r="500" ht="14.25" customHeight="1">
      <c r="I500" s="86"/>
      <c r="M500" s="87"/>
      <c r="Y500" s="96"/>
    </row>
    <row r="501" ht="14.25" customHeight="1">
      <c r="I501" s="86"/>
      <c r="M501" s="87"/>
      <c r="Y501" s="96"/>
    </row>
    <row r="502" ht="14.25" customHeight="1">
      <c r="I502" s="86"/>
      <c r="M502" s="87"/>
      <c r="Y502" s="96"/>
    </row>
    <row r="503" ht="14.25" customHeight="1">
      <c r="I503" s="86"/>
      <c r="M503" s="87"/>
      <c r="Y503" s="96"/>
    </row>
    <row r="504" ht="14.25" customHeight="1">
      <c r="I504" s="86"/>
      <c r="M504" s="87"/>
      <c r="Y504" s="96"/>
    </row>
    <row r="505" ht="14.25" customHeight="1">
      <c r="I505" s="86"/>
      <c r="M505" s="87"/>
      <c r="Y505" s="96"/>
    </row>
    <row r="506" ht="14.25" customHeight="1">
      <c r="I506" s="86"/>
      <c r="M506" s="87"/>
      <c r="Y506" s="96"/>
    </row>
    <row r="507" ht="14.25" customHeight="1">
      <c r="I507" s="86"/>
      <c r="M507" s="87"/>
      <c r="Y507" s="96"/>
    </row>
    <row r="508" ht="14.25" customHeight="1">
      <c r="I508" s="86"/>
      <c r="M508" s="87"/>
      <c r="Y508" s="96"/>
    </row>
    <row r="509" ht="14.25" customHeight="1">
      <c r="I509" s="86"/>
      <c r="M509" s="87"/>
      <c r="Y509" s="96"/>
    </row>
    <row r="510" ht="14.25" customHeight="1">
      <c r="I510" s="86"/>
      <c r="M510" s="87"/>
      <c r="Y510" s="96"/>
    </row>
    <row r="511" ht="14.25" customHeight="1">
      <c r="I511" s="86"/>
      <c r="M511" s="87"/>
      <c r="Y511" s="96"/>
    </row>
    <row r="512" ht="14.25" customHeight="1">
      <c r="I512" s="86"/>
      <c r="M512" s="87"/>
      <c r="Y512" s="96"/>
    </row>
    <row r="513" ht="14.25" customHeight="1">
      <c r="I513" s="86"/>
      <c r="M513" s="87"/>
      <c r="Y513" s="96"/>
    </row>
    <row r="514" ht="14.25" customHeight="1">
      <c r="I514" s="86"/>
      <c r="M514" s="87"/>
      <c r="Y514" s="96"/>
    </row>
    <row r="515" ht="14.25" customHeight="1">
      <c r="I515" s="86"/>
      <c r="M515" s="87"/>
      <c r="Y515" s="96"/>
    </row>
    <row r="516" ht="14.25" customHeight="1">
      <c r="I516" s="86"/>
      <c r="M516" s="87"/>
      <c r="Y516" s="96"/>
    </row>
    <row r="517" ht="14.25" customHeight="1">
      <c r="I517" s="86"/>
      <c r="M517" s="87"/>
      <c r="Y517" s="96"/>
    </row>
    <row r="518" ht="14.25" customHeight="1">
      <c r="I518" s="86"/>
      <c r="M518" s="87"/>
      <c r="Y518" s="96"/>
    </row>
    <row r="519" ht="14.25" customHeight="1">
      <c r="I519" s="86"/>
      <c r="M519" s="87"/>
      <c r="Y519" s="96"/>
    </row>
    <row r="520" ht="14.25" customHeight="1">
      <c r="I520" s="86"/>
      <c r="M520" s="87"/>
      <c r="Y520" s="96"/>
    </row>
    <row r="521" ht="14.25" customHeight="1">
      <c r="I521" s="86"/>
      <c r="M521" s="87"/>
      <c r="Y521" s="96"/>
    </row>
    <row r="522" ht="14.25" customHeight="1">
      <c r="I522" s="86"/>
      <c r="M522" s="87"/>
      <c r="Y522" s="96"/>
    </row>
    <row r="523" ht="14.25" customHeight="1">
      <c r="I523" s="86"/>
      <c r="M523" s="87"/>
      <c r="Y523" s="96"/>
    </row>
    <row r="524" ht="14.25" customHeight="1">
      <c r="I524" s="86"/>
      <c r="M524" s="87"/>
      <c r="Y524" s="96"/>
    </row>
    <row r="525" ht="14.25" customHeight="1">
      <c r="I525" s="86"/>
      <c r="M525" s="87"/>
      <c r="Y525" s="96"/>
    </row>
    <row r="526" ht="14.25" customHeight="1">
      <c r="I526" s="86"/>
      <c r="M526" s="87"/>
      <c r="Y526" s="96"/>
    </row>
    <row r="527" ht="14.25" customHeight="1">
      <c r="I527" s="86"/>
      <c r="M527" s="87"/>
      <c r="Y527" s="96"/>
    </row>
    <row r="528" ht="14.25" customHeight="1">
      <c r="I528" s="86"/>
      <c r="M528" s="87"/>
      <c r="Y528" s="96"/>
    </row>
    <row r="529" ht="14.25" customHeight="1">
      <c r="I529" s="86"/>
      <c r="M529" s="87"/>
      <c r="Y529" s="96"/>
    </row>
    <row r="530" ht="14.25" customHeight="1">
      <c r="I530" s="86"/>
      <c r="M530" s="87"/>
      <c r="Y530" s="96"/>
    </row>
    <row r="531" ht="14.25" customHeight="1">
      <c r="I531" s="86"/>
      <c r="M531" s="87"/>
      <c r="Y531" s="96"/>
    </row>
    <row r="532" ht="14.25" customHeight="1">
      <c r="I532" s="86"/>
      <c r="M532" s="87"/>
      <c r="Y532" s="96"/>
    </row>
    <row r="533" ht="14.25" customHeight="1">
      <c r="I533" s="86"/>
      <c r="M533" s="87"/>
      <c r="Y533" s="96"/>
    </row>
    <row r="534" ht="14.25" customHeight="1">
      <c r="I534" s="86"/>
      <c r="M534" s="87"/>
      <c r="Y534" s="96"/>
    </row>
    <row r="535" ht="14.25" customHeight="1">
      <c r="I535" s="86"/>
      <c r="M535" s="87"/>
      <c r="Y535" s="96"/>
    </row>
    <row r="536" ht="14.25" customHeight="1">
      <c r="I536" s="86"/>
      <c r="M536" s="87"/>
      <c r="Y536" s="96"/>
    </row>
    <row r="537" ht="14.25" customHeight="1">
      <c r="I537" s="86"/>
      <c r="M537" s="87"/>
      <c r="Y537" s="96"/>
    </row>
    <row r="538" ht="14.25" customHeight="1">
      <c r="I538" s="86"/>
      <c r="M538" s="87"/>
      <c r="Y538" s="96"/>
    </row>
    <row r="539" ht="14.25" customHeight="1">
      <c r="I539" s="86"/>
      <c r="M539" s="87"/>
      <c r="Y539" s="96"/>
    </row>
    <row r="540" ht="14.25" customHeight="1">
      <c r="I540" s="86"/>
      <c r="M540" s="87"/>
      <c r="Y540" s="96"/>
    </row>
    <row r="541" ht="14.25" customHeight="1">
      <c r="I541" s="86"/>
      <c r="M541" s="87"/>
      <c r="Y541" s="96"/>
    </row>
    <row r="542" ht="14.25" customHeight="1">
      <c r="I542" s="86"/>
      <c r="M542" s="87"/>
      <c r="Y542" s="96"/>
    </row>
    <row r="543" ht="14.25" customHeight="1">
      <c r="I543" s="86"/>
      <c r="M543" s="87"/>
      <c r="Y543" s="96"/>
    </row>
    <row r="544" ht="14.25" customHeight="1">
      <c r="I544" s="86"/>
      <c r="M544" s="87"/>
      <c r="Y544" s="96"/>
    </row>
    <row r="545" ht="14.25" customHeight="1">
      <c r="I545" s="86"/>
      <c r="M545" s="87"/>
      <c r="Y545" s="96"/>
    </row>
    <row r="546" ht="14.25" customHeight="1">
      <c r="I546" s="86"/>
      <c r="M546" s="87"/>
      <c r="Y546" s="96"/>
    </row>
    <row r="547" ht="14.25" customHeight="1">
      <c r="I547" s="86"/>
      <c r="M547" s="87"/>
      <c r="Y547" s="96"/>
    </row>
    <row r="548" ht="14.25" customHeight="1">
      <c r="I548" s="86"/>
      <c r="M548" s="87"/>
      <c r="Y548" s="96"/>
    </row>
    <row r="549" ht="14.25" customHeight="1">
      <c r="I549" s="86"/>
      <c r="M549" s="87"/>
      <c r="Y549" s="96"/>
    </row>
    <row r="550" ht="14.25" customHeight="1">
      <c r="I550" s="86"/>
      <c r="M550" s="87"/>
      <c r="Y550" s="96"/>
    </row>
    <row r="551" ht="14.25" customHeight="1">
      <c r="I551" s="86"/>
      <c r="M551" s="87"/>
      <c r="Y551" s="96"/>
    </row>
    <row r="552" ht="14.25" customHeight="1">
      <c r="I552" s="86"/>
      <c r="M552" s="87"/>
      <c r="Y552" s="96"/>
    </row>
    <row r="553" ht="14.25" customHeight="1">
      <c r="I553" s="86"/>
      <c r="M553" s="87"/>
      <c r="Y553" s="96"/>
    </row>
    <row r="554" ht="14.25" customHeight="1">
      <c r="I554" s="86"/>
      <c r="M554" s="87"/>
      <c r="Y554" s="96"/>
    </row>
    <row r="555" ht="14.25" customHeight="1">
      <c r="I555" s="86"/>
      <c r="M555" s="87"/>
      <c r="Y555" s="96"/>
    </row>
    <row r="556" ht="14.25" customHeight="1">
      <c r="I556" s="86"/>
      <c r="M556" s="87"/>
      <c r="Y556" s="96"/>
    </row>
    <row r="557" ht="14.25" customHeight="1">
      <c r="I557" s="86"/>
      <c r="M557" s="87"/>
      <c r="Y557" s="96"/>
    </row>
    <row r="558" ht="14.25" customHeight="1">
      <c r="I558" s="86"/>
      <c r="M558" s="87"/>
      <c r="Y558" s="96"/>
    </row>
    <row r="559" ht="14.25" customHeight="1">
      <c r="I559" s="86"/>
      <c r="M559" s="87"/>
      <c r="Y559" s="96"/>
    </row>
    <row r="560" ht="14.25" customHeight="1">
      <c r="I560" s="86"/>
      <c r="M560" s="87"/>
      <c r="Y560" s="96"/>
    </row>
    <row r="561" ht="14.25" customHeight="1">
      <c r="I561" s="86"/>
      <c r="M561" s="87"/>
      <c r="Y561" s="96"/>
    </row>
    <row r="562" ht="14.25" customHeight="1">
      <c r="I562" s="86"/>
      <c r="M562" s="87"/>
      <c r="Y562" s="96"/>
    </row>
    <row r="563" ht="14.25" customHeight="1">
      <c r="I563" s="86"/>
      <c r="M563" s="87"/>
      <c r="Y563" s="96"/>
    </row>
    <row r="564" ht="14.25" customHeight="1">
      <c r="I564" s="86"/>
      <c r="M564" s="87"/>
      <c r="Y564" s="96"/>
    </row>
    <row r="565" ht="14.25" customHeight="1">
      <c r="I565" s="86"/>
      <c r="M565" s="87"/>
      <c r="Y565" s="96"/>
    </row>
    <row r="566" ht="14.25" customHeight="1">
      <c r="I566" s="86"/>
      <c r="M566" s="87"/>
      <c r="Y566" s="96"/>
    </row>
    <row r="567" ht="14.25" customHeight="1">
      <c r="I567" s="86"/>
      <c r="M567" s="87"/>
      <c r="Y567" s="96"/>
    </row>
    <row r="568" ht="14.25" customHeight="1">
      <c r="I568" s="86"/>
      <c r="M568" s="87"/>
      <c r="Y568" s="96"/>
    </row>
    <row r="569" ht="14.25" customHeight="1">
      <c r="I569" s="86"/>
      <c r="M569" s="87"/>
      <c r="Y569" s="96"/>
    </row>
    <row r="570" ht="14.25" customHeight="1">
      <c r="I570" s="86"/>
      <c r="M570" s="87"/>
      <c r="Y570" s="96"/>
    </row>
    <row r="571" ht="14.25" customHeight="1">
      <c r="I571" s="86"/>
      <c r="M571" s="87"/>
      <c r="Y571" s="96"/>
    </row>
    <row r="572" ht="14.25" customHeight="1">
      <c r="I572" s="86"/>
      <c r="M572" s="87"/>
      <c r="Y572" s="96"/>
    </row>
    <row r="573" ht="14.25" customHeight="1">
      <c r="I573" s="86"/>
      <c r="M573" s="87"/>
      <c r="Y573" s="96"/>
    </row>
    <row r="574" ht="14.25" customHeight="1">
      <c r="I574" s="86"/>
      <c r="M574" s="87"/>
      <c r="Y574" s="96"/>
    </row>
    <row r="575" ht="14.25" customHeight="1">
      <c r="I575" s="86"/>
      <c r="M575" s="87"/>
      <c r="Y575" s="96"/>
    </row>
    <row r="576" ht="14.25" customHeight="1">
      <c r="I576" s="86"/>
      <c r="M576" s="87"/>
      <c r="Y576" s="96"/>
    </row>
    <row r="577" ht="14.25" customHeight="1">
      <c r="I577" s="86"/>
      <c r="M577" s="87"/>
      <c r="Y577" s="96"/>
    </row>
    <row r="578" ht="14.25" customHeight="1">
      <c r="I578" s="86"/>
      <c r="M578" s="87"/>
      <c r="Y578" s="96"/>
    </row>
    <row r="579" ht="14.25" customHeight="1">
      <c r="I579" s="86"/>
      <c r="M579" s="87"/>
      <c r="Y579" s="96"/>
    </row>
    <row r="580" ht="14.25" customHeight="1">
      <c r="I580" s="86"/>
      <c r="M580" s="87"/>
      <c r="Y580" s="96"/>
    </row>
    <row r="581" ht="14.25" customHeight="1">
      <c r="I581" s="86"/>
      <c r="M581" s="87"/>
      <c r="Y581" s="96"/>
    </row>
    <row r="582" ht="14.25" customHeight="1">
      <c r="I582" s="86"/>
      <c r="M582" s="87"/>
      <c r="Y582" s="96"/>
    </row>
    <row r="583" ht="14.25" customHeight="1">
      <c r="I583" s="86"/>
      <c r="M583" s="87"/>
      <c r="Y583" s="96"/>
    </row>
    <row r="584" ht="14.25" customHeight="1">
      <c r="I584" s="86"/>
      <c r="M584" s="87"/>
      <c r="Y584" s="96"/>
    </row>
    <row r="585" ht="14.25" customHeight="1">
      <c r="I585" s="86"/>
      <c r="M585" s="87"/>
      <c r="Y585" s="96"/>
    </row>
    <row r="586" ht="14.25" customHeight="1">
      <c r="I586" s="86"/>
      <c r="M586" s="87"/>
      <c r="Y586" s="96"/>
    </row>
    <row r="587" ht="14.25" customHeight="1">
      <c r="I587" s="86"/>
      <c r="M587" s="87"/>
      <c r="Y587" s="96"/>
    </row>
    <row r="588" ht="14.25" customHeight="1">
      <c r="I588" s="86"/>
      <c r="M588" s="87"/>
      <c r="Y588" s="96"/>
    </row>
    <row r="589" ht="14.25" customHeight="1">
      <c r="I589" s="86"/>
      <c r="M589" s="87"/>
      <c r="Y589" s="96"/>
    </row>
    <row r="590" ht="14.25" customHeight="1">
      <c r="I590" s="86"/>
      <c r="M590" s="87"/>
      <c r="Y590" s="96"/>
    </row>
    <row r="591" ht="14.25" customHeight="1">
      <c r="I591" s="86"/>
      <c r="M591" s="87"/>
      <c r="Y591" s="96"/>
    </row>
    <row r="592" ht="14.25" customHeight="1">
      <c r="I592" s="86"/>
      <c r="M592" s="87"/>
      <c r="Y592" s="96"/>
    </row>
    <row r="593" ht="14.25" customHeight="1">
      <c r="I593" s="86"/>
      <c r="M593" s="87"/>
      <c r="Y593" s="96"/>
    </row>
    <row r="594" ht="14.25" customHeight="1">
      <c r="I594" s="86"/>
      <c r="M594" s="87"/>
      <c r="Y594" s="96"/>
    </row>
    <row r="595" ht="14.25" customHeight="1">
      <c r="I595" s="86"/>
      <c r="M595" s="87"/>
      <c r="Y595" s="96"/>
    </row>
    <row r="596" ht="14.25" customHeight="1">
      <c r="I596" s="86"/>
      <c r="M596" s="87"/>
      <c r="Y596" s="96"/>
    </row>
    <row r="597" ht="14.25" customHeight="1">
      <c r="I597" s="86"/>
      <c r="M597" s="87"/>
      <c r="Y597" s="96"/>
    </row>
    <row r="598" ht="14.25" customHeight="1">
      <c r="I598" s="86"/>
      <c r="M598" s="87"/>
      <c r="Y598" s="96"/>
    </row>
    <row r="599" ht="14.25" customHeight="1">
      <c r="I599" s="86"/>
      <c r="M599" s="87"/>
      <c r="Y599" s="96"/>
    </row>
    <row r="600" ht="14.25" customHeight="1">
      <c r="I600" s="86"/>
      <c r="M600" s="87"/>
      <c r="Y600" s="96"/>
    </row>
    <row r="601" ht="14.25" customHeight="1">
      <c r="I601" s="86"/>
      <c r="M601" s="87"/>
      <c r="Y601" s="96"/>
    </row>
    <row r="602" ht="14.25" customHeight="1">
      <c r="I602" s="86"/>
      <c r="M602" s="87"/>
      <c r="Y602" s="96"/>
    </row>
    <row r="603" ht="14.25" customHeight="1">
      <c r="I603" s="86"/>
      <c r="M603" s="87"/>
      <c r="Y603" s="96"/>
    </row>
    <row r="604" ht="14.25" customHeight="1">
      <c r="I604" s="86"/>
      <c r="M604" s="87"/>
      <c r="Y604" s="96"/>
    </row>
    <row r="605" ht="14.25" customHeight="1">
      <c r="I605" s="86"/>
      <c r="M605" s="87"/>
      <c r="Y605" s="96"/>
    </row>
    <row r="606" ht="14.25" customHeight="1">
      <c r="I606" s="86"/>
      <c r="M606" s="87"/>
      <c r="Y606" s="96"/>
    </row>
    <row r="607" ht="14.25" customHeight="1">
      <c r="I607" s="86"/>
      <c r="M607" s="87"/>
      <c r="Y607" s="96"/>
    </row>
    <row r="608" ht="14.25" customHeight="1">
      <c r="I608" s="86"/>
      <c r="M608" s="87"/>
      <c r="Y608" s="96"/>
    </row>
    <row r="609" ht="14.25" customHeight="1">
      <c r="I609" s="86"/>
      <c r="M609" s="87"/>
      <c r="Y609" s="96"/>
    </row>
    <row r="610" ht="14.25" customHeight="1">
      <c r="I610" s="86"/>
      <c r="M610" s="87"/>
      <c r="Y610" s="96"/>
    </row>
    <row r="611" ht="14.25" customHeight="1">
      <c r="I611" s="86"/>
      <c r="M611" s="87"/>
      <c r="Y611" s="96"/>
    </row>
    <row r="612" ht="14.25" customHeight="1">
      <c r="I612" s="86"/>
      <c r="M612" s="87"/>
      <c r="Y612" s="96"/>
    </row>
    <row r="613" ht="14.25" customHeight="1">
      <c r="I613" s="86"/>
      <c r="M613" s="87"/>
      <c r="Y613" s="96"/>
    </row>
    <row r="614" ht="14.25" customHeight="1">
      <c r="I614" s="86"/>
      <c r="M614" s="87"/>
      <c r="Y614" s="96"/>
    </row>
    <row r="615" ht="14.25" customHeight="1">
      <c r="I615" s="86"/>
      <c r="M615" s="87"/>
      <c r="Y615" s="96"/>
    </row>
    <row r="616" ht="14.25" customHeight="1">
      <c r="I616" s="86"/>
      <c r="M616" s="87"/>
      <c r="Y616" s="96"/>
    </row>
    <row r="617" ht="14.25" customHeight="1">
      <c r="I617" s="86"/>
      <c r="M617" s="87"/>
      <c r="Y617" s="96"/>
    </row>
    <row r="618" ht="14.25" customHeight="1">
      <c r="I618" s="86"/>
      <c r="M618" s="87"/>
      <c r="Y618" s="96"/>
    </row>
    <row r="619" ht="14.25" customHeight="1">
      <c r="I619" s="86"/>
      <c r="M619" s="87"/>
      <c r="Y619" s="96"/>
    </row>
    <row r="620" ht="14.25" customHeight="1">
      <c r="I620" s="86"/>
      <c r="M620" s="87"/>
      <c r="Y620" s="96"/>
    </row>
    <row r="621" ht="14.25" customHeight="1">
      <c r="I621" s="86"/>
      <c r="M621" s="87"/>
      <c r="Y621" s="96"/>
    </row>
    <row r="622" ht="14.25" customHeight="1">
      <c r="I622" s="86"/>
      <c r="M622" s="87"/>
      <c r="Y622" s="96"/>
    </row>
    <row r="623" ht="14.25" customHeight="1">
      <c r="I623" s="86"/>
      <c r="M623" s="87"/>
      <c r="Y623" s="96"/>
    </row>
    <row r="624" ht="14.25" customHeight="1">
      <c r="I624" s="86"/>
      <c r="M624" s="87"/>
      <c r="Y624" s="96"/>
    </row>
    <row r="625" ht="14.25" customHeight="1">
      <c r="I625" s="86"/>
      <c r="M625" s="87"/>
      <c r="Y625" s="96"/>
    </row>
    <row r="626" ht="14.25" customHeight="1">
      <c r="I626" s="86"/>
      <c r="M626" s="87"/>
      <c r="Y626" s="96"/>
    </row>
    <row r="627" ht="14.25" customHeight="1">
      <c r="I627" s="86"/>
      <c r="M627" s="87"/>
      <c r="Y627" s="96"/>
    </row>
    <row r="628" ht="14.25" customHeight="1">
      <c r="I628" s="86"/>
      <c r="M628" s="87"/>
      <c r="Y628" s="96"/>
    </row>
    <row r="629" ht="14.25" customHeight="1">
      <c r="I629" s="86"/>
      <c r="M629" s="87"/>
      <c r="Y629" s="96"/>
    </row>
    <row r="630" ht="14.25" customHeight="1">
      <c r="I630" s="86"/>
      <c r="M630" s="87"/>
      <c r="Y630" s="96"/>
    </row>
    <row r="631" ht="14.25" customHeight="1">
      <c r="I631" s="86"/>
      <c r="M631" s="87"/>
      <c r="Y631" s="96"/>
    </row>
    <row r="632" ht="14.25" customHeight="1">
      <c r="I632" s="86"/>
      <c r="M632" s="87"/>
      <c r="Y632" s="96"/>
    </row>
    <row r="633" ht="14.25" customHeight="1">
      <c r="I633" s="86"/>
      <c r="M633" s="87"/>
      <c r="Y633" s="96"/>
    </row>
    <row r="634" ht="14.25" customHeight="1">
      <c r="I634" s="86"/>
      <c r="M634" s="87"/>
      <c r="Y634" s="96"/>
    </row>
    <row r="635" ht="14.25" customHeight="1">
      <c r="I635" s="86"/>
      <c r="M635" s="87"/>
      <c r="Y635" s="96"/>
    </row>
    <row r="636" ht="14.25" customHeight="1">
      <c r="I636" s="86"/>
      <c r="M636" s="87"/>
      <c r="Y636" s="96"/>
    </row>
    <row r="637" ht="14.25" customHeight="1">
      <c r="I637" s="86"/>
      <c r="M637" s="87"/>
      <c r="Y637" s="96"/>
    </row>
    <row r="638" ht="14.25" customHeight="1">
      <c r="I638" s="86"/>
      <c r="M638" s="87"/>
      <c r="Y638" s="96"/>
    </row>
    <row r="639" ht="14.25" customHeight="1">
      <c r="I639" s="86"/>
      <c r="M639" s="87"/>
      <c r="Y639" s="96"/>
    </row>
    <row r="640" ht="14.25" customHeight="1">
      <c r="I640" s="86"/>
      <c r="M640" s="87"/>
      <c r="Y640" s="96"/>
    </row>
    <row r="641" ht="14.25" customHeight="1">
      <c r="I641" s="86"/>
      <c r="M641" s="87"/>
      <c r="Y641" s="96"/>
    </row>
    <row r="642" ht="14.25" customHeight="1">
      <c r="I642" s="86"/>
      <c r="M642" s="87"/>
      <c r="Y642" s="96"/>
    </row>
    <row r="643" ht="14.25" customHeight="1">
      <c r="I643" s="86"/>
      <c r="M643" s="87"/>
      <c r="Y643" s="96"/>
    </row>
    <row r="644" ht="14.25" customHeight="1">
      <c r="I644" s="86"/>
      <c r="M644" s="87"/>
      <c r="Y644" s="96"/>
    </row>
    <row r="645" ht="14.25" customHeight="1">
      <c r="I645" s="86"/>
      <c r="M645" s="87"/>
      <c r="Y645" s="96"/>
    </row>
    <row r="646" ht="14.25" customHeight="1">
      <c r="I646" s="86"/>
      <c r="M646" s="87"/>
      <c r="Y646" s="96"/>
    </row>
    <row r="647" ht="14.25" customHeight="1">
      <c r="I647" s="86"/>
      <c r="M647" s="87"/>
      <c r="Y647" s="96"/>
    </row>
    <row r="648" ht="14.25" customHeight="1">
      <c r="I648" s="86"/>
      <c r="M648" s="87"/>
      <c r="Y648" s="96"/>
    </row>
    <row r="649" ht="14.25" customHeight="1">
      <c r="I649" s="86"/>
      <c r="M649" s="87"/>
      <c r="Y649" s="96"/>
    </row>
    <row r="650" ht="14.25" customHeight="1">
      <c r="I650" s="86"/>
      <c r="M650" s="87"/>
      <c r="Y650" s="96"/>
    </row>
    <row r="651" ht="14.25" customHeight="1">
      <c r="I651" s="86"/>
      <c r="M651" s="87"/>
      <c r="Y651" s="96"/>
    </row>
    <row r="652" ht="14.25" customHeight="1">
      <c r="I652" s="86"/>
      <c r="M652" s="87"/>
      <c r="Y652" s="96"/>
    </row>
    <row r="653" ht="14.25" customHeight="1">
      <c r="I653" s="86"/>
      <c r="M653" s="87"/>
      <c r="Y653" s="96"/>
    </row>
    <row r="654" ht="14.25" customHeight="1">
      <c r="I654" s="86"/>
      <c r="M654" s="87"/>
      <c r="Y654" s="96"/>
    </row>
    <row r="655" ht="14.25" customHeight="1">
      <c r="I655" s="86"/>
      <c r="M655" s="87"/>
      <c r="Y655" s="96"/>
    </row>
    <row r="656" ht="14.25" customHeight="1">
      <c r="I656" s="86"/>
      <c r="M656" s="87"/>
      <c r="Y656" s="96"/>
    </row>
    <row r="657" ht="14.25" customHeight="1">
      <c r="I657" s="86"/>
      <c r="M657" s="87"/>
      <c r="Y657" s="96"/>
    </row>
    <row r="658" ht="14.25" customHeight="1">
      <c r="I658" s="86"/>
      <c r="M658" s="87"/>
      <c r="Y658" s="96"/>
    </row>
    <row r="659" ht="14.25" customHeight="1">
      <c r="I659" s="86"/>
      <c r="M659" s="87"/>
      <c r="Y659" s="96"/>
    </row>
    <row r="660" ht="14.25" customHeight="1">
      <c r="I660" s="86"/>
      <c r="M660" s="87"/>
      <c r="Y660" s="96"/>
    </row>
    <row r="661" ht="14.25" customHeight="1">
      <c r="I661" s="86"/>
      <c r="M661" s="87"/>
      <c r="Y661" s="96"/>
    </row>
    <row r="662" ht="14.25" customHeight="1">
      <c r="I662" s="86"/>
      <c r="M662" s="87"/>
      <c r="Y662" s="96"/>
    </row>
    <row r="663" ht="14.25" customHeight="1">
      <c r="I663" s="86"/>
      <c r="M663" s="87"/>
      <c r="Y663" s="96"/>
    </row>
    <row r="664" ht="14.25" customHeight="1">
      <c r="I664" s="86"/>
      <c r="M664" s="87"/>
      <c r="Y664" s="96"/>
    </row>
    <row r="665" ht="14.25" customHeight="1">
      <c r="I665" s="86"/>
      <c r="M665" s="87"/>
      <c r="Y665" s="96"/>
    </row>
    <row r="666" ht="14.25" customHeight="1">
      <c r="I666" s="86"/>
      <c r="M666" s="87"/>
      <c r="Y666" s="96"/>
    </row>
    <row r="667" ht="14.25" customHeight="1">
      <c r="I667" s="86"/>
      <c r="M667" s="87"/>
      <c r="Y667" s="96"/>
    </row>
    <row r="668" ht="14.25" customHeight="1">
      <c r="I668" s="86"/>
      <c r="M668" s="87"/>
      <c r="Y668" s="96"/>
    </row>
    <row r="669" ht="14.25" customHeight="1">
      <c r="I669" s="86"/>
      <c r="M669" s="87"/>
      <c r="Y669" s="96"/>
    </row>
    <row r="670" ht="14.25" customHeight="1">
      <c r="I670" s="86"/>
      <c r="M670" s="87"/>
      <c r="Y670" s="96"/>
    </row>
    <row r="671" ht="14.25" customHeight="1">
      <c r="I671" s="86"/>
      <c r="M671" s="87"/>
      <c r="Y671" s="96"/>
    </row>
    <row r="672" ht="14.25" customHeight="1">
      <c r="I672" s="86"/>
      <c r="M672" s="87"/>
      <c r="Y672" s="96"/>
    </row>
    <row r="673" ht="14.25" customHeight="1">
      <c r="I673" s="86"/>
      <c r="M673" s="87"/>
      <c r="Y673" s="96"/>
    </row>
    <row r="674" ht="14.25" customHeight="1">
      <c r="I674" s="86"/>
      <c r="M674" s="87"/>
      <c r="Y674" s="96"/>
    </row>
    <row r="675" ht="14.25" customHeight="1">
      <c r="I675" s="86"/>
      <c r="M675" s="87"/>
      <c r="Y675" s="96"/>
    </row>
    <row r="676" ht="14.25" customHeight="1">
      <c r="I676" s="86"/>
      <c r="M676" s="87"/>
      <c r="Y676" s="96"/>
    </row>
    <row r="677" ht="14.25" customHeight="1">
      <c r="I677" s="86"/>
      <c r="M677" s="87"/>
      <c r="Y677" s="96"/>
    </row>
    <row r="678" ht="14.25" customHeight="1">
      <c r="I678" s="86"/>
      <c r="M678" s="87"/>
      <c r="Y678" s="96"/>
    </row>
    <row r="679" ht="14.25" customHeight="1">
      <c r="I679" s="86"/>
      <c r="M679" s="87"/>
      <c r="Y679" s="96"/>
    </row>
    <row r="680" ht="14.25" customHeight="1">
      <c r="I680" s="86"/>
      <c r="M680" s="87"/>
      <c r="Y680" s="96"/>
    </row>
    <row r="681" ht="14.25" customHeight="1">
      <c r="I681" s="86"/>
      <c r="M681" s="87"/>
      <c r="Y681" s="96"/>
    </row>
    <row r="682" ht="14.25" customHeight="1">
      <c r="I682" s="86"/>
      <c r="M682" s="87"/>
      <c r="Y682" s="96"/>
    </row>
    <row r="683" ht="14.25" customHeight="1">
      <c r="I683" s="86"/>
      <c r="M683" s="87"/>
      <c r="Y683" s="96"/>
    </row>
    <row r="684" ht="14.25" customHeight="1">
      <c r="I684" s="86"/>
      <c r="M684" s="87"/>
      <c r="Y684" s="96"/>
    </row>
    <row r="685" ht="14.25" customHeight="1">
      <c r="I685" s="86"/>
      <c r="M685" s="87"/>
      <c r="Y685" s="96"/>
    </row>
    <row r="686" ht="14.25" customHeight="1">
      <c r="I686" s="86"/>
      <c r="M686" s="87"/>
      <c r="Y686" s="96"/>
    </row>
    <row r="687" ht="14.25" customHeight="1">
      <c r="I687" s="86"/>
      <c r="M687" s="87"/>
      <c r="Y687" s="96"/>
    </row>
    <row r="688" ht="14.25" customHeight="1">
      <c r="I688" s="86"/>
      <c r="M688" s="87"/>
      <c r="Y688" s="96"/>
    </row>
    <row r="689" ht="14.25" customHeight="1">
      <c r="I689" s="86"/>
      <c r="M689" s="87"/>
      <c r="Y689" s="96"/>
    </row>
    <row r="690" ht="14.25" customHeight="1">
      <c r="I690" s="86"/>
      <c r="M690" s="87"/>
      <c r="Y690" s="96"/>
    </row>
    <row r="691" ht="14.25" customHeight="1">
      <c r="I691" s="86"/>
      <c r="M691" s="87"/>
      <c r="Y691" s="96"/>
    </row>
    <row r="692" ht="14.25" customHeight="1">
      <c r="I692" s="86"/>
      <c r="M692" s="87"/>
      <c r="Y692" s="96"/>
    </row>
    <row r="693" ht="14.25" customHeight="1">
      <c r="I693" s="86"/>
      <c r="M693" s="87"/>
      <c r="Y693" s="96"/>
    </row>
    <row r="694" ht="14.25" customHeight="1">
      <c r="I694" s="86"/>
      <c r="M694" s="87"/>
      <c r="Y694" s="96"/>
    </row>
    <row r="695" ht="14.25" customHeight="1">
      <c r="I695" s="86"/>
      <c r="M695" s="87"/>
      <c r="Y695" s="96"/>
    </row>
    <row r="696" ht="14.25" customHeight="1">
      <c r="I696" s="86"/>
      <c r="M696" s="87"/>
      <c r="Y696" s="96"/>
    </row>
    <row r="697" ht="14.25" customHeight="1">
      <c r="I697" s="86"/>
      <c r="M697" s="87"/>
      <c r="Y697" s="96"/>
    </row>
    <row r="698" ht="14.25" customHeight="1">
      <c r="I698" s="86"/>
      <c r="M698" s="87"/>
      <c r="Y698" s="96"/>
    </row>
    <row r="699" ht="14.25" customHeight="1">
      <c r="I699" s="86"/>
      <c r="M699" s="87"/>
      <c r="Y699" s="96"/>
    </row>
    <row r="700" ht="14.25" customHeight="1">
      <c r="I700" s="86"/>
      <c r="M700" s="87"/>
      <c r="Y700" s="96"/>
    </row>
    <row r="701" ht="14.25" customHeight="1">
      <c r="I701" s="86"/>
      <c r="M701" s="87"/>
      <c r="Y701" s="96"/>
    </row>
    <row r="702" ht="14.25" customHeight="1">
      <c r="I702" s="86"/>
      <c r="M702" s="87"/>
      <c r="Y702" s="96"/>
    </row>
    <row r="703" ht="14.25" customHeight="1">
      <c r="I703" s="86"/>
      <c r="M703" s="87"/>
      <c r="Y703" s="96"/>
    </row>
    <row r="704" ht="14.25" customHeight="1">
      <c r="I704" s="86"/>
      <c r="M704" s="87"/>
      <c r="Y704" s="96"/>
    </row>
    <row r="705" ht="14.25" customHeight="1">
      <c r="I705" s="86"/>
      <c r="M705" s="87"/>
      <c r="Y705" s="96"/>
    </row>
    <row r="706" ht="14.25" customHeight="1">
      <c r="I706" s="86"/>
      <c r="M706" s="87"/>
      <c r="Y706" s="96"/>
    </row>
    <row r="707" ht="14.25" customHeight="1">
      <c r="I707" s="86"/>
      <c r="M707" s="87"/>
      <c r="Y707" s="96"/>
    </row>
    <row r="708" ht="14.25" customHeight="1">
      <c r="I708" s="86"/>
      <c r="M708" s="87"/>
      <c r="Y708" s="96"/>
    </row>
    <row r="709" ht="14.25" customHeight="1">
      <c r="I709" s="86"/>
      <c r="M709" s="87"/>
      <c r="Y709" s="96"/>
    </row>
    <row r="710" ht="14.25" customHeight="1">
      <c r="I710" s="86"/>
      <c r="M710" s="87"/>
      <c r="Y710" s="96"/>
    </row>
    <row r="711" ht="14.25" customHeight="1">
      <c r="I711" s="86"/>
      <c r="M711" s="87"/>
      <c r="Y711" s="96"/>
    </row>
    <row r="712" ht="14.25" customHeight="1">
      <c r="I712" s="86"/>
      <c r="M712" s="87"/>
      <c r="Y712" s="96"/>
    </row>
    <row r="713" ht="14.25" customHeight="1">
      <c r="I713" s="86"/>
      <c r="M713" s="87"/>
      <c r="Y713" s="96"/>
    </row>
    <row r="714" ht="14.25" customHeight="1">
      <c r="I714" s="86"/>
      <c r="M714" s="87"/>
      <c r="Y714" s="96"/>
    </row>
    <row r="715" ht="14.25" customHeight="1">
      <c r="I715" s="86"/>
      <c r="M715" s="87"/>
      <c r="Y715" s="96"/>
    </row>
    <row r="716" ht="14.25" customHeight="1">
      <c r="I716" s="86"/>
      <c r="M716" s="87"/>
      <c r="Y716" s="96"/>
    </row>
    <row r="717" ht="14.25" customHeight="1">
      <c r="I717" s="86"/>
      <c r="M717" s="87"/>
      <c r="Y717" s="96"/>
    </row>
    <row r="718" ht="14.25" customHeight="1">
      <c r="I718" s="86"/>
      <c r="M718" s="87"/>
      <c r="Y718" s="96"/>
    </row>
    <row r="719" ht="14.25" customHeight="1">
      <c r="I719" s="86"/>
      <c r="M719" s="87"/>
      <c r="Y719" s="96"/>
    </row>
    <row r="720" ht="14.25" customHeight="1">
      <c r="I720" s="86"/>
      <c r="M720" s="87"/>
      <c r="Y720" s="96"/>
    </row>
    <row r="721" ht="14.25" customHeight="1">
      <c r="I721" s="86"/>
      <c r="M721" s="87"/>
      <c r="Y721" s="96"/>
    </row>
    <row r="722" ht="14.25" customHeight="1">
      <c r="I722" s="86"/>
      <c r="M722" s="87"/>
      <c r="Y722" s="96"/>
    </row>
    <row r="723" ht="14.25" customHeight="1">
      <c r="I723" s="86"/>
      <c r="M723" s="87"/>
      <c r="Y723" s="96"/>
    </row>
    <row r="724" ht="14.25" customHeight="1">
      <c r="I724" s="86"/>
      <c r="M724" s="87"/>
      <c r="Y724" s="96"/>
    </row>
    <row r="725" ht="14.25" customHeight="1">
      <c r="I725" s="86"/>
      <c r="M725" s="87"/>
      <c r="Y725" s="96"/>
    </row>
    <row r="726" ht="14.25" customHeight="1">
      <c r="I726" s="86"/>
      <c r="M726" s="87"/>
      <c r="Y726" s="96"/>
    </row>
    <row r="727" ht="14.25" customHeight="1">
      <c r="I727" s="86"/>
      <c r="M727" s="87"/>
      <c r="Y727" s="96"/>
    </row>
    <row r="728" ht="14.25" customHeight="1">
      <c r="I728" s="86"/>
      <c r="M728" s="87"/>
      <c r="Y728" s="96"/>
    </row>
    <row r="729" ht="14.25" customHeight="1">
      <c r="I729" s="86"/>
      <c r="M729" s="87"/>
      <c r="Y729" s="96"/>
    </row>
    <row r="730" ht="14.25" customHeight="1">
      <c r="I730" s="86"/>
      <c r="M730" s="87"/>
      <c r="Y730" s="96"/>
    </row>
    <row r="731" ht="14.25" customHeight="1">
      <c r="I731" s="86"/>
      <c r="M731" s="87"/>
      <c r="Y731" s="96"/>
    </row>
    <row r="732" ht="14.25" customHeight="1">
      <c r="I732" s="86"/>
      <c r="M732" s="87"/>
      <c r="Y732" s="96"/>
    </row>
    <row r="733" ht="14.25" customHeight="1">
      <c r="I733" s="86"/>
      <c r="M733" s="87"/>
      <c r="Y733" s="96"/>
    </row>
    <row r="734" ht="14.25" customHeight="1">
      <c r="I734" s="86"/>
      <c r="M734" s="87"/>
      <c r="Y734" s="96"/>
    </row>
    <row r="735" ht="14.25" customHeight="1">
      <c r="I735" s="86"/>
      <c r="M735" s="87"/>
      <c r="Y735" s="96"/>
    </row>
    <row r="736" ht="14.25" customHeight="1">
      <c r="I736" s="86"/>
      <c r="M736" s="87"/>
      <c r="Y736" s="96"/>
    </row>
    <row r="737" ht="14.25" customHeight="1">
      <c r="I737" s="86"/>
      <c r="M737" s="87"/>
      <c r="Y737" s="96"/>
    </row>
    <row r="738" ht="14.25" customHeight="1">
      <c r="I738" s="86"/>
      <c r="M738" s="87"/>
      <c r="Y738" s="96"/>
    </row>
    <row r="739" ht="14.25" customHeight="1">
      <c r="I739" s="86"/>
      <c r="M739" s="87"/>
      <c r="Y739" s="96"/>
    </row>
    <row r="740" ht="14.25" customHeight="1">
      <c r="I740" s="86"/>
      <c r="M740" s="87"/>
      <c r="Y740" s="96"/>
    </row>
    <row r="741" ht="14.25" customHeight="1">
      <c r="I741" s="86"/>
      <c r="M741" s="87"/>
      <c r="Y741" s="96"/>
    </row>
    <row r="742" ht="14.25" customHeight="1">
      <c r="I742" s="86"/>
      <c r="M742" s="87"/>
      <c r="Y742" s="96"/>
    </row>
    <row r="743" ht="14.25" customHeight="1">
      <c r="I743" s="86"/>
      <c r="M743" s="87"/>
      <c r="Y743" s="96"/>
    </row>
    <row r="744" ht="14.25" customHeight="1">
      <c r="I744" s="86"/>
      <c r="M744" s="87"/>
      <c r="Y744" s="96"/>
    </row>
    <row r="745" ht="14.25" customHeight="1">
      <c r="I745" s="86"/>
      <c r="M745" s="87"/>
      <c r="Y745" s="96"/>
    </row>
    <row r="746" ht="14.25" customHeight="1">
      <c r="I746" s="86"/>
      <c r="M746" s="87"/>
      <c r="Y746" s="96"/>
    </row>
    <row r="747" ht="14.25" customHeight="1">
      <c r="I747" s="86"/>
      <c r="M747" s="87"/>
      <c r="Y747" s="96"/>
    </row>
    <row r="748" ht="14.25" customHeight="1">
      <c r="I748" s="86"/>
      <c r="M748" s="87"/>
      <c r="Y748" s="96"/>
    </row>
    <row r="749" ht="14.25" customHeight="1">
      <c r="I749" s="86"/>
      <c r="M749" s="87"/>
      <c r="Y749" s="96"/>
    </row>
    <row r="750" ht="14.25" customHeight="1">
      <c r="I750" s="86"/>
      <c r="M750" s="87"/>
      <c r="Y750" s="96"/>
    </row>
    <row r="751" ht="14.25" customHeight="1">
      <c r="I751" s="86"/>
      <c r="M751" s="87"/>
      <c r="Y751" s="96"/>
    </row>
    <row r="752" ht="14.25" customHeight="1">
      <c r="I752" s="86"/>
      <c r="M752" s="87"/>
      <c r="Y752" s="96"/>
    </row>
    <row r="753" ht="14.25" customHeight="1">
      <c r="I753" s="86"/>
      <c r="M753" s="87"/>
      <c r="Y753" s="96"/>
    </row>
    <row r="754" ht="14.25" customHeight="1">
      <c r="I754" s="86"/>
      <c r="M754" s="87"/>
      <c r="Y754" s="96"/>
    </row>
    <row r="755" ht="14.25" customHeight="1">
      <c r="I755" s="86"/>
      <c r="M755" s="87"/>
      <c r="Y755" s="96"/>
    </row>
    <row r="756" ht="14.25" customHeight="1">
      <c r="I756" s="86"/>
      <c r="M756" s="87"/>
      <c r="Y756" s="96"/>
    </row>
    <row r="757" ht="14.25" customHeight="1">
      <c r="I757" s="86"/>
      <c r="M757" s="87"/>
      <c r="Y757" s="96"/>
    </row>
    <row r="758" ht="14.25" customHeight="1">
      <c r="I758" s="86"/>
      <c r="M758" s="87"/>
      <c r="Y758" s="96"/>
    </row>
    <row r="759" ht="14.25" customHeight="1">
      <c r="I759" s="86"/>
      <c r="M759" s="87"/>
      <c r="Y759" s="96"/>
    </row>
    <row r="760" ht="14.25" customHeight="1">
      <c r="I760" s="86"/>
      <c r="M760" s="87"/>
      <c r="Y760" s="96"/>
    </row>
    <row r="761" ht="14.25" customHeight="1">
      <c r="I761" s="86"/>
      <c r="M761" s="87"/>
      <c r="Y761" s="96"/>
    </row>
    <row r="762" ht="14.25" customHeight="1">
      <c r="I762" s="86"/>
      <c r="M762" s="87"/>
      <c r="Y762" s="96"/>
    </row>
    <row r="763" ht="14.25" customHeight="1">
      <c r="I763" s="86"/>
      <c r="M763" s="87"/>
      <c r="Y763" s="96"/>
    </row>
    <row r="764" ht="14.25" customHeight="1">
      <c r="I764" s="86"/>
      <c r="M764" s="87"/>
      <c r="Y764" s="96"/>
    </row>
    <row r="765" ht="14.25" customHeight="1">
      <c r="I765" s="86"/>
      <c r="M765" s="87"/>
      <c r="Y765" s="96"/>
    </row>
    <row r="766" ht="14.25" customHeight="1">
      <c r="I766" s="86"/>
      <c r="M766" s="87"/>
      <c r="Y766" s="96"/>
    </row>
    <row r="767" ht="14.25" customHeight="1">
      <c r="I767" s="86"/>
      <c r="M767" s="87"/>
      <c r="Y767" s="96"/>
    </row>
    <row r="768" ht="14.25" customHeight="1">
      <c r="I768" s="86"/>
      <c r="M768" s="87"/>
      <c r="Y768" s="96"/>
    </row>
    <row r="769" ht="14.25" customHeight="1">
      <c r="I769" s="86"/>
      <c r="M769" s="87"/>
      <c r="Y769" s="96"/>
    </row>
    <row r="770" ht="14.25" customHeight="1">
      <c r="I770" s="86"/>
      <c r="M770" s="87"/>
      <c r="Y770" s="96"/>
    </row>
    <row r="771" ht="14.25" customHeight="1">
      <c r="I771" s="86"/>
      <c r="M771" s="87"/>
      <c r="Y771" s="96"/>
    </row>
    <row r="772" ht="14.25" customHeight="1">
      <c r="I772" s="86"/>
      <c r="M772" s="87"/>
      <c r="Y772" s="96"/>
    </row>
    <row r="773" ht="14.25" customHeight="1">
      <c r="I773" s="86"/>
      <c r="M773" s="87"/>
      <c r="Y773" s="96"/>
    </row>
    <row r="774" ht="14.25" customHeight="1">
      <c r="I774" s="86"/>
      <c r="M774" s="87"/>
      <c r="Y774" s="96"/>
    </row>
    <row r="775" ht="14.25" customHeight="1">
      <c r="I775" s="86"/>
      <c r="M775" s="87"/>
      <c r="Y775" s="96"/>
    </row>
    <row r="776" ht="14.25" customHeight="1">
      <c r="I776" s="86"/>
      <c r="M776" s="87"/>
      <c r="Y776" s="96"/>
    </row>
    <row r="777" ht="14.25" customHeight="1">
      <c r="I777" s="86"/>
      <c r="M777" s="87"/>
      <c r="Y777" s="96"/>
    </row>
    <row r="778" ht="14.25" customHeight="1">
      <c r="I778" s="86"/>
      <c r="M778" s="87"/>
      <c r="Y778" s="96"/>
    </row>
    <row r="779" ht="14.25" customHeight="1">
      <c r="I779" s="86"/>
      <c r="M779" s="87"/>
      <c r="Y779" s="96"/>
    </row>
    <row r="780" ht="14.25" customHeight="1">
      <c r="I780" s="86"/>
      <c r="M780" s="87"/>
      <c r="Y780" s="96"/>
    </row>
    <row r="781" ht="14.25" customHeight="1">
      <c r="I781" s="86"/>
      <c r="M781" s="87"/>
      <c r="Y781" s="96"/>
    </row>
    <row r="782" ht="14.25" customHeight="1">
      <c r="I782" s="86"/>
      <c r="M782" s="87"/>
      <c r="Y782" s="96"/>
    </row>
    <row r="783" ht="14.25" customHeight="1">
      <c r="I783" s="86"/>
      <c r="M783" s="87"/>
      <c r="Y783" s="96"/>
    </row>
    <row r="784" ht="14.25" customHeight="1">
      <c r="I784" s="86"/>
      <c r="M784" s="87"/>
      <c r="Y784" s="96"/>
    </row>
    <row r="785" ht="14.25" customHeight="1">
      <c r="I785" s="86"/>
      <c r="M785" s="87"/>
      <c r="Y785" s="96"/>
    </row>
    <row r="786" ht="14.25" customHeight="1">
      <c r="I786" s="86"/>
      <c r="M786" s="87"/>
      <c r="Y786" s="96"/>
    </row>
    <row r="787" ht="14.25" customHeight="1">
      <c r="I787" s="86"/>
      <c r="M787" s="87"/>
      <c r="Y787" s="96"/>
    </row>
    <row r="788" ht="14.25" customHeight="1">
      <c r="I788" s="86"/>
      <c r="M788" s="87"/>
      <c r="Y788" s="96"/>
    </row>
    <row r="789" ht="14.25" customHeight="1">
      <c r="I789" s="86"/>
      <c r="M789" s="87"/>
      <c r="Y789" s="96"/>
    </row>
    <row r="790" ht="14.25" customHeight="1">
      <c r="I790" s="86"/>
      <c r="M790" s="87"/>
      <c r="Y790" s="96"/>
    </row>
    <row r="791" ht="14.25" customHeight="1">
      <c r="I791" s="86"/>
      <c r="M791" s="87"/>
      <c r="Y791" s="96"/>
    </row>
    <row r="792" ht="14.25" customHeight="1">
      <c r="I792" s="86"/>
      <c r="M792" s="87"/>
      <c r="Y792" s="96"/>
    </row>
    <row r="793" ht="14.25" customHeight="1">
      <c r="I793" s="86"/>
      <c r="M793" s="87"/>
      <c r="Y793" s="96"/>
    </row>
    <row r="794" ht="14.25" customHeight="1">
      <c r="I794" s="86"/>
      <c r="M794" s="87"/>
      <c r="Y794" s="96"/>
    </row>
    <row r="795" ht="14.25" customHeight="1">
      <c r="I795" s="86"/>
      <c r="M795" s="87"/>
      <c r="Y795" s="96"/>
    </row>
    <row r="796" ht="14.25" customHeight="1">
      <c r="I796" s="86"/>
      <c r="M796" s="87"/>
      <c r="Y796" s="96"/>
    </row>
    <row r="797" ht="14.25" customHeight="1">
      <c r="I797" s="86"/>
      <c r="M797" s="87"/>
      <c r="Y797" s="96"/>
    </row>
    <row r="798" ht="14.25" customHeight="1">
      <c r="I798" s="86"/>
      <c r="M798" s="87"/>
      <c r="Y798" s="96"/>
    </row>
    <row r="799" ht="14.25" customHeight="1">
      <c r="I799" s="86"/>
      <c r="M799" s="87"/>
      <c r="Y799" s="96"/>
    </row>
    <row r="800" ht="14.25" customHeight="1">
      <c r="I800" s="86"/>
      <c r="M800" s="87"/>
      <c r="Y800" s="96"/>
    </row>
    <row r="801" ht="14.25" customHeight="1">
      <c r="I801" s="86"/>
      <c r="M801" s="87"/>
      <c r="Y801" s="96"/>
    </row>
    <row r="802" ht="14.25" customHeight="1">
      <c r="I802" s="86"/>
      <c r="M802" s="87"/>
      <c r="Y802" s="96"/>
    </row>
    <row r="803" ht="14.25" customHeight="1">
      <c r="I803" s="86"/>
      <c r="M803" s="87"/>
      <c r="Y803" s="96"/>
    </row>
    <row r="804" ht="14.25" customHeight="1">
      <c r="I804" s="86"/>
      <c r="M804" s="87"/>
      <c r="Y804" s="96"/>
    </row>
    <row r="805" ht="14.25" customHeight="1">
      <c r="I805" s="86"/>
      <c r="M805" s="87"/>
      <c r="Y805" s="96"/>
    </row>
    <row r="806" ht="14.25" customHeight="1">
      <c r="I806" s="86"/>
      <c r="M806" s="87"/>
      <c r="Y806" s="96"/>
    </row>
    <row r="807" ht="14.25" customHeight="1">
      <c r="I807" s="86"/>
      <c r="M807" s="87"/>
      <c r="Y807" s="96"/>
    </row>
    <row r="808" ht="14.25" customHeight="1">
      <c r="I808" s="86"/>
      <c r="M808" s="87"/>
      <c r="Y808" s="96"/>
    </row>
    <row r="809" ht="14.25" customHeight="1">
      <c r="I809" s="86"/>
      <c r="M809" s="87"/>
      <c r="Y809" s="96"/>
    </row>
    <row r="810" ht="14.25" customHeight="1">
      <c r="I810" s="86"/>
      <c r="M810" s="87"/>
      <c r="Y810" s="96"/>
    </row>
    <row r="811" ht="14.25" customHeight="1">
      <c r="I811" s="86"/>
      <c r="M811" s="87"/>
      <c r="Y811" s="96"/>
    </row>
    <row r="812" ht="14.25" customHeight="1">
      <c r="I812" s="86"/>
      <c r="M812" s="87"/>
      <c r="Y812" s="96"/>
    </row>
    <row r="813" ht="14.25" customHeight="1">
      <c r="I813" s="86"/>
      <c r="M813" s="87"/>
      <c r="Y813" s="96"/>
    </row>
    <row r="814" ht="14.25" customHeight="1">
      <c r="I814" s="86"/>
      <c r="M814" s="87"/>
      <c r="Y814" s="96"/>
    </row>
    <row r="815" ht="14.25" customHeight="1">
      <c r="I815" s="86"/>
      <c r="M815" s="87"/>
      <c r="Y815" s="96"/>
    </row>
    <row r="816" ht="14.25" customHeight="1">
      <c r="I816" s="86"/>
      <c r="M816" s="87"/>
      <c r="Y816" s="96"/>
    </row>
    <row r="817" ht="14.25" customHeight="1">
      <c r="I817" s="86"/>
      <c r="M817" s="87"/>
      <c r="Y817" s="96"/>
    </row>
    <row r="818" ht="14.25" customHeight="1">
      <c r="I818" s="86"/>
      <c r="M818" s="87"/>
      <c r="Y818" s="96"/>
    </row>
    <row r="819" ht="14.25" customHeight="1">
      <c r="I819" s="86"/>
      <c r="M819" s="87"/>
      <c r="Y819" s="96"/>
    </row>
    <row r="820" ht="14.25" customHeight="1">
      <c r="I820" s="86"/>
      <c r="M820" s="87"/>
      <c r="Y820" s="96"/>
    </row>
    <row r="821" ht="14.25" customHeight="1">
      <c r="I821" s="86"/>
      <c r="M821" s="87"/>
      <c r="Y821" s="96"/>
    </row>
    <row r="822" ht="14.25" customHeight="1">
      <c r="I822" s="86"/>
      <c r="M822" s="87"/>
      <c r="Y822" s="96"/>
    </row>
    <row r="823" ht="14.25" customHeight="1">
      <c r="I823" s="86"/>
      <c r="M823" s="87"/>
      <c r="Y823" s="96"/>
    </row>
    <row r="824" ht="14.25" customHeight="1">
      <c r="I824" s="86"/>
      <c r="M824" s="87"/>
      <c r="Y824" s="96"/>
    </row>
    <row r="825" ht="14.25" customHeight="1">
      <c r="I825" s="86"/>
      <c r="M825" s="87"/>
      <c r="Y825" s="96"/>
    </row>
    <row r="826" ht="14.25" customHeight="1">
      <c r="I826" s="86"/>
      <c r="M826" s="87"/>
      <c r="Y826" s="96"/>
    </row>
    <row r="827" ht="14.25" customHeight="1">
      <c r="I827" s="86"/>
      <c r="M827" s="87"/>
      <c r="Y827" s="96"/>
    </row>
    <row r="828" ht="14.25" customHeight="1">
      <c r="I828" s="86"/>
      <c r="M828" s="87"/>
      <c r="Y828" s="96"/>
    </row>
    <row r="829" ht="14.25" customHeight="1">
      <c r="I829" s="86"/>
      <c r="M829" s="87"/>
      <c r="Y829" s="96"/>
    </row>
    <row r="830" ht="14.25" customHeight="1">
      <c r="I830" s="86"/>
      <c r="M830" s="87"/>
      <c r="Y830" s="96"/>
    </row>
    <row r="831" ht="14.25" customHeight="1">
      <c r="I831" s="86"/>
      <c r="M831" s="87"/>
      <c r="Y831" s="96"/>
    </row>
    <row r="832" ht="14.25" customHeight="1">
      <c r="I832" s="86"/>
      <c r="M832" s="87"/>
      <c r="Y832" s="96"/>
    </row>
    <row r="833" ht="14.25" customHeight="1">
      <c r="I833" s="86"/>
      <c r="M833" s="87"/>
      <c r="Y833" s="96"/>
    </row>
    <row r="834" ht="14.25" customHeight="1">
      <c r="I834" s="86"/>
      <c r="M834" s="87"/>
      <c r="Y834" s="96"/>
    </row>
    <row r="835" ht="14.25" customHeight="1">
      <c r="I835" s="86"/>
      <c r="M835" s="87"/>
      <c r="Y835" s="96"/>
    </row>
    <row r="836" ht="14.25" customHeight="1">
      <c r="I836" s="86"/>
      <c r="M836" s="87"/>
      <c r="Y836" s="96"/>
    </row>
    <row r="837" ht="14.25" customHeight="1">
      <c r="I837" s="86"/>
      <c r="M837" s="87"/>
      <c r="Y837" s="96"/>
    </row>
    <row r="838" ht="14.25" customHeight="1">
      <c r="I838" s="86"/>
      <c r="M838" s="87"/>
      <c r="Y838" s="96"/>
    </row>
    <row r="839" ht="14.25" customHeight="1">
      <c r="I839" s="86"/>
      <c r="M839" s="87"/>
      <c r="Y839" s="96"/>
    </row>
    <row r="840" ht="14.25" customHeight="1">
      <c r="I840" s="86"/>
      <c r="M840" s="87"/>
      <c r="Y840" s="96"/>
    </row>
    <row r="841" ht="14.25" customHeight="1">
      <c r="I841" s="86"/>
      <c r="M841" s="87"/>
      <c r="Y841" s="96"/>
    </row>
    <row r="842" ht="14.25" customHeight="1">
      <c r="I842" s="86"/>
      <c r="M842" s="87"/>
      <c r="Y842" s="96"/>
    </row>
    <row r="843" ht="14.25" customHeight="1">
      <c r="I843" s="86"/>
      <c r="M843" s="87"/>
      <c r="Y843" s="96"/>
    </row>
    <row r="844" ht="14.25" customHeight="1">
      <c r="I844" s="86"/>
      <c r="M844" s="87"/>
      <c r="Y844" s="96"/>
    </row>
    <row r="845" ht="14.25" customHeight="1">
      <c r="I845" s="86"/>
      <c r="M845" s="87"/>
      <c r="Y845" s="96"/>
    </row>
    <row r="846" ht="14.25" customHeight="1">
      <c r="I846" s="86"/>
      <c r="M846" s="87"/>
      <c r="Y846" s="96"/>
    </row>
    <row r="847" ht="14.25" customHeight="1">
      <c r="I847" s="86"/>
      <c r="M847" s="87"/>
      <c r="Y847" s="96"/>
    </row>
    <row r="848" ht="14.25" customHeight="1">
      <c r="I848" s="86"/>
      <c r="M848" s="87"/>
      <c r="Y848" s="96"/>
    </row>
    <row r="849" ht="14.25" customHeight="1">
      <c r="I849" s="86"/>
      <c r="M849" s="87"/>
      <c r="Y849" s="96"/>
    </row>
    <row r="850" ht="14.25" customHeight="1">
      <c r="I850" s="86"/>
      <c r="M850" s="87"/>
      <c r="Y850" s="96"/>
    </row>
    <row r="851" ht="14.25" customHeight="1">
      <c r="I851" s="86"/>
      <c r="M851" s="87"/>
      <c r="Y851" s="96"/>
    </row>
    <row r="852" ht="14.25" customHeight="1">
      <c r="I852" s="86"/>
      <c r="M852" s="87"/>
      <c r="Y852" s="96"/>
    </row>
    <row r="853" ht="14.25" customHeight="1">
      <c r="I853" s="86"/>
      <c r="M853" s="87"/>
      <c r="Y853" s="96"/>
    </row>
    <row r="854" ht="14.25" customHeight="1">
      <c r="I854" s="86"/>
      <c r="M854" s="87"/>
      <c r="Y854" s="96"/>
    </row>
    <row r="855" ht="14.25" customHeight="1">
      <c r="I855" s="86"/>
      <c r="M855" s="87"/>
      <c r="Y855" s="96"/>
    </row>
    <row r="856" ht="14.25" customHeight="1">
      <c r="I856" s="86"/>
      <c r="M856" s="87"/>
      <c r="Y856" s="96"/>
    </row>
    <row r="857" ht="14.25" customHeight="1">
      <c r="I857" s="86"/>
      <c r="M857" s="87"/>
      <c r="Y857" s="96"/>
    </row>
    <row r="858" ht="14.25" customHeight="1">
      <c r="I858" s="86"/>
      <c r="M858" s="87"/>
      <c r="Y858" s="96"/>
    </row>
    <row r="859" ht="14.25" customHeight="1">
      <c r="I859" s="86"/>
      <c r="M859" s="87"/>
      <c r="Y859" s="96"/>
    </row>
    <row r="860" ht="14.25" customHeight="1">
      <c r="I860" s="86"/>
      <c r="M860" s="87"/>
      <c r="Y860" s="96"/>
    </row>
    <row r="861" ht="14.25" customHeight="1">
      <c r="I861" s="86"/>
      <c r="M861" s="87"/>
      <c r="Y861" s="96"/>
    </row>
    <row r="862" ht="14.25" customHeight="1">
      <c r="I862" s="86"/>
      <c r="M862" s="87"/>
      <c r="Y862" s="96"/>
    </row>
    <row r="863" ht="14.25" customHeight="1">
      <c r="I863" s="86"/>
      <c r="M863" s="87"/>
      <c r="Y863" s="96"/>
    </row>
    <row r="864" ht="14.25" customHeight="1">
      <c r="I864" s="86"/>
      <c r="M864" s="87"/>
      <c r="Y864" s="96"/>
    </row>
    <row r="865" ht="14.25" customHeight="1">
      <c r="I865" s="86"/>
      <c r="M865" s="87"/>
      <c r="Y865" s="96"/>
    </row>
    <row r="866" ht="14.25" customHeight="1">
      <c r="I866" s="86"/>
      <c r="M866" s="87"/>
      <c r="Y866" s="96"/>
    </row>
    <row r="867" ht="14.25" customHeight="1">
      <c r="I867" s="86"/>
      <c r="M867" s="87"/>
      <c r="Y867" s="96"/>
    </row>
    <row r="868" ht="14.25" customHeight="1">
      <c r="I868" s="86"/>
      <c r="M868" s="87"/>
      <c r="Y868" s="96"/>
    </row>
    <row r="869" ht="14.25" customHeight="1">
      <c r="I869" s="86"/>
      <c r="M869" s="87"/>
      <c r="Y869" s="96"/>
    </row>
    <row r="870" ht="14.25" customHeight="1">
      <c r="I870" s="86"/>
      <c r="M870" s="87"/>
      <c r="Y870" s="96"/>
    </row>
    <row r="871" ht="14.25" customHeight="1">
      <c r="I871" s="86"/>
      <c r="M871" s="87"/>
      <c r="Y871" s="96"/>
    </row>
    <row r="872" ht="14.25" customHeight="1">
      <c r="I872" s="86"/>
      <c r="M872" s="87"/>
      <c r="Y872" s="96"/>
    </row>
    <row r="873" ht="14.25" customHeight="1">
      <c r="I873" s="86"/>
      <c r="M873" s="87"/>
      <c r="Y873" s="96"/>
    </row>
    <row r="874" ht="14.25" customHeight="1">
      <c r="I874" s="86"/>
      <c r="M874" s="87"/>
      <c r="Y874" s="96"/>
    </row>
    <row r="875" ht="14.25" customHeight="1">
      <c r="I875" s="86"/>
      <c r="M875" s="87"/>
      <c r="Y875" s="96"/>
    </row>
    <row r="876" ht="14.25" customHeight="1">
      <c r="I876" s="86"/>
      <c r="M876" s="87"/>
      <c r="Y876" s="96"/>
    </row>
    <row r="877" ht="14.25" customHeight="1">
      <c r="I877" s="86"/>
      <c r="M877" s="87"/>
      <c r="Y877" s="96"/>
    </row>
    <row r="878" ht="14.25" customHeight="1">
      <c r="I878" s="86"/>
      <c r="M878" s="87"/>
      <c r="Y878" s="96"/>
    </row>
    <row r="879" ht="14.25" customHeight="1">
      <c r="I879" s="86"/>
      <c r="M879" s="87"/>
      <c r="Y879" s="96"/>
    </row>
    <row r="880" ht="14.25" customHeight="1">
      <c r="I880" s="86"/>
      <c r="M880" s="87"/>
      <c r="Y880" s="96"/>
    </row>
    <row r="881" ht="14.25" customHeight="1">
      <c r="I881" s="86"/>
      <c r="M881" s="87"/>
      <c r="Y881" s="96"/>
    </row>
    <row r="882" ht="14.25" customHeight="1">
      <c r="I882" s="86"/>
      <c r="M882" s="87"/>
      <c r="Y882" s="96"/>
    </row>
    <row r="883" ht="14.25" customHeight="1">
      <c r="I883" s="86"/>
      <c r="M883" s="87"/>
      <c r="Y883" s="96"/>
    </row>
    <row r="884" ht="14.25" customHeight="1">
      <c r="I884" s="86"/>
      <c r="M884" s="87"/>
      <c r="Y884" s="96"/>
    </row>
    <row r="885" ht="14.25" customHeight="1">
      <c r="I885" s="86"/>
      <c r="M885" s="87"/>
      <c r="Y885" s="96"/>
    </row>
    <row r="886" ht="14.25" customHeight="1">
      <c r="I886" s="86"/>
      <c r="M886" s="87"/>
      <c r="Y886" s="96"/>
    </row>
    <row r="887" ht="14.25" customHeight="1">
      <c r="I887" s="86"/>
      <c r="M887" s="87"/>
      <c r="Y887" s="96"/>
    </row>
    <row r="888" ht="14.25" customHeight="1">
      <c r="I888" s="86"/>
      <c r="M888" s="87"/>
      <c r="Y888" s="96"/>
    </row>
    <row r="889" ht="14.25" customHeight="1">
      <c r="I889" s="86"/>
      <c r="M889" s="87"/>
      <c r="Y889" s="96"/>
    </row>
    <row r="890" ht="14.25" customHeight="1">
      <c r="I890" s="86"/>
      <c r="M890" s="87"/>
      <c r="Y890" s="96"/>
    </row>
    <row r="891" ht="14.25" customHeight="1">
      <c r="I891" s="86"/>
      <c r="M891" s="87"/>
      <c r="Y891" s="96"/>
    </row>
    <row r="892" ht="14.25" customHeight="1">
      <c r="I892" s="86"/>
      <c r="M892" s="87"/>
      <c r="Y892" s="96"/>
    </row>
    <row r="893" ht="14.25" customHeight="1">
      <c r="I893" s="86"/>
      <c r="M893" s="87"/>
      <c r="Y893" s="96"/>
    </row>
    <row r="894" ht="14.25" customHeight="1">
      <c r="I894" s="86"/>
      <c r="M894" s="87"/>
      <c r="Y894" s="96"/>
    </row>
    <row r="895" ht="14.25" customHeight="1">
      <c r="I895" s="86"/>
      <c r="M895" s="87"/>
      <c r="Y895" s="96"/>
    </row>
    <row r="896" ht="14.25" customHeight="1">
      <c r="I896" s="86"/>
      <c r="M896" s="87"/>
      <c r="Y896" s="96"/>
    </row>
    <row r="897" ht="14.25" customHeight="1">
      <c r="I897" s="86"/>
      <c r="M897" s="87"/>
      <c r="Y897" s="96"/>
    </row>
    <row r="898" ht="14.25" customHeight="1">
      <c r="I898" s="86"/>
      <c r="M898" s="87"/>
      <c r="Y898" s="96"/>
    </row>
    <row r="899" ht="14.25" customHeight="1">
      <c r="I899" s="86"/>
      <c r="M899" s="87"/>
      <c r="Y899" s="96"/>
    </row>
    <row r="900" ht="14.25" customHeight="1">
      <c r="I900" s="86"/>
      <c r="M900" s="87"/>
      <c r="Y900" s="96"/>
    </row>
    <row r="901" ht="14.25" customHeight="1">
      <c r="I901" s="86"/>
      <c r="M901" s="87"/>
      <c r="Y901" s="96"/>
    </row>
    <row r="902" ht="14.25" customHeight="1">
      <c r="I902" s="86"/>
      <c r="M902" s="87"/>
      <c r="Y902" s="96"/>
    </row>
    <row r="903" ht="14.25" customHeight="1">
      <c r="I903" s="86"/>
      <c r="M903" s="87"/>
      <c r="Y903" s="96"/>
    </row>
    <row r="904" ht="14.25" customHeight="1">
      <c r="I904" s="86"/>
      <c r="M904" s="87"/>
      <c r="Y904" s="96"/>
    </row>
    <row r="905" ht="14.25" customHeight="1">
      <c r="I905" s="86"/>
      <c r="M905" s="87"/>
      <c r="Y905" s="96"/>
    </row>
    <row r="906" ht="14.25" customHeight="1">
      <c r="I906" s="86"/>
      <c r="M906" s="87"/>
      <c r="Y906" s="96"/>
    </row>
    <row r="907" ht="14.25" customHeight="1">
      <c r="I907" s="86"/>
      <c r="M907" s="87"/>
      <c r="Y907" s="96"/>
    </row>
    <row r="908" ht="14.25" customHeight="1">
      <c r="I908" s="86"/>
      <c r="M908" s="87"/>
      <c r="Y908" s="96"/>
    </row>
    <row r="909" ht="14.25" customHeight="1">
      <c r="I909" s="86"/>
      <c r="M909" s="87"/>
      <c r="Y909" s="96"/>
    </row>
    <row r="910" ht="14.25" customHeight="1">
      <c r="I910" s="86"/>
      <c r="M910" s="87"/>
      <c r="Y910" s="96"/>
    </row>
    <row r="911" ht="14.25" customHeight="1">
      <c r="I911" s="86"/>
      <c r="M911" s="87"/>
      <c r="Y911" s="96"/>
    </row>
    <row r="912" ht="14.25" customHeight="1">
      <c r="I912" s="86"/>
      <c r="M912" s="87"/>
      <c r="Y912" s="96"/>
    </row>
    <row r="913" ht="14.25" customHeight="1">
      <c r="I913" s="86"/>
      <c r="M913" s="87"/>
      <c r="Y913" s="96"/>
    </row>
    <row r="914" ht="14.25" customHeight="1">
      <c r="I914" s="86"/>
      <c r="M914" s="87"/>
      <c r="Y914" s="96"/>
    </row>
    <row r="915" ht="14.25" customHeight="1">
      <c r="I915" s="86"/>
      <c r="M915" s="87"/>
      <c r="Y915" s="96"/>
    </row>
    <row r="916" ht="14.25" customHeight="1">
      <c r="I916" s="86"/>
      <c r="M916" s="87"/>
      <c r="Y916" s="96"/>
    </row>
    <row r="917" ht="14.25" customHeight="1">
      <c r="I917" s="86"/>
      <c r="M917" s="87"/>
      <c r="Y917" s="96"/>
    </row>
    <row r="918" ht="14.25" customHeight="1">
      <c r="I918" s="86"/>
      <c r="M918" s="87"/>
      <c r="Y918" s="96"/>
    </row>
    <row r="919" ht="14.25" customHeight="1">
      <c r="I919" s="86"/>
      <c r="M919" s="87"/>
      <c r="Y919" s="96"/>
    </row>
    <row r="920" ht="14.25" customHeight="1">
      <c r="I920" s="86"/>
      <c r="M920" s="87"/>
      <c r="Y920" s="96"/>
    </row>
    <row r="921" ht="14.25" customHeight="1">
      <c r="I921" s="86"/>
      <c r="M921" s="87"/>
      <c r="Y921" s="96"/>
    </row>
    <row r="922" ht="14.25" customHeight="1">
      <c r="I922" s="86"/>
      <c r="M922" s="87"/>
      <c r="Y922" s="96"/>
    </row>
    <row r="923" ht="14.25" customHeight="1">
      <c r="I923" s="86"/>
      <c r="M923" s="87"/>
      <c r="Y923" s="96"/>
    </row>
    <row r="924" ht="14.25" customHeight="1">
      <c r="I924" s="86"/>
      <c r="M924" s="87"/>
      <c r="Y924" s="96"/>
    </row>
    <row r="925" ht="14.25" customHeight="1">
      <c r="I925" s="86"/>
      <c r="M925" s="87"/>
      <c r="Y925" s="96"/>
    </row>
    <row r="926" ht="14.25" customHeight="1">
      <c r="I926" s="86"/>
      <c r="M926" s="87"/>
      <c r="Y926" s="96"/>
    </row>
    <row r="927" ht="14.25" customHeight="1">
      <c r="I927" s="86"/>
      <c r="M927" s="87"/>
      <c r="Y927" s="96"/>
    </row>
    <row r="928" ht="14.25" customHeight="1">
      <c r="I928" s="86"/>
      <c r="M928" s="87"/>
      <c r="Y928" s="96"/>
    </row>
    <row r="929" ht="14.25" customHeight="1">
      <c r="I929" s="86"/>
      <c r="M929" s="87"/>
      <c r="Y929" s="96"/>
    </row>
    <row r="930" ht="14.25" customHeight="1">
      <c r="I930" s="86"/>
      <c r="M930" s="87"/>
      <c r="Y930" s="96"/>
    </row>
    <row r="931" ht="14.25" customHeight="1">
      <c r="I931" s="86"/>
      <c r="M931" s="87"/>
      <c r="Y931" s="96"/>
    </row>
    <row r="932" ht="14.25" customHeight="1">
      <c r="I932" s="86"/>
      <c r="M932" s="87"/>
      <c r="Y932" s="96"/>
    </row>
    <row r="933" ht="14.25" customHeight="1">
      <c r="I933" s="86"/>
      <c r="M933" s="87"/>
      <c r="Y933" s="96"/>
    </row>
    <row r="934" ht="14.25" customHeight="1">
      <c r="I934" s="86"/>
      <c r="M934" s="87"/>
      <c r="Y934" s="96"/>
    </row>
    <row r="935" ht="14.25" customHeight="1">
      <c r="I935" s="86"/>
      <c r="M935" s="87"/>
      <c r="Y935" s="96"/>
    </row>
    <row r="936" ht="14.25" customHeight="1">
      <c r="I936" s="86"/>
      <c r="M936" s="87"/>
      <c r="Y936" s="96"/>
    </row>
    <row r="937" ht="14.25" customHeight="1">
      <c r="I937" s="86"/>
      <c r="M937" s="87"/>
      <c r="Y937" s="96"/>
    </row>
    <row r="938" ht="14.25" customHeight="1">
      <c r="I938" s="86"/>
      <c r="M938" s="87"/>
      <c r="Y938" s="96"/>
    </row>
    <row r="939" ht="14.25" customHeight="1">
      <c r="I939" s="86"/>
      <c r="M939" s="87"/>
      <c r="Y939" s="96"/>
    </row>
    <row r="940" ht="14.25" customHeight="1">
      <c r="I940" s="86"/>
      <c r="M940" s="87"/>
      <c r="Y940" s="96"/>
    </row>
    <row r="941" ht="14.25" customHeight="1">
      <c r="I941" s="86"/>
      <c r="M941" s="87"/>
      <c r="Y941" s="96"/>
    </row>
    <row r="942" ht="14.25" customHeight="1">
      <c r="I942" s="86"/>
      <c r="M942" s="87"/>
      <c r="Y942" s="96"/>
    </row>
    <row r="943" ht="14.25" customHeight="1">
      <c r="I943" s="86"/>
      <c r="M943" s="87"/>
      <c r="Y943" s="96"/>
    </row>
    <row r="944" ht="14.25" customHeight="1">
      <c r="I944" s="86"/>
      <c r="M944" s="87"/>
      <c r="Y944" s="96"/>
    </row>
    <row r="945" ht="14.25" customHeight="1">
      <c r="I945" s="86"/>
      <c r="M945" s="87"/>
      <c r="Y945" s="96"/>
    </row>
    <row r="946" ht="14.25" customHeight="1">
      <c r="I946" s="86"/>
      <c r="M946" s="87"/>
      <c r="Y946" s="96"/>
    </row>
    <row r="947" ht="14.25" customHeight="1">
      <c r="I947" s="86"/>
      <c r="M947" s="87"/>
      <c r="Y947" s="96"/>
    </row>
    <row r="948" ht="14.25" customHeight="1">
      <c r="I948" s="86"/>
      <c r="M948" s="87"/>
      <c r="Y948" s="96"/>
    </row>
    <row r="949" ht="14.25" customHeight="1">
      <c r="I949" s="86"/>
      <c r="M949" s="87"/>
      <c r="Y949" s="96"/>
    </row>
    <row r="950" ht="14.25" customHeight="1">
      <c r="I950" s="86"/>
      <c r="M950" s="87"/>
      <c r="Y950" s="96"/>
    </row>
    <row r="951" ht="14.25" customHeight="1">
      <c r="I951" s="86"/>
      <c r="M951" s="87"/>
      <c r="Y951" s="96"/>
    </row>
    <row r="952" ht="14.25" customHeight="1">
      <c r="I952" s="86"/>
      <c r="M952" s="87"/>
      <c r="Y952" s="96"/>
    </row>
    <row r="953" ht="14.25" customHeight="1">
      <c r="I953" s="86"/>
      <c r="M953" s="87"/>
      <c r="Y953" s="96"/>
    </row>
    <row r="954" ht="14.25" customHeight="1">
      <c r="I954" s="86"/>
      <c r="M954" s="87"/>
      <c r="Y954" s="96"/>
    </row>
    <row r="955" ht="14.25" customHeight="1">
      <c r="I955" s="86"/>
      <c r="M955" s="87"/>
      <c r="Y955" s="96"/>
    </row>
    <row r="956" ht="14.25" customHeight="1">
      <c r="I956" s="86"/>
      <c r="M956" s="87"/>
      <c r="Y956" s="96"/>
    </row>
    <row r="957" ht="14.25" customHeight="1">
      <c r="I957" s="86"/>
      <c r="M957" s="87"/>
      <c r="Y957" s="96"/>
    </row>
    <row r="958" ht="14.25" customHeight="1">
      <c r="I958" s="86"/>
      <c r="M958" s="87"/>
      <c r="Y958" s="96"/>
    </row>
    <row r="959" ht="14.25" customHeight="1">
      <c r="I959" s="86"/>
      <c r="M959" s="87"/>
      <c r="Y959" s="96"/>
    </row>
    <row r="960" ht="14.25" customHeight="1">
      <c r="I960" s="86"/>
      <c r="M960" s="87"/>
      <c r="Y960" s="96"/>
    </row>
    <row r="961" ht="14.25" customHeight="1">
      <c r="I961" s="86"/>
      <c r="M961" s="87"/>
      <c r="Y961" s="96"/>
    </row>
    <row r="962" ht="14.25" customHeight="1">
      <c r="I962" s="86"/>
      <c r="M962" s="87"/>
      <c r="Y962" s="96"/>
    </row>
    <row r="963" ht="14.25" customHeight="1">
      <c r="I963" s="86"/>
      <c r="M963" s="87"/>
      <c r="Y963" s="96"/>
    </row>
    <row r="964" ht="14.25" customHeight="1">
      <c r="I964" s="86"/>
      <c r="M964" s="87"/>
      <c r="Y964" s="96"/>
    </row>
    <row r="965" ht="14.25" customHeight="1">
      <c r="I965" s="86"/>
      <c r="M965" s="87"/>
      <c r="Y965" s="96"/>
    </row>
    <row r="966" ht="14.25" customHeight="1">
      <c r="I966" s="86"/>
      <c r="M966" s="87"/>
      <c r="Y966" s="96"/>
    </row>
    <row r="967" ht="14.25" customHeight="1">
      <c r="I967" s="86"/>
      <c r="M967" s="87"/>
      <c r="Y967" s="96"/>
    </row>
    <row r="968" ht="14.25" customHeight="1">
      <c r="I968" s="86"/>
      <c r="M968" s="87"/>
      <c r="Y968" s="96"/>
    </row>
    <row r="969" ht="14.25" customHeight="1">
      <c r="I969" s="86"/>
      <c r="M969" s="87"/>
      <c r="Y969" s="96"/>
    </row>
    <row r="970" ht="14.25" customHeight="1">
      <c r="I970" s="86"/>
      <c r="M970" s="87"/>
      <c r="Y970" s="96"/>
    </row>
    <row r="971" ht="14.25" customHeight="1">
      <c r="I971" s="86"/>
      <c r="M971" s="87"/>
      <c r="Y971" s="96"/>
    </row>
    <row r="972" ht="14.25" customHeight="1">
      <c r="I972" s="86"/>
      <c r="M972" s="87"/>
      <c r="Y972" s="96"/>
    </row>
    <row r="973" ht="14.25" customHeight="1">
      <c r="I973" s="86"/>
      <c r="M973" s="87"/>
      <c r="Y973" s="96"/>
    </row>
    <row r="974" ht="14.25" customHeight="1">
      <c r="I974" s="86"/>
      <c r="M974" s="87"/>
      <c r="Y974" s="96"/>
    </row>
    <row r="975" ht="14.25" customHeight="1">
      <c r="I975" s="86"/>
      <c r="M975" s="87"/>
      <c r="Y975" s="96"/>
    </row>
    <row r="976" ht="14.25" customHeight="1">
      <c r="I976" s="86"/>
      <c r="M976" s="87"/>
      <c r="Y976" s="96"/>
    </row>
    <row r="977" ht="14.25" customHeight="1">
      <c r="I977" s="86"/>
      <c r="M977" s="87"/>
      <c r="Y977" s="96"/>
    </row>
    <row r="978" ht="14.25" customHeight="1">
      <c r="I978" s="86"/>
      <c r="M978" s="87"/>
      <c r="Y978" s="96"/>
    </row>
    <row r="979" ht="14.25" customHeight="1">
      <c r="I979" s="86"/>
      <c r="M979" s="87"/>
      <c r="Y979" s="96"/>
    </row>
    <row r="980" ht="14.25" customHeight="1">
      <c r="I980" s="86"/>
      <c r="M980" s="87"/>
      <c r="Y980" s="96"/>
    </row>
    <row r="981" ht="14.25" customHeight="1">
      <c r="I981" s="86"/>
      <c r="M981" s="87"/>
      <c r="Y981" s="96"/>
    </row>
    <row r="982" ht="14.25" customHeight="1">
      <c r="I982" s="86"/>
      <c r="M982" s="87"/>
      <c r="Y982" s="96"/>
    </row>
    <row r="983" ht="14.25" customHeight="1">
      <c r="I983" s="86"/>
      <c r="M983" s="87"/>
      <c r="Y983" s="96"/>
    </row>
    <row r="984" ht="14.25" customHeight="1">
      <c r="I984" s="86"/>
      <c r="M984" s="87"/>
      <c r="Y984" s="96"/>
    </row>
    <row r="985" ht="14.25" customHeight="1">
      <c r="I985" s="86"/>
      <c r="M985" s="87"/>
      <c r="Y985" s="96"/>
    </row>
    <row r="986" ht="14.25" customHeight="1">
      <c r="I986" s="86"/>
      <c r="M986" s="87"/>
      <c r="Y986" s="96"/>
    </row>
    <row r="987" ht="14.25" customHeight="1">
      <c r="I987" s="86"/>
      <c r="M987" s="87"/>
      <c r="Y987" s="96"/>
    </row>
    <row r="988" ht="14.25" customHeight="1">
      <c r="I988" s="86"/>
      <c r="M988" s="87"/>
      <c r="Y988" s="96"/>
    </row>
    <row r="989" ht="14.25" customHeight="1">
      <c r="I989" s="86"/>
      <c r="M989" s="87"/>
      <c r="Y989" s="96"/>
    </row>
    <row r="990" ht="14.25" customHeight="1">
      <c r="I990" s="86"/>
      <c r="M990" s="87"/>
      <c r="Y990" s="96"/>
    </row>
    <row r="991" ht="14.25" customHeight="1">
      <c r="I991" s="86"/>
      <c r="M991" s="87"/>
      <c r="Y991" s="96"/>
    </row>
    <row r="992" ht="14.25" customHeight="1">
      <c r="I992" s="86"/>
      <c r="M992" s="87"/>
      <c r="Y992" s="96"/>
    </row>
    <row r="993" ht="14.25" customHeight="1">
      <c r="I993" s="86"/>
      <c r="M993" s="87"/>
      <c r="Y993" s="96"/>
    </row>
    <row r="994" ht="14.25" customHeight="1">
      <c r="I994" s="86"/>
      <c r="M994" s="87"/>
      <c r="Y994" s="96"/>
    </row>
    <row r="995" ht="14.25" customHeight="1">
      <c r="I995" s="86"/>
      <c r="M995" s="87"/>
      <c r="Y995" s="96"/>
    </row>
    <row r="996" ht="14.25" customHeight="1">
      <c r="I996" s="86"/>
      <c r="M996" s="87"/>
      <c r="Y996" s="96"/>
    </row>
    <row r="997" ht="14.25" customHeight="1">
      <c r="I997" s="86"/>
      <c r="M997" s="87"/>
      <c r="Y997" s="96"/>
    </row>
    <row r="998" ht="14.25" customHeight="1">
      <c r="I998" s="86"/>
      <c r="M998" s="87"/>
      <c r="Y998" s="96"/>
    </row>
  </sheetData>
  <mergeCells count="2">
    <mergeCell ref="A1:L1"/>
    <mergeCell ref="M1:W1"/>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1.0" ySplit="2.0" topLeftCell="L3" activePane="bottomRight" state="frozen"/>
      <selection activeCell="L1" sqref="L1" pane="topRight"/>
      <selection activeCell="A3" sqref="A3" pane="bottomLeft"/>
      <selection activeCell="L3" sqref="L3" pane="bottomRight"/>
    </sheetView>
  </sheetViews>
  <sheetFormatPr customHeight="1" defaultColWidth="14.43" defaultRowHeight="15.0"/>
  <cols>
    <col customWidth="1" min="1" max="1" width="33.71"/>
    <col customWidth="1" min="2" max="11" width="11.29"/>
    <col customWidth="1" min="12" max="23" width="8.71"/>
    <col customWidth="1" min="24" max="24" width="32.14"/>
    <col customWidth="1" min="25" max="25" width="8.71"/>
  </cols>
  <sheetData>
    <row r="1" ht="14.25" customHeight="1">
      <c r="A1" s="83" t="s">
        <v>617</v>
      </c>
      <c r="L1" s="190"/>
    </row>
    <row r="2" ht="14.25" customHeight="1">
      <c r="H2" s="86"/>
      <c r="L2" s="87"/>
    </row>
    <row r="3" ht="14.25" customHeight="1">
      <c r="H3" s="86"/>
      <c r="L3" s="87"/>
    </row>
    <row r="4" ht="15.75" customHeight="1">
      <c r="A4" s="88" t="s">
        <v>623</v>
      </c>
      <c r="B4" s="88" t="s">
        <v>41</v>
      </c>
      <c r="C4" s="88" t="s">
        <v>42</v>
      </c>
      <c r="D4" s="88" t="s">
        <v>43</v>
      </c>
      <c r="E4" s="88" t="s">
        <v>44</v>
      </c>
      <c r="F4" s="88" t="s">
        <v>45</v>
      </c>
      <c r="G4" s="88" t="s">
        <v>46</v>
      </c>
      <c r="H4" s="88" t="s">
        <v>47</v>
      </c>
      <c r="I4" s="88" t="s">
        <v>48</v>
      </c>
      <c r="J4" s="88" t="s">
        <v>49</v>
      </c>
      <c r="K4" s="88" t="s">
        <v>50</v>
      </c>
      <c r="L4" s="148" t="s">
        <v>508</v>
      </c>
      <c r="M4" s="90" t="s">
        <v>624</v>
      </c>
      <c r="N4" s="90" t="s">
        <v>625</v>
      </c>
      <c r="O4" s="90" t="s">
        <v>626</v>
      </c>
      <c r="P4" s="90" t="s">
        <v>627</v>
      </c>
      <c r="Q4" s="149" t="s">
        <v>628</v>
      </c>
      <c r="R4" s="149" t="s">
        <v>629</v>
      </c>
      <c r="S4" s="149" t="s">
        <v>630</v>
      </c>
      <c r="T4" s="149" t="s">
        <v>631</v>
      </c>
      <c r="U4" s="149" t="s">
        <v>632</v>
      </c>
      <c r="V4" s="150" t="s">
        <v>633</v>
      </c>
      <c r="X4" s="93" t="s">
        <v>634</v>
      </c>
    </row>
    <row r="5" ht="14.25" customHeight="1">
      <c r="A5" s="12" t="s">
        <v>673</v>
      </c>
      <c r="B5" s="191"/>
      <c r="C5" s="192">
        <v>0.0707</v>
      </c>
      <c r="D5" s="192">
        <v>0.0739</v>
      </c>
      <c r="E5" s="192">
        <v>0.0768</v>
      </c>
      <c r="F5" s="192">
        <v>0.1164</v>
      </c>
      <c r="G5" s="192">
        <v>0.1164</v>
      </c>
      <c r="H5" s="193">
        <v>0.2445</v>
      </c>
      <c r="I5" s="192">
        <v>0.2251</v>
      </c>
      <c r="J5" s="192">
        <v>-0.0409</v>
      </c>
      <c r="K5" s="192">
        <v>-0.0173</v>
      </c>
      <c r="L5" s="194">
        <f>'3.1 Revenue Growth rate calcula'!$C$14</f>
        <v>0.0456</v>
      </c>
      <c r="M5" s="194">
        <f>'3.1 Revenue Growth rate calcula'!$C$14</f>
        <v>0.0456</v>
      </c>
      <c r="N5" s="194">
        <f>'3.1 Revenue Growth rate calcula'!$C$14</f>
        <v>0.0456</v>
      </c>
      <c r="O5" s="194">
        <f>'3.1 Revenue Growth rate calcula'!C14</f>
        <v>0.0456</v>
      </c>
      <c r="P5" s="194">
        <f>'3.1 Revenue Growth rate calcula'!C14</f>
        <v>0.0456</v>
      </c>
      <c r="Q5" s="194">
        <f>'3.1 Revenue Growth rate calcula'!C20</f>
        <v>0.03948</v>
      </c>
      <c r="R5" s="194">
        <f>'3.1 Revenue Growth rate calcula'!D20</f>
        <v>0.03336</v>
      </c>
      <c r="S5" s="194">
        <f>'3.1 Revenue Growth rate calcula'!E20</f>
        <v>0.02724</v>
      </c>
      <c r="T5" s="194">
        <f>'3.1 Revenue Growth rate calcula'!F20</f>
        <v>0.02112</v>
      </c>
      <c r="U5" s="194">
        <f>'3.1 Revenue Growth rate calcula'!G20</f>
        <v>0.015</v>
      </c>
      <c r="V5" s="145">
        <v>0.015</v>
      </c>
      <c r="X5" s="96"/>
    </row>
    <row r="6" ht="14.25" customHeight="1">
      <c r="A6" s="12" t="s">
        <v>674</v>
      </c>
      <c r="B6" s="191"/>
      <c r="C6" s="192">
        <f>('2. Integrated fin.'!D8/'2. Integrated fin.'!C8)-1</f>
        <v>0.0611140213</v>
      </c>
      <c r="D6" s="192">
        <f>('2. Integrated fin.'!E8/'2. Integrated fin.'!D8)-1</f>
        <v>0.0345565246</v>
      </c>
      <c r="E6" s="192">
        <f>('2. Integrated fin.'!F8/'2. Integrated fin.'!E8)-1</f>
        <v>0.004612692858</v>
      </c>
      <c r="F6" s="192">
        <f>('2. Integrated fin.'!G8/'2. Integrated fin.'!F8)-1</f>
        <v>0.04789423686</v>
      </c>
      <c r="G6" s="192">
        <f>('2. Integrated fin.'!H8/'2. Integrated fin.'!G8)-1</f>
        <v>-0.02440129939</v>
      </c>
      <c r="H6" s="193">
        <f>('2. Integrated fin.'!I8/'2. Integrated fin.'!H8)-1</f>
        <v>-0.5017810129</v>
      </c>
      <c r="I6" s="192">
        <f>('2. Integrated fin.'!J8/'2. Integrated fin.'!I8)-1</f>
        <v>0.2250543985</v>
      </c>
      <c r="J6" s="192">
        <f>('2. Integrated fin.'!K8/'2. Integrated fin.'!J8)-1</f>
        <v>-0.04085257549</v>
      </c>
      <c r="K6" s="192">
        <f>('2. Integrated fin.'!L8/'2. Integrated fin.'!K8)-1</f>
        <v>-0.01732804233</v>
      </c>
      <c r="L6" s="194">
        <f>'3.1 Revenue Growth rate calcula'!C14</f>
        <v>0.0456</v>
      </c>
      <c r="M6" s="194">
        <f t="shared" ref="M6:P6" si="1">L6</f>
        <v>0.0456</v>
      </c>
      <c r="N6" s="194">
        <f t="shared" si="1"/>
        <v>0.0456</v>
      </c>
      <c r="O6" s="194">
        <f t="shared" si="1"/>
        <v>0.0456</v>
      </c>
      <c r="P6" s="194">
        <f t="shared" si="1"/>
        <v>0.0456</v>
      </c>
      <c r="Q6" s="194">
        <f>'3.1 Revenue Growth rate calcula'!C20</f>
        <v>0.03948</v>
      </c>
      <c r="R6" s="194">
        <f>'3.1 Revenue Growth rate calcula'!D20</f>
        <v>0.03336</v>
      </c>
      <c r="S6" s="194">
        <f>'3.1 Revenue Growth rate calcula'!E20</f>
        <v>0.02724</v>
      </c>
      <c r="T6" s="194">
        <f>'3.1 Revenue Growth rate calcula'!F20</f>
        <v>0.02112</v>
      </c>
      <c r="U6" s="194">
        <f>'3.1 Revenue Growth rate calcula'!G20</f>
        <v>0.015</v>
      </c>
      <c r="V6" s="145">
        <v>0.015</v>
      </c>
      <c r="X6" s="96"/>
    </row>
    <row r="7" ht="14.25" customHeight="1">
      <c r="A7" s="195" t="s">
        <v>675</v>
      </c>
      <c r="B7" s="196">
        <f>-('2. Integrated fin.'!C9/'2. Integrated fin.'!C8)</f>
        <v>0.5802339794</v>
      </c>
      <c r="C7" s="196">
        <f>-('2. Integrated fin.'!D9/'2. Integrated fin.'!D8)</f>
        <v>0.5718282047</v>
      </c>
      <c r="D7" s="196">
        <f>-('2. Integrated fin.'!E9/'2. Integrated fin.'!E8)</f>
        <v>0.5924129155</v>
      </c>
      <c r="E7" s="196">
        <f>-('2. Integrated fin.'!F9/'2. Integrated fin.'!F8)</f>
        <v>0.6074255858</v>
      </c>
      <c r="F7" s="196">
        <f>-('2. Integrated fin.'!G9/'2. Integrated fin.'!G8)</f>
        <v>0.629901035</v>
      </c>
      <c r="G7" s="196">
        <f>-('2. Integrated fin.'!H9/'2. Integrated fin.'!H8)</f>
        <v>0.6554127304</v>
      </c>
      <c r="H7" s="197">
        <f>-('2. Integrated fin.'!I9/'2. Integrated fin.'!I8)</f>
        <v>0.5188063413</v>
      </c>
      <c r="I7" s="196">
        <f>-('2. Integrated fin.'!J9/'2. Integrated fin.'!J8)</f>
        <v>0.5109109363</v>
      </c>
      <c r="J7" s="196">
        <f>-('2. Integrated fin.'!K9/'2. Integrated fin.'!K8)</f>
        <v>0.5694444444</v>
      </c>
      <c r="K7" s="196">
        <f>-('2. Integrated fin.'!L9/'2. Integrated fin.'!L8)</f>
        <v>0.5644097456</v>
      </c>
      <c r="L7" s="198">
        <f>AVERAGE(H7:K7)</f>
        <v>0.5408928669</v>
      </c>
      <c r="M7" s="199">
        <f t="shared" ref="M7:V7" si="2">$L$7</f>
        <v>0.5408928669</v>
      </c>
      <c r="N7" s="199">
        <f t="shared" si="2"/>
        <v>0.5408928669</v>
      </c>
      <c r="O7" s="199">
        <f t="shared" si="2"/>
        <v>0.5408928669</v>
      </c>
      <c r="P7" s="199">
        <f t="shared" si="2"/>
        <v>0.5408928669</v>
      </c>
      <c r="Q7" s="199">
        <f t="shared" si="2"/>
        <v>0.5408928669</v>
      </c>
      <c r="R7" s="199">
        <f t="shared" si="2"/>
        <v>0.5408928669</v>
      </c>
      <c r="S7" s="199">
        <f t="shared" si="2"/>
        <v>0.5408928669</v>
      </c>
      <c r="T7" s="199">
        <f t="shared" si="2"/>
        <v>0.5408928669</v>
      </c>
      <c r="U7" s="199">
        <f t="shared" si="2"/>
        <v>0.5408928669</v>
      </c>
      <c r="V7" s="199">
        <f t="shared" si="2"/>
        <v>0.5408928669</v>
      </c>
      <c r="X7" s="121" t="s">
        <v>676</v>
      </c>
    </row>
    <row r="8" ht="14.25" customHeight="1">
      <c r="A8" s="52" t="s">
        <v>677</v>
      </c>
      <c r="B8" s="130">
        <f>'2. Integrated fin.'!C10/'2. Integrated fin.'!C8</f>
        <v>0.4197660206</v>
      </c>
      <c r="C8" s="130">
        <f>'2. Integrated fin.'!D10/'2. Integrated fin.'!D8</f>
        <v>0.4281717953</v>
      </c>
      <c r="D8" s="130">
        <f>'2. Integrated fin.'!E10/'2. Integrated fin.'!E8</f>
        <v>0.4075870845</v>
      </c>
      <c r="E8" s="130">
        <f>'2. Integrated fin.'!F10/'2. Integrated fin.'!F8</f>
        <v>0.3925744142</v>
      </c>
      <c r="F8" s="130">
        <f>'2. Integrated fin.'!G10/'2. Integrated fin.'!G8</f>
        <v>0.370098965</v>
      </c>
      <c r="G8" s="130">
        <f>'2. Integrated fin.'!H10/'2. Integrated fin.'!H8</f>
        <v>0.3445872696</v>
      </c>
      <c r="H8" s="131">
        <f>'2. Integrated fin.'!I10/'2. Integrated fin.'!I8</f>
        <v>0.4811936587</v>
      </c>
      <c r="I8" s="130">
        <f>'2. Integrated fin.'!J10/'2. Integrated fin.'!J8</f>
        <v>0.4890890637</v>
      </c>
      <c r="J8" s="130">
        <f>'2. Integrated fin.'!K10/'2. Integrated fin.'!K8</f>
        <v>0.4305555556</v>
      </c>
      <c r="K8" s="130">
        <f>'2. Integrated fin.'!L10/'2. Integrated fin.'!L8</f>
        <v>0.4355902544</v>
      </c>
      <c r="L8" s="130">
        <f t="shared" ref="L8:V8" si="3">100%-L7</f>
        <v>0.4591071331</v>
      </c>
      <c r="M8" s="130">
        <f t="shared" si="3"/>
        <v>0.4591071331</v>
      </c>
      <c r="N8" s="130">
        <f t="shared" si="3"/>
        <v>0.4591071331</v>
      </c>
      <c r="O8" s="130">
        <f t="shared" si="3"/>
        <v>0.4591071331</v>
      </c>
      <c r="P8" s="130">
        <f t="shared" si="3"/>
        <v>0.4591071331</v>
      </c>
      <c r="Q8" s="130">
        <f t="shared" si="3"/>
        <v>0.4591071331</v>
      </c>
      <c r="R8" s="130">
        <f t="shared" si="3"/>
        <v>0.4591071331</v>
      </c>
      <c r="S8" s="130">
        <f t="shared" si="3"/>
        <v>0.4591071331</v>
      </c>
      <c r="T8" s="130">
        <f t="shared" si="3"/>
        <v>0.4591071331</v>
      </c>
      <c r="U8" s="130">
        <f t="shared" si="3"/>
        <v>0.4591071331</v>
      </c>
      <c r="V8" s="130">
        <f t="shared" si="3"/>
        <v>0.4591071331</v>
      </c>
      <c r="X8" s="96"/>
    </row>
    <row r="9" ht="14.25" customHeight="1">
      <c r="B9" s="110"/>
      <c r="C9" s="110"/>
      <c r="D9" s="110"/>
      <c r="E9" s="110"/>
      <c r="F9" s="110"/>
      <c r="G9" s="110"/>
      <c r="H9" s="200"/>
      <c r="I9" s="110"/>
      <c r="J9" s="110"/>
      <c r="K9" s="110"/>
      <c r="L9" s="87"/>
      <c r="M9" s="12"/>
      <c r="N9" s="12"/>
      <c r="O9" s="12"/>
      <c r="P9" s="12"/>
      <c r="Q9" s="12"/>
      <c r="R9" s="12"/>
      <c r="S9" s="12"/>
      <c r="T9" s="12"/>
      <c r="U9" s="12"/>
      <c r="V9" s="12"/>
      <c r="X9" s="96"/>
    </row>
    <row r="10" ht="14.25" customHeight="1">
      <c r="A10" s="12" t="s">
        <v>678</v>
      </c>
      <c r="B10" s="194">
        <f>-('2. Integrated fin.'!C12/'2. Integrated fin.'!C8)</f>
        <v>0.2492579012</v>
      </c>
      <c r="C10" s="194">
        <f>-('2. Integrated fin.'!D12/'2. Integrated fin.'!D8)</f>
        <v>0.2478196479</v>
      </c>
      <c r="D10" s="194">
        <f>-('2. Integrated fin.'!E12/'2. Integrated fin.'!E8)</f>
        <v>0.2482901225</v>
      </c>
      <c r="E10" s="194">
        <f>-('2. Integrated fin.'!F12/'2. Integrated fin.'!F8)</f>
        <v>0.255778974</v>
      </c>
      <c r="F10" s="194">
        <f>-('2. Integrated fin.'!G12/'2. Integrated fin.'!G8)</f>
        <v>0.2691697515</v>
      </c>
      <c r="G10" s="194">
        <f>-('2. Integrated fin.'!H12/'2. Integrated fin.'!H8)</f>
        <v>0.2688555057</v>
      </c>
      <c r="H10" s="201">
        <f>-('2. Integrated fin.'!I12/'2. Integrated fin.'!I8)</f>
        <v>0.2318930681</v>
      </c>
      <c r="I10" s="194">
        <f>-('2. Integrated fin.'!J12/'2. Integrated fin.'!J8)</f>
        <v>0.2342045166</v>
      </c>
      <c r="J10" s="194">
        <f>-('2. Integrated fin.'!K12/'2. Integrated fin.'!K8)</f>
        <v>0.2485449735</v>
      </c>
      <c r="K10" s="194">
        <f>-('2. Integrated fin.'!L12/'2. Integrated fin.'!L8)</f>
        <v>0.2626194643</v>
      </c>
      <c r="L10" s="202">
        <f>AVERAGE(G10:K10)</f>
        <v>0.2492235056</v>
      </c>
      <c r="M10" s="194">
        <f t="shared" ref="M10:V10" si="4">$L$10</f>
        <v>0.2492235056</v>
      </c>
      <c r="N10" s="194">
        <f t="shared" si="4"/>
        <v>0.2492235056</v>
      </c>
      <c r="O10" s="194">
        <f t="shared" si="4"/>
        <v>0.2492235056</v>
      </c>
      <c r="P10" s="194">
        <f t="shared" si="4"/>
        <v>0.2492235056</v>
      </c>
      <c r="Q10" s="194">
        <f t="shared" si="4"/>
        <v>0.2492235056</v>
      </c>
      <c r="R10" s="194">
        <f t="shared" si="4"/>
        <v>0.2492235056</v>
      </c>
      <c r="S10" s="194">
        <f t="shared" si="4"/>
        <v>0.2492235056</v>
      </c>
      <c r="T10" s="194">
        <f t="shared" si="4"/>
        <v>0.2492235056</v>
      </c>
      <c r="U10" s="194">
        <f t="shared" si="4"/>
        <v>0.2492235056</v>
      </c>
      <c r="V10" s="194">
        <f t="shared" si="4"/>
        <v>0.2492235056</v>
      </c>
      <c r="X10" s="121" t="s">
        <v>679</v>
      </c>
    </row>
    <row r="11" ht="14.25" customHeight="1">
      <c r="A11" s="12" t="s">
        <v>680</v>
      </c>
      <c r="B11" s="199">
        <f>-('2. Integrated fin.'!C13/'2. Integrated fin.'!C8)</f>
        <v>0.03823991619</v>
      </c>
      <c r="C11" s="199">
        <f>-('2. Integrated fin.'!D13/'2. Integrated fin.'!D8)</f>
        <v>0.03760078986</v>
      </c>
      <c r="D11" s="199">
        <f>-('2. Integrated fin.'!E13/'2. Integrated fin.'!E8)</f>
        <v>0.04119611898</v>
      </c>
      <c r="E11" s="199">
        <f>-('2. Integrated fin.'!F13/'2. Integrated fin.'!F8)</f>
        <v>0.04520265991</v>
      </c>
      <c r="F11" s="199">
        <f>-('2. Integrated fin.'!G13/'2. Integrated fin.'!G8)</f>
        <v>0.04457203294</v>
      </c>
      <c r="G11" s="199">
        <f>-('2. Integrated fin.'!H13/'2. Integrated fin.'!H8)</f>
        <v>0.0455319808</v>
      </c>
      <c r="H11" s="203">
        <f>-('2. Integrated fin.'!I13/'2. Integrated fin.'!I8)</f>
        <v>0.08097606466</v>
      </c>
      <c r="I11" s="199">
        <f>-('2. Integrated fin.'!J13/'2. Integrated fin.'!J8)</f>
        <v>0.04605430094</v>
      </c>
      <c r="J11" s="199">
        <f>-('2. Integrated fin.'!K13/'2. Integrated fin.'!K8)</f>
        <v>0.02923280423</v>
      </c>
      <c r="K11" s="199">
        <f>-('2. Integrated fin.'!L13/'2. Integrated fin.'!L8)</f>
        <v>0.03620944945</v>
      </c>
      <c r="L11" s="202">
        <f>AVERAGE(I11:K11)</f>
        <v>0.03716551821</v>
      </c>
      <c r="M11" s="194">
        <f t="shared" ref="M11:V11" si="5">$L$11</f>
        <v>0.03716551821</v>
      </c>
      <c r="N11" s="194">
        <f t="shared" si="5"/>
        <v>0.03716551821</v>
      </c>
      <c r="O11" s="194">
        <f t="shared" si="5"/>
        <v>0.03716551821</v>
      </c>
      <c r="P11" s="194">
        <f t="shared" si="5"/>
        <v>0.03716551821</v>
      </c>
      <c r="Q11" s="194">
        <f t="shared" si="5"/>
        <v>0.03716551821</v>
      </c>
      <c r="R11" s="194">
        <f t="shared" si="5"/>
        <v>0.03716551821</v>
      </c>
      <c r="S11" s="194">
        <f t="shared" si="5"/>
        <v>0.03716551821</v>
      </c>
      <c r="T11" s="194">
        <f t="shared" si="5"/>
        <v>0.03716551821</v>
      </c>
      <c r="U11" s="194">
        <f t="shared" si="5"/>
        <v>0.03716551821</v>
      </c>
      <c r="V11" s="194">
        <f t="shared" si="5"/>
        <v>0.03716551821</v>
      </c>
      <c r="X11" s="121" t="s">
        <v>681</v>
      </c>
    </row>
    <row r="12" ht="14.25" customHeight="1">
      <c r="A12" s="52" t="s">
        <v>682</v>
      </c>
      <c r="B12" s="204">
        <f>'2. Integrated fin.'!C14/'2. Integrated fin.'!C8</f>
        <v>0.1705081194</v>
      </c>
      <c r="C12" s="204">
        <f>'2. Integrated fin.'!D14/'2. Integrated fin.'!D8</f>
        <v>0.1803521474</v>
      </c>
      <c r="D12" s="204">
        <f>'2. Integrated fin.'!E14/'2. Integrated fin.'!E8</f>
        <v>0.159296962</v>
      </c>
      <c r="E12" s="204">
        <f>'2. Integrated fin.'!F14/'2. Integrated fin.'!F8</f>
        <v>0.1367954402</v>
      </c>
      <c r="F12" s="204">
        <f>'2. Integrated fin.'!G14/'2. Integrated fin.'!G8</f>
        <v>0.1009292136</v>
      </c>
      <c r="G12" s="204">
        <f>'2. Integrated fin.'!H14/'2. Integrated fin.'!H8</f>
        <v>0.07573176398</v>
      </c>
      <c r="H12" s="205">
        <f>'2. Integrated fin.'!I14/'2. Integrated fin.'!I8</f>
        <v>0.2493005906</v>
      </c>
      <c r="I12" s="204">
        <f>'2. Integrated fin.'!J14/'2. Integrated fin.'!J8</f>
        <v>0.2548845471</v>
      </c>
      <c r="J12" s="204">
        <f>'2. Integrated fin.'!K14/'2. Integrated fin.'!K8</f>
        <v>0.182010582</v>
      </c>
      <c r="K12" s="204">
        <f>'2. Integrated fin.'!L14/'2. Integrated fin.'!L8</f>
        <v>0.1729707901</v>
      </c>
      <c r="L12" s="204">
        <f t="shared" ref="L12:V12" si="6">L8-L10</f>
        <v>0.2098836275</v>
      </c>
      <c r="M12" s="204">
        <f t="shared" si="6"/>
        <v>0.2098836275</v>
      </c>
      <c r="N12" s="204">
        <f t="shared" si="6"/>
        <v>0.2098836275</v>
      </c>
      <c r="O12" s="204">
        <f t="shared" si="6"/>
        <v>0.2098836275</v>
      </c>
      <c r="P12" s="204">
        <f t="shared" si="6"/>
        <v>0.2098836275</v>
      </c>
      <c r="Q12" s="204">
        <f t="shared" si="6"/>
        <v>0.2098836275</v>
      </c>
      <c r="R12" s="204">
        <f t="shared" si="6"/>
        <v>0.2098836275</v>
      </c>
      <c r="S12" s="204">
        <f t="shared" si="6"/>
        <v>0.2098836275</v>
      </c>
      <c r="T12" s="204">
        <f t="shared" si="6"/>
        <v>0.2098836275</v>
      </c>
      <c r="U12" s="204">
        <f t="shared" si="6"/>
        <v>0.2098836275</v>
      </c>
      <c r="V12" s="204">
        <f t="shared" si="6"/>
        <v>0.2098836275</v>
      </c>
      <c r="X12" s="96"/>
    </row>
    <row r="13" ht="14.25" customHeight="1">
      <c r="B13" s="206"/>
      <c r="C13" s="206"/>
      <c r="D13" s="206"/>
      <c r="E13" s="206"/>
      <c r="F13" s="206"/>
      <c r="G13" s="206"/>
      <c r="H13" s="207"/>
      <c r="I13" s="206"/>
      <c r="J13" s="206"/>
      <c r="K13" s="206"/>
      <c r="L13" s="87"/>
      <c r="M13" s="12"/>
      <c r="N13" s="12"/>
      <c r="O13" s="12"/>
      <c r="P13" s="12"/>
      <c r="Q13" s="12"/>
      <c r="R13" s="12"/>
      <c r="S13" s="12"/>
      <c r="T13" s="12"/>
      <c r="U13" s="12"/>
      <c r="V13" s="12"/>
      <c r="X13" s="96"/>
    </row>
    <row r="14" ht="14.25" customHeight="1">
      <c r="A14" s="12" t="s">
        <v>683</v>
      </c>
      <c r="B14" s="208"/>
      <c r="C14" s="208"/>
      <c r="D14" s="208"/>
      <c r="E14" s="208"/>
      <c r="F14" s="208"/>
      <c r="G14" s="208"/>
      <c r="H14" s="209"/>
      <c r="I14" s="208"/>
      <c r="J14" s="208"/>
      <c r="K14" s="208"/>
      <c r="L14" s="87"/>
      <c r="M14" s="12"/>
      <c r="N14" s="12"/>
      <c r="O14" s="12"/>
      <c r="P14" s="12"/>
      <c r="Q14" s="12"/>
      <c r="R14" s="12"/>
      <c r="S14" s="12"/>
      <c r="T14" s="12"/>
      <c r="U14" s="12"/>
      <c r="V14" s="12"/>
      <c r="X14" s="96"/>
    </row>
    <row r="15" ht="14.25" customHeight="1">
      <c r="A15" s="12" t="s">
        <v>88</v>
      </c>
      <c r="B15" s="208"/>
      <c r="C15" s="208"/>
      <c r="D15" s="208"/>
      <c r="E15" s="208"/>
      <c r="F15" s="208"/>
      <c r="G15" s="208"/>
      <c r="H15" s="209"/>
      <c r="I15" s="208"/>
      <c r="J15" s="208"/>
      <c r="K15" s="208"/>
      <c r="L15" s="87"/>
      <c r="M15" s="12"/>
      <c r="N15" s="12"/>
      <c r="O15" s="12"/>
      <c r="P15" s="12"/>
      <c r="Q15" s="12"/>
      <c r="R15" s="12"/>
      <c r="S15" s="12"/>
      <c r="T15" s="12"/>
      <c r="U15" s="12"/>
      <c r="V15" s="12"/>
      <c r="X15" s="115"/>
    </row>
    <row r="16" ht="14.25" customHeight="1">
      <c r="A16" s="12" t="s">
        <v>684</v>
      </c>
      <c r="B16" s="208"/>
      <c r="C16" s="208"/>
      <c r="D16" s="208"/>
      <c r="E16" s="208"/>
      <c r="F16" s="208"/>
      <c r="G16" s="208"/>
      <c r="H16" s="209"/>
      <c r="I16" s="208"/>
      <c r="J16" s="208"/>
      <c r="K16" s="208"/>
      <c r="L16" s="87"/>
      <c r="M16" s="12"/>
      <c r="N16" s="12"/>
      <c r="O16" s="12"/>
      <c r="P16" s="12"/>
      <c r="Q16" s="12"/>
      <c r="R16" s="12"/>
      <c r="S16" s="12"/>
      <c r="T16" s="12"/>
      <c r="U16" s="12"/>
      <c r="V16" s="12"/>
      <c r="X16" s="96"/>
    </row>
    <row r="17" ht="14.25" customHeight="1">
      <c r="H17" s="86"/>
      <c r="L17" s="87"/>
      <c r="M17" s="12"/>
      <c r="N17" s="12"/>
      <c r="O17" s="12"/>
      <c r="P17" s="12"/>
      <c r="Q17" s="12"/>
      <c r="R17" s="12"/>
      <c r="S17" s="12"/>
      <c r="T17" s="12"/>
      <c r="U17" s="12"/>
      <c r="V17" s="12"/>
      <c r="X17" s="96"/>
    </row>
    <row r="18" ht="14.25" customHeight="1">
      <c r="A18" s="195" t="s">
        <v>685</v>
      </c>
      <c r="B18" s="194">
        <f>'2. Integrated fin.'!C26/'2. Integrated fin.'!C20</f>
        <v>-0.3030612245</v>
      </c>
      <c r="C18" s="194">
        <f>'2. Integrated fin.'!D26/'2. Integrated fin.'!D20</f>
        <v>-0.3002645503</v>
      </c>
      <c r="D18" s="194">
        <f>'2. Integrated fin.'!E26/'2. Integrated fin.'!E20</f>
        <v>-0.2574162679</v>
      </c>
      <c r="E18" s="194">
        <f>'2. Integrated fin.'!F26/'2. Integrated fin.'!F20</f>
        <v>-0.1915017462</v>
      </c>
      <c r="F18" s="194">
        <f>'2. Integrated fin.'!G26/'2. Integrated fin.'!G20</f>
        <v>-0.1714975845</v>
      </c>
      <c r="G18" s="194">
        <f>'2. Integrated fin.'!H26/'2. Integrated fin.'!H20</f>
        <v>-0.9390862944</v>
      </c>
      <c r="H18" s="201">
        <f>'2. Integrated fin.'!I26/'2. Integrated fin.'!I20</f>
        <v>-0.1653796654</v>
      </c>
      <c r="I18" s="194">
        <f>'2. Integrated fin.'!J26/'2. Integrated fin.'!J20</f>
        <v>-0.1921590282</v>
      </c>
      <c r="J18" s="194">
        <f>'2. Integrated fin.'!K26/'2. Integrated fin.'!K20</f>
        <v>-0.1801866475</v>
      </c>
      <c r="K18" s="194">
        <f>'2. Integrated fin.'!L26/'2. Integrated fin.'!L20</f>
        <v>-0.1046852123</v>
      </c>
      <c r="L18" s="194">
        <f t="shared" ref="L18:L20" si="8">AVERAGE($I$20:$K$20)</f>
        <v>0.208267971</v>
      </c>
      <c r="M18" s="194">
        <f t="shared" ref="M18:V18" si="7">AVERAGE($H$18:$K$18)</f>
        <v>-0.1606026383</v>
      </c>
      <c r="N18" s="194">
        <f t="shared" si="7"/>
        <v>-0.1606026383</v>
      </c>
      <c r="O18" s="194">
        <f t="shared" si="7"/>
        <v>-0.1606026383</v>
      </c>
      <c r="P18" s="194">
        <f t="shared" si="7"/>
        <v>-0.1606026383</v>
      </c>
      <c r="Q18" s="194">
        <f t="shared" si="7"/>
        <v>-0.1606026383</v>
      </c>
      <c r="R18" s="194">
        <f t="shared" si="7"/>
        <v>-0.1606026383</v>
      </c>
      <c r="S18" s="194">
        <f t="shared" si="7"/>
        <v>-0.1606026383</v>
      </c>
      <c r="T18" s="194">
        <f t="shared" si="7"/>
        <v>-0.1606026383</v>
      </c>
      <c r="U18" s="194">
        <f t="shared" si="7"/>
        <v>-0.1606026383</v>
      </c>
      <c r="V18" s="194">
        <f t="shared" si="7"/>
        <v>-0.1606026383</v>
      </c>
      <c r="X18" s="121" t="s">
        <v>686</v>
      </c>
    </row>
    <row r="19" ht="14.25" customHeight="1">
      <c r="A19" s="12" t="s">
        <v>687</v>
      </c>
      <c r="B19" s="136"/>
      <c r="C19" s="194">
        <f>-('2. Integrated fin.'!D23/'2. Integrated fin.'!C68)</f>
        <v>0.07073274036</v>
      </c>
      <c r="D19" s="194">
        <f>-('2. Integrated fin.'!E23/'2. Integrated fin.'!D68)</f>
        <v>0.06886907883</v>
      </c>
      <c r="E19" s="194">
        <f>-('2. Integrated fin.'!F23/'2. Integrated fin.'!E68)</f>
        <v>0.07078103208</v>
      </c>
      <c r="F19" s="194">
        <f>-('2. Integrated fin.'!G23/'2. Integrated fin.'!F68)</f>
        <v>0.06644804971</v>
      </c>
      <c r="G19" s="194">
        <f>-('2. Integrated fin.'!H23/'2. Integrated fin.'!G68)</f>
        <v>0.06504904491</v>
      </c>
      <c r="H19" s="201">
        <f>-('2. Integrated fin.'!I23/'2. Integrated fin.'!H68)</f>
        <v>0.04747774481</v>
      </c>
      <c r="I19" s="194">
        <f>-('2. Integrated fin.'!J23/'2. Integrated fin.'!I68)</f>
        <v>0.05163694437</v>
      </c>
      <c r="J19" s="194">
        <f>-('2. Integrated fin.'!K23/'2. Integrated fin.'!J68)</f>
        <v>0.05787460502</v>
      </c>
      <c r="K19" s="194">
        <f>-('2. Integrated fin.'!L23/'2. Integrated fin.'!K68)</f>
        <v>0.05699653065</v>
      </c>
      <c r="L19" s="194">
        <f t="shared" si="8"/>
        <v>0.208267971</v>
      </c>
      <c r="M19" s="194">
        <f t="shared" ref="M19:V19" si="9">AVERAGE(H19:L19)</f>
        <v>0.08445075918</v>
      </c>
      <c r="N19" s="194">
        <f t="shared" si="9"/>
        <v>0.09184536205</v>
      </c>
      <c r="O19" s="194">
        <f t="shared" si="9"/>
        <v>0.09988704559</v>
      </c>
      <c r="P19" s="194">
        <f t="shared" si="9"/>
        <v>0.1082895337</v>
      </c>
      <c r="Q19" s="194">
        <f t="shared" si="9"/>
        <v>0.1185481343</v>
      </c>
      <c r="R19" s="194">
        <f t="shared" si="9"/>
        <v>0.100604167</v>
      </c>
      <c r="S19" s="194">
        <f t="shared" si="9"/>
        <v>0.1038348485</v>
      </c>
      <c r="T19" s="194">
        <f t="shared" si="9"/>
        <v>0.1062327458</v>
      </c>
      <c r="U19" s="194">
        <f t="shared" si="9"/>
        <v>0.1075018859</v>
      </c>
      <c r="V19" s="194">
        <f t="shared" si="9"/>
        <v>0.1073443563</v>
      </c>
      <c r="X19" s="96"/>
    </row>
    <row r="20" ht="14.25" customHeight="1">
      <c r="A20" s="12" t="s">
        <v>645</v>
      </c>
      <c r="B20" s="194">
        <f>'2. Integrated fin.'!C27</f>
        <v>0.3630806846</v>
      </c>
      <c r="C20" s="194">
        <f>'2. Integrated fin.'!D27</f>
        <v>0.3521199586</v>
      </c>
      <c r="D20" s="194">
        <f>'2. Integrated fin.'!E27</f>
        <v>0.3172169811</v>
      </c>
      <c r="E20" s="194">
        <f>'2. Integrated fin.'!F27</f>
        <v>0.2507621951</v>
      </c>
      <c r="F20" s="194">
        <f>'2. Integrated fin.'!G27</f>
        <v>0.2485414236</v>
      </c>
      <c r="G20" s="194">
        <f>'2. Integrated fin.'!H27</f>
        <v>-1.022099448</v>
      </c>
      <c r="H20" s="201">
        <f>'2. Integrated fin.'!I27</f>
        <v>0.2290552585</v>
      </c>
      <c r="I20" s="194">
        <f>'2. Integrated fin.'!J27</f>
        <v>0.2445537597</v>
      </c>
      <c r="J20" s="194">
        <f>'2. Integrated fin.'!K27</f>
        <v>0.2401913876</v>
      </c>
      <c r="K20" s="194">
        <f>'2. Integrated fin.'!L27</f>
        <v>0.1400587659</v>
      </c>
      <c r="L20" s="194">
        <f t="shared" si="8"/>
        <v>0.208267971</v>
      </c>
      <c r="M20" s="194">
        <f t="shared" ref="M20:V20" si="10">AVERAGE($I$20:$K$20)</f>
        <v>0.208267971</v>
      </c>
      <c r="N20" s="194">
        <f t="shared" si="10"/>
        <v>0.208267971</v>
      </c>
      <c r="O20" s="194">
        <f t="shared" si="10"/>
        <v>0.208267971</v>
      </c>
      <c r="P20" s="194">
        <f t="shared" si="10"/>
        <v>0.208267971</v>
      </c>
      <c r="Q20" s="194">
        <f t="shared" si="10"/>
        <v>0.208267971</v>
      </c>
      <c r="R20" s="194">
        <f t="shared" si="10"/>
        <v>0.208267971</v>
      </c>
      <c r="S20" s="194">
        <f t="shared" si="10"/>
        <v>0.208267971</v>
      </c>
      <c r="T20" s="194">
        <f t="shared" si="10"/>
        <v>0.208267971</v>
      </c>
      <c r="U20" s="194">
        <f t="shared" si="10"/>
        <v>0.208267971</v>
      </c>
      <c r="V20" s="194">
        <f t="shared" si="10"/>
        <v>0.208267971</v>
      </c>
      <c r="X20" s="96"/>
    </row>
    <row r="21" ht="14.25" customHeight="1">
      <c r="B21" s="110"/>
      <c r="C21" s="110"/>
      <c r="D21" s="110"/>
      <c r="E21" s="110"/>
      <c r="F21" s="110"/>
      <c r="G21" s="110"/>
      <c r="H21" s="200"/>
      <c r="I21" s="110"/>
      <c r="J21" s="110"/>
      <c r="K21" s="110"/>
      <c r="L21" s="87"/>
      <c r="X21" s="96"/>
    </row>
    <row r="22" ht="14.25" customHeight="1">
      <c r="A22" s="12" t="s">
        <v>688</v>
      </c>
      <c r="B22" s="199">
        <f>'2. Integrated fin.'!C33/'2. Integrated fin.'!C14</f>
        <v>0.3643820491</v>
      </c>
      <c r="C22" s="199">
        <f>'2. Integrated fin.'!D33/'2. Integrated fin.'!D14</f>
        <v>0.3643284973</v>
      </c>
      <c r="D22" s="199">
        <f>'2. Integrated fin.'!E33/'2. Integrated fin.'!E14</f>
        <v>0.3309952524</v>
      </c>
      <c r="E22" s="199">
        <f>'2. Integrated fin.'!F33/'2. Integrated fin.'!F14</f>
        <v>0.249311025</v>
      </c>
      <c r="F22" s="199">
        <f>'2. Integrated fin.'!G33/'2. Integrated fin.'!G14</f>
        <v>0.2310542276</v>
      </c>
      <c r="G22" s="199">
        <f>'2. Integrated fin.'!H33/'2. Integrated fin.'!H14</f>
        <v>-0.2058830175</v>
      </c>
      <c r="H22" s="203">
        <f>'2. Integrated fin.'!I33/'2. Integrated fin.'!I14</f>
        <v>0.221915132</v>
      </c>
      <c r="I22" s="199">
        <f>'2. Integrated fin.'!J33/'2. Integrated fin.'!J14</f>
        <v>0.2204513981</v>
      </c>
      <c r="J22" s="199">
        <f>'2. Integrated fin.'!K33/'2. Integrated fin.'!K14</f>
        <v>0.2431588684</v>
      </c>
      <c r="K22" s="199">
        <f>'2. Integrated fin.'!L33/'2. Integrated fin.'!L14</f>
        <v>0.148887373</v>
      </c>
      <c r="L22" s="210" t="s">
        <v>689</v>
      </c>
      <c r="X22" s="121" t="s">
        <v>676</v>
      </c>
    </row>
    <row r="23" ht="14.25" customHeight="1">
      <c r="A23" s="52" t="s">
        <v>690</v>
      </c>
      <c r="B23" s="204">
        <f>'2. Integrated fin.'!C34/'2. Integrated fin.'!C8</f>
        <v>0.1083780215</v>
      </c>
      <c r="C23" s="204">
        <f>'2. Integrated fin.'!D34/'2. Integrated fin.'!D8</f>
        <v>0.1146447206</v>
      </c>
      <c r="D23" s="204">
        <f>'2. Integrated fin.'!E34/'2. Integrated fin.'!E8</f>
        <v>0.1065704238</v>
      </c>
      <c r="E23" s="204">
        <f>'2. Integrated fin.'!F34/'2. Integrated fin.'!F8</f>
        <v>0.1026908288</v>
      </c>
      <c r="F23" s="204">
        <f>'2. Integrated fin.'!G34/'2. Integrated fin.'!G8</f>
        <v>0.07760909208</v>
      </c>
      <c r="G23" s="204">
        <f>'2. Integrated fin.'!H34/'2. Integrated fin.'!H8</f>
        <v>0.09132364807</v>
      </c>
      <c r="H23" s="205">
        <f>'2. Integrated fin.'!I34/'2. Integrated fin.'!I8</f>
        <v>0.1939770171</v>
      </c>
      <c r="I23" s="204">
        <f>'2. Integrated fin.'!J34/'2. Integrated fin.'!J8</f>
        <v>0.1986948923</v>
      </c>
      <c r="J23" s="204">
        <f>'2. Integrated fin.'!K34/'2. Integrated fin.'!K8</f>
        <v>0.1377530949</v>
      </c>
      <c r="K23" s="204">
        <f>'2. Integrated fin.'!L34/'2. Integrated fin.'!L8</f>
        <v>0.1472176236</v>
      </c>
      <c r="L23" s="211"/>
      <c r="X23" s="96"/>
    </row>
    <row r="24" ht="14.25" customHeight="1">
      <c r="B24" s="110"/>
      <c r="C24" s="110"/>
      <c r="D24" s="110"/>
      <c r="E24" s="110"/>
      <c r="F24" s="110"/>
      <c r="G24" s="110"/>
      <c r="H24" s="200"/>
      <c r="I24" s="110"/>
      <c r="J24" s="110"/>
      <c r="K24" s="110"/>
      <c r="L24" s="87"/>
      <c r="X24" s="96"/>
    </row>
    <row r="25" ht="14.25" customHeight="1">
      <c r="A25" s="12" t="s">
        <v>691</v>
      </c>
      <c r="B25" s="194">
        <f>-'2. Integrated fin.'!C63/'2. Integrated fin.'!C62</f>
        <v>0.6631477927</v>
      </c>
      <c r="C25" s="194">
        <f>-'2. Integrated fin.'!D63/'2. Integrated fin.'!D62</f>
        <v>0.934557063</v>
      </c>
      <c r="D25" s="194">
        <f>-'2. Integrated fin.'!E63/'2. Integrated fin.'!E62</f>
        <v>1.094991364</v>
      </c>
      <c r="E25" s="194">
        <f>-'2. Integrated fin.'!F63/'2. Integrated fin.'!F62</f>
        <v>0.6978636826</v>
      </c>
      <c r="F25" s="194">
        <f>-'2. Integrated fin.'!G63/'2. Integrated fin.'!G62</f>
        <v>1.034161491</v>
      </c>
      <c r="G25" s="194">
        <f>-'2. Integrated fin.'!H63/'2. Integrated fin.'!H62</f>
        <v>-0.9071038251</v>
      </c>
      <c r="H25" s="201">
        <f>-'2. Integrated fin.'!I63/'2. Integrated fin.'!I62</f>
        <v>0.09834123223</v>
      </c>
      <c r="I25" s="194">
        <f>-'2. Integrated fin.'!J63/'2. Integrated fin.'!J62</f>
        <v>0.09002250563</v>
      </c>
      <c r="J25" s="194">
        <f>-'2. Integrated fin.'!K63/'2. Integrated fin.'!K62</f>
        <v>0.2325</v>
      </c>
      <c r="K25" s="194">
        <f>-'2. Integrated fin.'!L63/'2. Integrated fin.'!L62</f>
        <v>0.2072892938</v>
      </c>
      <c r="L25" s="202">
        <f>AVERAGE(H25:K25)</f>
        <v>0.1570382579</v>
      </c>
      <c r="M25" s="194">
        <f t="shared" ref="M25:V25" si="11">$L$25</f>
        <v>0.1570382579</v>
      </c>
      <c r="N25" s="194">
        <f t="shared" si="11"/>
        <v>0.1570382579</v>
      </c>
      <c r="O25" s="194">
        <f t="shared" si="11"/>
        <v>0.1570382579</v>
      </c>
      <c r="P25" s="194">
        <f t="shared" si="11"/>
        <v>0.1570382579</v>
      </c>
      <c r="Q25" s="194">
        <f t="shared" si="11"/>
        <v>0.1570382579</v>
      </c>
      <c r="R25" s="194">
        <f t="shared" si="11"/>
        <v>0.1570382579</v>
      </c>
      <c r="S25" s="194">
        <f t="shared" si="11"/>
        <v>0.1570382579</v>
      </c>
      <c r="T25" s="194">
        <f t="shared" si="11"/>
        <v>0.1570382579</v>
      </c>
      <c r="U25" s="194">
        <f t="shared" si="11"/>
        <v>0.1570382579</v>
      </c>
      <c r="V25" s="194">
        <f t="shared" si="11"/>
        <v>0.1570382579</v>
      </c>
      <c r="X25" s="96"/>
    </row>
    <row r="26" ht="14.25" customHeight="1">
      <c r="H26" s="86"/>
      <c r="L26" s="147"/>
      <c r="X26" s="96"/>
    </row>
    <row r="27" ht="14.25" customHeight="1">
      <c r="A27" s="88" t="s">
        <v>651</v>
      </c>
      <c r="B27" s="88" t="s">
        <v>41</v>
      </c>
      <c r="C27" s="88" t="s">
        <v>42</v>
      </c>
      <c r="D27" s="88" t="s">
        <v>43</v>
      </c>
      <c r="E27" s="88" t="s">
        <v>44</v>
      </c>
      <c r="F27" s="88" t="s">
        <v>45</v>
      </c>
      <c r="G27" s="88" t="s">
        <v>46</v>
      </c>
      <c r="H27" s="88" t="s">
        <v>47</v>
      </c>
      <c r="I27" s="88" t="s">
        <v>48</v>
      </c>
      <c r="J27" s="88" t="s">
        <v>49</v>
      </c>
      <c r="K27" s="88" t="s">
        <v>50</v>
      </c>
      <c r="L27" s="148" t="s">
        <v>508</v>
      </c>
      <c r="M27" s="90" t="s">
        <v>624</v>
      </c>
      <c r="N27" s="90" t="s">
        <v>625</v>
      </c>
      <c r="O27" s="90" t="s">
        <v>626</v>
      </c>
      <c r="P27" s="90" t="s">
        <v>627</v>
      </c>
      <c r="Q27" s="149" t="s">
        <v>628</v>
      </c>
      <c r="R27" s="149" t="s">
        <v>629</v>
      </c>
      <c r="S27" s="149" t="s">
        <v>630</v>
      </c>
      <c r="T27" s="149" t="s">
        <v>631</v>
      </c>
      <c r="U27" s="149" t="s">
        <v>632</v>
      </c>
      <c r="V27" s="150" t="s">
        <v>633</v>
      </c>
      <c r="X27" s="96"/>
    </row>
    <row r="28" ht="14.25" customHeight="1">
      <c r="A28" s="151" t="s">
        <v>652</v>
      </c>
      <c r="B28" s="194"/>
      <c r="H28" s="86"/>
      <c r="L28" s="87"/>
      <c r="X28" s="96"/>
    </row>
    <row r="29" ht="14.25" customHeight="1">
      <c r="A29" s="195" t="s">
        <v>692</v>
      </c>
      <c r="B29" s="194">
        <f>'2. Integrated fin.'!C42/'2. Integrated fin.'!C8</f>
        <v>0.1271171643</v>
      </c>
      <c r="C29" s="194">
        <f>'2. Integrated fin.'!D42/'2. Integrated fin.'!D8</f>
        <v>0.1880862268</v>
      </c>
      <c r="D29" s="194">
        <f>'2. Integrated fin.'!E42/'2. Integrated fin.'!E8</f>
        <v>0.1307459838</v>
      </c>
      <c r="E29" s="194">
        <f>'2. Integrated fin.'!F42/'2. Integrated fin.'!F8</f>
        <v>0.1124129196</v>
      </c>
      <c r="F29" s="194">
        <f>'2. Integrated fin.'!G42/'2. Integrated fin.'!G8</f>
        <v>0.1002493012</v>
      </c>
      <c r="G29" s="194">
        <f>'2. Integrated fin.'!H42/'2. Integrated fin.'!H8</f>
        <v>0.1157658355</v>
      </c>
      <c r="H29" s="201">
        <f>'2. Integrated fin.'!I42/'2. Integrated fin.'!I8</f>
        <v>0.2834939385</v>
      </c>
      <c r="I29" s="194">
        <f>'2. Integrated fin.'!J42/'2. Integrated fin.'!J8</f>
        <v>0.2336970312</v>
      </c>
      <c r="J29" s="194">
        <f>'2. Integrated fin.'!K42/'2. Integrated fin.'!K8</f>
        <v>0.1374338624</v>
      </c>
      <c r="K29" s="194">
        <f>'2. Integrated fin.'!L42/'2. Integrated fin.'!L8</f>
        <v>0.1386458474</v>
      </c>
      <c r="L29" s="202">
        <f>AVERAGE(I29:K29,F29:G29)</f>
        <v>0.1451583755</v>
      </c>
      <c r="M29" s="194">
        <f t="shared" ref="M29:V29" si="12">$L$29</f>
        <v>0.1451583755</v>
      </c>
      <c r="N29" s="194">
        <f t="shared" si="12"/>
        <v>0.1451583755</v>
      </c>
      <c r="O29" s="194">
        <f t="shared" si="12"/>
        <v>0.1451583755</v>
      </c>
      <c r="P29" s="194">
        <f t="shared" si="12"/>
        <v>0.1451583755</v>
      </c>
      <c r="Q29" s="194">
        <f t="shared" si="12"/>
        <v>0.1451583755</v>
      </c>
      <c r="R29" s="194">
        <f t="shared" si="12"/>
        <v>0.1451583755</v>
      </c>
      <c r="S29" s="194">
        <f t="shared" si="12"/>
        <v>0.1451583755</v>
      </c>
      <c r="T29" s="194">
        <f t="shared" si="12"/>
        <v>0.1451583755</v>
      </c>
      <c r="U29" s="194">
        <f t="shared" si="12"/>
        <v>0.1451583755</v>
      </c>
      <c r="V29" s="194">
        <f t="shared" si="12"/>
        <v>0.1451583755</v>
      </c>
      <c r="X29" s="121" t="s">
        <v>693</v>
      </c>
    </row>
    <row r="30" ht="14.25" customHeight="1">
      <c r="A30" s="195" t="s">
        <v>694</v>
      </c>
      <c r="B30" s="194">
        <f>'2. Integrated fin.'!C46/'2. Integrated fin.'!C8</f>
        <v>0.2076130609</v>
      </c>
      <c r="C30" s="194">
        <f>'2. Integrated fin.'!D46/'2. Integrated fin.'!D8</f>
        <v>0.1987822939</v>
      </c>
      <c r="D30" s="194">
        <f>'2. Integrated fin.'!E46/'2. Integrated fin.'!E8</f>
        <v>0.2242723079</v>
      </c>
      <c r="E30" s="194">
        <f>'2. Integrated fin.'!F46/'2. Integrated fin.'!F8</f>
        <v>0.2354338189</v>
      </c>
      <c r="F30" s="194">
        <f>'2. Integrated fin.'!G46/'2. Integrated fin.'!G8</f>
        <v>0.2196116945</v>
      </c>
      <c r="G30" s="194">
        <f>'2. Integrated fin.'!H46/'2. Integrated fin.'!H8</f>
        <v>0.2007124051</v>
      </c>
      <c r="H30" s="201">
        <f>'2. Integrated fin.'!I46/'2. Integrated fin.'!I8</f>
        <v>0.1773391358</v>
      </c>
      <c r="I30" s="194">
        <f>'2. Integrated fin.'!J46/'2. Integrated fin.'!J8</f>
        <v>0.1480588683</v>
      </c>
      <c r="J30" s="194">
        <f>'2. Integrated fin.'!K46/'2. Integrated fin.'!K8</f>
        <v>0.1792328042</v>
      </c>
      <c r="K30" s="194">
        <f>'2. Integrated fin.'!L46/'2. Integrated fin.'!L8</f>
        <v>0.1712208911</v>
      </c>
      <c r="L30" s="202">
        <f>AVERAGE(H30:K30)</f>
        <v>0.1689629249</v>
      </c>
      <c r="M30" s="194">
        <f t="shared" ref="M30:V30" si="13">$L$30</f>
        <v>0.1689629249</v>
      </c>
      <c r="N30" s="194">
        <f t="shared" si="13"/>
        <v>0.1689629249</v>
      </c>
      <c r="O30" s="194">
        <f t="shared" si="13"/>
        <v>0.1689629249</v>
      </c>
      <c r="P30" s="194">
        <f t="shared" si="13"/>
        <v>0.1689629249</v>
      </c>
      <c r="Q30" s="194">
        <f t="shared" si="13"/>
        <v>0.1689629249</v>
      </c>
      <c r="R30" s="194">
        <f t="shared" si="13"/>
        <v>0.1689629249</v>
      </c>
      <c r="S30" s="194">
        <f t="shared" si="13"/>
        <v>0.1689629249</v>
      </c>
      <c r="T30" s="194">
        <f t="shared" si="13"/>
        <v>0.1689629249</v>
      </c>
      <c r="U30" s="194">
        <f t="shared" si="13"/>
        <v>0.1689629249</v>
      </c>
      <c r="V30" s="194">
        <f t="shared" si="13"/>
        <v>0.1689629249</v>
      </c>
      <c r="X30" s="121" t="s">
        <v>676</v>
      </c>
    </row>
    <row r="31" ht="14.25" customHeight="1">
      <c r="A31" s="195" t="s">
        <v>695</v>
      </c>
      <c r="B31" s="194">
        <f>'2. Integrated fin.'!C48/'2. Integrated fin.'!C8</f>
        <v>0.1509516326</v>
      </c>
      <c r="C31" s="194">
        <f>'2. Integrated fin.'!D48/'2. Integrated fin.'!D8</f>
        <v>0.1422576929</v>
      </c>
      <c r="D31" s="194">
        <f>'2. Integrated fin.'!E48/'2. Integrated fin.'!E8</f>
        <v>0.1398918403</v>
      </c>
      <c r="E31" s="194">
        <f>'2. Integrated fin.'!F48/'2. Integrated fin.'!F8</f>
        <v>0.139249525</v>
      </c>
      <c r="F31" s="194">
        <f>'2. Integrated fin.'!G48/'2. Integrated fin.'!G8</f>
        <v>0.1328850948</v>
      </c>
      <c r="G31" s="194">
        <f>'2. Integrated fin.'!H48/'2. Integrated fin.'!H8</f>
        <v>0.08045531981</v>
      </c>
      <c r="H31" s="201">
        <f>'2. Integrated fin.'!I48/'2. Integrated fin.'!I8</f>
        <v>0.1232514765</v>
      </c>
      <c r="I31" s="194">
        <f>'2. Integrated fin.'!J48/'2. Integrated fin.'!J8</f>
        <v>0.1006089825</v>
      </c>
      <c r="J31" s="194">
        <f>'2. Integrated fin.'!K48/'2. Integrated fin.'!K8</f>
        <v>0.1048941799</v>
      </c>
      <c r="K31" s="194">
        <f>'2. Integrated fin.'!L48/'2. Integrated fin.'!L8</f>
        <v>0.1067438417</v>
      </c>
      <c r="L31" s="202">
        <f>AVERAGE(G31:K31)</f>
        <v>0.1031907601</v>
      </c>
      <c r="M31" s="194">
        <f t="shared" ref="M31:V31" si="14">$L$31</f>
        <v>0.1031907601</v>
      </c>
      <c r="N31" s="194">
        <f t="shared" si="14"/>
        <v>0.1031907601</v>
      </c>
      <c r="O31" s="194">
        <f t="shared" si="14"/>
        <v>0.1031907601</v>
      </c>
      <c r="P31" s="194">
        <f t="shared" si="14"/>
        <v>0.1031907601</v>
      </c>
      <c r="Q31" s="194">
        <f t="shared" si="14"/>
        <v>0.1031907601</v>
      </c>
      <c r="R31" s="194">
        <f t="shared" si="14"/>
        <v>0.1031907601</v>
      </c>
      <c r="S31" s="194">
        <f t="shared" si="14"/>
        <v>0.1031907601</v>
      </c>
      <c r="T31" s="194">
        <f t="shared" si="14"/>
        <v>0.1031907601</v>
      </c>
      <c r="U31" s="194">
        <f t="shared" si="14"/>
        <v>0.1031907601</v>
      </c>
      <c r="V31" s="194">
        <f t="shared" si="14"/>
        <v>0.1031907601</v>
      </c>
      <c r="X31" s="121" t="s">
        <v>676</v>
      </c>
    </row>
    <row r="32" ht="14.25" customHeight="1">
      <c r="C32" s="110"/>
      <c r="D32" s="110"/>
      <c r="E32" s="110"/>
      <c r="F32" s="110"/>
      <c r="G32" s="110"/>
      <c r="H32" s="200"/>
      <c r="I32" s="110"/>
      <c r="J32" s="110"/>
      <c r="K32" s="110"/>
      <c r="L32" s="87"/>
      <c r="M32" s="110"/>
      <c r="N32" s="110"/>
      <c r="O32" s="110"/>
      <c r="P32" s="110"/>
      <c r="Q32" s="110"/>
      <c r="R32" s="110"/>
      <c r="S32" s="110"/>
      <c r="T32" s="110"/>
      <c r="U32" s="110"/>
      <c r="V32" s="110"/>
      <c r="X32" s="96"/>
    </row>
    <row r="33" ht="14.25" customHeight="1">
      <c r="A33" s="12" t="s">
        <v>696</v>
      </c>
      <c r="B33" s="110"/>
      <c r="C33" s="194">
        <f>-(('2. Integrated fin.'!D53/'2. Integrated fin.'!C53)-1)</f>
        <v>-0.1505243677</v>
      </c>
      <c r="D33" s="194">
        <f>-(('2. Integrated fin.'!E53/'2. Integrated fin.'!D53)-1)</f>
        <v>-0.1624664879</v>
      </c>
      <c r="E33" s="194">
        <f>-(('2. Integrated fin.'!F53/'2. Integrated fin.'!E53)-1)</f>
        <v>0.1803505535</v>
      </c>
      <c r="F33" s="194">
        <f>-(('2. Integrated fin.'!G53/'2. Integrated fin.'!F53)-1)</f>
        <v>0.04108047271</v>
      </c>
      <c r="G33" s="194">
        <f>-(('2. Integrated fin.'!H53/'2. Integrated fin.'!G53)-1)</f>
        <v>0.3251173709</v>
      </c>
      <c r="H33" s="201">
        <f>-(('2. Integrated fin.'!I53/'2. Integrated fin.'!H53)-1)</f>
        <v>1.214782609</v>
      </c>
      <c r="I33" s="194">
        <f>-(('2. Integrated fin.'!J53/'2. Integrated fin.'!I53)-1)</f>
        <v>4.319838057</v>
      </c>
      <c r="J33" s="194">
        <f>-(('2. Integrated fin.'!K53/'2. Integrated fin.'!J53)-1)</f>
        <v>-0.09756097561</v>
      </c>
      <c r="K33" s="194">
        <f>-(('2. Integrated fin.'!L53/'2. Integrated fin.'!K53)-1)</f>
        <v>0.1555555556</v>
      </c>
      <c r="L33" s="212">
        <f>AVERAGE(E33,F33,G33,J33,K33)</f>
        <v>0.1209085954</v>
      </c>
      <c r="M33" s="213">
        <f t="shared" ref="M33:V33" si="15">$L$33</f>
        <v>0.1209085954</v>
      </c>
      <c r="N33" s="213">
        <f t="shared" si="15"/>
        <v>0.1209085954</v>
      </c>
      <c r="O33" s="213">
        <f t="shared" si="15"/>
        <v>0.1209085954</v>
      </c>
      <c r="P33" s="213">
        <f t="shared" si="15"/>
        <v>0.1209085954</v>
      </c>
      <c r="Q33" s="213">
        <f t="shared" si="15"/>
        <v>0.1209085954</v>
      </c>
      <c r="R33" s="213">
        <f t="shared" si="15"/>
        <v>0.1209085954</v>
      </c>
      <c r="S33" s="213">
        <f t="shared" si="15"/>
        <v>0.1209085954</v>
      </c>
      <c r="T33" s="213">
        <f t="shared" si="15"/>
        <v>0.1209085954</v>
      </c>
      <c r="U33" s="213">
        <f t="shared" si="15"/>
        <v>0.1209085954</v>
      </c>
      <c r="V33" s="213">
        <f t="shared" si="15"/>
        <v>0.1209085954</v>
      </c>
      <c r="X33" s="121" t="s">
        <v>697</v>
      </c>
    </row>
    <row r="34" ht="14.25" customHeight="1">
      <c r="B34" s="110"/>
      <c r="C34" s="110"/>
      <c r="D34" s="110"/>
      <c r="E34" s="110"/>
      <c r="F34" s="110"/>
      <c r="G34" s="110"/>
      <c r="H34" s="200"/>
      <c r="I34" s="110"/>
      <c r="J34" s="110"/>
      <c r="K34" s="110"/>
      <c r="L34" s="87"/>
      <c r="M34" s="12"/>
      <c r="N34" s="12"/>
      <c r="O34" s="12"/>
      <c r="P34" s="12"/>
      <c r="Q34" s="12"/>
      <c r="R34" s="12"/>
      <c r="S34" s="12"/>
      <c r="T34" s="12"/>
      <c r="U34" s="12"/>
      <c r="V34" s="12"/>
      <c r="X34" s="96"/>
    </row>
    <row r="35" ht="14.25" customHeight="1">
      <c r="A35" s="12" t="s">
        <v>698</v>
      </c>
      <c r="B35" s="110"/>
      <c r="C35" s="194">
        <f>('2. Integrated fin.'!D68/'2. Integrated fin.'!C68)-1</f>
        <v>0.2115628971</v>
      </c>
      <c r="D35" s="194">
        <f>('2. Integrated fin.'!E68/'2. Integrated fin.'!D68)-1</f>
        <v>0.002621919245</v>
      </c>
      <c r="E35" s="194">
        <f>('2. Integrated fin.'!F68/'2. Integrated fin.'!E68)-1</f>
        <v>0.01011157601</v>
      </c>
      <c r="F35" s="194">
        <f>('2. Integrated fin.'!G68/'2. Integrated fin.'!F68)-1</f>
        <v>0.002934069727</v>
      </c>
      <c r="G35" s="194">
        <f>('2. Integrated fin.'!H68/'2. Integrated fin.'!G68)-1</f>
        <v>0.5658234383</v>
      </c>
      <c r="H35" s="201">
        <f>('2. Integrated fin.'!I68/'2. Integrated fin.'!H68)-1</f>
        <v>-0.1741949665</v>
      </c>
      <c r="I35" s="194">
        <f>('2. Integrated fin.'!J68/'2. Integrated fin.'!I68)-1</f>
        <v>-0.1997604472</v>
      </c>
      <c r="J35" s="194">
        <f>('2. Integrated fin.'!K68/'2. Integrated fin.'!J68)-1</f>
        <v>0.006652253451</v>
      </c>
      <c r="K35" s="194">
        <f>('2. Integrated fin.'!L68/'2. Integrated fin.'!K68)-1</f>
        <v>-0.0792995209</v>
      </c>
      <c r="L35" s="212">
        <f>AVERAGE(H35:K35)</f>
        <v>-0.1116506703</v>
      </c>
      <c r="M35" s="213">
        <f>L35</f>
        <v>-0.1116506703</v>
      </c>
      <c r="N35" s="213">
        <f>L35</f>
        <v>-0.1116506703</v>
      </c>
      <c r="O35" s="213">
        <f>L35</f>
        <v>-0.1116506703</v>
      </c>
      <c r="P35" s="213">
        <f>O35</f>
        <v>-0.1116506703</v>
      </c>
      <c r="Q35" s="213">
        <v>0.01</v>
      </c>
      <c r="R35" s="213">
        <f t="shared" ref="R35:U35" si="16">Q35</f>
        <v>0.01</v>
      </c>
      <c r="S35" s="213">
        <f t="shared" si="16"/>
        <v>0.01</v>
      </c>
      <c r="T35" s="213">
        <f t="shared" si="16"/>
        <v>0.01</v>
      </c>
      <c r="U35" s="213">
        <f t="shared" si="16"/>
        <v>0.01</v>
      </c>
      <c r="V35" s="214">
        <v>1.0E-4</v>
      </c>
      <c r="X35" s="121" t="s">
        <v>699</v>
      </c>
    </row>
    <row r="36" ht="14.25" customHeight="1">
      <c r="B36" s="95"/>
      <c r="H36" s="86"/>
      <c r="L36" s="87"/>
      <c r="X36" s="96"/>
    </row>
    <row r="37" ht="14.25" customHeight="1">
      <c r="B37" s="145"/>
      <c r="H37" s="86"/>
      <c r="L37" s="87"/>
      <c r="X37" s="96"/>
    </row>
    <row r="38" ht="14.25" customHeight="1">
      <c r="H38" s="86"/>
      <c r="L38" s="87"/>
      <c r="X38" s="96"/>
    </row>
    <row r="39" ht="14.25" customHeight="1">
      <c r="H39" s="86"/>
      <c r="L39" s="87"/>
      <c r="X39" s="96"/>
    </row>
    <row r="40" ht="14.25" customHeight="1">
      <c r="H40" s="86"/>
      <c r="L40" s="87"/>
      <c r="X40" s="96"/>
    </row>
    <row r="41" ht="14.25" customHeight="1">
      <c r="H41" s="86"/>
      <c r="L41" s="87"/>
      <c r="X41" s="96"/>
    </row>
    <row r="42" ht="14.25" customHeight="1">
      <c r="H42" s="86"/>
      <c r="L42" s="87"/>
      <c r="X42" s="96"/>
    </row>
    <row r="43" ht="14.25" customHeight="1">
      <c r="H43" s="86"/>
      <c r="X43" s="96"/>
    </row>
    <row r="44" ht="14.25" customHeight="1">
      <c r="H44" s="86"/>
      <c r="X44" s="96"/>
    </row>
    <row r="45" ht="14.25" customHeight="1">
      <c r="H45" s="86"/>
      <c r="X45" s="96"/>
    </row>
    <row r="46" ht="14.25" customHeight="1">
      <c r="H46" s="86"/>
      <c r="X46" s="96"/>
    </row>
    <row r="47" ht="14.25" customHeight="1">
      <c r="H47" s="86"/>
      <c r="X47" s="96"/>
    </row>
    <row r="48" ht="14.25" customHeight="1">
      <c r="H48" s="86"/>
      <c r="X48" s="96"/>
    </row>
    <row r="49" ht="14.25" customHeight="1">
      <c r="H49" s="86"/>
      <c r="X49" s="96"/>
    </row>
    <row r="50" ht="14.25" customHeight="1">
      <c r="H50" s="86"/>
      <c r="X50" s="169"/>
    </row>
    <row r="51" ht="14.25" customHeight="1">
      <c r="H51" s="86"/>
      <c r="X51" s="96"/>
    </row>
    <row r="52" ht="14.25" customHeight="1">
      <c r="H52" s="86"/>
      <c r="X52" s="96"/>
    </row>
    <row r="53" ht="14.25" customHeight="1">
      <c r="H53" s="86"/>
      <c r="X53" s="96"/>
    </row>
    <row r="54" ht="14.25" customHeight="1">
      <c r="H54" s="86"/>
      <c r="X54" s="96"/>
    </row>
    <row r="55" ht="14.25" customHeight="1">
      <c r="H55" s="86"/>
      <c r="X55" s="96"/>
    </row>
    <row r="56" ht="14.25" customHeight="1">
      <c r="H56" s="86"/>
      <c r="X56" s="96"/>
    </row>
    <row r="57" ht="14.25" customHeight="1">
      <c r="H57" s="86"/>
      <c r="X57" s="96"/>
    </row>
    <row r="58" ht="14.25" customHeight="1">
      <c r="H58" s="86"/>
      <c r="X58" s="96"/>
    </row>
    <row r="59" ht="14.25" customHeight="1">
      <c r="H59" s="86"/>
      <c r="X59" s="96"/>
    </row>
    <row r="60" ht="14.25" customHeight="1">
      <c r="H60" s="86"/>
      <c r="X60" s="96"/>
    </row>
    <row r="61" ht="14.25" customHeight="1">
      <c r="H61" s="86"/>
      <c r="X61" s="96"/>
    </row>
    <row r="62" ht="14.25" customHeight="1">
      <c r="H62" s="86"/>
      <c r="X62" s="96"/>
    </row>
    <row r="63" ht="14.25" customHeight="1">
      <c r="H63" s="86"/>
      <c r="X63" s="96"/>
    </row>
    <row r="64" ht="14.25" customHeight="1">
      <c r="H64" s="86"/>
      <c r="X64" s="96"/>
    </row>
    <row r="65" ht="14.25" customHeight="1">
      <c r="H65" s="86"/>
      <c r="X65" s="96"/>
    </row>
    <row r="66" ht="14.25" customHeight="1">
      <c r="H66" s="86"/>
      <c r="X66" s="96"/>
    </row>
    <row r="67" ht="14.25" customHeight="1">
      <c r="H67" s="86"/>
      <c r="X67" s="96"/>
    </row>
    <row r="68" ht="14.25" customHeight="1">
      <c r="H68" s="86"/>
      <c r="X68" s="96"/>
    </row>
    <row r="69" ht="14.25" customHeight="1">
      <c r="H69" s="86"/>
      <c r="X69" s="188"/>
    </row>
    <row r="70" ht="14.25" customHeight="1">
      <c r="H70" s="86"/>
      <c r="X70" s="96"/>
    </row>
    <row r="71" ht="14.25" customHeight="1">
      <c r="H71" s="86"/>
      <c r="X71" s="96"/>
    </row>
    <row r="72" ht="14.25" customHeight="1">
      <c r="H72" s="86"/>
      <c r="X72" s="96"/>
    </row>
    <row r="73" ht="14.25" customHeight="1">
      <c r="H73" s="86"/>
      <c r="X73" s="96"/>
    </row>
    <row r="74" ht="14.25" customHeight="1">
      <c r="H74" s="86"/>
      <c r="X74" s="96"/>
    </row>
    <row r="75" ht="14.25" customHeight="1">
      <c r="H75" s="86"/>
      <c r="X75" s="96"/>
    </row>
    <row r="76" ht="14.25" customHeight="1">
      <c r="H76" s="86"/>
      <c r="X76" s="96"/>
    </row>
    <row r="77" ht="14.25" customHeight="1">
      <c r="H77" s="86"/>
      <c r="X77" s="96"/>
    </row>
    <row r="78" ht="14.25" customHeight="1">
      <c r="H78" s="86"/>
      <c r="X78" s="96"/>
    </row>
    <row r="79" ht="14.25" customHeight="1">
      <c r="H79" s="86"/>
      <c r="X79" s="96"/>
    </row>
    <row r="80" ht="14.25" customHeight="1">
      <c r="H80" s="86"/>
      <c r="X80" s="96"/>
    </row>
    <row r="81" ht="14.25" customHeight="1">
      <c r="H81" s="86"/>
      <c r="X81" s="96"/>
    </row>
    <row r="82" ht="14.25" customHeight="1">
      <c r="H82" s="86"/>
      <c r="X82" s="96"/>
    </row>
    <row r="83" ht="14.25" customHeight="1">
      <c r="H83" s="86"/>
      <c r="X83" s="96"/>
    </row>
    <row r="84" ht="14.25" customHeight="1">
      <c r="H84" s="86"/>
      <c r="X84" s="96"/>
    </row>
    <row r="85" ht="14.25" customHeight="1">
      <c r="H85" s="86"/>
      <c r="X85" s="96"/>
    </row>
    <row r="86" ht="14.25" customHeight="1">
      <c r="H86" s="86"/>
      <c r="X86" s="96"/>
    </row>
    <row r="87" ht="14.25" customHeight="1">
      <c r="H87" s="86"/>
      <c r="X87" s="96"/>
    </row>
    <row r="88" ht="14.25" customHeight="1">
      <c r="H88" s="86"/>
      <c r="X88" s="96"/>
    </row>
    <row r="89" ht="14.25" customHeight="1">
      <c r="H89" s="86"/>
      <c r="X89" s="96"/>
    </row>
    <row r="90" ht="14.25" customHeight="1">
      <c r="H90" s="86"/>
      <c r="X90" s="96"/>
    </row>
    <row r="91" ht="14.25" customHeight="1">
      <c r="H91" s="86"/>
      <c r="X91" s="96"/>
    </row>
    <row r="92" ht="14.25" customHeight="1">
      <c r="H92" s="86"/>
      <c r="X92" s="96"/>
    </row>
    <row r="93" ht="14.25" customHeight="1">
      <c r="H93" s="86"/>
      <c r="X93" s="96"/>
    </row>
    <row r="94" ht="14.25" customHeight="1">
      <c r="H94" s="86"/>
      <c r="X94" s="96"/>
    </row>
    <row r="95" ht="14.25" customHeight="1">
      <c r="H95" s="86"/>
      <c r="X95" s="96"/>
    </row>
    <row r="96" ht="14.25" customHeight="1">
      <c r="H96" s="86"/>
      <c r="X96" s="96"/>
    </row>
    <row r="97" ht="14.25" customHeight="1">
      <c r="H97" s="86"/>
      <c r="X97" s="96"/>
    </row>
    <row r="98" ht="14.25" customHeight="1">
      <c r="H98" s="86"/>
      <c r="X98" s="96"/>
    </row>
    <row r="99" ht="14.25" customHeight="1">
      <c r="H99" s="86"/>
      <c r="X99" s="96"/>
    </row>
    <row r="100" ht="14.25" customHeight="1">
      <c r="H100" s="86"/>
      <c r="X100" s="96"/>
    </row>
    <row r="101" ht="14.25" customHeight="1">
      <c r="H101" s="86"/>
      <c r="X101" s="96"/>
    </row>
    <row r="102" ht="14.25" customHeight="1">
      <c r="H102" s="86"/>
      <c r="X102" s="96"/>
    </row>
    <row r="103" ht="14.25" customHeight="1">
      <c r="H103" s="86"/>
      <c r="X103" s="96"/>
    </row>
    <row r="104" ht="14.25" customHeight="1">
      <c r="H104" s="86"/>
      <c r="X104" s="96"/>
    </row>
    <row r="105" ht="14.25" customHeight="1">
      <c r="H105" s="86"/>
      <c r="X105" s="96"/>
    </row>
    <row r="106" ht="14.25" customHeight="1">
      <c r="H106" s="86"/>
      <c r="X106" s="96"/>
    </row>
    <row r="107" ht="14.25" customHeight="1">
      <c r="H107" s="86"/>
      <c r="X107" s="96"/>
    </row>
    <row r="108" ht="14.25" customHeight="1">
      <c r="H108" s="86"/>
      <c r="X108" s="96"/>
    </row>
    <row r="109" ht="14.25" customHeight="1">
      <c r="H109" s="86"/>
      <c r="X109" s="96"/>
    </row>
    <row r="110" ht="14.25" customHeight="1">
      <c r="H110" s="86"/>
      <c r="X110" s="96"/>
    </row>
    <row r="111" ht="14.25" customHeight="1">
      <c r="H111" s="86"/>
      <c r="X111" s="96"/>
    </row>
    <row r="112" ht="14.25" customHeight="1">
      <c r="H112" s="86"/>
      <c r="X112" s="96"/>
    </row>
    <row r="113" ht="14.25" customHeight="1">
      <c r="H113" s="86"/>
      <c r="X113" s="96"/>
    </row>
    <row r="114" ht="14.25" customHeight="1">
      <c r="H114" s="86"/>
      <c r="X114" s="96"/>
    </row>
    <row r="115" ht="14.25" customHeight="1">
      <c r="H115" s="86"/>
      <c r="X115" s="96"/>
    </row>
    <row r="116" ht="14.25" customHeight="1">
      <c r="H116" s="86"/>
      <c r="X116" s="96"/>
    </row>
    <row r="117" ht="14.25" customHeight="1">
      <c r="H117" s="86"/>
      <c r="X117" s="96"/>
    </row>
    <row r="118" ht="14.25" customHeight="1">
      <c r="H118" s="86"/>
      <c r="X118" s="96"/>
    </row>
    <row r="119" ht="14.25" customHeight="1">
      <c r="H119" s="86"/>
      <c r="X119" s="96"/>
    </row>
    <row r="120" ht="14.25" customHeight="1">
      <c r="H120" s="86"/>
      <c r="X120" s="96"/>
    </row>
    <row r="121" ht="14.25" customHeight="1">
      <c r="H121" s="86"/>
      <c r="X121" s="96"/>
    </row>
    <row r="122" ht="14.25" customHeight="1">
      <c r="H122" s="86"/>
      <c r="X122" s="96"/>
    </row>
    <row r="123" ht="14.25" customHeight="1">
      <c r="H123" s="86"/>
      <c r="X123" s="96"/>
    </row>
    <row r="124" ht="14.25" customHeight="1">
      <c r="H124" s="86"/>
      <c r="X124" s="96"/>
    </row>
    <row r="125" ht="14.25" customHeight="1">
      <c r="H125" s="86"/>
      <c r="X125" s="96"/>
    </row>
    <row r="126" ht="14.25" customHeight="1">
      <c r="H126" s="86"/>
      <c r="X126" s="96"/>
    </row>
    <row r="127" ht="14.25" customHeight="1">
      <c r="H127" s="86"/>
      <c r="X127" s="96"/>
    </row>
    <row r="128" ht="14.25" customHeight="1">
      <c r="H128" s="86"/>
      <c r="X128" s="96"/>
    </row>
    <row r="129" ht="14.25" customHeight="1">
      <c r="H129" s="86"/>
      <c r="X129" s="96"/>
    </row>
    <row r="130" ht="14.25" customHeight="1">
      <c r="H130" s="86"/>
      <c r="X130" s="96"/>
    </row>
    <row r="131" ht="14.25" customHeight="1">
      <c r="H131" s="86"/>
      <c r="X131" s="96"/>
    </row>
    <row r="132" ht="14.25" customHeight="1">
      <c r="H132" s="86"/>
      <c r="X132" s="96"/>
    </row>
    <row r="133" ht="14.25" customHeight="1">
      <c r="H133" s="86"/>
      <c r="X133" s="96"/>
    </row>
    <row r="134" ht="14.25" customHeight="1">
      <c r="H134" s="86"/>
      <c r="X134" s="96"/>
    </row>
    <row r="135" ht="14.25" customHeight="1">
      <c r="H135" s="86"/>
      <c r="X135" s="96"/>
    </row>
    <row r="136" ht="14.25" customHeight="1">
      <c r="H136" s="86"/>
      <c r="X136" s="96"/>
    </row>
    <row r="137" ht="14.25" customHeight="1">
      <c r="H137" s="86"/>
      <c r="X137" s="96"/>
    </row>
    <row r="138" ht="14.25" customHeight="1">
      <c r="H138" s="86"/>
      <c r="X138" s="96"/>
    </row>
    <row r="139" ht="14.25" customHeight="1">
      <c r="H139" s="86"/>
      <c r="X139" s="96"/>
    </row>
    <row r="140" ht="14.25" customHeight="1">
      <c r="H140" s="86"/>
      <c r="X140" s="96"/>
    </row>
    <row r="141" ht="14.25" customHeight="1">
      <c r="H141" s="86"/>
      <c r="X141" s="96"/>
    </row>
    <row r="142" ht="14.25" customHeight="1">
      <c r="H142" s="86"/>
      <c r="X142" s="96"/>
    </row>
    <row r="143" ht="14.25" customHeight="1">
      <c r="H143" s="86"/>
      <c r="X143" s="96"/>
    </row>
    <row r="144" ht="14.25" customHeight="1">
      <c r="H144" s="86"/>
      <c r="X144" s="96"/>
    </row>
    <row r="145" ht="14.25" customHeight="1">
      <c r="H145" s="86"/>
      <c r="X145" s="96"/>
    </row>
    <row r="146" ht="14.25" customHeight="1">
      <c r="H146" s="86"/>
      <c r="X146" s="96"/>
    </row>
    <row r="147" ht="14.25" customHeight="1">
      <c r="H147" s="86"/>
      <c r="X147" s="96"/>
    </row>
    <row r="148" ht="14.25" customHeight="1">
      <c r="H148" s="86"/>
      <c r="X148" s="96"/>
    </row>
    <row r="149" ht="14.25" customHeight="1">
      <c r="H149" s="86"/>
      <c r="X149" s="96"/>
    </row>
    <row r="150" ht="14.25" customHeight="1">
      <c r="H150" s="86"/>
      <c r="X150" s="96"/>
    </row>
    <row r="151" ht="14.25" customHeight="1">
      <c r="H151" s="86"/>
      <c r="X151" s="96"/>
    </row>
    <row r="152" ht="14.25" customHeight="1">
      <c r="H152" s="86"/>
      <c r="X152" s="96"/>
    </row>
    <row r="153" ht="14.25" customHeight="1">
      <c r="H153" s="86"/>
    </row>
    <row r="154" ht="14.25" customHeight="1">
      <c r="H154" s="86"/>
    </row>
    <row r="155" ht="14.25" customHeight="1">
      <c r="H155" s="86"/>
    </row>
    <row r="156" ht="14.25" customHeight="1">
      <c r="H156" s="86"/>
    </row>
    <row r="157" ht="14.25" customHeight="1">
      <c r="H157" s="86"/>
    </row>
    <row r="158" ht="14.25" customHeight="1">
      <c r="H158" s="86"/>
    </row>
    <row r="159" ht="14.25" customHeight="1">
      <c r="H159" s="86"/>
    </row>
    <row r="160" ht="14.25" customHeight="1">
      <c r="H160" s="86"/>
    </row>
    <row r="161" ht="14.25" customHeight="1">
      <c r="H161" s="86"/>
    </row>
    <row r="162" ht="14.25" customHeight="1">
      <c r="H162" s="86"/>
    </row>
    <row r="163" ht="14.25" customHeight="1">
      <c r="H163" s="86"/>
    </row>
    <row r="164" ht="14.25" customHeight="1">
      <c r="H164" s="86"/>
    </row>
    <row r="165" ht="14.25" customHeight="1">
      <c r="H165" s="86"/>
    </row>
    <row r="166" ht="14.25" customHeight="1">
      <c r="H166" s="86"/>
    </row>
    <row r="167" ht="14.25" customHeight="1">
      <c r="H167" s="86"/>
    </row>
    <row r="168" ht="14.25" customHeight="1">
      <c r="H168" s="86"/>
    </row>
    <row r="169" ht="14.25" customHeight="1">
      <c r="H169" s="86"/>
    </row>
    <row r="170" ht="14.25" customHeight="1">
      <c r="H170" s="86"/>
    </row>
    <row r="171" ht="14.25" customHeight="1">
      <c r="H171" s="86"/>
    </row>
    <row r="172" ht="14.25" customHeight="1">
      <c r="H172" s="86"/>
    </row>
    <row r="173" ht="14.25" customHeight="1">
      <c r="H173" s="86"/>
    </row>
    <row r="174" ht="14.25" customHeight="1">
      <c r="H174" s="86"/>
    </row>
    <row r="175" ht="14.25" customHeight="1">
      <c r="H175" s="86"/>
    </row>
    <row r="176" ht="14.25" customHeight="1">
      <c r="H176" s="86"/>
    </row>
    <row r="177" ht="14.25" customHeight="1">
      <c r="H177" s="86"/>
    </row>
    <row r="178" ht="14.25" customHeight="1">
      <c r="H178" s="86"/>
    </row>
    <row r="179" ht="14.25" customHeight="1">
      <c r="H179" s="86"/>
    </row>
    <row r="180" ht="14.25" customHeight="1">
      <c r="H180" s="86"/>
    </row>
    <row r="181" ht="14.25" customHeight="1">
      <c r="H181" s="86"/>
    </row>
    <row r="182" ht="14.25" customHeight="1">
      <c r="H182" s="86"/>
    </row>
    <row r="183" ht="14.25" customHeight="1">
      <c r="H183" s="86"/>
    </row>
    <row r="184" ht="14.25" customHeight="1">
      <c r="H184" s="86"/>
    </row>
    <row r="185" ht="14.25" customHeight="1">
      <c r="H185" s="86"/>
    </row>
    <row r="186" ht="14.25" customHeight="1">
      <c r="H186" s="86"/>
    </row>
    <row r="187" ht="14.25" customHeight="1">
      <c r="H187" s="86"/>
    </row>
    <row r="188" ht="14.25" customHeight="1">
      <c r="H188" s="86"/>
    </row>
    <row r="189" ht="14.25" customHeight="1">
      <c r="H189" s="86"/>
    </row>
    <row r="190" ht="14.25" customHeight="1">
      <c r="H190" s="86"/>
    </row>
    <row r="191" ht="14.25" customHeight="1">
      <c r="H191" s="86"/>
    </row>
    <row r="192" ht="14.25" customHeight="1">
      <c r="H192" s="86"/>
    </row>
    <row r="193" ht="14.25" customHeight="1">
      <c r="H193" s="86"/>
    </row>
    <row r="194" ht="14.25" customHeight="1">
      <c r="H194" s="86"/>
    </row>
    <row r="195" ht="14.25" customHeight="1">
      <c r="H195" s="86"/>
    </row>
    <row r="196" ht="14.25" customHeight="1">
      <c r="H196" s="86"/>
    </row>
    <row r="197" ht="14.25" customHeight="1">
      <c r="H197" s="86"/>
    </row>
    <row r="198" ht="14.25" customHeight="1">
      <c r="H198" s="86"/>
    </row>
    <row r="199" ht="14.25" customHeight="1">
      <c r="H199" s="86"/>
    </row>
    <row r="200" ht="14.25" customHeight="1">
      <c r="H200" s="86"/>
    </row>
    <row r="201" ht="14.25" customHeight="1">
      <c r="H201" s="86"/>
    </row>
    <row r="202" ht="14.25" customHeight="1">
      <c r="H202" s="86"/>
    </row>
    <row r="203" ht="14.25" customHeight="1">
      <c r="H203" s="86"/>
    </row>
    <row r="204" ht="14.25" customHeight="1">
      <c r="H204" s="86"/>
    </row>
    <row r="205" ht="14.25" customHeight="1">
      <c r="H205" s="86"/>
    </row>
    <row r="206" ht="14.25" customHeight="1">
      <c r="H206" s="86"/>
    </row>
    <row r="207" ht="14.25" customHeight="1">
      <c r="H207" s="86"/>
    </row>
    <row r="208" ht="14.25" customHeight="1">
      <c r="H208" s="86"/>
    </row>
    <row r="209" ht="14.25" customHeight="1">
      <c r="H209" s="86"/>
    </row>
    <row r="210" ht="14.25" customHeight="1">
      <c r="H210" s="86"/>
    </row>
    <row r="211" ht="14.25" customHeight="1">
      <c r="H211" s="86"/>
    </row>
    <row r="212" ht="14.25" customHeight="1">
      <c r="H212" s="86"/>
    </row>
    <row r="213" ht="14.25" customHeight="1">
      <c r="H213" s="86"/>
    </row>
    <row r="214" ht="14.25" customHeight="1">
      <c r="H214" s="86"/>
    </row>
    <row r="215" ht="14.25" customHeight="1">
      <c r="H215" s="86"/>
    </row>
    <row r="216" ht="14.25" customHeight="1">
      <c r="H216" s="86"/>
    </row>
    <row r="217" ht="14.25" customHeight="1">
      <c r="H217" s="86"/>
    </row>
    <row r="218" ht="14.25" customHeight="1">
      <c r="H218" s="86"/>
    </row>
    <row r="219" ht="14.25" customHeight="1">
      <c r="H219" s="86"/>
    </row>
    <row r="220" ht="14.25" customHeight="1">
      <c r="H220" s="86"/>
    </row>
    <row r="221" ht="14.25" customHeight="1">
      <c r="H221" s="86"/>
    </row>
    <row r="222" ht="14.25" customHeight="1">
      <c r="H222" s="86"/>
    </row>
    <row r="223" ht="14.25" customHeight="1">
      <c r="H223" s="86"/>
    </row>
    <row r="224" ht="14.25" customHeight="1">
      <c r="H224" s="86"/>
    </row>
    <row r="225" ht="14.25" customHeight="1">
      <c r="H225" s="86"/>
    </row>
    <row r="226" ht="14.25" customHeight="1">
      <c r="H226" s="86"/>
    </row>
    <row r="227" ht="14.25" customHeight="1">
      <c r="H227" s="86"/>
    </row>
    <row r="228" ht="14.25" customHeight="1">
      <c r="H228" s="86"/>
    </row>
    <row r="229" ht="14.25" customHeight="1">
      <c r="H229" s="86"/>
    </row>
    <row r="230" ht="14.25" customHeight="1">
      <c r="H230" s="86"/>
    </row>
    <row r="231" ht="14.25" customHeight="1">
      <c r="H231" s="86"/>
    </row>
    <row r="232" ht="14.25" customHeight="1">
      <c r="H232" s="86"/>
    </row>
    <row r="233" ht="14.25" customHeight="1">
      <c r="H233" s="86"/>
    </row>
    <row r="234" ht="14.25" customHeight="1">
      <c r="H234" s="86"/>
    </row>
    <row r="235" ht="14.25" customHeight="1">
      <c r="H235" s="86"/>
    </row>
    <row r="236" ht="14.25" customHeight="1">
      <c r="H236" s="86"/>
    </row>
    <row r="237" ht="14.25" customHeight="1">
      <c r="H237" s="86"/>
    </row>
    <row r="238" ht="14.25" customHeight="1">
      <c r="H238" s="86"/>
    </row>
    <row r="239" ht="14.25" customHeight="1">
      <c r="H239" s="86"/>
    </row>
    <row r="240" ht="14.25" customHeight="1">
      <c r="H240" s="86"/>
    </row>
    <row r="241" ht="14.25" customHeight="1">
      <c r="H241" s="86"/>
    </row>
    <row r="242" ht="14.25" customHeight="1">
      <c r="H242" s="86"/>
    </row>
    <row r="243" ht="14.25" customHeight="1">
      <c r="H243" s="86"/>
    </row>
    <row r="244" ht="14.25" customHeight="1">
      <c r="H244" s="86"/>
    </row>
    <row r="245" ht="14.25" customHeight="1">
      <c r="H245" s="86"/>
    </row>
    <row r="246" ht="14.25" customHeight="1">
      <c r="H246" s="86"/>
    </row>
    <row r="247" ht="14.25" customHeight="1">
      <c r="H247" s="86"/>
    </row>
    <row r="248" ht="14.25" customHeight="1">
      <c r="H248" s="86"/>
    </row>
    <row r="249" ht="14.25" customHeight="1">
      <c r="H249" s="86"/>
    </row>
    <row r="250" ht="14.25" customHeight="1">
      <c r="H250" s="86"/>
    </row>
    <row r="251" ht="14.25" customHeight="1">
      <c r="H251" s="86"/>
    </row>
    <row r="252" ht="14.25" customHeight="1">
      <c r="H252" s="86"/>
    </row>
    <row r="253" ht="14.25" customHeight="1">
      <c r="H253" s="86"/>
    </row>
    <row r="254" ht="14.25" customHeight="1">
      <c r="H254" s="86"/>
    </row>
    <row r="255" ht="14.25" customHeight="1">
      <c r="H255" s="86"/>
    </row>
    <row r="256" ht="14.25" customHeight="1">
      <c r="H256" s="86"/>
    </row>
    <row r="257" ht="14.25" customHeight="1">
      <c r="H257" s="86"/>
    </row>
    <row r="258" ht="14.25" customHeight="1">
      <c r="H258" s="86"/>
    </row>
    <row r="259" ht="14.25" customHeight="1">
      <c r="H259" s="86"/>
    </row>
    <row r="260" ht="14.25" customHeight="1">
      <c r="H260" s="86"/>
    </row>
    <row r="261" ht="14.25" customHeight="1">
      <c r="H261" s="86"/>
    </row>
    <row r="262" ht="14.25" customHeight="1">
      <c r="H262" s="86"/>
    </row>
    <row r="263" ht="14.25" customHeight="1">
      <c r="H263" s="86"/>
    </row>
    <row r="264" ht="14.25" customHeight="1">
      <c r="H264" s="86"/>
    </row>
    <row r="265" ht="14.25" customHeight="1">
      <c r="H265" s="86"/>
    </row>
    <row r="266" ht="14.25" customHeight="1">
      <c r="H266" s="86"/>
    </row>
    <row r="267" ht="14.25" customHeight="1">
      <c r="H267" s="86"/>
    </row>
    <row r="268" ht="14.25" customHeight="1">
      <c r="H268" s="86"/>
    </row>
    <row r="269" ht="14.25" customHeight="1">
      <c r="H269" s="86"/>
    </row>
    <row r="270" ht="14.25" customHeight="1">
      <c r="H270" s="86"/>
    </row>
    <row r="271" ht="14.25" customHeight="1">
      <c r="H271" s="86"/>
    </row>
    <row r="272" ht="14.25" customHeight="1">
      <c r="H272" s="86"/>
    </row>
    <row r="273" ht="14.25" customHeight="1">
      <c r="H273" s="86"/>
    </row>
    <row r="274" ht="14.25" customHeight="1">
      <c r="H274" s="86"/>
    </row>
    <row r="275" ht="14.25" customHeight="1">
      <c r="H275" s="86"/>
    </row>
    <row r="276" ht="14.25" customHeight="1">
      <c r="H276" s="86"/>
    </row>
    <row r="277" ht="14.25" customHeight="1">
      <c r="H277" s="86"/>
    </row>
    <row r="278" ht="14.25" customHeight="1">
      <c r="H278" s="86"/>
    </row>
    <row r="279" ht="14.25" customHeight="1">
      <c r="H279" s="86"/>
    </row>
    <row r="280" ht="14.25" customHeight="1">
      <c r="H280" s="86"/>
    </row>
    <row r="281" ht="14.25" customHeight="1">
      <c r="H281" s="86"/>
    </row>
    <row r="282" ht="14.25" customHeight="1">
      <c r="H282" s="86"/>
    </row>
    <row r="283" ht="14.25" customHeight="1">
      <c r="H283" s="86"/>
    </row>
    <row r="284" ht="14.25" customHeight="1">
      <c r="H284" s="86"/>
    </row>
    <row r="285" ht="14.25" customHeight="1">
      <c r="H285" s="86"/>
    </row>
    <row r="286" ht="14.25" customHeight="1">
      <c r="H286" s="86"/>
    </row>
    <row r="287" ht="14.25" customHeight="1">
      <c r="H287" s="86"/>
    </row>
    <row r="288" ht="14.25" customHeight="1">
      <c r="H288" s="86"/>
    </row>
    <row r="289" ht="14.25" customHeight="1">
      <c r="H289" s="86"/>
    </row>
    <row r="290" ht="14.25" customHeight="1">
      <c r="H290" s="86"/>
    </row>
    <row r="291" ht="14.25" customHeight="1">
      <c r="H291" s="86"/>
    </row>
    <row r="292" ht="14.25" customHeight="1">
      <c r="H292" s="86"/>
    </row>
    <row r="293" ht="14.25" customHeight="1">
      <c r="H293" s="86"/>
    </row>
    <row r="294" ht="14.25" customHeight="1">
      <c r="H294" s="86"/>
    </row>
    <row r="295" ht="14.25" customHeight="1">
      <c r="H295" s="86"/>
    </row>
    <row r="296" ht="14.25" customHeight="1">
      <c r="H296" s="86"/>
    </row>
    <row r="297" ht="14.25" customHeight="1">
      <c r="H297" s="86"/>
    </row>
    <row r="298" ht="14.25" customHeight="1">
      <c r="H298" s="86"/>
    </row>
    <row r="299" ht="14.25" customHeight="1">
      <c r="H299" s="86"/>
    </row>
    <row r="300" ht="14.25" customHeight="1">
      <c r="H300" s="86"/>
    </row>
    <row r="301" ht="14.25" customHeight="1">
      <c r="H301" s="86"/>
    </row>
    <row r="302" ht="14.25" customHeight="1">
      <c r="H302" s="86"/>
    </row>
    <row r="303" ht="14.25" customHeight="1">
      <c r="H303" s="86"/>
    </row>
    <row r="304" ht="14.25" customHeight="1">
      <c r="H304" s="86"/>
    </row>
    <row r="305" ht="14.25" customHeight="1">
      <c r="H305" s="86"/>
    </row>
    <row r="306" ht="14.25" customHeight="1">
      <c r="H306" s="86"/>
    </row>
    <row r="307" ht="14.25" customHeight="1">
      <c r="H307" s="86"/>
    </row>
    <row r="308" ht="14.25" customHeight="1">
      <c r="H308" s="86"/>
    </row>
    <row r="309" ht="14.25" customHeight="1">
      <c r="H309" s="86"/>
    </row>
    <row r="310" ht="14.25" customHeight="1">
      <c r="H310" s="86"/>
    </row>
    <row r="311" ht="14.25" customHeight="1">
      <c r="H311" s="86"/>
    </row>
    <row r="312" ht="14.25" customHeight="1">
      <c r="H312" s="86"/>
    </row>
    <row r="313" ht="14.25" customHeight="1">
      <c r="H313" s="86"/>
    </row>
    <row r="314" ht="14.25" customHeight="1">
      <c r="H314" s="86"/>
    </row>
    <row r="315" ht="14.25" customHeight="1">
      <c r="H315" s="86"/>
    </row>
    <row r="316" ht="14.25" customHeight="1">
      <c r="H316" s="86"/>
    </row>
    <row r="317" ht="14.25" customHeight="1">
      <c r="H317" s="86"/>
    </row>
    <row r="318" ht="14.25" customHeight="1">
      <c r="H318" s="86"/>
    </row>
    <row r="319" ht="14.25" customHeight="1">
      <c r="H319" s="86"/>
    </row>
    <row r="320" ht="14.25" customHeight="1">
      <c r="H320" s="86"/>
    </row>
    <row r="321" ht="14.25" customHeight="1">
      <c r="H321" s="86"/>
    </row>
    <row r="322" ht="14.25" customHeight="1">
      <c r="H322" s="86"/>
    </row>
    <row r="323" ht="14.25" customHeight="1">
      <c r="H323" s="86"/>
    </row>
    <row r="324" ht="14.25" customHeight="1">
      <c r="H324" s="86"/>
    </row>
    <row r="325" ht="14.25" customHeight="1">
      <c r="H325" s="86"/>
    </row>
    <row r="326" ht="14.25" customHeight="1">
      <c r="H326" s="86"/>
    </row>
    <row r="327" ht="14.25" customHeight="1">
      <c r="H327" s="86"/>
    </row>
    <row r="328" ht="14.25" customHeight="1">
      <c r="H328" s="86"/>
    </row>
    <row r="329" ht="14.25" customHeight="1">
      <c r="H329" s="86"/>
    </row>
    <row r="330" ht="14.25" customHeight="1">
      <c r="H330" s="86"/>
    </row>
    <row r="331" ht="14.25" customHeight="1">
      <c r="H331" s="86"/>
    </row>
    <row r="332" ht="14.25" customHeight="1">
      <c r="H332" s="86"/>
    </row>
    <row r="333" ht="14.25" customHeight="1">
      <c r="H333" s="86"/>
    </row>
    <row r="334" ht="14.25" customHeight="1">
      <c r="H334" s="86"/>
    </row>
    <row r="335" ht="14.25" customHeight="1">
      <c r="H335" s="86"/>
    </row>
    <row r="336" ht="14.25" customHeight="1">
      <c r="H336" s="86"/>
    </row>
    <row r="337" ht="14.25" customHeight="1">
      <c r="H337" s="86"/>
    </row>
    <row r="338" ht="14.25" customHeight="1">
      <c r="H338" s="86"/>
    </row>
    <row r="339" ht="14.25" customHeight="1">
      <c r="H339" s="86"/>
    </row>
    <row r="340" ht="14.25" customHeight="1">
      <c r="H340" s="86"/>
    </row>
    <row r="341" ht="14.25" customHeight="1">
      <c r="H341" s="86"/>
    </row>
    <row r="342" ht="14.25" customHeight="1">
      <c r="H342" s="86"/>
    </row>
    <row r="343" ht="14.25" customHeight="1">
      <c r="H343" s="86"/>
    </row>
    <row r="344" ht="14.25" customHeight="1">
      <c r="H344" s="86"/>
    </row>
    <row r="345" ht="14.25" customHeight="1">
      <c r="H345" s="86"/>
    </row>
    <row r="346" ht="14.25" customHeight="1">
      <c r="H346" s="86"/>
    </row>
    <row r="347" ht="14.25" customHeight="1">
      <c r="H347" s="86"/>
    </row>
    <row r="348" ht="14.25" customHeight="1">
      <c r="H348" s="86"/>
    </row>
    <row r="349" ht="14.25" customHeight="1">
      <c r="H349" s="86"/>
    </row>
    <row r="350" ht="14.25" customHeight="1">
      <c r="H350" s="86"/>
    </row>
    <row r="351" ht="14.25" customHeight="1">
      <c r="H351" s="86"/>
    </row>
    <row r="352" ht="14.25" customHeight="1">
      <c r="H352" s="86"/>
    </row>
    <row r="353" ht="14.25" customHeight="1">
      <c r="H353" s="86"/>
    </row>
    <row r="354" ht="14.25" customHeight="1">
      <c r="H354" s="86"/>
    </row>
    <row r="355" ht="14.25" customHeight="1">
      <c r="H355" s="86"/>
    </row>
    <row r="356" ht="14.25" customHeight="1">
      <c r="H356" s="86"/>
    </row>
    <row r="357" ht="14.25" customHeight="1">
      <c r="H357" s="86"/>
    </row>
    <row r="358" ht="14.25" customHeight="1">
      <c r="H358" s="86"/>
    </row>
    <row r="359" ht="14.25" customHeight="1">
      <c r="H359" s="86"/>
    </row>
    <row r="360" ht="14.25" customHeight="1">
      <c r="H360" s="86"/>
    </row>
    <row r="361" ht="14.25" customHeight="1">
      <c r="H361" s="86"/>
    </row>
    <row r="362" ht="14.25" customHeight="1">
      <c r="H362" s="86"/>
    </row>
    <row r="363" ht="14.25" customHeight="1">
      <c r="H363" s="86"/>
    </row>
    <row r="364" ht="14.25" customHeight="1">
      <c r="H364" s="86"/>
    </row>
    <row r="365" ht="14.25" customHeight="1">
      <c r="H365" s="86"/>
    </row>
    <row r="366" ht="14.25" customHeight="1">
      <c r="H366" s="86"/>
    </row>
    <row r="367" ht="14.25" customHeight="1">
      <c r="H367" s="86"/>
    </row>
    <row r="368" ht="14.25" customHeight="1">
      <c r="H368" s="86"/>
    </row>
    <row r="369" ht="14.25" customHeight="1">
      <c r="H369" s="86"/>
    </row>
    <row r="370" ht="14.25" customHeight="1">
      <c r="H370" s="86"/>
    </row>
    <row r="371" ht="14.25" customHeight="1">
      <c r="H371" s="86"/>
    </row>
    <row r="372" ht="14.25" customHeight="1">
      <c r="H372" s="86"/>
    </row>
    <row r="373" ht="14.25" customHeight="1">
      <c r="H373" s="86"/>
    </row>
    <row r="374" ht="14.25" customHeight="1">
      <c r="H374" s="86"/>
    </row>
    <row r="375" ht="14.25" customHeight="1">
      <c r="H375" s="86"/>
    </row>
    <row r="376" ht="14.25" customHeight="1">
      <c r="H376" s="86"/>
    </row>
    <row r="377" ht="14.25" customHeight="1">
      <c r="H377" s="86"/>
    </row>
    <row r="378" ht="14.25" customHeight="1">
      <c r="H378" s="86"/>
    </row>
    <row r="379" ht="14.25" customHeight="1">
      <c r="H379" s="86"/>
    </row>
    <row r="380" ht="14.25" customHeight="1">
      <c r="H380" s="86"/>
    </row>
    <row r="381" ht="14.25" customHeight="1">
      <c r="H381" s="86"/>
    </row>
    <row r="382" ht="14.25" customHeight="1">
      <c r="H382" s="86"/>
    </row>
    <row r="383" ht="14.25" customHeight="1">
      <c r="H383" s="86"/>
    </row>
    <row r="384" ht="14.25" customHeight="1">
      <c r="H384" s="86"/>
    </row>
    <row r="385" ht="14.25" customHeight="1">
      <c r="H385" s="86"/>
    </row>
    <row r="386" ht="14.25" customHeight="1">
      <c r="H386" s="86"/>
    </row>
    <row r="387" ht="14.25" customHeight="1">
      <c r="H387" s="86"/>
    </row>
    <row r="388" ht="14.25" customHeight="1">
      <c r="H388" s="86"/>
    </row>
    <row r="389" ht="14.25" customHeight="1">
      <c r="H389" s="86"/>
    </row>
    <row r="390" ht="14.25" customHeight="1">
      <c r="H390" s="86"/>
    </row>
    <row r="391" ht="14.25" customHeight="1">
      <c r="H391" s="86"/>
    </row>
    <row r="392" ht="14.25" customHeight="1">
      <c r="H392" s="86"/>
    </row>
    <row r="393" ht="14.25" customHeight="1">
      <c r="H393" s="86"/>
    </row>
    <row r="394" ht="14.25" customHeight="1">
      <c r="H394" s="86"/>
    </row>
    <row r="395" ht="14.25" customHeight="1">
      <c r="H395" s="86"/>
    </row>
    <row r="396" ht="14.25" customHeight="1">
      <c r="H396" s="86"/>
    </row>
    <row r="397" ht="14.25" customHeight="1">
      <c r="H397" s="86"/>
    </row>
    <row r="398" ht="14.25" customHeight="1">
      <c r="H398" s="86"/>
    </row>
    <row r="399" ht="14.25" customHeight="1">
      <c r="H399" s="86"/>
    </row>
    <row r="400" ht="14.25" customHeight="1">
      <c r="H400" s="86"/>
    </row>
    <row r="401" ht="14.25" customHeight="1">
      <c r="H401" s="86"/>
    </row>
    <row r="402" ht="14.25" customHeight="1">
      <c r="H402" s="86"/>
    </row>
    <row r="403" ht="14.25" customHeight="1">
      <c r="H403" s="86"/>
    </row>
    <row r="404" ht="14.25" customHeight="1">
      <c r="H404" s="86"/>
    </row>
    <row r="405" ht="14.25" customHeight="1">
      <c r="H405" s="86"/>
    </row>
    <row r="406" ht="14.25" customHeight="1">
      <c r="H406" s="86"/>
    </row>
    <row r="407" ht="14.25" customHeight="1">
      <c r="H407" s="86"/>
    </row>
    <row r="408" ht="14.25" customHeight="1">
      <c r="H408" s="86"/>
    </row>
    <row r="409" ht="14.25" customHeight="1">
      <c r="H409" s="86"/>
    </row>
    <row r="410" ht="14.25" customHeight="1">
      <c r="H410" s="86"/>
    </row>
    <row r="411" ht="14.25" customHeight="1">
      <c r="H411" s="86"/>
    </row>
    <row r="412" ht="14.25" customHeight="1">
      <c r="H412" s="86"/>
    </row>
    <row r="413" ht="14.25" customHeight="1">
      <c r="H413" s="86"/>
    </row>
    <row r="414" ht="14.25" customHeight="1">
      <c r="H414" s="86"/>
    </row>
    <row r="415" ht="14.25" customHeight="1">
      <c r="H415" s="86"/>
    </row>
    <row r="416" ht="14.25" customHeight="1">
      <c r="H416" s="86"/>
    </row>
    <row r="417" ht="14.25" customHeight="1">
      <c r="H417" s="86"/>
    </row>
    <row r="418" ht="14.25" customHeight="1">
      <c r="H418" s="86"/>
    </row>
    <row r="419" ht="14.25" customHeight="1">
      <c r="H419" s="86"/>
    </row>
    <row r="420" ht="14.25" customHeight="1">
      <c r="H420" s="86"/>
    </row>
    <row r="421" ht="14.25" customHeight="1">
      <c r="H421" s="86"/>
    </row>
    <row r="422" ht="14.25" customHeight="1">
      <c r="H422" s="86"/>
    </row>
    <row r="423" ht="14.25" customHeight="1">
      <c r="H423" s="86"/>
    </row>
    <row r="424" ht="14.25" customHeight="1">
      <c r="H424" s="86"/>
    </row>
    <row r="425" ht="14.25" customHeight="1">
      <c r="H425" s="86"/>
    </row>
    <row r="426" ht="14.25" customHeight="1">
      <c r="H426" s="86"/>
    </row>
    <row r="427" ht="14.25" customHeight="1">
      <c r="H427" s="86"/>
    </row>
    <row r="428" ht="14.25" customHeight="1">
      <c r="H428" s="86"/>
    </row>
    <row r="429" ht="14.25" customHeight="1">
      <c r="H429" s="86"/>
    </row>
    <row r="430" ht="14.25" customHeight="1">
      <c r="H430" s="86"/>
    </row>
    <row r="431" ht="14.25" customHeight="1">
      <c r="H431" s="86"/>
    </row>
    <row r="432" ht="14.25" customHeight="1">
      <c r="H432" s="86"/>
    </row>
    <row r="433" ht="14.25" customHeight="1">
      <c r="H433" s="86"/>
    </row>
    <row r="434" ht="14.25" customHeight="1">
      <c r="H434" s="86"/>
    </row>
    <row r="435" ht="14.25" customHeight="1">
      <c r="H435" s="86"/>
    </row>
    <row r="436" ht="14.25" customHeight="1">
      <c r="H436" s="86"/>
    </row>
    <row r="437" ht="14.25" customHeight="1">
      <c r="H437" s="86"/>
    </row>
    <row r="438" ht="14.25" customHeight="1">
      <c r="H438" s="86"/>
    </row>
    <row r="439" ht="14.25" customHeight="1">
      <c r="H439" s="86"/>
    </row>
    <row r="440" ht="14.25" customHeight="1">
      <c r="H440" s="86"/>
    </row>
    <row r="441" ht="14.25" customHeight="1">
      <c r="H441" s="86"/>
    </row>
    <row r="442" ht="14.25" customHeight="1">
      <c r="H442" s="86"/>
    </row>
    <row r="443" ht="14.25" customHeight="1">
      <c r="H443" s="86"/>
    </row>
    <row r="444" ht="14.25" customHeight="1">
      <c r="H444" s="86"/>
    </row>
    <row r="445" ht="14.25" customHeight="1">
      <c r="H445" s="86"/>
    </row>
    <row r="446" ht="14.25" customHeight="1">
      <c r="H446" s="86"/>
    </row>
    <row r="447" ht="14.25" customHeight="1">
      <c r="H447" s="86"/>
    </row>
    <row r="448" ht="14.25" customHeight="1">
      <c r="H448" s="86"/>
    </row>
    <row r="449" ht="14.25" customHeight="1">
      <c r="H449" s="86"/>
    </row>
    <row r="450" ht="14.25" customHeight="1">
      <c r="H450" s="86"/>
    </row>
    <row r="451" ht="14.25" customHeight="1">
      <c r="H451" s="86"/>
    </row>
    <row r="452" ht="14.25" customHeight="1">
      <c r="H452" s="86"/>
    </row>
    <row r="453" ht="14.25" customHeight="1">
      <c r="H453" s="86"/>
    </row>
    <row r="454" ht="14.25" customHeight="1">
      <c r="H454" s="86"/>
    </row>
    <row r="455" ht="14.25" customHeight="1">
      <c r="H455" s="86"/>
    </row>
    <row r="456" ht="14.25" customHeight="1">
      <c r="H456" s="86"/>
    </row>
    <row r="457" ht="14.25" customHeight="1">
      <c r="H457" s="86"/>
    </row>
    <row r="458" ht="14.25" customHeight="1">
      <c r="H458" s="86"/>
    </row>
    <row r="459" ht="14.25" customHeight="1">
      <c r="H459" s="86"/>
    </row>
    <row r="460" ht="14.25" customHeight="1">
      <c r="H460" s="86"/>
    </row>
    <row r="461" ht="14.25" customHeight="1">
      <c r="H461" s="86"/>
    </row>
    <row r="462" ht="14.25" customHeight="1">
      <c r="H462" s="86"/>
    </row>
    <row r="463" ht="14.25" customHeight="1">
      <c r="H463" s="86"/>
    </row>
    <row r="464" ht="14.25" customHeight="1">
      <c r="H464" s="86"/>
    </row>
    <row r="465" ht="14.25" customHeight="1">
      <c r="H465" s="86"/>
    </row>
    <row r="466" ht="14.25" customHeight="1">
      <c r="H466" s="86"/>
    </row>
    <row r="467" ht="14.25" customHeight="1">
      <c r="H467" s="86"/>
    </row>
    <row r="468" ht="14.25" customHeight="1">
      <c r="H468" s="86"/>
    </row>
    <row r="469" ht="14.25" customHeight="1">
      <c r="H469" s="86"/>
    </row>
    <row r="470" ht="14.25" customHeight="1">
      <c r="H470" s="86"/>
    </row>
    <row r="471" ht="14.25" customHeight="1">
      <c r="H471" s="86"/>
    </row>
    <row r="472" ht="14.25" customHeight="1">
      <c r="H472" s="86"/>
    </row>
    <row r="473" ht="14.25" customHeight="1">
      <c r="H473" s="86"/>
    </row>
    <row r="474" ht="14.25" customHeight="1">
      <c r="H474" s="86"/>
    </row>
    <row r="475" ht="14.25" customHeight="1">
      <c r="H475" s="86"/>
    </row>
    <row r="476" ht="14.25" customHeight="1">
      <c r="H476" s="86"/>
    </row>
    <row r="477" ht="14.25" customHeight="1">
      <c r="H477" s="86"/>
    </row>
    <row r="478" ht="14.25" customHeight="1">
      <c r="H478" s="86"/>
    </row>
    <row r="479" ht="14.25" customHeight="1">
      <c r="H479" s="86"/>
    </row>
    <row r="480" ht="14.25" customHeight="1">
      <c r="H480" s="86"/>
    </row>
    <row r="481" ht="14.25" customHeight="1">
      <c r="H481" s="86"/>
    </row>
    <row r="482" ht="14.25" customHeight="1">
      <c r="H482" s="86"/>
    </row>
    <row r="483" ht="14.25" customHeight="1">
      <c r="H483" s="86"/>
    </row>
    <row r="484" ht="14.25" customHeight="1">
      <c r="H484" s="86"/>
    </row>
    <row r="485" ht="14.25" customHeight="1">
      <c r="H485" s="86"/>
    </row>
    <row r="486" ht="14.25" customHeight="1">
      <c r="H486" s="86"/>
    </row>
    <row r="487" ht="14.25" customHeight="1">
      <c r="H487" s="86"/>
    </row>
    <row r="488" ht="14.25" customHeight="1">
      <c r="H488" s="86"/>
    </row>
    <row r="489" ht="14.25" customHeight="1">
      <c r="H489" s="86"/>
    </row>
    <row r="490" ht="14.25" customHeight="1">
      <c r="H490" s="86"/>
    </row>
    <row r="491" ht="14.25" customHeight="1">
      <c r="H491" s="86"/>
    </row>
    <row r="492" ht="14.25" customHeight="1">
      <c r="H492" s="86"/>
    </row>
    <row r="493" ht="14.25" customHeight="1">
      <c r="H493" s="86"/>
    </row>
    <row r="494" ht="14.25" customHeight="1">
      <c r="H494" s="86"/>
    </row>
    <row r="495" ht="14.25" customHeight="1">
      <c r="H495" s="86"/>
    </row>
    <row r="496" ht="14.25" customHeight="1">
      <c r="H496" s="86"/>
    </row>
    <row r="497" ht="14.25" customHeight="1">
      <c r="H497" s="86"/>
    </row>
    <row r="498" ht="14.25" customHeight="1">
      <c r="H498" s="86"/>
    </row>
    <row r="499" ht="14.25" customHeight="1">
      <c r="H499" s="86"/>
    </row>
    <row r="500" ht="14.25" customHeight="1">
      <c r="H500" s="86"/>
    </row>
    <row r="501" ht="14.25" customHeight="1">
      <c r="H501" s="86"/>
    </row>
    <row r="502" ht="14.25" customHeight="1">
      <c r="H502" s="86"/>
    </row>
    <row r="503" ht="14.25" customHeight="1">
      <c r="H503" s="86"/>
    </row>
    <row r="504" ht="14.25" customHeight="1">
      <c r="H504" s="86"/>
    </row>
    <row r="505" ht="14.25" customHeight="1">
      <c r="H505" s="86"/>
    </row>
    <row r="506" ht="14.25" customHeight="1">
      <c r="H506" s="86"/>
    </row>
    <row r="507" ht="14.25" customHeight="1">
      <c r="H507" s="86"/>
    </row>
    <row r="508" ht="14.25" customHeight="1">
      <c r="H508" s="86"/>
    </row>
    <row r="509" ht="14.25" customHeight="1">
      <c r="H509" s="86"/>
    </row>
    <row r="510" ht="14.25" customHeight="1">
      <c r="H510" s="86"/>
    </row>
    <row r="511" ht="14.25" customHeight="1">
      <c r="H511" s="86"/>
    </row>
    <row r="512" ht="14.25" customHeight="1">
      <c r="H512" s="86"/>
    </row>
    <row r="513" ht="14.25" customHeight="1">
      <c r="H513" s="86"/>
    </row>
    <row r="514" ht="14.25" customHeight="1">
      <c r="H514" s="86"/>
    </row>
    <row r="515" ht="14.25" customHeight="1">
      <c r="H515" s="86"/>
    </row>
    <row r="516" ht="14.25" customHeight="1">
      <c r="H516" s="86"/>
    </row>
    <row r="517" ht="14.25" customHeight="1">
      <c r="H517" s="86"/>
    </row>
    <row r="518" ht="14.25" customHeight="1">
      <c r="H518" s="86"/>
    </row>
    <row r="519" ht="14.25" customHeight="1">
      <c r="H519" s="86"/>
    </row>
    <row r="520" ht="14.25" customHeight="1">
      <c r="H520" s="86"/>
    </row>
    <row r="521" ht="14.25" customHeight="1">
      <c r="H521" s="86"/>
    </row>
    <row r="522" ht="14.25" customHeight="1">
      <c r="H522" s="86"/>
    </row>
    <row r="523" ht="14.25" customHeight="1">
      <c r="H523" s="86"/>
    </row>
    <row r="524" ht="14.25" customHeight="1">
      <c r="H524" s="86"/>
    </row>
    <row r="525" ht="14.25" customHeight="1">
      <c r="H525" s="86"/>
    </row>
    <row r="526" ht="14.25" customHeight="1">
      <c r="H526" s="86"/>
    </row>
    <row r="527" ht="14.25" customHeight="1">
      <c r="H527" s="86"/>
    </row>
    <row r="528" ht="14.25" customHeight="1">
      <c r="H528" s="86"/>
    </row>
    <row r="529" ht="14.25" customHeight="1">
      <c r="H529" s="86"/>
    </row>
    <row r="530" ht="14.25" customHeight="1">
      <c r="H530" s="86"/>
    </row>
    <row r="531" ht="14.25" customHeight="1">
      <c r="H531" s="86"/>
    </row>
    <row r="532" ht="14.25" customHeight="1">
      <c r="H532" s="86"/>
    </row>
    <row r="533" ht="14.25" customHeight="1">
      <c r="H533" s="86"/>
    </row>
    <row r="534" ht="14.25" customHeight="1">
      <c r="H534" s="86"/>
    </row>
    <row r="535" ht="14.25" customHeight="1">
      <c r="H535" s="86"/>
    </row>
    <row r="536" ht="14.25" customHeight="1">
      <c r="H536" s="86"/>
    </row>
    <row r="537" ht="14.25" customHeight="1">
      <c r="H537" s="86"/>
    </row>
    <row r="538" ht="14.25" customHeight="1">
      <c r="H538" s="86"/>
    </row>
    <row r="539" ht="14.25" customHeight="1">
      <c r="H539" s="86"/>
    </row>
    <row r="540" ht="14.25" customHeight="1">
      <c r="H540" s="86"/>
    </row>
    <row r="541" ht="14.25" customHeight="1">
      <c r="H541" s="86"/>
    </row>
    <row r="542" ht="14.25" customHeight="1">
      <c r="H542" s="86"/>
    </row>
    <row r="543" ht="14.25" customHeight="1">
      <c r="H543" s="86"/>
    </row>
    <row r="544" ht="14.25" customHeight="1">
      <c r="H544" s="86"/>
    </row>
    <row r="545" ht="14.25" customHeight="1">
      <c r="H545" s="86"/>
    </row>
    <row r="546" ht="14.25" customHeight="1">
      <c r="H546" s="86"/>
    </row>
    <row r="547" ht="14.25" customHeight="1">
      <c r="H547" s="86"/>
    </row>
    <row r="548" ht="14.25" customHeight="1">
      <c r="H548" s="86"/>
    </row>
    <row r="549" ht="14.25" customHeight="1">
      <c r="H549" s="86"/>
    </row>
    <row r="550" ht="14.25" customHeight="1">
      <c r="H550" s="86"/>
    </row>
    <row r="551" ht="14.25" customHeight="1">
      <c r="H551" s="86"/>
    </row>
    <row r="552" ht="14.25" customHeight="1">
      <c r="H552" s="86"/>
    </row>
    <row r="553" ht="14.25" customHeight="1">
      <c r="H553" s="86"/>
    </row>
    <row r="554" ht="14.25" customHeight="1">
      <c r="H554" s="86"/>
    </row>
    <row r="555" ht="14.25" customHeight="1">
      <c r="H555" s="86"/>
    </row>
    <row r="556" ht="14.25" customHeight="1">
      <c r="H556" s="86"/>
    </row>
    <row r="557" ht="14.25" customHeight="1">
      <c r="H557" s="86"/>
    </row>
    <row r="558" ht="14.25" customHeight="1">
      <c r="H558" s="86"/>
    </row>
    <row r="559" ht="14.25" customHeight="1">
      <c r="H559" s="86"/>
    </row>
    <row r="560" ht="14.25" customHeight="1">
      <c r="H560" s="86"/>
    </row>
    <row r="561" ht="14.25" customHeight="1">
      <c r="H561" s="86"/>
    </row>
    <row r="562" ht="14.25" customHeight="1">
      <c r="H562" s="86"/>
    </row>
    <row r="563" ht="14.25" customHeight="1">
      <c r="H563" s="86"/>
    </row>
    <row r="564" ht="14.25" customHeight="1">
      <c r="H564" s="86"/>
    </row>
    <row r="565" ht="14.25" customHeight="1">
      <c r="H565" s="86"/>
    </row>
    <row r="566" ht="14.25" customHeight="1">
      <c r="H566" s="86"/>
    </row>
    <row r="567" ht="14.25" customHeight="1">
      <c r="H567" s="86"/>
    </row>
    <row r="568" ht="14.25" customHeight="1">
      <c r="H568" s="86"/>
    </row>
    <row r="569" ht="14.25" customHeight="1">
      <c r="H569" s="86"/>
    </row>
    <row r="570" ht="14.25" customHeight="1">
      <c r="H570" s="86"/>
    </row>
    <row r="571" ht="14.25" customHeight="1">
      <c r="H571" s="86"/>
    </row>
    <row r="572" ht="14.25" customHeight="1">
      <c r="H572" s="86"/>
    </row>
    <row r="573" ht="14.25" customHeight="1">
      <c r="H573" s="86"/>
    </row>
    <row r="574" ht="14.25" customHeight="1">
      <c r="H574" s="86"/>
    </row>
    <row r="575" ht="14.25" customHeight="1">
      <c r="H575" s="86"/>
    </row>
    <row r="576" ht="14.25" customHeight="1">
      <c r="H576" s="86"/>
    </row>
    <row r="577" ht="14.25" customHeight="1">
      <c r="H577" s="86"/>
    </row>
    <row r="578" ht="14.25" customHeight="1">
      <c r="H578" s="86"/>
    </row>
    <row r="579" ht="14.25" customHeight="1">
      <c r="H579" s="86"/>
    </row>
    <row r="580" ht="14.25" customHeight="1">
      <c r="H580" s="86"/>
    </row>
    <row r="581" ht="14.25" customHeight="1">
      <c r="H581" s="86"/>
    </row>
    <row r="582" ht="14.25" customHeight="1">
      <c r="H582" s="86"/>
    </row>
    <row r="583" ht="14.25" customHeight="1">
      <c r="H583" s="86"/>
    </row>
    <row r="584" ht="14.25" customHeight="1">
      <c r="H584" s="86"/>
    </row>
    <row r="585" ht="14.25" customHeight="1">
      <c r="H585" s="86"/>
    </row>
    <row r="586" ht="14.25" customHeight="1">
      <c r="H586" s="86"/>
    </row>
    <row r="587" ht="14.25" customHeight="1">
      <c r="H587" s="86"/>
    </row>
    <row r="588" ht="14.25" customHeight="1">
      <c r="H588" s="86"/>
    </row>
    <row r="589" ht="14.25" customHeight="1">
      <c r="H589" s="86"/>
    </row>
    <row r="590" ht="14.25" customHeight="1">
      <c r="H590" s="86"/>
    </row>
    <row r="591" ht="14.25" customHeight="1">
      <c r="H591" s="86"/>
    </row>
    <row r="592" ht="14.25" customHeight="1">
      <c r="H592" s="86"/>
    </row>
    <row r="593" ht="14.25" customHeight="1">
      <c r="H593" s="86"/>
    </row>
    <row r="594" ht="14.25" customHeight="1">
      <c r="H594" s="86"/>
    </row>
    <row r="595" ht="14.25" customHeight="1">
      <c r="H595" s="86"/>
    </row>
    <row r="596" ht="14.25" customHeight="1">
      <c r="H596" s="86"/>
    </row>
    <row r="597" ht="14.25" customHeight="1">
      <c r="H597" s="86"/>
    </row>
    <row r="598" ht="14.25" customHeight="1">
      <c r="H598" s="86"/>
    </row>
    <row r="599" ht="14.25" customHeight="1">
      <c r="H599" s="86"/>
    </row>
    <row r="600" ht="14.25" customHeight="1">
      <c r="H600" s="86"/>
    </row>
    <row r="601" ht="14.25" customHeight="1">
      <c r="H601" s="86"/>
    </row>
    <row r="602" ht="14.25" customHeight="1">
      <c r="H602" s="86"/>
    </row>
    <row r="603" ht="14.25" customHeight="1">
      <c r="H603" s="86"/>
    </row>
    <row r="604" ht="14.25" customHeight="1">
      <c r="H604" s="86"/>
    </row>
    <row r="605" ht="14.25" customHeight="1">
      <c r="H605" s="86"/>
    </row>
    <row r="606" ht="14.25" customHeight="1">
      <c r="H606" s="86"/>
    </row>
    <row r="607" ht="14.25" customHeight="1">
      <c r="H607" s="86"/>
    </row>
    <row r="608" ht="14.25" customHeight="1">
      <c r="H608" s="86"/>
    </row>
    <row r="609" ht="14.25" customHeight="1">
      <c r="H609" s="86"/>
    </row>
    <row r="610" ht="14.25" customHeight="1">
      <c r="H610" s="86"/>
    </row>
    <row r="611" ht="14.25" customHeight="1">
      <c r="H611" s="86"/>
    </row>
    <row r="612" ht="14.25" customHeight="1">
      <c r="H612" s="86"/>
    </row>
    <row r="613" ht="14.25" customHeight="1">
      <c r="H613" s="86"/>
    </row>
    <row r="614" ht="14.25" customHeight="1">
      <c r="H614" s="86"/>
    </row>
    <row r="615" ht="14.25" customHeight="1">
      <c r="H615" s="86"/>
    </row>
    <row r="616" ht="14.25" customHeight="1">
      <c r="H616" s="86"/>
    </row>
    <row r="617" ht="14.25" customHeight="1">
      <c r="H617" s="86"/>
    </row>
    <row r="618" ht="14.25" customHeight="1">
      <c r="H618" s="86"/>
    </row>
    <row r="619" ht="14.25" customHeight="1">
      <c r="H619" s="86"/>
    </row>
    <row r="620" ht="14.25" customHeight="1">
      <c r="H620" s="86"/>
    </row>
    <row r="621" ht="14.25" customHeight="1">
      <c r="H621" s="86"/>
    </row>
    <row r="622" ht="14.25" customHeight="1">
      <c r="H622" s="86"/>
    </row>
    <row r="623" ht="14.25" customHeight="1">
      <c r="H623" s="86"/>
    </row>
    <row r="624" ht="14.25" customHeight="1">
      <c r="H624" s="86"/>
    </row>
    <row r="625" ht="14.25" customHeight="1">
      <c r="H625" s="86"/>
    </row>
    <row r="626" ht="14.25" customHeight="1">
      <c r="H626" s="86"/>
    </row>
    <row r="627" ht="14.25" customHeight="1">
      <c r="H627" s="86"/>
    </row>
    <row r="628" ht="14.25" customHeight="1">
      <c r="H628" s="86"/>
    </row>
    <row r="629" ht="14.25" customHeight="1">
      <c r="H629" s="86"/>
    </row>
    <row r="630" ht="14.25" customHeight="1">
      <c r="H630" s="86"/>
    </row>
    <row r="631" ht="14.25" customHeight="1">
      <c r="H631" s="86"/>
    </row>
    <row r="632" ht="14.25" customHeight="1">
      <c r="H632" s="86"/>
    </row>
    <row r="633" ht="14.25" customHeight="1">
      <c r="H633" s="86"/>
    </row>
    <row r="634" ht="14.25" customHeight="1">
      <c r="H634" s="86"/>
    </row>
    <row r="635" ht="14.25" customHeight="1">
      <c r="H635" s="86"/>
    </row>
    <row r="636" ht="14.25" customHeight="1">
      <c r="H636" s="86"/>
    </row>
    <row r="637" ht="14.25" customHeight="1">
      <c r="H637" s="86"/>
    </row>
    <row r="638" ht="14.25" customHeight="1">
      <c r="H638" s="86"/>
    </row>
    <row r="639" ht="14.25" customHeight="1">
      <c r="H639" s="86"/>
    </row>
    <row r="640" ht="14.25" customHeight="1">
      <c r="H640" s="86"/>
    </row>
    <row r="641" ht="14.25" customHeight="1">
      <c r="H641" s="86"/>
    </row>
    <row r="642" ht="14.25" customHeight="1">
      <c r="H642" s="86"/>
    </row>
    <row r="643" ht="14.25" customHeight="1">
      <c r="H643" s="86"/>
    </row>
    <row r="644" ht="14.25" customHeight="1">
      <c r="H644" s="86"/>
    </row>
    <row r="645" ht="14.25" customHeight="1">
      <c r="H645" s="86"/>
    </row>
    <row r="646" ht="14.25" customHeight="1">
      <c r="H646" s="86"/>
    </row>
    <row r="647" ht="14.25" customHeight="1">
      <c r="H647" s="86"/>
    </row>
    <row r="648" ht="14.25" customHeight="1">
      <c r="H648" s="86"/>
    </row>
    <row r="649" ht="14.25" customHeight="1">
      <c r="H649" s="86"/>
    </row>
    <row r="650" ht="14.25" customHeight="1">
      <c r="H650" s="86"/>
    </row>
    <row r="651" ht="14.25" customHeight="1">
      <c r="H651" s="86"/>
    </row>
    <row r="652" ht="14.25" customHeight="1">
      <c r="H652" s="86"/>
    </row>
    <row r="653" ht="14.25" customHeight="1">
      <c r="H653" s="86"/>
    </row>
    <row r="654" ht="14.25" customHeight="1">
      <c r="H654" s="86"/>
    </row>
    <row r="655" ht="14.25" customHeight="1">
      <c r="H655" s="86"/>
    </row>
    <row r="656" ht="14.25" customHeight="1">
      <c r="H656" s="86"/>
    </row>
    <row r="657" ht="14.25" customHeight="1">
      <c r="H657" s="86"/>
    </row>
    <row r="658" ht="14.25" customHeight="1">
      <c r="H658" s="86"/>
    </row>
    <row r="659" ht="14.25" customHeight="1">
      <c r="H659" s="86"/>
    </row>
    <row r="660" ht="14.25" customHeight="1">
      <c r="H660" s="86"/>
    </row>
    <row r="661" ht="14.25" customHeight="1">
      <c r="H661" s="86"/>
    </row>
    <row r="662" ht="14.25" customHeight="1">
      <c r="H662" s="86"/>
    </row>
    <row r="663" ht="14.25" customHeight="1">
      <c r="H663" s="86"/>
    </row>
    <row r="664" ht="14.25" customHeight="1">
      <c r="H664" s="86"/>
    </row>
    <row r="665" ht="14.25" customHeight="1">
      <c r="H665" s="86"/>
    </row>
    <row r="666" ht="14.25" customHeight="1">
      <c r="H666" s="86"/>
    </row>
    <row r="667" ht="14.25" customHeight="1">
      <c r="H667" s="86"/>
    </row>
    <row r="668" ht="14.25" customHeight="1">
      <c r="H668" s="86"/>
    </row>
    <row r="669" ht="14.25" customHeight="1">
      <c r="H669" s="86"/>
    </row>
    <row r="670" ht="14.25" customHeight="1">
      <c r="H670" s="86"/>
    </row>
    <row r="671" ht="14.25" customHeight="1">
      <c r="H671" s="86"/>
    </row>
    <row r="672" ht="14.25" customHeight="1">
      <c r="H672" s="86"/>
    </row>
    <row r="673" ht="14.25" customHeight="1">
      <c r="H673" s="86"/>
    </row>
    <row r="674" ht="14.25" customHeight="1">
      <c r="H674" s="86"/>
    </row>
    <row r="675" ht="14.25" customHeight="1">
      <c r="H675" s="86"/>
    </row>
    <row r="676" ht="14.25" customHeight="1">
      <c r="H676" s="86"/>
    </row>
    <row r="677" ht="14.25" customHeight="1">
      <c r="H677" s="86"/>
    </row>
    <row r="678" ht="14.25" customHeight="1">
      <c r="H678" s="86"/>
    </row>
    <row r="679" ht="14.25" customHeight="1">
      <c r="H679" s="86"/>
    </row>
    <row r="680" ht="14.25" customHeight="1">
      <c r="H680" s="86"/>
    </row>
    <row r="681" ht="14.25" customHeight="1">
      <c r="H681" s="86"/>
    </row>
    <row r="682" ht="14.25" customHeight="1">
      <c r="H682" s="86"/>
    </row>
    <row r="683" ht="14.25" customHeight="1">
      <c r="H683" s="86"/>
    </row>
    <row r="684" ht="14.25" customHeight="1">
      <c r="H684" s="86"/>
    </row>
    <row r="685" ht="14.25" customHeight="1">
      <c r="H685" s="86"/>
    </row>
    <row r="686" ht="14.25" customHeight="1">
      <c r="H686" s="86"/>
    </row>
    <row r="687" ht="14.25" customHeight="1">
      <c r="H687" s="86"/>
    </row>
    <row r="688" ht="14.25" customHeight="1">
      <c r="H688" s="86"/>
    </row>
    <row r="689" ht="14.25" customHeight="1">
      <c r="H689" s="86"/>
    </row>
    <row r="690" ht="14.25" customHeight="1">
      <c r="H690" s="86"/>
    </row>
    <row r="691" ht="14.25" customHeight="1">
      <c r="H691" s="86"/>
    </row>
    <row r="692" ht="14.25" customHeight="1">
      <c r="H692" s="86"/>
    </row>
    <row r="693" ht="14.25" customHeight="1">
      <c r="H693" s="86"/>
    </row>
    <row r="694" ht="14.25" customHeight="1">
      <c r="H694" s="86"/>
    </row>
    <row r="695" ht="14.25" customHeight="1">
      <c r="H695" s="86"/>
    </row>
    <row r="696" ht="14.25" customHeight="1">
      <c r="H696" s="86"/>
    </row>
    <row r="697" ht="14.25" customHeight="1">
      <c r="H697" s="86"/>
    </row>
    <row r="698" ht="14.25" customHeight="1">
      <c r="H698" s="86"/>
    </row>
    <row r="699" ht="14.25" customHeight="1">
      <c r="H699" s="86"/>
    </row>
    <row r="700" ht="14.25" customHeight="1">
      <c r="H700" s="86"/>
    </row>
    <row r="701" ht="14.25" customHeight="1">
      <c r="H701" s="86"/>
    </row>
    <row r="702" ht="14.25" customHeight="1">
      <c r="H702" s="86"/>
    </row>
    <row r="703" ht="14.25" customHeight="1">
      <c r="H703" s="86"/>
    </row>
    <row r="704" ht="14.25" customHeight="1">
      <c r="H704" s="86"/>
    </row>
    <row r="705" ht="14.25" customHeight="1">
      <c r="H705" s="86"/>
    </row>
    <row r="706" ht="14.25" customHeight="1">
      <c r="H706" s="86"/>
    </row>
    <row r="707" ht="14.25" customHeight="1">
      <c r="H707" s="86"/>
    </row>
    <row r="708" ht="14.25" customHeight="1">
      <c r="H708" s="86"/>
    </row>
    <row r="709" ht="14.25" customHeight="1">
      <c r="H709" s="86"/>
    </row>
    <row r="710" ht="14.25" customHeight="1">
      <c r="H710" s="86"/>
    </row>
    <row r="711" ht="14.25" customHeight="1">
      <c r="H711" s="86"/>
    </row>
    <row r="712" ht="14.25" customHeight="1">
      <c r="H712" s="86"/>
    </row>
    <row r="713" ht="14.25" customHeight="1">
      <c r="H713" s="86"/>
    </row>
    <row r="714" ht="14.25" customHeight="1">
      <c r="H714" s="86"/>
    </row>
    <row r="715" ht="14.25" customHeight="1">
      <c r="H715" s="86"/>
    </row>
    <row r="716" ht="14.25" customHeight="1">
      <c r="H716" s="86"/>
    </row>
    <row r="717" ht="14.25" customHeight="1">
      <c r="H717" s="86"/>
    </row>
    <row r="718" ht="14.25" customHeight="1">
      <c r="H718" s="86"/>
    </row>
    <row r="719" ht="14.25" customHeight="1">
      <c r="H719" s="86"/>
    </row>
    <row r="720" ht="14.25" customHeight="1">
      <c r="H720" s="86"/>
    </row>
    <row r="721" ht="14.25" customHeight="1">
      <c r="H721" s="86"/>
    </row>
    <row r="722" ht="14.25" customHeight="1">
      <c r="H722" s="86"/>
    </row>
    <row r="723" ht="14.25" customHeight="1">
      <c r="H723" s="86"/>
    </row>
    <row r="724" ht="14.25" customHeight="1">
      <c r="H724" s="86"/>
    </row>
    <row r="725" ht="14.25" customHeight="1">
      <c r="H725" s="86"/>
    </row>
    <row r="726" ht="14.25" customHeight="1">
      <c r="H726" s="86"/>
    </row>
    <row r="727" ht="14.25" customHeight="1">
      <c r="H727" s="86"/>
    </row>
    <row r="728" ht="14.25" customHeight="1">
      <c r="H728" s="86"/>
    </row>
    <row r="729" ht="14.25" customHeight="1">
      <c r="H729" s="86"/>
    </row>
    <row r="730" ht="14.25" customHeight="1">
      <c r="H730" s="86"/>
    </row>
    <row r="731" ht="14.25" customHeight="1">
      <c r="H731" s="86"/>
    </row>
    <row r="732" ht="14.25" customHeight="1">
      <c r="H732" s="86"/>
    </row>
    <row r="733" ht="14.25" customHeight="1">
      <c r="H733" s="86"/>
    </row>
    <row r="734" ht="14.25" customHeight="1">
      <c r="H734" s="86"/>
    </row>
    <row r="735" ht="14.25" customHeight="1">
      <c r="H735" s="86"/>
    </row>
    <row r="736" ht="14.25" customHeight="1">
      <c r="H736" s="86"/>
    </row>
    <row r="737" ht="14.25" customHeight="1">
      <c r="H737" s="86"/>
    </row>
    <row r="738" ht="14.25" customHeight="1">
      <c r="H738" s="86"/>
    </row>
    <row r="739" ht="14.25" customHeight="1">
      <c r="H739" s="86"/>
    </row>
    <row r="740" ht="14.25" customHeight="1">
      <c r="H740" s="86"/>
    </row>
    <row r="741" ht="14.25" customHeight="1">
      <c r="H741" s="86"/>
    </row>
    <row r="742" ht="14.25" customHeight="1">
      <c r="H742" s="86"/>
    </row>
    <row r="743" ht="14.25" customHeight="1">
      <c r="H743" s="86"/>
    </row>
    <row r="744" ht="14.25" customHeight="1">
      <c r="H744" s="86"/>
    </row>
    <row r="745" ht="14.25" customHeight="1">
      <c r="H745" s="86"/>
    </row>
    <row r="746" ht="14.25" customHeight="1">
      <c r="H746" s="86"/>
    </row>
    <row r="747" ht="14.25" customHeight="1">
      <c r="H747" s="86"/>
    </row>
    <row r="748" ht="14.25" customHeight="1">
      <c r="H748" s="86"/>
    </row>
    <row r="749" ht="14.25" customHeight="1">
      <c r="H749" s="86"/>
    </row>
    <row r="750" ht="14.25" customHeight="1">
      <c r="H750" s="86"/>
    </row>
    <row r="751" ht="14.25" customHeight="1">
      <c r="H751" s="86"/>
    </row>
    <row r="752" ht="14.25" customHeight="1">
      <c r="H752" s="86"/>
    </row>
    <row r="753" ht="14.25" customHeight="1">
      <c r="H753" s="86"/>
    </row>
    <row r="754" ht="14.25" customHeight="1">
      <c r="H754" s="86"/>
    </row>
    <row r="755" ht="14.25" customHeight="1">
      <c r="H755" s="86"/>
    </row>
    <row r="756" ht="14.25" customHeight="1">
      <c r="H756" s="86"/>
    </row>
    <row r="757" ht="14.25" customHeight="1">
      <c r="H757" s="86"/>
    </row>
    <row r="758" ht="14.25" customHeight="1">
      <c r="H758" s="86"/>
    </row>
    <row r="759" ht="14.25" customHeight="1">
      <c r="H759" s="86"/>
    </row>
    <row r="760" ht="14.25" customHeight="1">
      <c r="H760" s="86"/>
    </row>
    <row r="761" ht="14.25" customHeight="1">
      <c r="H761" s="86"/>
    </row>
    <row r="762" ht="14.25" customHeight="1">
      <c r="H762" s="86"/>
    </row>
    <row r="763" ht="14.25" customHeight="1">
      <c r="H763" s="86"/>
    </row>
    <row r="764" ht="14.25" customHeight="1">
      <c r="H764" s="86"/>
    </row>
    <row r="765" ht="14.25" customHeight="1">
      <c r="H765" s="86"/>
    </row>
    <row r="766" ht="14.25" customHeight="1">
      <c r="H766" s="86"/>
    </row>
    <row r="767" ht="14.25" customHeight="1">
      <c r="H767" s="86"/>
    </row>
    <row r="768" ht="14.25" customHeight="1">
      <c r="H768" s="86"/>
    </row>
    <row r="769" ht="14.25" customHeight="1">
      <c r="H769" s="86"/>
    </row>
    <row r="770" ht="14.25" customHeight="1">
      <c r="H770" s="86"/>
    </row>
    <row r="771" ht="14.25" customHeight="1">
      <c r="H771" s="86"/>
    </row>
    <row r="772" ht="14.25" customHeight="1">
      <c r="H772" s="86"/>
    </row>
    <row r="773" ht="14.25" customHeight="1">
      <c r="H773" s="86"/>
    </row>
    <row r="774" ht="14.25" customHeight="1">
      <c r="H774" s="86"/>
    </row>
    <row r="775" ht="14.25" customHeight="1">
      <c r="H775" s="86"/>
    </row>
    <row r="776" ht="14.25" customHeight="1">
      <c r="H776" s="86"/>
    </row>
    <row r="777" ht="14.25" customHeight="1">
      <c r="H777" s="86"/>
    </row>
    <row r="778" ht="14.25" customHeight="1">
      <c r="H778" s="86"/>
    </row>
    <row r="779" ht="14.25" customHeight="1">
      <c r="H779" s="86"/>
    </row>
    <row r="780" ht="14.25" customHeight="1">
      <c r="H780" s="86"/>
    </row>
    <row r="781" ht="14.25" customHeight="1">
      <c r="H781" s="86"/>
    </row>
    <row r="782" ht="14.25" customHeight="1">
      <c r="H782" s="86"/>
    </row>
    <row r="783" ht="14.25" customHeight="1">
      <c r="H783" s="86"/>
    </row>
    <row r="784" ht="14.25" customHeight="1">
      <c r="H784" s="86"/>
    </row>
    <row r="785" ht="14.25" customHeight="1">
      <c r="H785" s="86"/>
    </row>
    <row r="786" ht="14.25" customHeight="1">
      <c r="H786" s="86"/>
    </row>
    <row r="787" ht="14.25" customHeight="1">
      <c r="H787" s="86"/>
    </row>
    <row r="788" ht="14.25" customHeight="1">
      <c r="H788" s="86"/>
    </row>
    <row r="789" ht="14.25" customHeight="1">
      <c r="H789" s="86"/>
    </row>
    <row r="790" ht="14.25" customHeight="1">
      <c r="H790" s="86"/>
    </row>
    <row r="791" ht="14.25" customHeight="1">
      <c r="H791" s="86"/>
    </row>
    <row r="792" ht="14.25" customHeight="1">
      <c r="H792" s="86"/>
    </row>
    <row r="793" ht="14.25" customHeight="1">
      <c r="H793" s="86"/>
    </row>
    <row r="794" ht="14.25" customHeight="1">
      <c r="H794" s="86"/>
    </row>
    <row r="795" ht="14.25" customHeight="1">
      <c r="H795" s="86"/>
    </row>
    <row r="796" ht="14.25" customHeight="1">
      <c r="H796" s="86"/>
    </row>
    <row r="797" ht="14.25" customHeight="1">
      <c r="H797" s="86"/>
    </row>
    <row r="798" ht="14.25" customHeight="1">
      <c r="H798" s="86"/>
    </row>
    <row r="799" ht="14.25" customHeight="1">
      <c r="H799" s="86"/>
    </row>
    <row r="800" ht="14.25" customHeight="1">
      <c r="H800" s="86"/>
    </row>
    <row r="801" ht="14.25" customHeight="1">
      <c r="H801" s="86"/>
    </row>
    <row r="802" ht="14.25" customHeight="1">
      <c r="H802" s="86"/>
    </row>
    <row r="803" ht="14.25" customHeight="1">
      <c r="H803" s="86"/>
    </row>
    <row r="804" ht="14.25" customHeight="1">
      <c r="H804" s="86"/>
    </row>
    <row r="805" ht="14.25" customHeight="1">
      <c r="H805" s="86"/>
    </row>
    <row r="806" ht="14.25" customHeight="1">
      <c r="H806" s="86"/>
    </row>
    <row r="807" ht="14.25" customHeight="1">
      <c r="H807" s="86"/>
    </row>
    <row r="808" ht="14.25" customHeight="1">
      <c r="H808" s="86"/>
    </row>
    <row r="809" ht="14.25" customHeight="1">
      <c r="H809" s="86"/>
    </row>
    <row r="810" ht="14.25" customHeight="1">
      <c r="H810" s="86"/>
    </row>
    <row r="811" ht="14.25" customHeight="1">
      <c r="H811" s="86"/>
    </row>
    <row r="812" ht="14.25" customHeight="1">
      <c r="H812" s="86"/>
    </row>
    <row r="813" ht="14.25" customHeight="1">
      <c r="H813" s="86"/>
    </row>
    <row r="814" ht="14.25" customHeight="1">
      <c r="H814" s="86"/>
    </row>
    <row r="815" ht="14.25" customHeight="1">
      <c r="H815" s="86"/>
    </row>
    <row r="816" ht="14.25" customHeight="1">
      <c r="H816" s="86"/>
    </row>
    <row r="817" ht="14.25" customHeight="1">
      <c r="H817" s="86"/>
    </row>
    <row r="818" ht="14.25" customHeight="1">
      <c r="H818" s="86"/>
    </row>
    <row r="819" ht="14.25" customHeight="1">
      <c r="H819" s="86"/>
    </row>
    <row r="820" ht="14.25" customHeight="1">
      <c r="H820" s="86"/>
    </row>
    <row r="821" ht="14.25" customHeight="1">
      <c r="H821" s="86"/>
    </row>
    <row r="822" ht="14.25" customHeight="1">
      <c r="H822" s="86"/>
    </row>
    <row r="823" ht="14.25" customHeight="1">
      <c r="H823" s="86"/>
    </row>
    <row r="824" ht="14.25" customHeight="1">
      <c r="H824" s="86"/>
    </row>
    <row r="825" ht="14.25" customHeight="1">
      <c r="H825" s="86"/>
    </row>
    <row r="826" ht="14.25" customHeight="1">
      <c r="H826" s="86"/>
    </row>
    <row r="827" ht="14.25" customHeight="1">
      <c r="H827" s="86"/>
    </row>
    <row r="828" ht="14.25" customHeight="1">
      <c r="H828" s="86"/>
    </row>
    <row r="829" ht="14.25" customHeight="1">
      <c r="H829" s="86"/>
    </row>
    <row r="830" ht="14.25" customHeight="1">
      <c r="H830" s="86"/>
    </row>
    <row r="831" ht="14.25" customHeight="1">
      <c r="H831" s="86"/>
    </row>
    <row r="832" ht="14.25" customHeight="1">
      <c r="H832" s="86"/>
    </row>
    <row r="833" ht="14.25" customHeight="1">
      <c r="H833" s="86"/>
    </row>
    <row r="834" ht="14.25" customHeight="1">
      <c r="H834" s="86"/>
    </row>
    <row r="835" ht="14.25" customHeight="1">
      <c r="H835" s="86"/>
    </row>
    <row r="836" ht="14.25" customHeight="1">
      <c r="H836" s="86"/>
    </row>
    <row r="837" ht="14.25" customHeight="1">
      <c r="H837" s="86"/>
    </row>
    <row r="838" ht="14.25" customHeight="1">
      <c r="H838" s="86"/>
    </row>
    <row r="839" ht="14.25" customHeight="1">
      <c r="H839" s="86"/>
    </row>
    <row r="840" ht="14.25" customHeight="1">
      <c r="H840" s="86"/>
    </row>
    <row r="841" ht="14.25" customHeight="1">
      <c r="H841" s="86"/>
    </row>
    <row r="842" ht="14.25" customHeight="1">
      <c r="H842" s="86"/>
    </row>
    <row r="843" ht="14.25" customHeight="1">
      <c r="H843" s="86"/>
    </row>
    <row r="844" ht="14.25" customHeight="1">
      <c r="H844" s="86"/>
    </row>
    <row r="845" ht="14.25" customHeight="1">
      <c r="H845" s="86"/>
    </row>
    <row r="846" ht="14.25" customHeight="1">
      <c r="H846" s="86"/>
    </row>
    <row r="847" ht="14.25" customHeight="1">
      <c r="H847" s="86"/>
    </row>
    <row r="848" ht="14.25" customHeight="1">
      <c r="H848" s="86"/>
    </row>
    <row r="849" ht="14.25" customHeight="1">
      <c r="H849" s="86"/>
    </row>
    <row r="850" ht="14.25" customHeight="1">
      <c r="H850" s="86"/>
    </row>
    <row r="851" ht="14.25" customHeight="1">
      <c r="H851" s="86"/>
    </row>
    <row r="852" ht="14.25" customHeight="1">
      <c r="H852" s="86"/>
    </row>
    <row r="853" ht="14.25" customHeight="1">
      <c r="H853" s="86"/>
    </row>
    <row r="854" ht="14.25" customHeight="1">
      <c r="H854" s="86"/>
    </row>
    <row r="855" ht="14.25" customHeight="1">
      <c r="H855" s="86"/>
    </row>
    <row r="856" ht="14.25" customHeight="1">
      <c r="H856" s="86"/>
    </row>
    <row r="857" ht="14.25" customHeight="1">
      <c r="H857" s="86"/>
    </row>
    <row r="858" ht="14.25" customHeight="1">
      <c r="H858" s="86"/>
    </row>
    <row r="859" ht="14.25" customHeight="1">
      <c r="H859" s="86"/>
    </row>
    <row r="860" ht="14.25" customHeight="1">
      <c r="H860" s="86"/>
    </row>
    <row r="861" ht="14.25" customHeight="1">
      <c r="H861" s="86"/>
    </row>
    <row r="862" ht="14.25" customHeight="1">
      <c r="H862" s="86"/>
    </row>
    <row r="863" ht="14.25" customHeight="1">
      <c r="H863" s="86"/>
    </row>
    <row r="864" ht="14.25" customHeight="1">
      <c r="H864" s="86"/>
    </row>
    <row r="865" ht="14.25" customHeight="1">
      <c r="H865" s="86"/>
    </row>
    <row r="866" ht="14.25" customHeight="1">
      <c r="H866" s="86"/>
    </row>
    <row r="867" ht="14.25" customHeight="1">
      <c r="H867" s="86"/>
    </row>
    <row r="868" ht="14.25" customHeight="1">
      <c r="H868" s="86"/>
    </row>
    <row r="869" ht="14.25" customHeight="1">
      <c r="H869" s="86"/>
    </row>
    <row r="870" ht="14.25" customHeight="1">
      <c r="H870" s="86"/>
    </row>
    <row r="871" ht="14.25" customHeight="1">
      <c r="H871" s="86"/>
    </row>
    <row r="872" ht="14.25" customHeight="1">
      <c r="H872" s="86"/>
    </row>
    <row r="873" ht="14.25" customHeight="1">
      <c r="H873" s="86"/>
    </row>
    <row r="874" ht="14.25" customHeight="1">
      <c r="H874" s="86"/>
    </row>
    <row r="875" ht="14.25" customHeight="1">
      <c r="H875" s="86"/>
    </row>
    <row r="876" ht="14.25" customHeight="1">
      <c r="H876" s="86"/>
    </row>
    <row r="877" ht="14.25" customHeight="1">
      <c r="H877" s="86"/>
    </row>
    <row r="878" ht="14.25" customHeight="1">
      <c r="H878" s="86"/>
    </row>
    <row r="879" ht="14.25" customHeight="1">
      <c r="H879" s="86"/>
    </row>
    <row r="880" ht="14.25" customHeight="1">
      <c r="H880" s="86"/>
    </row>
    <row r="881" ht="14.25" customHeight="1">
      <c r="H881" s="86"/>
    </row>
    <row r="882" ht="14.25" customHeight="1">
      <c r="H882" s="86"/>
    </row>
    <row r="883" ht="14.25" customHeight="1">
      <c r="H883" s="86"/>
    </row>
    <row r="884" ht="14.25" customHeight="1">
      <c r="H884" s="86"/>
    </row>
    <row r="885" ht="14.25" customHeight="1">
      <c r="H885" s="86"/>
    </row>
    <row r="886" ht="14.25" customHeight="1">
      <c r="H886" s="86"/>
    </row>
    <row r="887" ht="14.25" customHeight="1">
      <c r="H887" s="86"/>
    </row>
    <row r="888" ht="14.25" customHeight="1">
      <c r="H888" s="86"/>
    </row>
    <row r="889" ht="14.25" customHeight="1">
      <c r="H889" s="86"/>
    </row>
    <row r="890" ht="14.25" customHeight="1">
      <c r="H890" s="86"/>
    </row>
    <row r="891" ht="14.25" customHeight="1">
      <c r="H891" s="86"/>
    </row>
    <row r="892" ht="14.25" customHeight="1">
      <c r="H892" s="86"/>
    </row>
    <row r="893" ht="14.25" customHeight="1">
      <c r="H893" s="86"/>
    </row>
    <row r="894" ht="14.25" customHeight="1">
      <c r="H894" s="86"/>
    </row>
    <row r="895" ht="14.25" customHeight="1">
      <c r="H895" s="86"/>
    </row>
    <row r="896" ht="14.25" customHeight="1">
      <c r="H896" s="86"/>
    </row>
    <row r="897" ht="14.25" customHeight="1">
      <c r="H897" s="86"/>
    </row>
    <row r="898" ht="14.25" customHeight="1">
      <c r="H898" s="86"/>
    </row>
    <row r="899" ht="14.25" customHeight="1">
      <c r="H899" s="86"/>
    </row>
    <row r="900" ht="14.25" customHeight="1">
      <c r="H900" s="86"/>
    </row>
    <row r="901" ht="14.25" customHeight="1">
      <c r="H901" s="86"/>
    </row>
    <row r="902" ht="14.25" customHeight="1">
      <c r="H902" s="86"/>
    </row>
    <row r="903" ht="14.25" customHeight="1">
      <c r="H903" s="86"/>
    </row>
    <row r="904" ht="14.25" customHeight="1">
      <c r="H904" s="86"/>
    </row>
    <row r="905" ht="14.25" customHeight="1">
      <c r="H905" s="86"/>
    </row>
    <row r="906" ht="14.25" customHeight="1">
      <c r="H906" s="86"/>
    </row>
    <row r="907" ht="14.25" customHeight="1">
      <c r="H907" s="86"/>
    </row>
    <row r="908" ht="14.25" customHeight="1">
      <c r="H908" s="86"/>
    </row>
    <row r="909" ht="14.25" customHeight="1">
      <c r="H909" s="86"/>
    </row>
    <row r="910" ht="14.25" customHeight="1">
      <c r="H910" s="86"/>
    </row>
    <row r="911" ht="14.25" customHeight="1">
      <c r="H911" s="86"/>
    </row>
    <row r="912" ht="14.25" customHeight="1">
      <c r="H912" s="86"/>
    </row>
    <row r="913" ht="14.25" customHeight="1">
      <c r="H913" s="86"/>
    </row>
    <row r="914" ht="14.25" customHeight="1">
      <c r="H914" s="86"/>
    </row>
    <row r="915" ht="14.25" customHeight="1">
      <c r="H915" s="86"/>
    </row>
    <row r="916" ht="14.25" customHeight="1">
      <c r="H916" s="86"/>
    </row>
    <row r="917" ht="14.25" customHeight="1">
      <c r="H917" s="86"/>
    </row>
    <row r="918" ht="14.25" customHeight="1">
      <c r="H918" s="86"/>
    </row>
    <row r="919" ht="14.25" customHeight="1">
      <c r="H919" s="86"/>
    </row>
    <row r="920" ht="14.25" customHeight="1">
      <c r="H920" s="86"/>
    </row>
    <row r="921" ht="14.25" customHeight="1">
      <c r="H921" s="86"/>
    </row>
    <row r="922" ht="14.25" customHeight="1">
      <c r="H922" s="86"/>
    </row>
    <row r="923" ht="14.25" customHeight="1">
      <c r="H923" s="86"/>
    </row>
    <row r="924" ht="14.25" customHeight="1">
      <c r="H924" s="86"/>
    </row>
    <row r="925" ht="14.25" customHeight="1">
      <c r="H925" s="86"/>
    </row>
    <row r="926" ht="14.25" customHeight="1">
      <c r="H926" s="86"/>
    </row>
    <row r="927" ht="14.25" customHeight="1">
      <c r="H927" s="86"/>
    </row>
    <row r="928" ht="14.25" customHeight="1">
      <c r="H928" s="86"/>
    </row>
    <row r="929" ht="14.25" customHeight="1">
      <c r="H929" s="86"/>
    </row>
    <row r="930" ht="14.25" customHeight="1">
      <c r="H930" s="86"/>
    </row>
    <row r="931" ht="14.25" customHeight="1">
      <c r="H931" s="86"/>
    </row>
    <row r="932" ht="14.25" customHeight="1">
      <c r="H932" s="86"/>
    </row>
    <row r="933" ht="14.25" customHeight="1">
      <c r="H933" s="86"/>
    </row>
    <row r="934" ht="14.25" customHeight="1">
      <c r="H934" s="86"/>
    </row>
    <row r="935" ht="14.25" customHeight="1">
      <c r="H935" s="86"/>
    </row>
    <row r="936" ht="14.25" customHeight="1">
      <c r="H936" s="86"/>
    </row>
    <row r="937" ht="14.25" customHeight="1">
      <c r="H937" s="86"/>
    </row>
    <row r="938" ht="14.25" customHeight="1">
      <c r="H938" s="86"/>
    </row>
    <row r="939" ht="14.25" customHeight="1">
      <c r="H939" s="86"/>
    </row>
    <row r="940" ht="14.25" customHeight="1">
      <c r="H940" s="86"/>
    </row>
    <row r="941" ht="14.25" customHeight="1">
      <c r="H941" s="86"/>
    </row>
    <row r="942" ht="14.25" customHeight="1">
      <c r="H942" s="86"/>
    </row>
    <row r="943" ht="14.25" customHeight="1">
      <c r="H943" s="86"/>
    </row>
    <row r="944" ht="14.25" customHeight="1">
      <c r="H944" s="86"/>
    </row>
    <row r="945" ht="14.25" customHeight="1">
      <c r="H945" s="86"/>
    </row>
    <row r="946" ht="14.25" customHeight="1">
      <c r="H946" s="86"/>
    </row>
    <row r="947" ht="14.25" customHeight="1">
      <c r="H947" s="86"/>
    </row>
    <row r="948" ht="14.25" customHeight="1">
      <c r="H948" s="86"/>
    </row>
    <row r="949" ht="14.25" customHeight="1">
      <c r="H949" s="86"/>
    </row>
    <row r="950" ht="14.25" customHeight="1">
      <c r="H950" s="86"/>
    </row>
    <row r="951" ht="14.25" customHeight="1">
      <c r="H951" s="86"/>
    </row>
    <row r="952" ht="14.25" customHeight="1">
      <c r="H952" s="86"/>
    </row>
    <row r="953" ht="14.25" customHeight="1">
      <c r="H953" s="86"/>
    </row>
    <row r="954" ht="14.25" customHeight="1">
      <c r="H954" s="86"/>
    </row>
    <row r="955" ht="14.25" customHeight="1">
      <c r="H955" s="86"/>
    </row>
    <row r="956" ht="14.25" customHeight="1">
      <c r="H956" s="86"/>
    </row>
    <row r="957" ht="14.25" customHeight="1">
      <c r="H957" s="86"/>
    </row>
    <row r="958" ht="14.25" customHeight="1">
      <c r="H958" s="86"/>
    </row>
    <row r="959" ht="14.25" customHeight="1">
      <c r="H959" s="86"/>
    </row>
    <row r="960" ht="14.25" customHeight="1">
      <c r="H960" s="86"/>
    </row>
    <row r="961" ht="14.25" customHeight="1">
      <c r="H961" s="86"/>
    </row>
    <row r="962" ht="14.25" customHeight="1">
      <c r="H962" s="86"/>
    </row>
    <row r="963" ht="14.25" customHeight="1">
      <c r="H963" s="86"/>
    </row>
    <row r="964" ht="14.25" customHeight="1">
      <c r="H964" s="86"/>
    </row>
    <row r="965" ht="14.25" customHeight="1">
      <c r="H965" s="86"/>
    </row>
    <row r="966" ht="14.25" customHeight="1">
      <c r="H966" s="86"/>
    </row>
    <row r="967" ht="14.25" customHeight="1">
      <c r="H967" s="86"/>
    </row>
    <row r="968" ht="14.25" customHeight="1">
      <c r="H968" s="86"/>
    </row>
    <row r="969" ht="14.25" customHeight="1">
      <c r="H969" s="86"/>
    </row>
    <row r="970" ht="14.25" customHeight="1">
      <c r="H970" s="86"/>
    </row>
    <row r="971" ht="14.25" customHeight="1">
      <c r="H971" s="86"/>
    </row>
    <row r="972" ht="14.25" customHeight="1">
      <c r="H972" s="86"/>
    </row>
    <row r="973" ht="14.25" customHeight="1">
      <c r="H973" s="86"/>
    </row>
    <row r="974" ht="14.25" customHeight="1">
      <c r="H974" s="86"/>
    </row>
    <row r="975" ht="14.25" customHeight="1">
      <c r="H975" s="86"/>
    </row>
    <row r="976" ht="14.25" customHeight="1">
      <c r="H976" s="86"/>
    </row>
    <row r="977" ht="14.25" customHeight="1">
      <c r="H977" s="86"/>
    </row>
    <row r="978" ht="14.25" customHeight="1">
      <c r="H978" s="86"/>
    </row>
    <row r="979" ht="14.25" customHeight="1">
      <c r="H979" s="86"/>
    </row>
    <row r="980" ht="14.25" customHeight="1">
      <c r="H980" s="86"/>
    </row>
    <row r="981" ht="14.25" customHeight="1">
      <c r="H981" s="86"/>
    </row>
    <row r="982" ht="14.25" customHeight="1">
      <c r="H982" s="86"/>
    </row>
    <row r="983" ht="14.25" customHeight="1">
      <c r="H983" s="86"/>
    </row>
    <row r="984" ht="14.25" customHeight="1">
      <c r="H984" s="86"/>
    </row>
    <row r="985" ht="14.25" customHeight="1">
      <c r="H985" s="86"/>
    </row>
    <row r="986" ht="14.25" customHeight="1">
      <c r="H986" s="86"/>
    </row>
    <row r="987" ht="14.25" customHeight="1">
      <c r="H987" s="86"/>
    </row>
    <row r="988" ht="14.25" customHeight="1">
      <c r="H988" s="86"/>
    </row>
    <row r="989" ht="14.25" customHeight="1">
      <c r="H989" s="86"/>
    </row>
    <row r="990" ht="14.25" customHeight="1">
      <c r="H990" s="86"/>
    </row>
    <row r="991" ht="14.25" customHeight="1">
      <c r="H991" s="86"/>
    </row>
    <row r="992" ht="14.25" customHeight="1">
      <c r="H992" s="86"/>
    </row>
    <row r="993" ht="14.25" customHeight="1">
      <c r="H993" s="86"/>
    </row>
    <row r="994" ht="14.25" customHeight="1">
      <c r="H994" s="86"/>
    </row>
    <row r="995" ht="14.25" customHeight="1">
      <c r="H995" s="86"/>
    </row>
    <row r="996" ht="14.25" customHeight="1">
      <c r="H996" s="86"/>
    </row>
    <row r="997" ht="14.25" customHeight="1">
      <c r="H997" s="86"/>
    </row>
    <row r="998" ht="14.25" customHeight="1">
      <c r="H998" s="86"/>
    </row>
    <row r="999" ht="14.25" customHeight="1">
      <c r="H999" s="86"/>
    </row>
    <row r="1000" ht="14.25" customHeight="1">
      <c r="H1000" s="86"/>
    </row>
    <row r="1001" ht="14.25" customHeight="1">
      <c r="H1001" s="86"/>
    </row>
  </sheetData>
  <mergeCells count="3">
    <mergeCell ref="A1:K1"/>
    <mergeCell ref="L1:V1"/>
    <mergeCell ref="L22:V23"/>
  </mergeCells>
  <hyperlinks>
    <hyperlink display=" Cost of Sales % Rev" location="null!B79" ref="A7"/>
    <hyperlink display="Reported Taxes % EBIT" location="null!B90" ref="A18"/>
    <hyperlink display="Net Operating Working Capital % Rev" location="null!B99" ref="A29"/>
    <hyperlink display="Net Op Long-Term Assets % Rev" location="null!B102" ref="A30"/>
    <hyperlink display="Goodwill &amp; Intangibles % Rev" location="null!B105" ref="A31"/>
  </hyperlink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8.71"/>
  </cols>
  <sheetData>
    <row r="1" ht="29.25" customHeight="1">
      <c r="A1" s="215" t="s">
        <v>700</v>
      </c>
      <c r="B1" s="216" t="s">
        <v>701</v>
      </c>
      <c r="C1" s="217" t="s">
        <v>702</v>
      </c>
    </row>
    <row r="2">
      <c r="A2" s="215">
        <v>2014.0</v>
      </c>
      <c r="B2" s="218">
        <v>3350.0</v>
      </c>
      <c r="C2" s="219"/>
    </row>
    <row r="3">
      <c r="A3" s="215">
        <v>2015.0</v>
      </c>
      <c r="B3" s="218">
        <v>3587.0</v>
      </c>
      <c r="C3" s="219">
        <v>0.0707</v>
      </c>
    </row>
    <row r="4">
      <c r="A4" s="215">
        <v>2016.0</v>
      </c>
      <c r="B4" s="218">
        <v>3852.0</v>
      </c>
      <c r="C4" s="219">
        <v>0.0739</v>
      </c>
      <c r="E4" s="105" t="s">
        <v>703</v>
      </c>
      <c r="F4" s="220"/>
    </row>
    <row r="5">
      <c r="A5" s="215">
        <v>2017.0</v>
      </c>
      <c r="B5" s="218">
        <v>4148.0</v>
      </c>
      <c r="C5" s="219">
        <v>0.0768</v>
      </c>
      <c r="E5" s="215" t="s">
        <v>704</v>
      </c>
      <c r="F5" s="219">
        <f>F6*(1+(1/9))</f>
        <v>0.05071957672</v>
      </c>
    </row>
    <row r="6">
      <c r="A6" s="215">
        <v>2018.0</v>
      </c>
      <c r="B6" s="218">
        <v>4631.0</v>
      </c>
      <c r="C6" s="219">
        <v>0.1164</v>
      </c>
      <c r="E6" s="215" t="s">
        <v>705</v>
      </c>
      <c r="F6" s="219">
        <f>D14</f>
        <v>0.04564761905</v>
      </c>
    </row>
    <row r="7">
      <c r="A7" s="215">
        <v>2019.0</v>
      </c>
      <c r="B7" s="218">
        <v>5170.0</v>
      </c>
      <c r="C7" s="219">
        <v>0.1164</v>
      </c>
      <c r="E7" s="215" t="s">
        <v>706</v>
      </c>
      <c r="F7" s="219">
        <f>F6*(1-(1/9))</f>
        <v>0.04057566138</v>
      </c>
    </row>
    <row r="8">
      <c r="A8" s="215">
        <v>2020.0</v>
      </c>
      <c r="B8" s="218">
        <v>6434.0</v>
      </c>
      <c r="C8" s="219">
        <v>0.2445</v>
      </c>
    </row>
    <row r="9">
      <c r="A9" s="215">
        <v>2021.0</v>
      </c>
      <c r="B9" s="218">
        <v>7882.0</v>
      </c>
      <c r="C9" s="219">
        <v>0.2251</v>
      </c>
    </row>
    <row r="10">
      <c r="A10" s="215">
        <v>2022.0</v>
      </c>
      <c r="B10" s="218">
        <v>7560.0</v>
      </c>
      <c r="C10" s="219">
        <v>-0.0409</v>
      </c>
    </row>
    <row r="11">
      <c r="A11" s="215">
        <v>2023.0</v>
      </c>
      <c r="B11" s="218">
        <v>7429.0</v>
      </c>
      <c r="C11" s="219">
        <v>-0.0173</v>
      </c>
    </row>
    <row r="12" ht="53.25" customHeight="1">
      <c r="A12" s="221" t="s">
        <v>707</v>
      </c>
      <c r="B12" s="220"/>
      <c r="C12" s="219">
        <f>AVERAGE(C10:C11,C3:C7)</f>
        <v>0.05657142857</v>
      </c>
    </row>
    <row r="13" ht="41.25" customHeight="1">
      <c r="A13" s="221" t="s">
        <v>708</v>
      </c>
      <c r="B13" s="220"/>
      <c r="C13" s="219">
        <v>0.0238</v>
      </c>
    </row>
    <row r="14" ht="47.25" customHeight="1">
      <c r="A14" s="222" t="s">
        <v>709</v>
      </c>
      <c r="B14" s="220"/>
      <c r="C14" s="223">
        <v>0.0456</v>
      </c>
      <c r="D14" s="145">
        <f>(2/3)*C12+(1/3)*C13</f>
        <v>0.04564761905</v>
      </c>
    </row>
    <row r="15">
      <c r="A15" s="224" t="s">
        <v>710</v>
      </c>
      <c r="B15" s="220"/>
      <c r="C15" s="225">
        <v>0.015</v>
      </c>
      <c r="D15" s="145"/>
      <c r="E15" s="145"/>
    </row>
    <row r="16">
      <c r="A16" s="12"/>
      <c r="B16" s="226"/>
      <c r="C16" s="226"/>
      <c r="D16" s="227"/>
      <c r="E16" s="227"/>
      <c r="F16" s="227"/>
      <c r="G16" s="227"/>
      <c r="H16" s="228"/>
      <c r="I16" s="228"/>
      <c r="J16" s="228"/>
      <c r="K16" s="228"/>
    </row>
    <row r="17">
      <c r="A17" s="12"/>
      <c r="B17" s="229" t="s">
        <v>711</v>
      </c>
      <c r="C17" s="230"/>
      <c r="D17" s="230"/>
      <c r="E17" s="230"/>
      <c r="F17" s="230"/>
      <c r="G17" s="220"/>
      <c r="H17" s="228"/>
      <c r="I17" s="228"/>
      <c r="J17" s="228"/>
      <c r="K17" s="228"/>
    </row>
    <row r="18">
      <c r="A18" s="12"/>
      <c r="B18" s="231" t="s">
        <v>712</v>
      </c>
      <c r="C18" s="219">
        <f>(C14-C15)/5</f>
        <v>0.00612</v>
      </c>
      <c r="D18" s="232"/>
      <c r="E18" s="232"/>
      <c r="F18" s="232"/>
      <c r="G18" s="232"/>
      <c r="H18" s="228"/>
      <c r="I18" s="228"/>
      <c r="J18" s="228"/>
      <c r="K18" s="228"/>
    </row>
    <row r="19">
      <c r="B19" s="219" t="s">
        <v>713</v>
      </c>
      <c r="C19" s="4">
        <v>2029.0</v>
      </c>
      <c r="D19" s="4">
        <v>2030.0</v>
      </c>
      <c r="E19" s="4">
        <v>2031.0</v>
      </c>
      <c r="F19" s="4">
        <v>2032.0</v>
      </c>
      <c r="G19" s="4">
        <v>2033.0</v>
      </c>
    </row>
    <row r="20">
      <c r="B20" s="219" t="s">
        <v>714</v>
      </c>
      <c r="C20" s="219">
        <f>C14-C18</f>
        <v>0.03948</v>
      </c>
      <c r="D20" s="219">
        <f t="shared" ref="D20:G20" si="1">C20-$C$18</f>
        <v>0.03336</v>
      </c>
      <c r="E20" s="219">
        <f t="shared" si="1"/>
        <v>0.02724</v>
      </c>
      <c r="F20" s="219">
        <f t="shared" si="1"/>
        <v>0.02112</v>
      </c>
      <c r="G20" s="219">
        <f t="shared" si="1"/>
        <v>0.015</v>
      </c>
    </row>
    <row r="21">
      <c r="B21" s="145"/>
      <c r="C21" s="145"/>
    </row>
    <row r="22">
      <c r="B22" s="145"/>
      <c r="C22" s="145"/>
    </row>
    <row r="23">
      <c r="B23" s="233" t="s">
        <v>715</v>
      </c>
      <c r="C23" s="234"/>
      <c r="D23" s="235" t="s">
        <v>716</v>
      </c>
      <c r="E23" s="236" t="s">
        <v>717</v>
      </c>
      <c r="F23" s="236" t="s">
        <v>718</v>
      </c>
      <c r="G23" s="236" t="s">
        <v>719</v>
      </c>
      <c r="H23" s="236" t="s">
        <v>720</v>
      </c>
      <c r="I23" s="236" t="s">
        <v>721</v>
      </c>
      <c r="J23" s="235" t="s">
        <v>722</v>
      </c>
    </row>
    <row r="24">
      <c r="B24" s="237"/>
      <c r="C24" s="235" t="s">
        <v>704</v>
      </c>
      <c r="D24" s="238">
        <v>0.0507</v>
      </c>
      <c r="E24" s="239">
        <v>0.04356</v>
      </c>
      <c r="F24" s="239">
        <v>0.03642</v>
      </c>
      <c r="G24" s="239">
        <v>0.02928</v>
      </c>
      <c r="H24" s="239">
        <v>0.02214</v>
      </c>
      <c r="I24" s="239">
        <v>0.015</v>
      </c>
      <c r="J24" s="240">
        <v>0.015</v>
      </c>
    </row>
    <row r="25">
      <c r="C25" s="235" t="s">
        <v>705</v>
      </c>
      <c r="D25" s="240">
        <v>0.0456</v>
      </c>
      <c r="E25" s="240">
        <v>0.0395</v>
      </c>
      <c r="F25" s="240">
        <v>0.0334</v>
      </c>
      <c r="G25" s="240">
        <v>0.0273</v>
      </c>
      <c r="H25" s="240">
        <v>0.0211</v>
      </c>
      <c r="I25" s="240">
        <v>0.015</v>
      </c>
      <c r="J25" s="240">
        <v>0.015</v>
      </c>
    </row>
    <row r="26">
      <c r="C26" s="235" t="s">
        <v>723</v>
      </c>
      <c r="D26" s="241">
        <v>0.0406</v>
      </c>
      <c r="E26" s="234">
        <v>0.03548</v>
      </c>
      <c r="F26" s="234">
        <v>0.030359999999999998</v>
      </c>
      <c r="G26" s="234">
        <v>0.02524</v>
      </c>
      <c r="H26" s="234">
        <v>0.02012</v>
      </c>
      <c r="I26" s="234">
        <v>0.015</v>
      </c>
      <c r="J26" s="240">
        <v>0.015</v>
      </c>
    </row>
    <row r="27">
      <c r="C27" s="145"/>
    </row>
    <row r="28">
      <c r="C28" s="145"/>
    </row>
    <row r="29">
      <c r="C29" s="145"/>
    </row>
    <row r="30">
      <c r="C30" s="145"/>
    </row>
    <row r="31">
      <c r="C31" s="145"/>
    </row>
    <row r="32">
      <c r="C32" s="145"/>
    </row>
    <row r="33">
      <c r="C33" s="145"/>
    </row>
    <row r="34">
      <c r="C34" s="145"/>
    </row>
    <row r="35">
      <c r="C35" s="145"/>
    </row>
    <row r="36">
      <c r="C36" s="145"/>
    </row>
    <row r="37">
      <c r="C37" s="145"/>
    </row>
    <row r="38">
      <c r="C38" s="145"/>
    </row>
    <row r="39">
      <c r="C39" s="145"/>
    </row>
    <row r="40">
      <c r="C40" s="145"/>
    </row>
    <row r="41">
      <c r="C41" s="145"/>
    </row>
    <row r="42">
      <c r="C42" s="145"/>
    </row>
    <row r="43">
      <c r="C43" s="145"/>
    </row>
    <row r="44">
      <c r="C44" s="145"/>
    </row>
    <row r="45">
      <c r="C45" s="145"/>
    </row>
    <row r="46">
      <c r="C46" s="145"/>
    </row>
    <row r="47">
      <c r="C47" s="145"/>
    </row>
    <row r="48">
      <c r="C48" s="145"/>
    </row>
    <row r="49">
      <c r="C49" s="145"/>
    </row>
    <row r="50">
      <c r="C50" s="145"/>
    </row>
    <row r="51">
      <c r="C51" s="145"/>
    </row>
    <row r="52">
      <c r="C52" s="145"/>
    </row>
    <row r="53">
      <c r="C53" s="145"/>
    </row>
    <row r="54">
      <c r="C54" s="145"/>
    </row>
    <row r="55">
      <c r="C55" s="145"/>
    </row>
    <row r="56">
      <c r="C56" s="145"/>
    </row>
    <row r="57">
      <c r="C57" s="145"/>
    </row>
    <row r="58">
      <c r="C58" s="145"/>
    </row>
    <row r="59">
      <c r="C59" s="145"/>
    </row>
    <row r="60">
      <c r="C60" s="145"/>
    </row>
    <row r="61">
      <c r="C61" s="145"/>
    </row>
    <row r="62">
      <c r="C62" s="145"/>
    </row>
    <row r="63">
      <c r="C63" s="145"/>
    </row>
    <row r="64">
      <c r="C64" s="145"/>
    </row>
    <row r="65">
      <c r="C65" s="145"/>
    </row>
    <row r="66">
      <c r="C66" s="145"/>
    </row>
    <row r="67">
      <c r="C67" s="145"/>
    </row>
    <row r="68">
      <c r="C68" s="145"/>
    </row>
    <row r="69">
      <c r="C69" s="145"/>
    </row>
    <row r="70">
      <c r="C70" s="145"/>
    </row>
    <row r="71">
      <c r="C71" s="145"/>
    </row>
    <row r="72">
      <c r="C72" s="145"/>
    </row>
    <row r="73">
      <c r="C73" s="145"/>
    </row>
    <row r="74">
      <c r="C74" s="145"/>
    </row>
    <row r="75">
      <c r="C75" s="145"/>
    </row>
    <row r="76">
      <c r="C76" s="145"/>
    </row>
    <row r="77">
      <c r="C77" s="145"/>
    </row>
    <row r="78">
      <c r="C78" s="145"/>
    </row>
    <row r="79">
      <c r="C79" s="145"/>
    </row>
    <row r="80">
      <c r="C80" s="145"/>
    </row>
    <row r="81">
      <c r="C81" s="145"/>
    </row>
    <row r="82">
      <c r="C82" s="145"/>
    </row>
    <row r="83">
      <c r="C83" s="145"/>
    </row>
    <row r="84">
      <c r="C84" s="145"/>
    </row>
    <row r="85">
      <c r="C85" s="145"/>
    </row>
    <row r="86">
      <c r="C86" s="145"/>
    </row>
    <row r="87">
      <c r="C87" s="145"/>
    </row>
    <row r="88">
      <c r="C88" s="145"/>
    </row>
    <row r="89">
      <c r="C89" s="145"/>
    </row>
    <row r="90">
      <c r="C90" s="145"/>
    </row>
    <row r="91">
      <c r="C91" s="145"/>
    </row>
    <row r="92">
      <c r="C92" s="145"/>
    </row>
    <row r="93">
      <c r="C93" s="145"/>
    </row>
    <row r="94">
      <c r="C94" s="145"/>
    </row>
    <row r="95">
      <c r="C95" s="145"/>
    </row>
    <row r="96">
      <c r="C96" s="145"/>
    </row>
    <row r="97">
      <c r="C97" s="145"/>
    </row>
    <row r="98">
      <c r="C98" s="145"/>
    </row>
    <row r="99">
      <c r="C99" s="145"/>
    </row>
    <row r="100">
      <c r="C100" s="145"/>
    </row>
    <row r="101">
      <c r="C101" s="145"/>
    </row>
    <row r="102">
      <c r="C102" s="145"/>
    </row>
    <row r="103">
      <c r="C103" s="145"/>
    </row>
    <row r="104">
      <c r="C104" s="145"/>
    </row>
    <row r="105">
      <c r="C105" s="145"/>
    </row>
    <row r="106">
      <c r="C106" s="145"/>
    </row>
    <row r="107">
      <c r="C107" s="145"/>
    </row>
    <row r="108">
      <c r="C108" s="145"/>
    </row>
    <row r="109">
      <c r="C109" s="145"/>
    </row>
    <row r="110">
      <c r="C110" s="145"/>
    </row>
    <row r="111">
      <c r="C111" s="145"/>
    </row>
    <row r="112">
      <c r="C112" s="145"/>
    </row>
    <row r="113">
      <c r="C113" s="145"/>
    </row>
    <row r="114">
      <c r="C114" s="145"/>
    </row>
    <row r="115">
      <c r="C115" s="145"/>
    </row>
    <row r="116">
      <c r="C116" s="145"/>
    </row>
    <row r="117">
      <c r="C117" s="145"/>
    </row>
    <row r="118">
      <c r="C118" s="145"/>
    </row>
    <row r="119">
      <c r="C119" s="145"/>
    </row>
    <row r="120">
      <c r="C120" s="145"/>
    </row>
    <row r="121">
      <c r="C121" s="145"/>
    </row>
    <row r="122">
      <c r="C122" s="145"/>
    </row>
    <row r="123">
      <c r="C123" s="145"/>
    </row>
    <row r="124">
      <c r="C124" s="145"/>
    </row>
    <row r="125">
      <c r="C125" s="145"/>
    </row>
    <row r="126">
      <c r="C126" s="145"/>
    </row>
    <row r="127">
      <c r="C127" s="145"/>
    </row>
    <row r="128">
      <c r="C128" s="145"/>
    </row>
    <row r="129">
      <c r="C129" s="145"/>
    </row>
    <row r="130">
      <c r="C130" s="145"/>
    </row>
    <row r="131">
      <c r="C131" s="145"/>
    </row>
    <row r="132">
      <c r="C132" s="145"/>
    </row>
    <row r="133">
      <c r="C133" s="145"/>
    </row>
    <row r="134">
      <c r="C134" s="145"/>
    </row>
    <row r="135">
      <c r="C135" s="145"/>
    </row>
    <row r="136">
      <c r="C136" s="145"/>
    </row>
    <row r="137">
      <c r="C137" s="145"/>
    </row>
    <row r="138">
      <c r="C138" s="145"/>
    </row>
    <row r="139">
      <c r="C139" s="145"/>
    </row>
    <row r="140">
      <c r="C140" s="145"/>
    </row>
    <row r="141">
      <c r="C141" s="145"/>
    </row>
    <row r="142">
      <c r="C142" s="145"/>
    </row>
    <row r="143">
      <c r="C143" s="145"/>
    </row>
    <row r="144">
      <c r="C144" s="145"/>
    </row>
    <row r="145">
      <c r="C145" s="145"/>
    </row>
    <row r="146">
      <c r="C146" s="145"/>
    </row>
    <row r="147">
      <c r="C147" s="145"/>
    </row>
    <row r="148">
      <c r="C148" s="145"/>
    </row>
    <row r="149">
      <c r="C149" s="145"/>
    </row>
    <row r="150">
      <c r="C150" s="145"/>
    </row>
    <row r="151">
      <c r="C151" s="145"/>
    </row>
    <row r="152">
      <c r="C152" s="145"/>
    </row>
    <row r="153">
      <c r="C153" s="145"/>
    </row>
    <row r="154">
      <c r="C154" s="145"/>
    </row>
    <row r="155">
      <c r="C155" s="145"/>
    </row>
    <row r="156">
      <c r="C156" s="145"/>
    </row>
    <row r="157">
      <c r="C157" s="145"/>
    </row>
    <row r="158">
      <c r="C158" s="145"/>
    </row>
    <row r="159">
      <c r="C159" s="145"/>
    </row>
    <row r="160">
      <c r="C160" s="145"/>
    </row>
    <row r="161">
      <c r="C161" s="145"/>
    </row>
    <row r="162">
      <c r="C162" s="145"/>
    </row>
    <row r="163">
      <c r="C163" s="145"/>
    </row>
    <row r="164">
      <c r="C164" s="145"/>
    </row>
    <row r="165">
      <c r="C165" s="145"/>
    </row>
    <row r="166">
      <c r="C166" s="145"/>
    </row>
    <row r="167">
      <c r="C167" s="145"/>
    </row>
    <row r="168">
      <c r="C168" s="145"/>
    </row>
    <row r="169">
      <c r="C169" s="145"/>
    </row>
    <row r="170">
      <c r="C170" s="145"/>
    </row>
    <row r="171">
      <c r="C171" s="145"/>
    </row>
    <row r="172">
      <c r="C172" s="145"/>
    </row>
    <row r="173">
      <c r="C173" s="145"/>
    </row>
    <row r="174">
      <c r="C174" s="145"/>
    </row>
    <row r="175">
      <c r="C175" s="145"/>
    </row>
    <row r="176">
      <c r="C176" s="145"/>
    </row>
    <row r="177">
      <c r="C177" s="145"/>
    </row>
    <row r="178">
      <c r="C178" s="145"/>
    </row>
    <row r="179">
      <c r="C179" s="145"/>
    </row>
    <row r="180">
      <c r="C180" s="145"/>
    </row>
    <row r="181">
      <c r="C181" s="145"/>
    </row>
    <row r="182">
      <c r="C182" s="145"/>
    </row>
    <row r="183">
      <c r="C183" s="145"/>
    </row>
    <row r="184">
      <c r="C184" s="145"/>
    </row>
    <row r="185">
      <c r="C185" s="145"/>
    </row>
    <row r="186">
      <c r="C186" s="145"/>
    </row>
    <row r="187">
      <c r="C187" s="145"/>
    </row>
    <row r="188">
      <c r="C188" s="145"/>
    </row>
    <row r="189">
      <c r="C189" s="145"/>
    </row>
    <row r="190">
      <c r="C190" s="145"/>
    </row>
    <row r="191">
      <c r="C191" s="145"/>
    </row>
    <row r="192">
      <c r="C192" s="145"/>
    </row>
    <row r="193">
      <c r="C193" s="145"/>
    </row>
    <row r="194">
      <c r="C194" s="145"/>
    </row>
    <row r="195">
      <c r="C195" s="145"/>
    </row>
    <row r="196">
      <c r="C196" s="145"/>
    </row>
    <row r="197">
      <c r="C197" s="145"/>
    </row>
    <row r="198">
      <c r="C198" s="145"/>
    </row>
    <row r="199">
      <c r="C199" s="145"/>
    </row>
    <row r="200">
      <c r="C200" s="145"/>
    </row>
    <row r="201">
      <c r="C201" s="145"/>
    </row>
    <row r="202">
      <c r="C202" s="145"/>
    </row>
    <row r="203">
      <c r="C203" s="145"/>
    </row>
    <row r="204">
      <c r="C204" s="145"/>
    </row>
    <row r="205">
      <c r="C205" s="145"/>
    </row>
    <row r="206">
      <c r="C206" s="145"/>
    </row>
    <row r="207">
      <c r="C207" s="145"/>
    </row>
    <row r="208">
      <c r="C208" s="145"/>
    </row>
    <row r="209">
      <c r="C209" s="145"/>
    </row>
    <row r="210">
      <c r="C210" s="145"/>
    </row>
    <row r="211">
      <c r="C211" s="145"/>
    </row>
    <row r="212">
      <c r="C212" s="145"/>
    </row>
    <row r="213">
      <c r="C213" s="145"/>
    </row>
    <row r="214">
      <c r="C214" s="145"/>
    </row>
    <row r="215">
      <c r="C215" s="145"/>
    </row>
    <row r="216">
      <c r="C216" s="145"/>
    </row>
    <row r="217">
      <c r="C217" s="145"/>
    </row>
    <row r="218">
      <c r="C218" s="145"/>
    </row>
    <row r="219">
      <c r="C219" s="145"/>
    </row>
    <row r="220">
      <c r="C220" s="145"/>
    </row>
    <row r="221">
      <c r="C221" s="145"/>
    </row>
    <row r="222">
      <c r="C222" s="145"/>
    </row>
    <row r="223">
      <c r="C223" s="145"/>
    </row>
    <row r="224">
      <c r="C224" s="145"/>
    </row>
    <row r="225">
      <c r="C225" s="145"/>
    </row>
    <row r="226">
      <c r="C226" s="145"/>
    </row>
    <row r="227">
      <c r="C227" s="145"/>
    </row>
    <row r="228">
      <c r="C228" s="145"/>
    </row>
    <row r="229">
      <c r="C229" s="145"/>
    </row>
    <row r="230">
      <c r="C230" s="145"/>
    </row>
    <row r="231">
      <c r="C231" s="145"/>
    </row>
    <row r="232">
      <c r="C232" s="145"/>
    </row>
    <row r="233">
      <c r="C233" s="145"/>
    </row>
    <row r="234">
      <c r="C234" s="145"/>
    </row>
    <row r="235">
      <c r="C235" s="145"/>
    </row>
    <row r="236">
      <c r="C236" s="145"/>
    </row>
    <row r="237">
      <c r="C237" s="145"/>
    </row>
    <row r="238">
      <c r="C238" s="145"/>
    </row>
    <row r="239">
      <c r="C239" s="145"/>
    </row>
    <row r="240">
      <c r="C240" s="145"/>
    </row>
    <row r="241">
      <c r="C241" s="145"/>
    </row>
    <row r="242">
      <c r="C242" s="145"/>
    </row>
    <row r="243">
      <c r="C243" s="145"/>
    </row>
    <row r="244">
      <c r="C244" s="145"/>
    </row>
    <row r="245">
      <c r="C245" s="145"/>
    </row>
    <row r="246">
      <c r="C246" s="145"/>
    </row>
    <row r="247">
      <c r="C247" s="145"/>
    </row>
    <row r="248">
      <c r="C248" s="145"/>
    </row>
    <row r="249">
      <c r="C249" s="145"/>
    </row>
    <row r="250">
      <c r="C250" s="145"/>
    </row>
    <row r="251">
      <c r="C251" s="145"/>
    </row>
    <row r="252">
      <c r="C252" s="145"/>
    </row>
    <row r="253">
      <c r="C253" s="145"/>
    </row>
    <row r="254">
      <c r="C254" s="145"/>
    </row>
    <row r="255">
      <c r="C255" s="145"/>
    </row>
    <row r="256">
      <c r="C256" s="145"/>
    </row>
    <row r="257">
      <c r="C257" s="145"/>
    </row>
    <row r="258">
      <c r="C258" s="145"/>
    </row>
    <row r="259">
      <c r="C259" s="145"/>
    </row>
    <row r="260">
      <c r="C260" s="145"/>
    </row>
    <row r="261">
      <c r="C261" s="145"/>
    </row>
    <row r="262">
      <c r="C262" s="145"/>
    </row>
    <row r="263">
      <c r="C263" s="145"/>
    </row>
    <row r="264">
      <c r="C264" s="145"/>
    </row>
    <row r="265">
      <c r="C265" s="145"/>
    </row>
    <row r="266">
      <c r="C266" s="145"/>
    </row>
    <row r="267">
      <c r="C267" s="145"/>
    </row>
    <row r="268">
      <c r="C268" s="145"/>
    </row>
    <row r="269">
      <c r="C269" s="145"/>
    </row>
    <row r="270">
      <c r="C270" s="145"/>
    </row>
    <row r="271">
      <c r="C271" s="145"/>
    </row>
    <row r="272">
      <c r="C272" s="145"/>
    </row>
    <row r="273">
      <c r="C273" s="145"/>
    </row>
    <row r="274">
      <c r="C274" s="145"/>
    </row>
    <row r="275">
      <c r="C275" s="145"/>
    </row>
    <row r="276">
      <c r="C276" s="145"/>
    </row>
    <row r="277">
      <c r="C277" s="145"/>
    </row>
    <row r="278">
      <c r="C278" s="145"/>
    </row>
    <row r="279">
      <c r="C279" s="145"/>
    </row>
    <row r="280">
      <c r="C280" s="145"/>
    </row>
    <row r="281">
      <c r="C281" s="145"/>
    </row>
    <row r="282">
      <c r="C282" s="145"/>
    </row>
    <row r="283">
      <c r="C283" s="145"/>
    </row>
    <row r="284">
      <c r="C284" s="145"/>
    </row>
    <row r="285">
      <c r="C285" s="145"/>
    </row>
    <row r="286">
      <c r="C286" s="145"/>
    </row>
    <row r="287">
      <c r="C287" s="145"/>
    </row>
    <row r="288">
      <c r="C288" s="145"/>
    </row>
    <row r="289">
      <c r="C289" s="145"/>
    </row>
    <row r="290">
      <c r="C290" s="145"/>
    </row>
    <row r="291">
      <c r="C291" s="145"/>
    </row>
    <row r="292">
      <c r="C292" s="145"/>
    </row>
    <row r="293">
      <c r="C293" s="145"/>
    </row>
    <row r="294">
      <c r="C294" s="145"/>
    </row>
    <row r="295">
      <c r="C295" s="145"/>
    </row>
    <row r="296">
      <c r="C296" s="145"/>
    </row>
    <row r="297">
      <c r="C297" s="145"/>
    </row>
    <row r="298">
      <c r="C298" s="145"/>
    </row>
    <row r="299">
      <c r="C299" s="145"/>
    </row>
    <row r="300">
      <c r="C300" s="145"/>
    </row>
    <row r="301">
      <c r="C301" s="145"/>
    </row>
    <row r="302">
      <c r="C302" s="145"/>
    </row>
    <row r="303">
      <c r="C303" s="145"/>
    </row>
    <row r="304">
      <c r="C304" s="145"/>
    </row>
    <row r="305">
      <c r="C305" s="145"/>
    </row>
    <row r="306">
      <c r="C306" s="145"/>
    </row>
    <row r="307">
      <c r="C307" s="145"/>
    </row>
    <row r="308">
      <c r="C308" s="145"/>
    </row>
    <row r="309">
      <c r="C309" s="145"/>
    </row>
    <row r="310">
      <c r="C310" s="145"/>
    </row>
    <row r="311">
      <c r="C311" s="145"/>
    </row>
    <row r="312">
      <c r="C312" s="145"/>
    </row>
    <row r="313">
      <c r="C313" s="145"/>
    </row>
    <row r="314">
      <c r="C314" s="145"/>
    </row>
    <row r="315">
      <c r="C315" s="145"/>
    </row>
    <row r="316">
      <c r="C316" s="145"/>
    </row>
    <row r="317">
      <c r="C317" s="145"/>
    </row>
    <row r="318">
      <c r="C318" s="145"/>
    </row>
    <row r="319">
      <c r="C319" s="145"/>
    </row>
    <row r="320">
      <c r="C320" s="145"/>
    </row>
    <row r="321">
      <c r="C321" s="145"/>
    </row>
    <row r="322">
      <c r="C322" s="145"/>
    </row>
    <row r="323">
      <c r="C323" s="145"/>
    </row>
    <row r="324">
      <c r="C324" s="145"/>
    </row>
    <row r="325">
      <c r="C325" s="145"/>
    </row>
    <row r="326">
      <c r="C326" s="145"/>
    </row>
    <row r="327">
      <c r="C327" s="145"/>
    </row>
    <row r="328">
      <c r="C328" s="145"/>
    </row>
    <row r="329">
      <c r="C329" s="145"/>
    </row>
    <row r="330">
      <c r="C330" s="145"/>
    </row>
    <row r="331">
      <c r="C331" s="145"/>
    </row>
    <row r="332">
      <c r="C332" s="145"/>
    </row>
    <row r="333">
      <c r="C333" s="145"/>
    </row>
    <row r="334">
      <c r="C334" s="145"/>
    </row>
    <row r="335">
      <c r="C335" s="145"/>
    </row>
    <row r="336">
      <c r="C336" s="145"/>
    </row>
    <row r="337">
      <c r="C337" s="145"/>
    </row>
    <row r="338">
      <c r="C338" s="145"/>
    </row>
    <row r="339">
      <c r="C339" s="145"/>
    </row>
    <row r="340">
      <c r="C340" s="145"/>
    </row>
    <row r="341">
      <c r="C341" s="145"/>
    </row>
    <row r="342">
      <c r="C342" s="145"/>
    </row>
    <row r="343">
      <c r="C343" s="145"/>
    </row>
    <row r="344">
      <c r="C344" s="145"/>
    </row>
    <row r="345">
      <c r="C345" s="145"/>
    </row>
    <row r="346">
      <c r="C346" s="145"/>
    </row>
    <row r="347">
      <c r="C347" s="145"/>
    </row>
    <row r="348">
      <c r="C348" s="145"/>
    </row>
    <row r="349">
      <c r="C349" s="145"/>
    </row>
    <row r="350">
      <c r="C350" s="145"/>
    </row>
    <row r="351">
      <c r="C351" s="145"/>
    </row>
    <row r="352">
      <c r="C352" s="145"/>
    </row>
    <row r="353">
      <c r="C353" s="145"/>
    </row>
    <row r="354">
      <c r="C354" s="145"/>
    </row>
    <row r="355">
      <c r="C355" s="145"/>
    </row>
    <row r="356">
      <c r="C356" s="145"/>
    </row>
    <row r="357">
      <c r="C357" s="145"/>
    </row>
    <row r="358">
      <c r="C358" s="145"/>
    </row>
    <row r="359">
      <c r="C359" s="145"/>
    </row>
    <row r="360">
      <c r="C360" s="145"/>
    </row>
    <row r="361">
      <c r="C361" s="145"/>
    </row>
    <row r="362">
      <c r="C362" s="145"/>
    </row>
    <row r="363">
      <c r="C363" s="145"/>
    </row>
    <row r="364">
      <c r="C364" s="145"/>
    </row>
    <row r="365">
      <c r="C365" s="145"/>
    </row>
    <row r="366">
      <c r="C366" s="145"/>
    </row>
    <row r="367">
      <c r="C367" s="145"/>
    </row>
    <row r="368">
      <c r="C368" s="145"/>
    </row>
    <row r="369">
      <c r="C369" s="145"/>
    </row>
    <row r="370">
      <c r="C370" s="145"/>
    </row>
    <row r="371">
      <c r="C371" s="145"/>
    </row>
    <row r="372">
      <c r="C372" s="145"/>
    </row>
    <row r="373">
      <c r="C373" s="145"/>
    </row>
    <row r="374">
      <c r="C374" s="145"/>
    </row>
    <row r="375">
      <c r="C375" s="145"/>
    </row>
    <row r="376">
      <c r="C376" s="145"/>
    </row>
    <row r="377">
      <c r="C377" s="145"/>
    </row>
    <row r="378">
      <c r="C378" s="145"/>
    </row>
    <row r="379">
      <c r="C379" s="145"/>
    </row>
    <row r="380">
      <c r="C380" s="145"/>
    </row>
    <row r="381">
      <c r="C381" s="145"/>
    </row>
    <row r="382">
      <c r="C382" s="145"/>
    </row>
    <row r="383">
      <c r="C383" s="145"/>
    </row>
    <row r="384">
      <c r="C384" s="145"/>
    </row>
    <row r="385">
      <c r="C385" s="145"/>
    </row>
    <row r="386">
      <c r="C386" s="145"/>
    </row>
    <row r="387">
      <c r="C387" s="145"/>
    </row>
    <row r="388">
      <c r="C388" s="145"/>
    </row>
    <row r="389">
      <c r="C389" s="145"/>
    </row>
    <row r="390">
      <c r="C390" s="145"/>
    </row>
    <row r="391">
      <c r="C391" s="145"/>
    </row>
    <row r="392">
      <c r="C392" s="145"/>
    </row>
    <row r="393">
      <c r="C393" s="145"/>
    </row>
    <row r="394">
      <c r="C394" s="145"/>
    </row>
    <row r="395">
      <c r="C395" s="145"/>
    </row>
    <row r="396">
      <c r="C396" s="145"/>
    </row>
    <row r="397">
      <c r="C397" s="145"/>
    </row>
    <row r="398">
      <c r="C398" s="145"/>
    </row>
    <row r="399">
      <c r="C399" s="145"/>
    </row>
    <row r="400">
      <c r="C400" s="145"/>
    </row>
    <row r="401">
      <c r="C401" s="145"/>
    </row>
    <row r="402">
      <c r="C402" s="145"/>
    </row>
    <row r="403">
      <c r="C403" s="145"/>
    </row>
    <row r="404">
      <c r="C404" s="145"/>
    </row>
    <row r="405">
      <c r="C405" s="145"/>
    </row>
    <row r="406">
      <c r="C406" s="145"/>
    </row>
    <row r="407">
      <c r="C407" s="145"/>
    </row>
    <row r="408">
      <c r="C408" s="145"/>
    </row>
    <row r="409">
      <c r="C409" s="145"/>
    </row>
    <row r="410">
      <c r="C410" s="145"/>
    </row>
    <row r="411">
      <c r="C411" s="145"/>
    </row>
    <row r="412">
      <c r="C412" s="145"/>
    </row>
    <row r="413">
      <c r="C413" s="145"/>
    </row>
    <row r="414">
      <c r="C414" s="145"/>
    </row>
    <row r="415">
      <c r="C415" s="145"/>
    </row>
    <row r="416">
      <c r="C416" s="145"/>
    </row>
    <row r="417">
      <c r="C417" s="145"/>
    </row>
    <row r="418">
      <c r="C418" s="145"/>
    </row>
    <row r="419">
      <c r="C419" s="145"/>
    </row>
    <row r="420">
      <c r="C420" s="145"/>
    </row>
    <row r="421">
      <c r="C421" s="145"/>
    </row>
    <row r="422">
      <c r="C422" s="145"/>
    </row>
    <row r="423">
      <c r="C423" s="145"/>
    </row>
    <row r="424">
      <c r="C424" s="145"/>
    </row>
    <row r="425">
      <c r="C425" s="145"/>
    </row>
    <row r="426">
      <c r="C426" s="145"/>
    </row>
    <row r="427">
      <c r="C427" s="145"/>
    </row>
    <row r="428">
      <c r="C428" s="145"/>
    </row>
    <row r="429">
      <c r="C429" s="145"/>
    </row>
    <row r="430">
      <c r="C430" s="145"/>
    </row>
    <row r="431">
      <c r="C431" s="145"/>
    </row>
    <row r="432">
      <c r="C432" s="145"/>
    </row>
    <row r="433">
      <c r="C433" s="145"/>
    </row>
    <row r="434">
      <c r="C434" s="145"/>
    </row>
    <row r="435">
      <c r="C435" s="145"/>
    </row>
    <row r="436">
      <c r="C436" s="145"/>
    </row>
    <row r="437">
      <c r="C437" s="145"/>
    </row>
    <row r="438">
      <c r="C438" s="145"/>
    </row>
    <row r="439">
      <c r="C439" s="145"/>
    </row>
    <row r="440">
      <c r="C440" s="145"/>
    </row>
    <row r="441">
      <c r="C441" s="145"/>
    </row>
    <row r="442">
      <c r="C442" s="145"/>
    </row>
    <row r="443">
      <c r="C443" s="145"/>
    </row>
    <row r="444">
      <c r="C444" s="145"/>
    </row>
    <row r="445">
      <c r="C445" s="145"/>
    </row>
    <row r="446">
      <c r="C446" s="145"/>
    </row>
    <row r="447">
      <c r="C447" s="145"/>
    </row>
    <row r="448">
      <c r="C448" s="145"/>
    </row>
    <row r="449">
      <c r="C449" s="145"/>
    </row>
    <row r="450">
      <c r="C450" s="145"/>
    </row>
    <row r="451">
      <c r="C451" s="145"/>
    </row>
    <row r="452">
      <c r="C452" s="145"/>
    </row>
    <row r="453">
      <c r="C453" s="145"/>
    </row>
    <row r="454">
      <c r="C454" s="145"/>
    </row>
    <row r="455">
      <c r="C455" s="145"/>
    </row>
    <row r="456">
      <c r="C456" s="145"/>
    </row>
    <row r="457">
      <c r="C457" s="145"/>
    </row>
    <row r="458">
      <c r="C458" s="145"/>
    </row>
    <row r="459">
      <c r="C459" s="145"/>
    </row>
    <row r="460">
      <c r="C460" s="145"/>
    </row>
    <row r="461">
      <c r="C461" s="145"/>
    </row>
    <row r="462">
      <c r="C462" s="145"/>
    </row>
    <row r="463">
      <c r="C463" s="145"/>
    </row>
    <row r="464">
      <c r="C464" s="145"/>
    </row>
    <row r="465">
      <c r="C465" s="145"/>
    </row>
    <row r="466">
      <c r="C466" s="145"/>
    </row>
    <row r="467">
      <c r="C467" s="145"/>
    </row>
    <row r="468">
      <c r="C468" s="145"/>
    </row>
    <row r="469">
      <c r="C469" s="145"/>
    </row>
    <row r="470">
      <c r="C470" s="145"/>
    </row>
    <row r="471">
      <c r="C471" s="145"/>
    </row>
    <row r="472">
      <c r="C472" s="145"/>
    </row>
    <row r="473">
      <c r="C473" s="145"/>
    </row>
    <row r="474">
      <c r="C474" s="145"/>
    </row>
    <row r="475">
      <c r="C475" s="145"/>
    </row>
    <row r="476">
      <c r="C476" s="145"/>
    </row>
    <row r="477">
      <c r="C477" s="145"/>
    </row>
    <row r="478">
      <c r="C478" s="145"/>
    </row>
    <row r="479">
      <c r="C479" s="145"/>
    </row>
    <row r="480">
      <c r="C480" s="145"/>
    </row>
    <row r="481">
      <c r="C481" s="145"/>
    </row>
    <row r="482">
      <c r="C482" s="145"/>
    </row>
    <row r="483">
      <c r="C483" s="145"/>
    </row>
    <row r="484">
      <c r="C484" s="145"/>
    </row>
    <row r="485">
      <c r="C485" s="145"/>
    </row>
    <row r="486">
      <c r="C486" s="145"/>
    </row>
    <row r="487">
      <c r="C487" s="145"/>
    </row>
    <row r="488">
      <c r="C488" s="145"/>
    </row>
    <row r="489">
      <c r="C489" s="145"/>
    </row>
    <row r="490">
      <c r="C490" s="145"/>
    </row>
    <row r="491">
      <c r="C491" s="145"/>
    </row>
    <row r="492">
      <c r="C492" s="145"/>
    </row>
    <row r="493">
      <c r="C493" s="145"/>
    </row>
    <row r="494">
      <c r="C494" s="145"/>
    </row>
    <row r="495">
      <c r="C495" s="145"/>
    </row>
    <row r="496">
      <c r="C496" s="145"/>
    </row>
    <row r="497">
      <c r="C497" s="145"/>
    </row>
    <row r="498">
      <c r="C498" s="145"/>
    </row>
    <row r="499">
      <c r="C499" s="145"/>
    </row>
    <row r="500">
      <c r="C500" s="145"/>
    </row>
    <row r="501">
      <c r="C501" s="145"/>
    </row>
    <row r="502">
      <c r="C502" s="145"/>
    </row>
    <row r="503">
      <c r="C503" s="145"/>
    </row>
    <row r="504">
      <c r="C504" s="145"/>
    </row>
    <row r="505">
      <c r="C505" s="145"/>
    </row>
    <row r="506">
      <c r="C506" s="145"/>
    </row>
    <row r="507">
      <c r="C507" s="145"/>
    </row>
    <row r="508">
      <c r="C508" s="145"/>
    </row>
    <row r="509">
      <c r="C509" s="145"/>
    </row>
    <row r="510">
      <c r="C510" s="145"/>
    </row>
    <row r="511">
      <c r="C511" s="145"/>
    </row>
    <row r="512">
      <c r="C512" s="145"/>
    </row>
    <row r="513">
      <c r="C513" s="145"/>
    </row>
    <row r="514">
      <c r="C514" s="145"/>
    </row>
    <row r="515">
      <c r="C515" s="145"/>
    </row>
    <row r="516">
      <c r="C516" s="145"/>
    </row>
    <row r="517">
      <c r="C517" s="145"/>
    </row>
    <row r="518">
      <c r="C518" s="145"/>
    </row>
    <row r="519">
      <c r="C519" s="145"/>
    </row>
    <row r="520">
      <c r="C520" s="145"/>
    </row>
    <row r="521">
      <c r="C521" s="145"/>
    </row>
    <row r="522">
      <c r="C522" s="145"/>
    </row>
    <row r="523">
      <c r="C523" s="145"/>
    </row>
    <row r="524">
      <c r="C524" s="145"/>
    </row>
    <row r="525">
      <c r="C525" s="145"/>
    </row>
    <row r="526">
      <c r="C526" s="145"/>
    </row>
    <row r="527">
      <c r="C527" s="145"/>
    </row>
    <row r="528">
      <c r="C528" s="145"/>
    </row>
    <row r="529">
      <c r="C529" s="145"/>
    </row>
    <row r="530">
      <c r="C530" s="145"/>
    </row>
    <row r="531">
      <c r="C531" s="145"/>
    </row>
    <row r="532">
      <c r="C532" s="145"/>
    </row>
    <row r="533">
      <c r="C533" s="145"/>
    </row>
    <row r="534">
      <c r="C534" s="145"/>
    </row>
    <row r="535">
      <c r="C535" s="145"/>
    </row>
    <row r="536">
      <c r="C536" s="145"/>
    </row>
    <row r="537">
      <c r="C537" s="145"/>
    </row>
    <row r="538">
      <c r="C538" s="145"/>
    </row>
    <row r="539">
      <c r="C539" s="145"/>
    </row>
    <row r="540">
      <c r="C540" s="145"/>
    </row>
    <row r="541">
      <c r="C541" s="145"/>
    </row>
    <row r="542">
      <c r="C542" s="145"/>
    </row>
    <row r="543">
      <c r="C543" s="145"/>
    </row>
    <row r="544">
      <c r="C544" s="145"/>
    </row>
    <row r="545">
      <c r="C545" s="145"/>
    </row>
    <row r="546">
      <c r="C546" s="145"/>
    </row>
    <row r="547">
      <c r="C547" s="145"/>
    </row>
    <row r="548">
      <c r="C548" s="145"/>
    </row>
    <row r="549">
      <c r="C549" s="145"/>
    </row>
    <row r="550">
      <c r="C550" s="145"/>
    </row>
    <row r="551">
      <c r="C551" s="145"/>
    </row>
    <row r="552">
      <c r="C552" s="145"/>
    </row>
    <row r="553">
      <c r="C553" s="145"/>
    </row>
    <row r="554">
      <c r="C554" s="145"/>
    </row>
    <row r="555">
      <c r="C555" s="145"/>
    </row>
    <row r="556">
      <c r="C556" s="145"/>
    </row>
    <row r="557">
      <c r="C557" s="145"/>
    </row>
    <row r="558">
      <c r="C558" s="145"/>
    </row>
    <row r="559">
      <c r="C559" s="145"/>
    </row>
    <row r="560">
      <c r="C560" s="145"/>
    </row>
    <row r="561">
      <c r="C561" s="145"/>
    </row>
    <row r="562">
      <c r="C562" s="145"/>
    </row>
    <row r="563">
      <c r="C563" s="145"/>
    </row>
    <row r="564">
      <c r="C564" s="145"/>
    </row>
    <row r="565">
      <c r="C565" s="145"/>
    </row>
    <row r="566">
      <c r="C566" s="145"/>
    </row>
    <row r="567">
      <c r="C567" s="145"/>
    </row>
    <row r="568">
      <c r="C568" s="145"/>
    </row>
    <row r="569">
      <c r="C569" s="145"/>
    </row>
    <row r="570">
      <c r="C570" s="145"/>
    </row>
    <row r="571">
      <c r="C571" s="145"/>
    </row>
    <row r="572">
      <c r="C572" s="145"/>
    </row>
    <row r="573">
      <c r="C573" s="145"/>
    </row>
    <row r="574">
      <c r="C574" s="145"/>
    </row>
    <row r="575">
      <c r="C575" s="145"/>
    </row>
    <row r="576">
      <c r="C576" s="145"/>
    </row>
    <row r="577">
      <c r="C577" s="145"/>
    </row>
    <row r="578">
      <c r="C578" s="145"/>
    </row>
    <row r="579">
      <c r="C579" s="145"/>
    </row>
    <row r="580">
      <c r="C580" s="145"/>
    </row>
    <row r="581">
      <c r="C581" s="145"/>
    </row>
    <row r="582">
      <c r="C582" s="145"/>
    </row>
    <row r="583">
      <c r="C583" s="145"/>
    </row>
    <row r="584">
      <c r="C584" s="145"/>
    </row>
    <row r="585">
      <c r="C585" s="145"/>
    </row>
    <row r="586">
      <c r="C586" s="145"/>
    </row>
    <row r="587">
      <c r="C587" s="145"/>
    </row>
    <row r="588">
      <c r="C588" s="145"/>
    </row>
    <row r="589">
      <c r="C589" s="145"/>
    </row>
    <row r="590">
      <c r="C590" s="145"/>
    </row>
    <row r="591">
      <c r="C591" s="145"/>
    </row>
    <row r="592">
      <c r="C592" s="145"/>
    </row>
    <row r="593">
      <c r="C593" s="145"/>
    </row>
    <row r="594">
      <c r="C594" s="145"/>
    </row>
    <row r="595">
      <c r="C595" s="145"/>
    </row>
    <row r="596">
      <c r="C596" s="145"/>
    </row>
    <row r="597">
      <c r="C597" s="145"/>
    </row>
    <row r="598">
      <c r="C598" s="145"/>
    </row>
    <row r="599">
      <c r="C599" s="145"/>
    </row>
    <row r="600">
      <c r="C600" s="145"/>
    </row>
    <row r="601">
      <c r="C601" s="145"/>
    </row>
    <row r="602">
      <c r="C602" s="145"/>
    </row>
    <row r="603">
      <c r="C603" s="145"/>
    </row>
    <row r="604">
      <c r="C604" s="145"/>
    </row>
    <row r="605">
      <c r="C605" s="145"/>
    </row>
    <row r="606">
      <c r="C606" s="145"/>
    </row>
    <row r="607">
      <c r="C607" s="145"/>
    </row>
    <row r="608">
      <c r="C608" s="145"/>
    </row>
    <row r="609">
      <c r="C609" s="145"/>
    </row>
    <row r="610">
      <c r="C610" s="145"/>
    </row>
    <row r="611">
      <c r="C611" s="145"/>
    </row>
    <row r="612">
      <c r="C612" s="145"/>
    </row>
    <row r="613">
      <c r="C613" s="145"/>
    </row>
    <row r="614">
      <c r="C614" s="145"/>
    </row>
    <row r="615">
      <c r="C615" s="145"/>
    </row>
    <row r="616">
      <c r="C616" s="145"/>
    </row>
    <row r="617">
      <c r="C617" s="145"/>
    </row>
    <row r="618">
      <c r="C618" s="145"/>
    </row>
    <row r="619">
      <c r="C619" s="145"/>
    </row>
    <row r="620">
      <c r="C620" s="145"/>
    </row>
    <row r="621">
      <c r="C621" s="145"/>
    </row>
    <row r="622">
      <c r="C622" s="145"/>
    </row>
    <row r="623">
      <c r="C623" s="145"/>
    </row>
    <row r="624">
      <c r="C624" s="145"/>
    </row>
    <row r="625">
      <c r="C625" s="145"/>
    </row>
    <row r="626">
      <c r="C626" s="145"/>
    </row>
    <row r="627">
      <c r="C627" s="145"/>
    </row>
    <row r="628">
      <c r="C628" s="145"/>
    </row>
    <row r="629">
      <c r="C629" s="145"/>
    </row>
    <row r="630">
      <c r="C630" s="145"/>
    </row>
    <row r="631">
      <c r="C631" s="145"/>
    </row>
    <row r="632">
      <c r="C632" s="145"/>
    </row>
    <row r="633">
      <c r="C633" s="145"/>
    </row>
    <row r="634">
      <c r="C634" s="145"/>
    </row>
    <row r="635">
      <c r="C635" s="145"/>
    </row>
    <row r="636">
      <c r="C636" s="145"/>
    </row>
    <row r="637">
      <c r="C637" s="145"/>
    </row>
    <row r="638">
      <c r="C638" s="145"/>
    </row>
    <row r="639">
      <c r="C639" s="145"/>
    </row>
    <row r="640">
      <c r="C640" s="145"/>
    </row>
    <row r="641">
      <c r="C641" s="145"/>
    </row>
    <row r="642">
      <c r="C642" s="145"/>
    </row>
    <row r="643">
      <c r="C643" s="145"/>
    </row>
    <row r="644">
      <c r="C644" s="145"/>
    </row>
    <row r="645">
      <c r="C645" s="145"/>
    </row>
    <row r="646">
      <c r="C646" s="145"/>
    </row>
    <row r="647">
      <c r="C647" s="145"/>
    </row>
    <row r="648">
      <c r="C648" s="145"/>
    </row>
    <row r="649">
      <c r="C649" s="145"/>
    </row>
    <row r="650">
      <c r="C650" s="145"/>
    </row>
    <row r="651">
      <c r="C651" s="145"/>
    </row>
    <row r="652">
      <c r="C652" s="145"/>
    </row>
    <row r="653">
      <c r="C653" s="145"/>
    </row>
    <row r="654">
      <c r="C654" s="145"/>
    </row>
    <row r="655">
      <c r="C655" s="145"/>
    </row>
    <row r="656">
      <c r="C656" s="145"/>
    </row>
    <row r="657">
      <c r="C657" s="145"/>
    </row>
    <row r="658">
      <c r="C658" s="145"/>
    </row>
    <row r="659">
      <c r="C659" s="145"/>
    </row>
    <row r="660">
      <c r="C660" s="145"/>
    </row>
    <row r="661">
      <c r="C661" s="145"/>
    </row>
    <row r="662">
      <c r="C662" s="145"/>
    </row>
    <row r="663">
      <c r="C663" s="145"/>
    </row>
    <row r="664">
      <c r="C664" s="145"/>
    </row>
    <row r="665">
      <c r="C665" s="145"/>
    </row>
    <row r="666">
      <c r="C666" s="145"/>
    </row>
    <row r="667">
      <c r="C667" s="145"/>
    </row>
    <row r="668">
      <c r="C668" s="145"/>
    </row>
    <row r="669">
      <c r="C669" s="145"/>
    </row>
    <row r="670">
      <c r="C670" s="145"/>
    </row>
    <row r="671">
      <c r="C671" s="145"/>
    </row>
    <row r="672">
      <c r="C672" s="145"/>
    </row>
    <row r="673">
      <c r="C673" s="145"/>
    </row>
    <row r="674">
      <c r="C674" s="145"/>
    </row>
    <row r="675">
      <c r="C675" s="145"/>
    </row>
    <row r="676">
      <c r="C676" s="145"/>
    </row>
    <row r="677">
      <c r="C677" s="145"/>
    </row>
    <row r="678">
      <c r="C678" s="145"/>
    </row>
    <row r="679">
      <c r="C679" s="145"/>
    </row>
    <row r="680">
      <c r="C680" s="145"/>
    </row>
    <row r="681">
      <c r="C681" s="145"/>
    </row>
    <row r="682">
      <c r="C682" s="145"/>
    </row>
    <row r="683">
      <c r="C683" s="145"/>
    </row>
    <row r="684">
      <c r="C684" s="145"/>
    </row>
    <row r="685">
      <c r="C685" s="145"/>
    </row>
    <row r="686">
      <c r="C686" s="145"/>
    </row>
    <row r="687">
      <c r="C687" s="145"/>
    </row>
    <row r="688">
      <c r="C688" s="145"/>
    </row>
    <row r="689">
      <c r="C689" s="145"/>
    </row>
    <row r="690">
      <c r="C690" s="145"/>
    </row>
    <row r="691">
      <c r="C691" s="145"/>
    </row>
    <row r="692">
      <c r="C692" s="145"/>
    </row>
    <row r="693">
      <c r="C693" s="145"/>
    </row>
    <row r="694">
      <c r="C694" s="145"/>
    </row>
    <row r="695">
      <c r="C695" s="145"/>
    </row>
    <row r="696">
      <c r="C696" s="145"/>
    </row>
    <row r="697">
      <c r="C697" s="145"/>
    </row>
    <row r="698">
      <c r="C698" s="145"/>
    </row>
    <row r="699">
      <c r="C699" s="145"/>
    </row>
    <row r="700">
      <c r="C700" s="145"/>
    </row>
    <row r="701">
      <c r="C701" s="145"/>
    </row>
    <row r="702">
      <c r="C702" s="145"/>
    </row>
    <row r="703">
      <c r="C703" s="145"/>
    </row>
    <row r="704">
      <c r="C704" s="145"/>
    </row>
    <row r="705">
      <c r="C705" s="145"/>
    </row>
    <row r="706">
      <c r="C706" s="145"/>
    </row>
    <row r="707">
      <c r="C707" s="145"/>
    </row>
    <row r="708">
      <c r="C708" s="145"/>
    </row>
    <row r="709">
      <c r="C709" s="145"/>
    </row>
    <row r="710">
      <c r="C710" s="145"/>
    </row>
    <row r="711">
      <c r="C711" s="145"/>
    </row>
    <row r="712">
      <c r="C712" s="145"/>
    </row>
    <row r="713">
      <c r="C713" s="145"/>
    </row>
    <row r="714">
      <c r="C714" s="145"/>
    </row>
    <row r="715">
      <c r="C715" s="145"/>
    </row>
    <row r="716">
      <c r="C716" s="145"/>
    </row>
    <row r="717">
      <c r="C717" s="145"/>
    </row>
    <row r="718">
      <c r="C718" s="145"/>
    </row>
    <row r="719">
      <c r="C719" s="145"/>
    </row>
    <row r="720">
      <c r="C720" s="145"/>
    </row>
    <row r="721">
      <c r="C721" s="145"/>
    </row>
    <row r="722">
      <c r="C722" s="145"/>
    </row>
    <row r="723">
      <c r="C723" s="145"/>
    </row>
    <row r="724">
      <c r="C724" s="145"/>
    </row>
    <row r="725">
      <c r="C725" s="145"/>
    </row>
    <row r="726">
      <c r="C726" s="145"/>
    </row>
    <row r="727">
      <c r="C727" s="145"/>
    </row>
    <row r="728">
      <c r="C728" s="145"/>
    </row>
    <row r="729">
      <c r="C729" s="145"/>
    </row>
    <row r="730">
      <c r="C730" s="145"/>
    </row>
    <row r="731">
      <c r="C731" s="145"/>
    </row>
    <row r="732">
      <c r="C732" s="145"/>
    </row>
    <row r="733">
      <c r="C733" s="145"/>
    </row>
    <row r="734">
      <c r="C734" s="145"/>
    </row>
    <row r="735">
      <c r="C735" s="145"/>
    </row>
    <row r="736">
      <c r="C736" s="145"/>
    </row>
    <row r="737">
      <c r="C737" s="145"/>
    </row>
    <row r="738">
      <c r="C738" s="145"/>
    </row>
    <row r="739">
      <c r="C739" s="145"/>
    </row>
    <row r="740">
      <c r="C740" s="145"/>
    </row>
    <row r="741">
      <c r="C741" s="145"/>
    </row>
    <row r="742">
      <c r="C742" s="145"/>
    </row>
    <row r="743">
      <c r="C743" s="145"/>
    </row>
    <row r="744">
      <c r="C744" s="145"/>
    </row>
    <row r="745">
      <c r="C745" s="145"/>
    </row>
    <row r="746">
      <c r="C746" s="145"/>
    </row>
    <row r="747">
      <c r="C747" s="145"/>
    </row>
    <row r="748">
      <c r="C748" s="145"/>
    </row>
    <row r="749">
      <c r="C749" s="145"/>
    </row>
    <row r="750">
      <c r="C750" s="145"/>
    </row>
    <row r="751">
      <c r="C751" s="145"/>
    </row>
    <row r="752">
      <c r="C752" s="145"/>
    </row>
    <row r="753">
      <c r="C753" s="145"/>
    </row>
    <row r="754">
      <c r="C754" s="145"/>
    </row>
    <row r="755">
      <c r="C755" s="145"/>
    </row>
    <row r="756">
      <c r="C756" s="145"/>
    </row>
    <row r="757">
      <c r="C757" s="145"/>
    </row>
    <row r="758">
      <c r="C758" s="145"/>
    </row>
    <row r="759">
      <c r="C759" s="145"/>
    </row>
    <row r="760">
      <c r="C760" s="145"/>
    </row>
    <row r="761">
      <c r="C761" s="145"/>
    </row>
    <row r="762">
      <c r="C762" s="145"/>
    </row>
    <row r="763">
      <c r="C763" s="145"/>
    </row>
    <row r="764">
      <c r="C764" s="145"/>
    </row>
    <row r="765">
      <c r="C765" s="145"/>
    </row>
    <row r="766">
      <c r="C766" s="145"/>
    </row>
    <row r="767">
      <c r="C767" s="145"/>
    </row>
    <row r="768">
      <c r="C768" s="145"/>
    </row>
    <row r="769">
      <c r="C769" s="145"/>
    </row>
    <row r="770">
      <c r="C770" s="145"/>
    </row>
    <row r="771">
      <c r="C771" s="145"/>
    </row>
    <row r="772">
      <c r="C772" s="145"/>
    </row>
    <row r="773">
      <c r="C773" s="145"/>
    </row>
    <row r="774">
      <c r="C774" s="145"/>
    </row>
    <row r="775">
      <c r="C775" s="145"/>
    </row>
    <row r="776">
      <c r="C776" s="145"/>
    </row>
    <row r="777">
      <c r="C777" s="145"/>
    </row>
    <row r="778">
      <c r="C778" s="145"/>
    </row>
    <row r="779">
      <c r="C779" s="145"/>
    </row>
    <row r="780">
      <c r="C780" s="145"/>
    </row>
    <row r="781">
      <c r="C781" s="145"/>
    </row>
    <row r="782">
      <c r="C782" s="145"/>
    </row>
    <row r="783">
      <c r="C783" s="145"/>
    </row>
    <row r="784">
      <c r="C784" s="145"/>
    </row>
    <row r="785">
      <c r="C785" s="145"/>
    </row>
    <row r="786">
      <c r="C786" s="145"/>
    </row>
    <row r="787">
      <c r="C787" s="145"/>
    </row>
    <row r="788">
      <c r="C788" s="145"/>
    </row>
    <row r="789">
      <c r="C789" s="145"/>
    </row>
    <row r="790">
      <c r="C790" s="145"/>
    </row>
    <row r="791">
      <c r="C791" s="145"/>
    </row>
    <row r="792">
      <c r="C792" s="145"/>
    </row>
    <row r="793">
      <c r="C793" s="145"/>
    </row>
    <row r="794">
      <c r="C794" s="145"/>
    </row>
    <row r="795">
      <c r="C795" s="145"/>
    </row>
    <row r="796">
      <c r="C796" s="145"/>
    </row>
    <row r="797">
      <c r="C797" s="145"/>
    </row>
    <row r="798">
      <c r="C798" s="145"/>
    </row>
    <row r="799">
      <c r="C799" s="145"/>
    </row>
    <row r="800">
      <c r="C800" s="145"/>
    </row>
    <row r="801">
      <c r="C801" s="145"/>
    </row>
    <row r="802">
      <c r="C802" s="145"/>
    </row>
    <row r="803">
      <c r="C803" s="145"/>
    </row>
    <row r="804">
      <c r="C804" s="145"/>
    </row>
    <row r="805">
      <c r="C805" s="145"/>
    </row>
    <row r="806">
      <c r="C806" s="145"/>
    </row>
    <row r="807">
      <c r="C807" s="145"/>
    </row>
    <row r="808">
      <c r="C808" s="145"/>
    </row>
    <row r="809">
      <c r="C809" s="145"/>
    </row>
    <row r="810">
      <c r="C810" s="145"/>
    </row>
    <row r="811">
      <c r="C811" s="145"/>
    </row>
    <row r="812">
      <c r="C812" s="145"/>
    </row>
    <row r="813">
      <c r="C813" s="145"/>
    </row>
    <row r="814">
      <c r="C814" s="145"/>
    </row>
    <row r="815">
      <c r="C815" s="145"/>
    </row>
    <row r="816">
      <c r="C816" s="145"/>
    </row>
    <row r="817">
      <c r="C817" s="145"/>
    </row>
    <row r="818">
      <c r="C818" s="145"/>
    </row>
    <row r="819">
      <c r="C819" s="145"/>
    </row>
    <row r="820">
      <c r="C820" s="145"/>
    </row>
    <row r="821">
      <c r="C821" s="145"/>
    </row>
    <row r="822">
      <c r="C822" s="145"/>
    </row>
    <row r="823">
      <c r="C823" s="145"/>
    </row>
    <row r="824">
      <c r="C824" s="145"/>
    </row>
    <row r="825">
      <c r="C825" s="145"/>
    </row>
    <row r="826">
      <c r="C826" s="145"/>
    </row>
    <row r="827">
      <c r="C827" s="145"/>
    </row>
    <row r="828">
      <c r="C828" s="145"/>
    </row>
    <row r="829">
      <c r="C829" s="145"/>
    </row>
    <row r="830">
      <c r="C830" s="145"/>
    </row>
    <row r="831">
      <c r="C831" s="145"/>
    </row>
    <row r="832">
      <c r="C832" s="145"/>
    </row>
    <row r="833">
      <c r="C833" s="145"/>
    </row>
    <row r="834">
      <c r="C834" s="145"/>
    </row>
    <row r="835">
      <c r="C835" s="145"/>
    </row>
    <row r="836">
      <c r="C836" s="145"/>
    </row>
    <row r="837">
      <c r="C837" s="145"/>
    </row>
    <row r="838">
      <c r="C838" s="145"/>
    </row>
    <row r="839">
      <c r="C839" s="145"/>
    </row>
    <row r="840">
      <c r="C840" s="145"/>
    </row>
    <row r="841">
      <c r="C841" s="145"/>
    </row>
    <row r="842">
      <c r="C842" s="145"/>
    </row>
    <row r="843">
      <c r="C843" s="145"/>
    </row>
    <row r="844">
      <c r="C844" s="145"/>
    </row>
    <row r="845">
      <c r="C845" s="145"/>
    </row>
    <row r="846">
      <c r="C846" s="145"/>
    </row>
    <row r="847">
      <c r="C847" s="145"/>
    </row>
    <row r="848">
      <c r="C848" s="145"/>
    </row>
    <row r="849">
      <c r="C849" s="145"/>
    </row>
    <row r="850">
      <c r="C850" s="145"/>
    </row>
    <row r="851">
      <c r="C851" s="145"/>
    </row>
    <row r="852">
      <c r="C852" s="145"/>
    </row>
    <row r="853">
      <c r="C853" s="145"/>
    </row>
    <row r="854">
      <c r="C854" s="145"/>
    </row>
    <row r="855">
      <c r="C855" s="145"/>
    </row>
    <row r="856">
      <c r="C856" s="145"/>
    </row>
    <row r="857">
      <c r="C857" s="145"/>
    </row>
    <row r="858">
      <c r="C858" s="145"/>
    </row>
    <row r="859">
      <c r="C859" s="145"/>
    </row>
    <row r="860">
      <c r="C860" s="145"/>
    </row>
    <row r="861">
      <c r="C861" s="145"/>
    </row>
    <row r="862">
      <c r="C862" s="145"/>
    </row>
    <row r="863">
      <c r="C863" s="145"/>
    </row>
    <row r="864">
      <c r="C864" s="145"/>
    </row>
    <row r="865">
      <c r="C865" s="145"/>
    </row>
    <row r="866">
      <c r="C866" s="145"/>
    </row>
    <row r="867">
      <c r="C867" s="145"/>
    </row>
    <row r="868">
      <c r="C868" s="145"/>
    </row>
    <row r="869">
      <c r="C869" s="145"/>
    </row>
    <row r="870">
      <c r="C870" s="145"/>
    </row>
    <row r="871">
      <c r="C871" s="145"/>
    </row>
    <row r="872">
      <c r="C872" s="145"/>
    </row>
    <row r="873">
      <c r="C873" s="145"/>
    </row>
    <row r="874">
      <c r="C874" s="145"/>
    </row>
    <row r="875">
      <c r="C875" s="145"/>
    </row>
    <row r="876">
      <c r="C876" s="145"/>
    </row>
    <row r="877">
      <c r="C877" s="145"/>
    </row>
    <row r="878">
      <c r="C878" s="145"/>
    </row>
    <row r="879">
      <c r="C879" s="145"/>
    </row>
    <row r="880">
      <c r="C880" s="145"/>
    </row>
    <row r="881">
      <c r="C881" s="145"/>
    </row>
    <row r="882">
      <c r="C882" s="145"/>
    </row>
    <row r="883">
      <c r="C883" s="145"/>
    </row>
    <row r="884">
      <c r="C884" s="145"/>
    </row>
    <row r="885">
      <c r="C885" s="145"/>
    </row>
    <row r="886">
      <c r="C886" s="145"/>
    </row>
    <row r="887">
      <c r="C887" s="145"/>
    </row>
    <row r="888">
      <c r="C888" s="145"/>
    </row>
    <row r="889">
      <c r="C889" s="145"/>
    </row>
    <row r="890">
      <c r="C890" s="145"/>
    </row>
    <row r="891">
      <c r="C891" s="145"/>
    </row>
    <row r="892">
      <c r="C892" s="145"/>
    </row>
    <row r="893">
      <c r="C893" s="145"/>
    </row>
    <row r="894">
      <c r="C894" s="145"/>
    </row>
    <row r="895">
      <c r="C895" s="145"/>
    </row>
    <row r="896">
      <c r="C896" s="145"/>
    </row>
    <row r="897">
      <c r="C897" s="145"/>
    </row>
    <row r="898">
      <c r="C898" s="145"/>
    </row>
    <row r="899">
      <c r="C899" s="145"/>
    </row>
    <row r="900">
      <c r="C900" s="145"/>
    </row>
    <row r="901">
      <c r="C901" s="145"/>
    </row>
    <row r="902">
      <c r="C902" s="145"/>
    </row>
    <row r="903">
      <c r="C903" s="145"/>
    </row>
    <row r="904">
      <c r="C904" s="145"/>
    </row>
    <row r="905">
      <c r="C905" s="145"/>
    </row>
    <row r="906">
      <c r="C906" s="145"/>
    </row>
    <row r="907">
      <c r="C907" s="145"/>
    </row>
    <row r="908">
      <c r="C908" s="145"/>
    </row>
    <row r="909">
      <c r="C909" s="145"/>
    </row>
    <row r="910">
      <c r="C910" s="145"/>
    </row>
    <row r="911">
      <c r="C911" s="145"/>
    </row>
    <row r="912">
      <c r="C912" s="145"/>
    </row>
    <row r="913">
      <c r="C913" s="145"/>
    </row>
    <row r="914">
      <c r="C914" s="145"/>
    </row>
    <row r="915">
      <c r="C915" s="145"/>
    </row>
    <row r="916">
      <c r="C916" s="145"/>
    </row>
    <row r="917">
      <c r="C917" s="145"/>
    </row>
    <row r="918">
      <c r="C918" s="145"/>
    </row>
    <row r="919">
      <c r="C919" s="145"/>
    </row>
    <row r="920">
      <c r="C920" s="145"/>
    </row>
    <row r="921">
      <c r="C921" s="145"/>
    </row>
    <row r="922">
      <c r="C922" s="145"/>
    </row>
    <row r="923">
      <c r="C923" s="145"/>
    </row>
    <row r="924">
      <c r="C924" s="145"/>
    </row>
    <row r="925">
      <c r="C925" s="145"/>
    </row>
    <row r="926">
      <c r="C926" s="145"/>
    </row>
    <row r="927">
      <c r="C927" s="145"/>
    </row>
    <row r="928">
      <c r="C928" s="145"/>
    </row>
    <row r="929">
      <c r="C929" s="145"/>
    </row>
    <row r="930">
      <c r="C930" s="145"/>
    </row>
    <row r="931">
      <c r="C931" s="145"/>
    </row>
    <row r="932">
      <c r="C932" s="145"/>
    </row>
    <row r="933">
      <c r="C933" s="145"/>
    </row>
    <row r="934">
      <c r="C934" s="145"/>
    </row>
    <row r="935">
      <c r="C935" s="145"/>
    </row>
    <row r="936">
      <c r="C936" s="145"/>
    </row>
    <row r="937">
      <c r="C937" s="145"/>
    </row>
    <row r="938">
      <c r="C938" s="145"/>
    </row>
    <row r="939">
      <c r="C939" s="145"/>
    </row>
    <row r="940">
      <c r="C940" s="145"/>
    </row>
    <row r="941">
      <c r="C941" s="145"/>
    </row>
    <row r="942">
      <c r="C942" s="145"/>
    </row>
    <row r="943">
      <c r="C943" s="145"/>
    </row>
    <row r="944">
      <c r="C944" s="145"/>
    </row>
    <row r="945">
      <c r="C945" s="145"/>
    </row>
    <row r="946">
      <c r="C946" s="145"/>
    </row>
    <row r="947">
      <c r="C947" s="145"/>
    </row>
    <row r="948">
      <c r="C948" s="145"/>
    </row>
    <row r="949">
      <c r="C949" s="145"/>
    </row>
    <row r="950">
      <c r="C950" s="145"/>
    </row>
    <row r="951">
      <c r="C951" s="145"/>
    </row>
    <row r="952">
      <c r="C952" s="145"/>
    </row>
    <row r="953">
      <c r="C953" s="145"/>
    </row>
    <row r="954">
      <c r="C954" s="145"/>
    </row>
    <row r="955">
      <c r="C955" s="145"/>
    </row>
    <row r="956">
      <c r="C956" s="145"/>
    </row>
    <row r="957">
      <c r="C957" s="145"/>
    </row>
    <row r="958">
      <c r="C958" s="145"/>
    </row>
    <row r="959">
      <c r="C959" s="145"/>
    </row>
    <row r="960">
      <c r="C960" s="145"/>
    </row>
    <row r="961">
      <c r="C961" s="145"/>
    </row>
    <row r="962">
      <c r="C962" s="145"/>
    </row>
    <row r="963">
      <c r="C963" s="145"/>
    </row>
    <row r="964">
      <c r="C964" s="145"/>
    </row>
    <row r="965">
      <c r="C965" s="145"/>
    </row>
    <row r="966">
      <c r="C966" s="145"/>
    </row>
    <row r="967">
      <c r="C967" s="145"/>
    </row>
    <row r="968">
      <c r="C968" s="145"/>
    </row>
    <row r="969">
      <c r="C969" s="145"/>
    </row>
    <row r="970">
      <c r="C970" s="145"/>
    </row>
    <row r="971">
      <c r="C971" s="145"/>
    </row>
    <row r="972">
      <c r="C972" s="145"/>
    </row>
    <row r="973">
      <c r="C973" s="145"/>
    </row>
    <row r="974">
      <c r="C974" s="145"/>
    </row>
    <row r="975">
      <c r="C975" s="145"/>
    </row>
    <row r="976">
      <c r="C976" s="145"/>
    </row>
    <row r="977">
      <c r="C977" s="145"/>
    </row>
    <row r="978">
      <c r="C978" s="145"/>
    </row>
    <row r="979">
      <c r="C979" s="145"/>
    </row>
    <row r="980">
      <c r="C980" s="145"/>
    </row>
    <row r="981">
      <c r="C981" s="145"/>
    </row>
    <row r="982">
      <c r="C982" s="145"/>
    </row>
    <row r="983">
      <c r="C983" s="145"/>
    </row>
    <row r="984">
      <c r="C984" s="145"/>
    </row>
    <row r="985">
      <c r="C985" s="145"/>
    </row>
    <row r="986">
      <c r="C986" s="145"/>
    </row>
    <row r="987">
      <c r="C987" s="145"/>
    </row>
    <row r="988">
      <c r="C988" s="145"/>
    </row>
    <row r="989">
      <c r="C989" s="145"/>
    </row>
    <row r="990">
      <c r="C990" s="145"/>
    </row>
    <row r="991">
      <c r="C991" s="145"/>
    </row>
    <row r="992">
      <c r="C992" s="145"/>
    </row>
    <row r="993">
      <c r="C993" s="145"/>
    </row>
    <row r="994">
      <c r="C994" s="145"/>
    </row>
    <row r="995">
      <c r="C995" s="145"/>
    </row>
    <row r="996">
      <c r="C996" s="145"/>
    </row>
    <row r="997">
      <c r="C997" s="145"/>
    </row>
  </sheetData>
  <mergeCells count="7">
    <mergeCell ref="E4:F4"/>
    <mergeCell ref="A12:B12"/>
    <mergeCell ref="A13:B13"/>
    <mergeCell ref="A14:B14"/>
    <mergeCell ref="A15:B15"/>
    <mergeCell ref="B17:G17"/>
    <mergeCell ref="B23:B24"/>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9.0"/>
    <col customWidth="1" min="3" max="3" width="10.14"/>
    <col customWidth="1" min="4" max="4" width="13.29"/>
    <col customWidth="1" min="5" max="5" width="11.0"/>
    <col customWidth="1" min="6" max="6" width="9.14"/>
    <col customWidth="1" min="7" max="10" width="7.86"/>
    <col customWidth="1" min="11" max="11" width="22.29"/>
    <col customWidth="1" min="12" max="12" width="24.86"/>
    <col customWidth="1" min="13" max="13" width="50.0"/>
    <col customWidth="1" min="14" max="14" width="8.86"/>
    <col customWidth="1" min="15" max="16" width="35.14"/>
    <col customWidth="1" min="17" max="17" width="14.29"/>
    <col customWidth="1" min="18" max="25" width="8.71"/>
  </cols>
  <sheetData>
    <row r="1" ht="14.25" customHeight="1">
      <c r="A1" s="12" t="s">
        <v>724</v>
      </c>
    </row>
    <row r="2" ht="14.25" customHeight="1">
      <c r="A2" s="170" t="s">
        <v>725</v>
      </c>
    </row>
    <row r="3" ht="14.25" customHeight="1">
      <c r="A3" s="242" t="s">
        <v>726</v>
      </c>
      <c r="B3" s="243"/>
      <c r="C3" s="243"/>
      <c r="D3" s="243"/>
      <c r="E3" s="243"/>
      <c r="F3" s="243"/>
      <c r="G3" s="243"/>
      <c r="H3" s="243"/>
      <c r="I3" s="243"/>
      <c r="J3" s="243"/>
      <c r="M3" s="244" t="s">
        <v>727</v>
      </c>
      <c r="N3" s="244" t="s">
        <v>728</v>
      </c>
      <c r="O3" s="244" t="s">
        <v>729</v>
      </c>
      <c r="P3" s="244" t="s">
        <v>730</v>
      </c>
    </row>
    <row r="4" ht="28.5" customHeight="1">
      <c r="A4" s="245"/>
      <c r="B4" s="246" t="s">
        <v>731</v>
      </c>
      <c r="C4" s="247" t="s">
        <v>732</v>
      </c>
      <c r="D4" s="246" t="s">
        <v>733</v>
      </c>
      <c r="E4" s="246" t="s">
        <v>734</v>
      </c>
      <c r="F4" s="246" t="s">
        <v>735</v>
      </c>
      <c r="G4" s="246" t="s">
        <v>736</v>
      </c>
      <c r="H4" s="246" t="s">
        <v>737</v>
      </c>
      <c r="I4" s="246" t="s">
        <v>738</v>
      </c>
      <c r="J4" s="246" t="s">
        <v>739</v>
      </c>
      <c r="M4" s="248" t="s">
        <v>740</v>
      </c>
      <c r="N4" s="249">
        <v>0.6846</v>
      </c>
      <c r="O4" s="249"/>
      <c r="P4" s="249"/>
    </row>
    <row r="5" ht="14.25" customHeight="1">
      <c r="A5" s="250" t="s">
        <v>705</v>
      </c>
      <c r="B5" s="251">
        <f t="shared" ref="B5:B7" si="1">$G$41</f>
        <v>0.06698056</v>
      </c>
      <c r="C5" s="252">
        <v>0.21</v>
      </c>
      <c r="D5" s="253">
        <f>($B$50+$B$79*(1-C5)*G28)/(1+(1-C5)*G28)</f>
        <v>0.9377571396</v>
      </c>
      <c r="E5" s="253">
        <f t="shared" ref="E5:E7" si="2">D5*(1+(1-C5)*F5)-$B$79*(1-C5)*F5</f>
        <v>1.085787458</v>
      </c>
      <c r="F5" s="254">
        <f t="shared" ref="F5:F7" si="3">G5/H5</f>
        <v>0.4633569734</v>
      </c>
      <c r="G5" s="255">
        <f>G31</f>
        <v>0.3166397412</v>
      </c>
      <c r="H5" s="256">
        <f>G32</f>
        <v>0.6833602588</v>
      </c>
      <c r="I5" s="251">
        <f t="shared" ref="I5:I7" si="4">$G$46+E5*$B$54</f>
        <v>0.09736406021</v>
      </c>
      <c r="J5" s="255">
        <f t="shared" ref="J5:J7" si="5">B5*(1-C5)*G5+I5*H5</f>
        <v>0.08328960806</v>
      </c>
      <c r="K5" s="257"/>
      <c r="M5" s="248" t="s">
        <v>741</v>
      </c>
      <c r="N5" s="249">
        <v>0.407874</v>
      </c>
      <c r="O5" s="249">
        <v>0.38427340000000004</v>
      </c>
      <c r="P5" s="249">
        <v>0.28436170000000005</v>
      </c>
    </row>
    <row r="6" ht="14.25" customHeight="1">
      <c r="A6" s="250" t="s">
        <v>742</v>
      </c>
      <c r="B6" s="251">
        <f t="shared" si="1"/>
        <v>0.06698056</v>
      </c>
      <c r="C6" s="252">
        <v>0.21</v>
      </c>
      <c r="D6" s="253">
        <f>($B$50+$B$79*(1-C6)*G28)/(1+(1-C6)*G28)</f>
        <v>0.9377571396</v>
      </c>
      <c r="E6" s="253">
        <f t="shared" si="2"/>
        <v>1.02903531</v>
      </c>
      <c r="F6" s="254">
        <f t="shared" si="3"/>
        <v>0.2857142857</v>
      </c>
      <c r="G6" s="255">
        <f>2/9</f>
        <v>0.2222222222</v>
      </c>
      <c r="H6" s="256">
        <f t="shared" ref="H6:H7" si="6">1-G6</f>
        <v>0.7777777778</v>
      </c>
      <c r="I6" s="251">
        <f t="shared" si="4"/>
        <v>0.09424269205</v>
      </c>
      <c r="J6" s="255">
        <f t="shared" si="5"/>
        <v>0.08505868102</v>
      </c>
      <c r="K6" s="257"/>
      <c r="M6" s="248" t="s">
        <v>743</v>
      </c>
      <c r="N6" s="249">
        <v>0.214576</v>
      </c>
      <c r="O6" s="249">
        <v>0.31948920000000003</v>
      </c>
      <c r="P6" s="249">
        <v>0.28466769999999997</v>
      </c>
    </row>
    <row r="7" ht="14.25" customHeight="1">
      <c r="A7" s="250" t="s">
        <v>744</v>
      </c>
      <c r="B7" s="251">
        <f t="shared" si="1"/>
        <v>0.06698056</v>
      </c>
      <c r="C7" s="252">
        <v>0.21</v>
      </c>
      <c r="D7" s="253">
        <f>($B$50+$B$79*(1-C7)*G28)/(1+(1-C7)*G28)</f>
        <v>0.9377571396</v>
      </c>
      <c r="E7" s="253">
        <f t="shared" si="2"/>
        <v>1.193336017</v>
      </c>
      <c r="F7" s="254">
        <f t="shared" si="3"/>
        <v>0.8</v>
      </c>
      <c r="G7" s="255">
        <f>4/9</f>
        <v>0.4444444444</v>
      </c>
      <c r="H7" s="256">
        <f t="shared" si="6"/>
        <v>0.5555555556</v>
      </c>
      <c r="I7" s="251">
        <f t="shared" si="4"/>
        <v>0.1032792309</v>
      </c>
      <c r="J7" s="255">
        <f t="shared" si="5"/>
        <v>0.08089496936</v>
      </c>
      <c r="K7" s="257"/>
      <c r="M7" s="248" t="s">
        <v>745</v>
      </c>
      <c r="N7" s="249">
        <v>0.505142</v>
      </c>
      <c r="O7" s="249">
        <v>0.443771</v>
      </c>
      <c r="P7" s="249">
        <v>0.32415510000000003</v>
      </c>
    </row>
    <row r="8" ht="14.25" customHeight="1">
      <c r="A8" s="258"/>
      <c r="B8" s="257"/>
      <c r="C8" s="194"/>
      <c r="D8" s="259"/>
      <c r="E8" s="259"/>
      <c r="F8" s="260"/>
      <c r="G8" s="261"/>
      <c r="H8" s="145"/>
      <c r="I8" s="257"/>
      <c r="J8" s="261"/>
      <c r="K8" s="257"/>
      <c r="M8" s="248" t="s">
        <v>746</v>
      </c>
      <c r="N8" s="249">
        <v>0.391947</v>
      </c>
      <c r="O8" s="249">
        <v>0.46365975000000004</v>
      </c>
      <c r="P8" s="249">
        <v>0.5187200000000001</v>
      </c>
    </row>
    <row r="9" ht="14.25" customHeight="1">
      <c r="A9" s="258"/>
      <c r="B9" s="257"/>
      <c r="C9" s="194"/>
      <c r="D9" s="259"/>
      <c r="E9" s="259"/>
      <c r="F9" s="260"/>
      <c r="G9" s="261"/>
      <c r="H9" s="145"/>
      <c r="I9" s="257"/>
      <c r="J9" s="261"/>
      <c r="K9" s="257"/>
      <c r="M9" s="262" t="s">
        <v>747</v>
      </c>
      <c r="N9" s="263">
        <f t="shared" ref="N9:P9" si="7">AVERAGE(N5:N8)</f>
        <v>0.37988475</v>
      </c>
      <c r="O9" s="263">
        <f t="shared" si="7"/>
        <v>0.4027983375</v>
      </c>
      <c r="P9" s="263">
        <f t="shared" si="7"/>
        <v>0.352976125</v>
      </c>
    </row>
    <row r="10" ht="14.25" customHeight="1">
      <c r="A10" s="258"/>
      <c r="B10" s="257"/>
      <c r="C10" s="194"/>
      <c r="D10" s="259"/>
      <c r="E10" s="259"/>
      <c r="F10" s="260"/>
      <c r="G10" s="261"/>
      <c r="H10" s="145"/>
      <c r="I10" s="257"/>
      <c r="J10" s="261"/>
      <c r="K10" s="257"/>
      <c r="L10" s="264"/>
      <c r="M10" s="265"/>
      <c r="N10" s="266"/>
      <c r="O10" s="264"/>
    </row>
    <row r="11" ht="14.25" customHeight="1">
      <c r="A11" s="258"/>
      <c r="B11" s="257"/>
      <c r="C11" s="194"/>
      <c r="D11" s="259"/>
      <c r="E11" s="259"/>
      <c r="F11" s="260"/>
      <c r="G11" s="261"/>
      <c r="H11" s="145"/>
      <c r="I11" s="257"/>
      <c r="J11" s="261"/>
      <c r="K11" s="257"/>
      <c r="L11" s="264"/>
      <c r="M11" s="265"/>
      <c r="N11" s="266"/>
      <c r="O11" s="264"/>
    </row>
    <row r="12" ht="14.25" customHeight="1">
      <c r="A12" s="258"/>
      <c r="B12" s="257"/>
      <c r="C12" s="194"/>
      <c r="D12" s="259"/>
      <c r="E12" s="259"/>
      <c r="F12" s="260"/>
      <c r="G12" s="261"/>
      <c r="H12" s="145"/>
      <c r="I12" s="257"/>
      <c r="J12" s="261"/>
      <c r="K12" s="257"/>
    </row>
    <row r="13">
      <c r="A13" s="258"/>
      <c r="B13" s="257"/>
      <c r="C13" s="194"/>
      <c r="D13" s="259"/>
      <c r="E13" s="259"/>
      <c r="F13" s="260"/>
      <c r="G13" s="261"/>
      <c r="H13" s="145"/>
      <c r="I13" s="257"/>
      <c r="J13" s="261"/>
      <c r="K13" s="257"/>
      <c r="M13" s="267" t="s">
        <v>748</v>
      </c>
      <c r="N13" s="268"/>
      <c r="O13" s="268" t="s">
        <v>749</v>
      </c>
      <c r="P13" s="268" t="s">
        <v>750</v>
      </c>
      <c r="Q13" s="269" t="s">
        <v>751</v>
      </c>
      <c r="R13" s="270"/>
    </row>
    <row r="14" ht="14.25" customHeight="1">
      <c r="A14" s="258"/>
      <c r="B14" s="257"/>
      <c r="C14" s="194"/>
      <c r="D14" s="259"/>
      <c r="E14" s="259"/>
      <c r="F14" s="260"/>
      <c r="G14" s="261"/>
      <c r="H14" s="145"/>
      <c r="I14" s="257"/>
      <c r="J14" s="261"/>
      <c r="K14" s="257"/>
      <c r="M14" s="271" t="s">
        <v>752</v>
      </c>
      <c r="O14" s="7">
        <v>314.0</v>
      </c>
      <c r="P14" s="272">
        <v>0.09375</v>
      </c>
      <c r="Q14" s="273">
        <f t="shared" ref="Q14:Q22" si="8">P14*O14</f>
        <v>29.4375</v>
      </c>
      <c r="R14" s="95"/>
    </row>
    <row r="15" ht="14.25" customHeight="1">
      <c r="M15" s="271" t="s">
        <v>753</v>
      </c>
      <c r="O15" s="7">
        <v>297.0</v>
      </c>
      <c r="P15" s="272">
        <v>0.06694</v>
      </c>
      <c r="Q15" s="273">
        <f t="shared" si="8"/>
        <v>19.88118</v>
      </c>
      <c r="R15" s="95"/>
    </row>
    <row r="16" ht="14.25" customHeight="1">
      <c r="M16" s="271" t="s">
        <v>754</v>
      </c>
      <c r="O16" s="7">
        <v>462.0</v>
      </c>
      <c r="P16" s="272">
        <v>0.0525</v>
      </c>
      <c r="Q16" s="273">
        <f t="shared" si="8"/>
        <v>24.255</v>
      </c>
      <c r="R16" s="95"/>
    </row>
    <row r="17" ht="14.25" customHeight="1">
      <c r="M17" s="271" t="s">
        <v>755</v>
      </c>
      <c r="O17" s="7">
        <v>500.0</v>
      </c>
      <c r="P17" s="272">
        <v>0.075</v>
      </c>
      <c r="Q17" s="273">
        <f t="shared" si="8"/>
        <v>37.5</v>
      </c>
      <c r="R17" s="95"/>
    </row>
    <row r="18" ht="14.25" customHeight="1">
      <c r="A18" s="274" t="s">
        <v>756</v>
      </c>
      <c r="G18" s="52" t="s">
        <v>757</v>
      </c>
      <c r="M18" s="271" t="s">
        <v>758</v>
      </c>
      <c r="O18" s="7">
        <v>938.0</v>
      </c>
      <c r="P18" s="272">
        <v>0.06625</v>
      </c>
      <c r="Q18" s="273">
        <f t="shared" si="8"/>
        <v>62.1425</v>
      </c>
      <c r="R18" s="95"/>
    </row>
    <row r="19" ht="14.25" customHeight="1">
      <c r="A19" s="275" t="s">
        <v>759</v>
      </c>
      <c r="B19" s="276" t="s">
        <v>46</v>
      </c>
      <c r="C19" s="276" t="s">
        <v>47</v>
      </c>
      <c r="D19" s="276" t="s">
        <v>48</v>
      </c>
      <c r="E19" s="276" t="s">
        <v>49</v>
      </c>
      <c r="F19" s="276" t="s">
        <v>50</v>
      </c>
      <c r="M19" s="271" t="s">
        <v>760</v>
      </c>
      <c r="O19" s="7">
        <v>294.0</v>
      </c>
      <c r="P19" s="272">
        <v>0.0695</v>
      </c>
      <c r="Q19" s="273">
        <f t="shared" si="8"/>
        <v>20.433</v>
      </c>
      <c r="R19" s="95"/>
    </row>
    <row r="20" ht="14.25" customHeight="1">
      <c r="A20" s="277" t="s">
        <v>761</v>
      </c>
      <c r="B20" s="62">
        <v>11620.0</v>
      </c>
      <c r="C20" s="62">
        <v>10565.0</v>
      </c>
      <c r="D20" s="62">
        <v>7543.0</v>
      </c>
      <c r="E20" s="62">
        <v>7699.0</v>
      </c>
      <c r="F20" s="62">
        <v>7089.0</v>
      </c>
      <c r="G20" s="34">
        <f t="shared" ref="G20:G28" si="9">AVERAGE(C20:F20)</f>
        <v>8224</v>
      </c>
      <c r="M20" s="271" t="s">
        <v>762</v>
      </c>
      <c r="O20" s="7">
        <v>811.0</v>
      </c>
      <c r="P20" s="272">
        <v>0.06875</v>
      </c>
      <c r="Q20" s="273">
        <f t="shared" si="8"/>
        <v>55.75625</v>
      </c>
      <c r="R20" s="95"/>
    </row>
    <row r="21" ht="14.25" customHeight="1">
      <c r="A21" s="277" t="s">
        <v>763</v>
      </c>
      <c r="B21" s="62">
        <v>277.0</v>
      </c>
      <c r="C21" s="62">
        <v>278.0</v>
      </c>
      <c r="D21" s="62">
        <v>254.0</v>
      </c>
      <c r="E21" s="62">
        <v>229.0</v>
      </c>
      <c r="F21" s="62">
        <v>225.0</v>
      </c>
      <c r="G21" s="34">
        <f t="shared" si="9"/>
        <v>246.5</v>
      </c>
      <c r="J21" s="12">
        <v>3.1</v>
      </c>
      <c r="K21" s="12">
        <v>2.8</v>
      </c>
      <c r="M21" s="271" t="s">
        <v>764</v>
      </c>
      <c r="O21" s="7">
        <v>613.0</v>
      </c>
      <c r="P21" s="272">
        <v>0.0675</v>
      </c>
      <c r="Q21" s="273">
        <f t="shared" si="8"/>
        <v>41.3775</v>
      </c>
      <c r="R21" s="95"/>
    </row>
    <row r="22" ht="14.25" customHeight="1">
      <c r="A22" s="277" t="s">
        <v>765</v>
      </c>
      <c r="B22" s="278">
        <f>17.36</f>
        <v>17.36</v>
      </c>
      <c r="C22" s="278">
        <f>31.77</f>
        <v>31.77</v>
      </c>
      <c r="D22" s="278">
        <f>52.99</f>
        <v>52.99</v>
      </c>
      <c r="E22" s="278">
        <v>42.49</v>
      </c>
      <c r="F22" s="278">
        <f>42.17</f>
        <v>42.17</v>
      </c>
      <c r="G22" s="34">
        <f t="shared" si="9"/>
        <v>42.355</v>
      </c>
      <c r="J22" s="12">
        <f>J21-K21</f>
        <v>0.3</v>
      </c>
      <c r="M22" s="279" t="s">
        <v>766</v>
      </c>
      <c r="N22" s="280"/>
      <c r="O22" s="281">
        <v>201.0</v>
      </c>
      <c r="P22" s="282">
        <v>0.076</v>
      </c>
      <c r="Q22" s="283">
        <f t="shared" si="8"/>
        <v>15.276</v>
      </c>
      <c r="R22" s="95"/>
    </row>
    <row r="23" ht="14.25" customHeight="1">
      <c r="A23" s="284" t="s">
        <v>767</v>
      </c>
      <c r="B23" s="60">
        <f t="shared" ref="B23:F23" si="10">B21*B22</f>
        <v>4808.72</v>
      </c>
      <c r="C23" s="62">
        <f t="shared" si="10"/>
        <v>8832.06</v>
      </c>
      <c r="D23" s="62">
        <f t="shared" si="10"/>
        <v>13459.46</v>
      </c>
      <c r="E23" s="62">
        <f t="shared" si="10"/>
        <v>9730.21</v>
      </c>
      <c r="F23" s="62">
        <f t="shared" si="10"/>
        <v>9488.25</v>
      </c>
      <c r="G23" s="34">
        <f t="shared" si="9"/>
        <v>10377.495</v>
      </c>
      <c r="H23" s="285" t="s">
        <v>768</v>
      </c>
      <c r="J23" s="194">
        <f>J22/J21</f>
        <v>0.09677419355</v>
      </c>
      <c r="M23" s="286"/>
      <c r="Q23" s="273">
        <f>sum(Q14:Q22)</f>
        <v>306.05893</v>
      </c>
      <c r="R23" s="95"/>
    </row>
    <row r="24" ht="14.25" customHeight="1">
      <c r="A24" s="284" t="s">
        <v>451</v>
      </c>
      <c r="B24" s="60">
        <v>-1495.0</v>
      </c>
      <c r="C24" s="60">
        <v>-661.0</v>
      </c>
      <c r="D24" s="60">
        <v>-1517.0</v>
      </c>
      <c r="E24" s="60">
        <v>-2205.0</v>
      </c>
      <c r="F24" s="60">
        <v>-1626.0</v>
      </c>
      <c r="G24" s="34">
        <f t="shared" si="9"/>
        <v>-1502.25</v>
      </c>
      <c r="M24" s="286"/>
      <c r="Q24" s="287"/>
    </row>
    <row r="25">
      <c r="A25" s="12" t="s">
        <v>769</v>
      </c>
      <c r="B25" s="62">
        <f t="shared" ref="B25:F25" si="11">B23+B20</f>
        <v>16428.72</v>
      </c>
      <c r="C25" s="62">
        <f t="shared" si="11"/>
        <v>19397.06</v>
      </c>
      <c r="D25" s="62">
        <f t="shared" si="11"/>
        <v>21002.46</v>
      </c>
      <c r="E25" s="62">
        <f t="shared" si="11"/>
        <v>17429.21</v>
      </c>
      <c r="F25" s="62">
        <f t="shared" si="11"/>
        <v>16577.25</v>
      </c>
      <c r="G25" s="34">
        <f t="shared" si="9"/>
        <v>18601.495</v>
      </c>
    </row>
    <row r="26">
      <c r="A26" s="288" t="s">
        <v>770</v>
      </c>
      <c r="B26" s="289">
        <f t="shared" ref="B26:F26" si="12">B20/B25</f>
        <v>0.7072979514</v>
      </c>
      <c r="C26" s="289">
        <f t="shared" si="12"/>
        <v>0.5446701717</v>
      </c>
      <c r="D26" s="289">
        <f t="shared" si="12"/>
        <v>0.3591484045</v>
      </c>
      <c r="E26" s="289">
        <f t="shared" si="12"/>
        <v>0.441729717</v>
      </c>
      <c r="F26" s="289">
        <f t="shared" si="12"/>
        <v>0.4276342578</v>
      </c>
      <c r="G26" s="145">
        <f t="shared" si="9"/>
        <v>0.4432956377</v>
      </c>
      <c r="H26" s="52" t="s">
        <v>771</v>
      </c>
      <c r="M26" s="290"/>
      <c r="N26" s="291" t="s">
        <v>700</v>
      </c>
      <c r="O26" s="291" t="s">
        <v>772</v>
      </c>
      <c r="P26" s="291" t="s">
        <v>773</v>
      </c>
      <c r="Q26" s="292" t="s">
        <v>774</v>
      </c>
      <c r="R26" s="270"/>
    </row>
    <row r="27" ht="14.25" customHeight="1">
      <c r="A27" s="288" t="s">
        <v>775</v>
      </c>
      <c r="B27" s="289">
        <f t="shared" ref="B27:F27" si="13">B23/B25</f>
        <v>0.2927020486</v>
      </c>
      <c r="C27" s="289">
        <f t="shared" si="13"/>
        <v>0.4553298283</v>
      </c>
      <c r="D27" s="289">
        <f t="shared" si="13"/>
        <v>0.6408515955</v>
      </c>
      <c r="E27" s="289">
        <f t="shared" si="13"/>
        <v>0.558270283</v>
      </c>
      <c r="F27" s="289">
        <f t="shared" si="13"/>
        <v>0.5723657422</v>
      </c>
      <c r="G27" s="145">
        <f t="shared" si="9"/>
        <v>0.5567043623</v>
      </c>
      <c r="M27" s="286"/>
      <c r="N27" s="293">
        <v>2024.0</v>
      </c>
      <c r="O27" s="95">
        <v>0.0</v>
      </c>
      <c r="P27" s="95">
        <f>-SUM(Q14:Q22)</f>
        <v>-306.05893</v>
      </c>
      <c r="Q27" s="273">
        <f t="shared" ref="Q27:Q31" si="15">ROUND(P27,0)</f>
        <v>-306</v>
      </c>
    </row>
    <row r="28" ht="14.25" customHeight="1">
      <c r="A28" s="288" t="s">
        <v>776</v>
      </c>
      <c r="B28" s="294">
        <f t="shared" ref="B28:F28" si="14">B20/B23</f>
        <v>2.416443461</v>
      </c>
      <c r="C28" s="294">
        <f t="shared" si="14"/>
        <v>1.196210171</v>
      </c>
      <c r="D28" s="294">
        <f t="shared" si="14"/>
        <v>0.5604236723</v>
      </c>
      <c r="E28" s="294">
        <f t="shared" si="14"/>
        <v>0.7912470543</v>
      </c>
      <c r="F28" s="294">
        <f t="shared" si="14"/>
        <v>0.7471346139</v>
      </c>
      <c r="G28" s="145">
        <f t="shared" si="9"/>
        <v>0.8237538778</v>
      </c>
      <c r="M28" s="286"/>
      <c r="N28" s="293">
        <v>2025.0</v>
      </c>
      <c r="O28" s="95">
        <v>-314.0</v>
      </c>
      <c r="P28" s="95">
        <f>-SUM(Q15:Q22)</f>
        <v>-276.62143</v>
      </c>
      <c r="Q28" s="273">
        <f t="shared" si="15"/>
        <v>-277</v>
      </c>
    </row>
    <row r="29" ht="14.25" customHeight="1">
      <c r="B29" s="145"/>
      <c r="C29" s="145"/>
      <c r="D29" s="145">
        <f t="shared" ref="D29:F29" si="16">D26-C26</f>
        <v>-0.1855217671</v>
      </c>
      <c r="E29" s="145">
        <f t="shared" si="16"/>
        <v>0.08258131243</v>
      </c>
      <c r="F29" s="145">
        <f t="shared" si="16"/>
        <v>-0.01409545916</v>
      </c>
      <c r="G29" s="214">
        <f>AVERAGE(D29:F29)</f>
        <v>-0.03901197129</v>
      </c>
      <c r="H29" s="295" t="s">
        <v>777</v>
      </c>
      <c r="M29" s="286"/>
      <c r="N29" s="293">
        <v>2026.0</v>
      </c>
      <c r="O29" s="95">
        <v>0.0</v>
      </c>
      <c r="P29" s="95">
        <f>-SUM(Q15:Q22)</f>
        <v>-276.62143</v>
      </c>
      <c r="Q29" s="273">
        <f t="shared" si="15"/>
        <v>-277</v>
      </c>
    </row>
    <row r="30" ht="14.25" customHeight="1">
      <c r="G30" s="145"/>
      <c r="H30" s="145"/>
      <c r="M30" s="286"/>
      <c r="N30" s="293">
        <v>2027.0</v>
      </c>
      <c r="O30" s="95">
        <v>-297.0</v>
      </c>
      <c r="P30" s="95">
        <f>-SUM(Q16:Q22)</f>
        <v>-256.74025</v>
      </c>
      <c r="Q30" s="273">
        <f t="shared" si="15"/>
        <v>-257</v>
      </c>
    </row>
    <row r="31" ht="14.25" customHeight="1">
      <c r="F31" s="12" t="s">
        <v>778</v>
      </c>
      <c r="G31" s="145">
        <f>G26*(1+G36)</f>
        <v>0.3166397412</v>
      </c>
      <c r="M31" s="286"/>
      <c r="N31" s="293">
        <v>2028.0</v>
      </c>
      <c r="O31" s="95">
        <v>-462.0</v>
      </c>
      <c r="P31" s="95">
        <f>-SUM(Q17:Q22)</f>
        <v>-232.48525</v>
      </c>
      <c r="Q31" s="273">
        <f t="shared" si="15"/>
        <v>-232</v>
      </c>
    </row>
    <row r="32" ht="14.25" customHeight="1">
      <c r="F32" s="12" t="s">
        <v>779</v>
      </c>
      <c r="G32" s="145">
        <f>1-G31</f>
        <v>0.6833602588</v>
      </c>
      <c r="M32" s="286"/>
      <c r="N32" s="293">
        <v>2029.0</v>
      </c>
      <c r="O32" s="95">
        <v>-500.0</v>
      </c>
      <c r="P32" s="95">
        <f>-SUM(Q18:Q22)</f>
        <v>-194.98525</v>
      </c>
      <c r="Q32" s="296">
        <f>ROUND(-195*(1+'Hist. &amp; Forecast Ratio'!$S$35),0)</f>
        <v>-197</v>
      </c>
      <c r="R32" s="7" t="s">
        <v>780</v>
      </c>
    </row>
    <row r="33" ht="14.25" customHeight="1">
      <c r="F33" s="12" t="s">
        <v>735</v>
      </c>
      <c r="G33" s="145">
        <f>G31/G32</f>
        <v>0.4633569734</v>
      </c>
      <c r="M33" s="286"/>
      <c r="N33" s="293">
        <v>2030.0</v>
      </c>
      <c r="O33" s="95">
        <v>-938.0</v>
      </c>
      <c r="P33" s="95">
        <f>-SUM(Q19:Q22)</f>
        <v>-132.84275</v>
      </c>
      <c r="Q33" s="296">
        <f>ROUND(-195*(1+'Hist. &amp; Forecast Ratio'!$S$35),0)</f>
        <v>-197</v>
      </c>
    </row>
    <row r="34" ht="14.25" customHeight="1">
      <c r="F34" s="12" t="s">
        <v>781</v>
      </c>
      <c r="G34" s="12">
        <v>2.8</v>
      </c>
      <c r="M34" s="286"/>
      <c r="N34" s="293">
        <v>2031.0</v>
      </c>
      <c r="O34" s="95">
        <v>0.0</v>
      </c>
      <c r="P34" s="95">
        <f>-SUM(Q19:Q22)</f>
        <v>-132.84275</v>
      </c>
      <c r="Q34" s="296">
        <f>ROUND(-195*(1+'Hist. &amp; Forecast Ratio'!$S$35),0)</f>
        <v>-197</v>
      </c>
    </row>
    <row r="35" ht="14.25" customHeight="1">
      <c r="F35" s="12" t="s">
        <v>782</v>
      </c>
      <c r="G35" s="12">
        <v>2.0</v>
      </c>
      <c r="M35" s="286"/>
      <c r="N35" s="293">
        <v>2032.0</v>
      </c>
      <c r="O35" s="95">
        <v>0.0</v>
      </c>
      <c r="P35" s="95">
        <f>-SUM(Q19:Q22)</f>
        <v>-132.84275</v>
      </c>
      <c r="Q35" s="296">
        <f>ROUND(-195*(1+'Hist. &amp; Forecast Ratio'!$S$35),0)</f>
        <v>-197</v>
      </c>
    </row>
    <row r="36" ht="14.25" customHeight="1">
      <c r="F36" s="12" t="s">
        <v>783</v>
      </c>
      <c r="G36" s="194">
        <f>-(G34-G35)/G34</f>
        <v>-0.2857142857</v>
      </c>
      <c r="M36" s="286"/>
      <c r="N36" s="293">
        <v>2033.0</v>
      </c>
      <c r="O36" s="95">
        <v>-294.0</v>
      </c>
      <c r="P36" s="95">
        <f>-SUM(Q20:Q22)</f>
        <v>-112.40975</v>
      </c>
      <c r="Q36" s="296">
        <f>ROUND(-195*(1+'Hist. &amp; Forecast Ratio'!$S$35),0)</f>
        <v>-197</v>
      </c>
    </row>
    <row r="37" ht="14.25" customHeight="1">
      <c r="M37" s="297"/>
      <c r="N37" s="280"/>
      <c r="O37" s="280"/>
      <c r="P37" s="2" t="s">
        <v>784</v>
      </c>
      <c r="Q37" s="298">
        <f>Round(P32,0)</f>
        <v>-195</v>
      </c>
    </row>
    <row r="38" ht="14.25" customHeight="1">
      <c r="A38" s="274" t="s">
        <v>785</v>
      </c>
      <c r="B38" s="12" t="s">
        <v>786</v>
      </c>
      <c r="C38" s="299"/>
      <c r="D38" s="299"/>
      <c r="E38" s="300"/>
      <c r="F38" s="12"/>
      <c r="G38" s="12"/>
      <c r="H38" s="12"/>
      <c r="I38" s="294"/>
    </row>
    <row r="39" ht="14.25" customHeight="1">
      <c r="A39" s="301" t="s">
        <v>787</v>
      </c>
      <c r="D39" s="301"/>
      <c r="E39" s="301"/>
      <c r="F39" s="301"/>
      <c r="G39" s="12"/>
      <c r="H39" s="12"/>
      <c r="I39" s="294"/>
    </row>
    <row r="40" ht="14.25" customHeight="1">
      <c r="A40" s="302" t="s">
        <v>788</v>
      </c>
      <c r="B40" s="302" t="s">
        <v>789</v>
      </c>
      <c r="C40" s="302" t="s">
        <v>790</v>
      </c>
      <c r="D40" s="302" t="s">
        <v>791</v>
      </c>
      <c r="E40" s="303" t="s">
        <v>792</v>
      </c>
      <c r="G40" s="304" t="s">
        <v>793</v>
      </c>
      <c r="H40" s="12"/>
      <c r="I40" s="12"/>
    </row>
    <row r="41" ht="14.25" customHeight="1">
      <c r="A41" s="305">
        <v>45509.0</v>
      </c>
      <c r="B41" s="306">
        <v>99.5</v>
      </c>
      <c r="C41" s="306">
        <v>99.75</v>
      </c>
      <c r="D41" s="306">
        <v>6.723225</v>
      </c>
      <c r="E41" s="306">
        <v>6.672886</v>
      </c>
      <c r="F41" s="307" t="s">
        <v>794</v>
      </c>
      <c r="G41" s="308">
        <v>0.06698056</v>
      </c>
      <c r="H41" s="309" t="s">
        <v>795</v>
      </c>
      <c r="I41" s="310"/>
      <c r="J41" s="310"/>
    </row>
    <row r="42" ht="14.25" customHeight="1"/>
    <row r="43" ht="14.25" customHeight="1">
      <c r="A43" s="274" t="s">
        <v>796</v>
      </c>
      <c r="B43" s="311"/>
      <c r="C43" s="311"/>
      <c r="E43" s="294"/>
      <c r="F43" s="294"/>
      <c r="G43" s="294"/>
      <c r="H43" s="294"/>
      <c r="I43" s="294"/>
      <c r="J43" s="294"/>
    </row>
    <row r="44" ht="14.25" customHeight="1">
      <c r="A44" s="312" t="s">
        <v>797</v>
      </c>
      <c r="B44" s="313"/>
      <c r="C44" s="313"/>
      <c r="D44" s="313"/>
      <c r="E44" s="313"/>
      <c r="F44" s="294"/>
      <c r="G44" s="294"/>
      <c r="H44" s="294"/>
      <c r="I44" s="294"/>
      <c r="J44" s="294"/>
    </row>
    <row r="45" ht="14.25" customHeight="1">
      <c r="A45" s="302" t="s">
        <v>788</v>
      </c>
      <c r="B45" s="302" t="s">
        <v>789</v>
      </c>
      <c r="C45" s="302" t="s">
        <v>790</v>
      </c>
      <c r="D45" s="302" t="s">
        <v>791</v>
      </c>
      <c r="E45" s="303" t="s">
        <v>792</v>
      </c>
      <c r="F45" s="307"/>
      <c r="G45" s="304" t="s">
        <v>793</v>
      </c>
      <c r="H45" s="294"/>
      <c r="I45" s="294"/>
      <c r="J45" s="294"/>
    </row>
    <row r="46" ht="14.25" customHeight="1">
      <c r="A46" s="314">
        <v>45509.0</v>
      </c>
      <c r="B46" s="315">
        <v>99.796875</v>
      </c>
      <c r="C46" s="315">
        <v>99.962145</v>
      </c>
      <c r="D46" s="315">
        <v>3.774575</v>
      </c>
      <c r="E46" s="315">
        <v>3.754575</v>
      </c>
      <c r="F46" s="307" t="s">
        <v>798</v>
      </c>
      <c r="G46" s="316">
        <v>0.03764575</v>
      </c>
      <c r="H46" s="309" t="s">
        <v>799</v>
      </c>
      <c r="I46" s="317"/>
      <c r="J46" s="317"/>
    </row>
    <row r="47" ht="14.25" customHeight="1">
      <c r="A47" s="318"/>
      <c r="B47" s="311"/>
      <c r="C47" s="311"/>
      <c r="E47" s="294"/>
      <c r="F47" s="294"/>
      <c r="G47" s="294"/>
      <c r="H47" s="294"/>
      <c r="I47" s="294"/>
      <c r="J47" s="294"/>
    </row>
    <row r="48" ht="14.25" customHeight="1">
      <c r="A48" s="52" t="s">
        <v>800</v>
      </c>
      <c r="C48" s="311"/>
      <c r="E48" s="294"/>
      <c r="F48" s="294"/>
      <c r="G48" s="294"/>
      <c r="H48" s="294"/>
      <c r="I48" s="294"/>
      <c r="J48" s="294"/>
    </row>
    <row r="49" ht="14.25" customHeight="1">
      <c r="A49" s="310" t="s">
        <v>801</v>
      </c>
      <c r="B49" s="319">
        <f>'4.2 Beta BBW'!H21</f>
        <v>1.301387131</v>
      </c>
      <c r="C49" s="320" t="s">
        <v>802</v>
      </c>
      <c r="E49" s="294"/>
      <c r="F49" s="294"/>
      <c r="G49" s="294"/>
      <c r="H49" s="294"/>
      <c r="I49" s="294"/>
      <c r="J49" s="294"/>
    </row>
    <row r="50" ht="14.25" customHeight="1">
      <c r="A50" s="310" t="s">
        <v>803</v>
      </c>
      <c r="B50" s="319">
        <f>1/3+2/3*B49</f>
        <v>1.200924754</v>
      </c>
      <c r="C50" s="320"/>
      <c r="E50" s="294"/>
      <c r="F50" s="294"/>
      <c r="G50" s="294"/>
      <c r="H50" s="294"/>
      <c r="I50" s="294"/>
      <c r="J50" s="294"/>
    </row>
    <row r="51" ht="14.25" customHeight="1">
      <c r="A51" s="318"/>
      <c r="B51" s="311"/>
      <c r="C51" s="311"/>
      <c r="E51" s="294"/>
      <c r="F51" s="294"/>
      <c r="G51" s="294"/>
      <c r="H51" s="294"/>
      <c r="I51" s="294"/>
      <c r="J51" s="294"/>
    </row>
    <row r="52" ht="14.25" customHeight="1">
      <c r="A52" s="52" t="s">
        <v>804</v>
      </c>
      <c r="C52" s="311"/>
      <c r="E52" s="294"/>
      <c r="F52" s="294"/>
      <c r="G52" s="294"/>
      <c r="H52" s="294"/>
      <c r="I52" s="294"/>
      <c r="J52" s="294"/>
    </row>
    <row r="53" ht="14.25" customHeight="1">
      <c r="A53" s="12" t="s">
        <v>805</v>
      </c>
      <c r="B53" s="320" t="s">
        <v>806</v>
      </c>
      <c r="C53" s="311"/>
      <c r="E53" s="294"/>
      <c r="F53" s="294"/>
      <c r="G53" s="294"/>
      <c r="H53" s="294"/>
      <c r="I53" s="294"/>
      <c r="J53" s="294"/>
    </row>
    <row r="54" ht="14.25" customHeight="1">
      <c r="A54" s="321" t="s">
        <v>807</v>
      </c>
      <c r="B54" s="308">
        <v>0.055</v>
      </c>
      <c r="C54" s="311"/>
      <c r="E54" s="294"/>
      <c r="F54" s="294"/>
      <c r="G54" s="294"/>
      <c r="H54" s="294"/>
      <c r="I54" s="294"/>
      <c r="J54" s="294"/>
    </row>
    <row r="55" ht="14.25" customHeight="1">
      <c r="A55" s="318"/>
      <c r="B55" s="311"/>
      <c r="C55" s="311"/>
      <c r="E55" s="294"/>
      <c r="F55" s="294"/>
      <c r="G55" s="294"/>
      <c r="H55" s="294"/>
      <c r="I55" s="294"/>
      <c r="J55" s="294"/>
    </row>
    <row r="56" ht="14.25" customHeight="1">
      <c r="A56" s="318"/>
      <c r="B56" s="311"/>
      <c r="C56" s="311"/>
      <c r="E56" s="294"/>
      <c r="F56" s="294"/>
      <c r="G56" s="294"/>
      <c r="H56" s="294"/>
      <c r="I56" s="294"/>
      <c r="J56" s="294"/>
    </row>
    <row r="57" ht="14.25" customHeight="1">
      <c r="A57" s="318"/>
      <c r="B57" s="311"/>
      <c r="C57" s="311"/>
      <c r="E57" s="294"/>
      <c r="F57" s="294"/>
      <c r="G57" s="294"/>
      <c r="H57" s="294"/>
      <c r="I57" s="294"/>
      <c r="J57" s="294"/>
    </row>
    <row r="58" ht="14.25" customHeight="1">
      <c r="A58" s="318"/>
      <c r="B58" s="311"/>
      <c r="C58" s="311"/>
      <c r="E58" s="294"/>
      <c r="F58" s="294"/>
      <c r="G58" s="294"/>
      <c r="H58" s="294"/>
      <c r="I58" s="294"/>
      <c r="J58" s="294"/>
    </row>
    <row r="59" ht="14.25" customHeight="1">
      <c r="A59" s="318"/>
      <c r="B59" s="311"/>
      <c r="C59" s="311"/>
      <c r="E59" s="294"/>
      <c r="F59" s="294"/>
      <c r="G59" s="294"/>
      <c r="H59" s="294"/>
      <c r="I59" s="294"/>
      <c r="J59" s="294"/>
    </row>
    <row r="60" ht="14.25" customHeight="1">
      <c r="A60" s="318"/>
      <c r="B60" s="311"/>
      <c r="C60" s="311"/>
      <c r="E60" s="294"/>
      <c r="F60" s="294"/>
      <c r="G60" s="294"/>
      <c r="H60" s="294"/>
      <c r="I60" s="294"/>
      <c r="J60" s="294"/>
    </row>
    <row r="61" ht="14.25" customHeight="1">
      <c r="A61" s="318"/>
      <c r="B61" s="311"/>
      <c r="C61" s="311"/>
      <c r="E61" s="294"/>
      <c r="F61" s="294"/>
      <c r="G61" s="294"/>
      <c r="H61" s="294"/>
      <c r="I61" s="294"/>
      <c r="J61" s="294"/>
    </row>
    <row r="62" ht="14.25" customHeight="1">
      <c r="A62" s="318"/>
      <c r="B62" s="311"/>
      <c r="C62" s="311"/>
      <c r="E62" s="294"/>
      <c r="F62" s="294"/>
      <c r="G62" s="294"/>
      <c r="H62" s="294"/>
      <c r="I62" s="294"/>
      <c r="J62" s="294"/>
    </row>
    <row r="63" ht="14.25" customHeight="1">
      <c r="A63" s="318"/>
      <c r="B63" s="311"/>
      <c r="C63" s="311"/>
      <c r="E63" s="294"/>
      <c r="F63" s="294"/>
      <c r="G63" s="294"/>
      <c r="H63" s="294"/>
      <c r="I63" s="294"/>
      <c r="J63" s="294"/>
    </row>
    <row r="64" ht="14.25" customHeight="1">
      <c r="A64" s="318"/>
      <c r="B64" s="311"/>
      <c r="C64" s="311"/>
      <c r="E64" s="294"/>
      <c r="F64" s="294"/>
      <c r="G64" s="294"/>
      <c r="H64" s="294"/>
      <c r="I64" s="294"/>
      <c r="J64" s="294"/>
    </row>
    <row r="65" ht="14.25" customHeight="1">
      <c r="A65" s="318"/>
      <c r="B65" s="311"/>
      <c r="C65" s="311"/>
      <c r="E65" s="294"/>
      <c r="F65" s="294"/>
      <c r="G65" s="294"/>
      <c r="H65" s="294"/>
      <c r="I65" s="294"/>
      <c r="J65" s="294"/>
    </row>
    <row r="66" ht="14.25" customHeight="1">
      <c r="A66" s="318"/>
      <c r="B66" s="311"/>
      <c r="C66" s="311"/>
      <c r="E66" s="294"/>
      <c r="F66" s="294"/>
      <c r="G66" s="294"/>
      <c r="H66" s="294"/>
      <c r="I66" s="294"/>
      <c r="J66" s="294"/>
    </row>
    <row r="67" ht="14.25" customHeight="1">
      <c r="A67" s="318"/>
      <c r="B67" s="311"/>
      <c r="C67" s="311"/>
      <c r="E67" s="294"/>
      <c r="F67" s="294"/>
      <c r="G67" s="294"/>
      <c r="H67" s="294"/>
      <c r="I67" s="294"/>
      <c r="J67" s="294"/>
    </row>
    <row r="68" ht="14.25" customHeight="1">
      <c r="A68" s="318"/>
      <c r="B68" s="311"/>
      <c r="C68" s="311"/>
      <c r="E68" s="294"/>
      <c r="F68" s="294"/>
      <c r="G68" s="294"/>
      <c r="H68" s="294"/>
      <c r="I68" s="294"/>
      <c r="J68" s="294"/>
    </row>
    <row r="69" ht="14.25" customHeight="1">
      <c r="A69" s="318"/>
      <c r="B69" s="311"/>
      <c r="C69" s="311"/>
      <c r="E69" s="294"/>
      <c r="F69" s="294"/>
      <c r="G69" s="294"/>
      <c r="H69" s="294"/>
      <c r="I69" s="294"/>
      <c r="J69" s="294"/>
    </row>
    <row r="70" ht="14.25" customHeight="1">
      <c r="A70" s="318"/>
      <c r="B70" s="311"/>
      <c r="C70" s="311"/>
      <c r="E70" s="294"/>
      <c r="F70" s="294"/>
      <c r="G70" s="294"/>
      <c r="H70" s="294"/>
      <c r="I70" s="294"/>
      <c r="J70" s="294"/>
    </row>
    <row r="71" ht="14.25" customHeight="1">
      <c r="A71" s="318"/>
      <c r="B71" s="311"/>
      <c r="C71" s="311"/>
      <c r="E71" s="294"/>
      <c r="F71" s="294"/>
      <c r="G71" s="294"/>
      <c r="H71" s="294"/>
      <c r="I71" s="294"/>
      <c r="J71" s="294"/>
    </row>
    <row r="72" ht="14.25" customHeight="1">
      <c r="A72" s="318"/>
      <c r="B72" s="311"/>
      <c r="C72" s="311"/>
      <c r="E72" s="294"/>
      <c r="F72" s="294"/>
      <c r="G72" s="294"/>
      <c r="H72" s="294"/>
      <c r="I72" s="294"/>
      <c r="J72" s="294"/>
    </row>
    <row r="73" ht="14.25" customHeight="1">
      <c r="A73" s="318"/>
      <c r="B73" s="311"/>
      <c r="C73" s="311"/>
      <c r="E73" s="294"/>
      <c r="F73" s="294"/>
      <c r="G73" s="294"/>
      <c r="H73" s="294"/>
      <c r="I73" s="294"/>
      <c r="J73" s="294"/>
    </row>
    <row r="74" ht="14.25" customHeight="1">
      <c r="A74" s="318"/>
      <c r="B74" s="311"/>
      <c r="C74" s="311"/>
      <c r="E74" s="294"/>
      <c r="F74" s="294"/>
      <c r="G74" s="294"/>
      <c r="H74" s="294"/>
      <c r="I74" s="294"/>
      <c r="J74" s="294"/>
      <c r="K74" s="12" t="s">
        <v>808</v>
      </c>
      <c r="L74" s="12" t="s">
        <v>809</v>
      </c>
    </row>
    <row r="75" ht="14.25" customHeight="1">
      <c r="A75" s="322" t="s">
        <v>810</v>
      </c>
      <c r="B75" s="311"/>
      <c r="C75" s="311"/>
      <c r="E75" s="294"/>
      <c r="F75" s="294"/>
      <c r="G75" s="294"/>
      <c r="H75" s="294"/>
      <c r="I75" s="294"/>
      <c r="J75" s="294"/>
      <c r="K75" s="12" t="s">
        <v>811</v>
      </c>
      <c r="L75" s="12" t="s">
        <v>812</v>
      </c>
    </row>
    <row r="76" ht="14.25" customHeight="1">
      <c r="A76" s="318" t="s">
        <v>794</v>
      </c>
      <c r="B76" s="323">
        <f>G41</f>
        <v>0.06698056</v>
      </c>
      <c r="C76" s="311"/>
      <c r="E76" s="294"/>
      <c r="F76" s="294"/>
      <c r="G76" s="294"/>
      <c r="H76" s="294"/>
      <c r="I76" s="294"/>
      <c r="J76" s="294"/>
      <c r="K76" s="12" t="s">
        <v>813</v>
      </c>
      <c r="L76" s="12" t="s">
        <v>814</v>
      </c>
    </row>
    <row r="77" ht="14.25" customHeight="1">
      <c r="A77" s="318" t="s">
        <v>815</v>
      </c>
      <c r="B77" s="323">
        <f>G46</f>
        <v>0.03764575</v>
      </c>
      <c r="C77" s="311"/>
      <c r="E77" s="294"/>
      <c r="F77" s="294"/>
      <c r="G77" s="294"/>
      <c r="H77" s="294"/>
      <c r="I77" s="294"/>
      <c r="J77" s="294"/>
    </row>
    <row r="78" ht="14.25" customHeight="1">
      <c r="A78" s="318" t="s">
        <v>816</v>
      </c>
      <c r="B78" s="323">
        <f>B54</f>
        <v>0.055</v>
      </c>
      <c r="C78" s="311"/>
      <c r="E78" s="294"/>
      <c r="F78" s="294"/>
      <c r="G78" s="294"/>
      <c r="H78" s="294"/>
      <c r="I78" s="294"/>
      <c r="J78" s="294"/>
    </row>
    <row r="79" ht="14.25" customHeight="1">
      <c r="A79" s="321" t="s">
        <v>811</v>
      </c>
      <c r="B79" s="324">
        <f>(B76-B77)/B78</f>
        <v>0.5333601818</v>
      </c>
      <c r="C79" s="311"/>
      <c r="E79" s="294"/>
      <c r="F79" s="294"/>
      <c r="G79" s="294"/>
      <c r="H79" s="294"/>
      <c r="I79" s="294"/>
      <c r="J79" s="294"/>
    </row>
    <row r="80" ht="14.25" customHeight="1">
      <c r="A80" s="318"/>
      <c r="B80" s="325"/>
      <c r="C80" s="311"/>
      <c r="E80" s="294"/>
      <c r="F80" s="294"/>
      <c r="G80" s="294"/>
      <c r="H80" s="294"/>
      <c r="I80" s="294"/>
      <c r="J80" s="294"/>
    </row>
    <row r="81" ht="14.25" customHeight="1">
      <c r="A81" s="322" t="s">
        <v>817</v>
      </c>
      <c r="B81" s="325"/>
      <c r="C81" s="311"/>
      <c r="E81" s="294"/>
      <c r="F81" s="294"/>
      <c r="G81" s="294"/>
      <c r="H81" s="294"/>
      <c r="I81" s="294"/>
      <c r="J81" s="294"/>
      <c r="K81" s="12" t="s">
        <v>818</v>
      </c>
      <c r="L81" s="12" t="s">
        <v>819</v>
      </c>
    </row>
    <row r="82" ht="14.25" customHeight="1">
      <c r="A82" s="318" t="s">
        <v>811</v>
      </c>
      <c r="B82" s="325">
        <f>B79</f>
        <v>0.5333601818</v>
      </c>
      <c r="C82" s="311"/>
      <c r="E82" s="294"/>
      <c r="F82" s="294"/>
      <c r="G82" s="294"/>
      <c r="H82" s="294"/>
      <c r="I82" s="294"/>
      <c r="J82" s="294"/>
      <c r="K82" s="12" t="s">
        <v>820</v>
      </c>
      <c r="L82" s="12" t="s">
        <v>821</v>
      </c>
    </row>
    <row r="83" ht="14.25" customHeight="1">
      <c r="A83" s="307" t="s">
        <v>822</v>
      </c>
      <c r="B83" s="11">
        <f>B50</f>
        <v>1.200924754</v>
      </c>
      <c r="C83" s="311"/>
      <c r="E83" s="294"/>
      <c r="F83" s="294"/>
      <c r="G83" s="294"/>
      <c r="H83" s="294"/>
      <c r="I83" s="294"/>
      <c r="J83" s="294"/>
      <c r="K83" s="12" t="s">
        <v>823</v>
      </c>
      <c r="L83" s="12" t="s">
        <v>824</v>
      </c>
    </row>
    <row r="84" ht="14.25" customHeight="1">
      <c r="A84" s="318" t="s">
        <v>735</v>
      </c>
      <c r="B84" s="325">
        <f>G28</f>
        <v>0.8237538778</v>
      </c>
      <c r="C84" s="311"/>
      <c r="E84" s="294"/>
      <c r="F84" s="294"/>
      <c r="G84" s="294"/>
      <c r="H84" s="294"/>
      <c r="I84" s="294"/>
      <c r="J84" s="294"/>
      <c r="K84" s="12" t="s">
        <v>825</v>
      </c>
      <c r="L84" s="12" t="s">
        <v>826</v>
      </c>
    </row>
    <row r="85" ht="14.25" customHeight="1">
      <c r="A85" s="318" t="s">
        <v>827</v>
      </c>
      <c r="B85" s="326">
        <v>0.21</v>
      </c>
      <c r="C85" s="311"/>
      <c r="E85" s="294"/>
      <c r="F85" s="294"/>
      <c r="G85" s="294"/>
      <c r="H85" s="294"/>
      <c r="I85" s="294"/>
      <c r="J85" s="294"/>
    </row>
    <row r="86" ht="14.25" customHeight="1">
      <c r="A86" s="311">
        <v>1.0</v>
      </c>
      <c r="B86" s="325">
        <f>B83+B82*(1-B85)*B84</f>
        <v>1.548017193</v>
      </c>
      <c r="E86" s="294"/>
      <c r="F86" s="294"/>
      <c r="G86" s="294"/>
      <c r="H86" s="294"/>
      <c r="I86" s="294"/>
      <c r="J86" s="294"/>
    </row>
    <row r="87" ht="14.25" customHeight="1">
      <c r="A87" s="311">
        <v>2.0</v>
      </c>
      <c r="B87" s="325">
        <f>1+(1-B85)*B84</f>
        <v>1.650765563</v>
      </c>
      <c r="C87" s="311"/>
      <c r="E87" s="294"/>
      <c r="F87" s="294"/>
      <c r="G87" s="294"/>
      <c r="H87" s="294"/>
      <c r="I87" s="294"/>
      <c r="J87" s="294"/>
    </row>
    <row r="88" ht="14.25" customHeight="1">
      <c r="A88" s="321" t="s">
        <v>828</v>
      </c>
      <c r="B88" s="324">
        <f>B86/B87</f>
        <v>0.9377571396</v>
      </c>
      <c r="C88" s="311"/>
      <c r="E88" s="294"/>
      <c r="F88" s="294"/>
      <c r="G88" s="294"/>
      <c r="H88" s="294"/>
      <c r="I88" s="294"/>
      <c r="J88" s="294"/>
    </row>
    <row r="89" ht="14.25" customHeight="1">
      <c r="A89" s="318"/>
      <c r="B89" s="325"/>
      <c r="C89" s="311"/>
      <c r="E89" s="294"/>
      <c r="F89" s="294"/>
      <c r="G89" s="294"/>
      <c r="H89" s="294"/>
      <c r="I89" s="294"/>
      <c r="J89" s="294"/>
    </row>
    <row r="90" ht="14.25" customHeight="1">
      <c r="A90" s="322" t="s">
        <v>829</v>
      </c>
      <c r="B90" s="325"/>
      <c r="C90" s="311"/>
      <c r="E90" s="294"/>
      <c r="F90" s="294"/>
      <c r="G90" s="294"/>
      <c r="H90" s="294"/>
      <c r="I90" s="294"/>
      <c r="J90" s="294"/>
    </row>
    <row r="91" ht="14.25" customHeight="1">
      <c r="A91" s="318"/>
      <c r="B91" s="325"/>
      <c r="C91" s="311"/>
      <c r="E91" s="294"/>
      <c r="F91" s="294"/>
      <c r="G91" s="294"/>
      <c r="H91" s="294"/>
      <c r="I91" s="294"/>
      <c r="J91" s="294"/>
    </row>
    <row r="92" ht="14.25" customHeight="1">
      <c r="A92" s="318" t="s">
        <v>830</v>
      </c>
      <c r="B92" s="325">
        <f t="shared" ref="B92:B94" si="17">G31</f>
        <v>0.3166397412</v>
      </c>
      <c r="C92" s="320" t="s">
        <v>831</v>
      </c>
      <c r="E92" s="294"/>
      <c r="F92" s="294"/>
      <c r="G92" s="294"/>
      <c r="H92" s="294"/>
      <c r="I92" s="294"/>
      <c r="J92" s="294"/>
    </row>
    <row r="93" ht="14.25" customHeight="1">
      <c r="A93" s="318" t="s">
        <v>832</v>
      </c>
      <c r="B93" s="325">
        <f t="shared" si="17"/>
        <v>0.6833602588</v>
      </c>
      <c r="C93" s="320" t="s">
        <v>833</v>
      </c>
      <c r="E93" s="294"/>
      <c r="F93" s="294"/>
      <c r="G93" s="294"/>
      <c r="H93" s="294"/>
      <c r="I93" s="294"/>
      <c r="J93" s="294"/>
    </row>
    <row r="94" ht="14.25" customHeight="1">
      <c r="A94" s="318" t="s">
        <v>776</v>
      </c>
      <c r="B94" s="325">
        <f t="shared" si="17"/>
        <v>0.4633569734</v>
      </c>
      <c r="C94" s="311"/>
      <c r="E94" s="294"/>
      <c r="F94" s="294"/>
      <c r="G94" s="294"/>
      <c r="H94" s="294"/>
      <c r="I94" s="294"/>
      <c r="J94" s="294"/>
    </row>
    <row r="95" ht="14.25" customHeight="1">
      <c r="A95" s="311">
        <v>1.0</v>
      </c>
      <c r="B95" s="325">
        <f>B88*(1+(1-B85)*B94)</f>
        <v>1.281025024</v>
      </c>
      <c r="C95" s="311"/>
      <c r="E95" s="294"/>
      <c r="F95" s="294"/>
      <c r="G95" s="294"/>
      <c r="H95" s="294"/>
      <c r="I95" s="294"/>
      <c r="J95" s="294"/>
    </row>
    <row r="96" ht="14.25" customHeight="1">
      <c r="A96" s="311">
        <v>2.0</v>
      </c>
      <c r="B96" s="325">
        <f>B79*(1-B85)*B94</f>
        <v>0.1952375661</v>
      </c>
      <c r="C96" s="311"/>
      <c r="E96" s="294"/>
      <c r="F96" s="294"/>
      <c r="G96" s="294"/>
      <c r="H96" s="294"/>
      <c r="I96" s="294"/>
      <c r="J96" s="294"/>
    </row>
    <row r="97" ht="14.25" customHeight="1">
      <c r="A97" s="318" t="s">
        <v>834</v>
      </c>
      <c r="B97" s="327">
        <f>B95-B96</f>
        <v>1.085787458</v>
      </c>
      <c r="C97" s="311"/>
      <c r="E97" s="294"/>
      <c r="F97" s="294"/>
      <c r="G97" s="294"/>
      <c r="H97" s="294"/>
      <c r="I97" s="294"/>
      <c r="J97" s="294"/>
    </row>
    <row r="98" ht="14.25" customHeight="1">
      <c r="A98" s="318"/>
      <c r="B98" s="325"/>
      <c r="C98" s="311"/>
      <c r="E98" s="294"/>
      <c r="F98" s="294"/>
      <c r="G98" s="294"/>
      <c r="H98" s="294"/>
      <c r="I98" s="294"/>
      <c r="J98" s="294"/>
    </row>
    <row r="99" ht="14.25" customHeight="1">
      <c r="A99" s="322" t="s">
        <v>835</v>
      </c>
      <c r="B99" s="325"/>
      <c r="C99" s="311"/>
      <c r="E99" s="294"/>
      <c r="F99" s="294"/>
      <c r="G99" s="294"/>
      <c r="H99" s="294"/>
      <c r="I99" s="294"/>
      <c r="J99" s="294"/>
    </row>
    <row r="100" ht="14.25" customHeight="1">
      <c r="A100" s="318" t="s">
        <v>815</v>
      </c>
      <c r="B100" s="323">
        <f>B77</f>
        <v>0.03764575</v>
      </c>
      <c r="C100" s="311"/>
      <c r="E100" s="294"/>
      <c r="F100" s="294"/>
      <c r="G100" s="294"/>
      <c r="H100" s="294"/>
      <c r="I100" s="294"/>
      <c r="J100" s="294"/>
    </row>
    <row r="101" ht="14.25" customHeight="1">
      <c r="A101" s="318" t="s">
        <v>834</v>
      </c>
      <c r="B101" s="325">
        <f>B97</f>
        <v>1.085787458</v>
      </c>
      <c r="C101" s="311"/>
      <c r="E101" s="294"/>
      <c r="F101" s="294"/>
      <c r="G101" s="294"/>
      <c r="H101" s="294"/>
      <c r="I101" s="294"/>
      <c r="J101" s="294"/>
    </row>
    <row r="102" ht="14.25" customHeight="1">
      <c r="A102" s="318" t="s">
        <v>816</v>
      </c>
      <c r="B102" s="323">
        <f>B54</f>
        <v>0.055</v>
      </c>
      <c r="C102" s="311"/>
      <c r="E102" s="294"/>
      <c r="F102" s="294"/>
      <c r="G102" s="294"/>
      <c r="H102" s="294"/>
      <c r="I102" s="294"/>
      <c r="J102" s="294"/>
    </row>
    <row r="103" ht="14.25" customHeight="1">
      <c r="A103" s="318" t="s">
        <v>836</v>
      </c>
      <c r="B103" s="323">
        <f>B100+B101*B102</f>
        <v>0.09736406021</v>
      </c>
      <c r="C103" s="311"/>
      <c r="E103" s="294"/>
      <c r="F103" s="294"/>
      <c r="G103" s="294"/>
      <c r="H103" s="294"/>
      <c r="I103" s="294"/>
      <c r="J103" s="294"/>
    </row>
    <row r="104" ht="14.25" customHeight="1">
      <c r="A104" s="318"/>
      <c r="B104" s="311"/>
      <c r="C104" s="311"/>
      <c r="E104" s="294"/>
      <c r="F104" s="294"/>
      <c r="G104" s="294"/>
      <c r="H104" s="294"/>
      <c r="I104" s="294"/>
      <c r="J104" s="294"/>
    </row>
    <row r="105" ht="14.25" customHeight="1">
      <c r="A105" s="322" t="s">
        <v>837</v>
      </c>
      <c r="B105" s="311"/>
      <c r="C105" s="311"/>
      <c r="E105" s="294"/>
      <c r="F105" s="294"/>
      <c r="G105" s="294"/>
      <c r="H105" s="294"/>
      <c r="I105" s="294"/>
      <c r="J105" s="294"/>
    </row>
    <row r="106" ht="14.25" customHeight="1">
      <c r="A106" s="318" t="s">
        <v>794</v>
      </c>
      <c r="B106" s="323">
        <f>G41</f>
        <v>0.06698056</v>
      </c>
      <c r="C106" s="311"/>
      <c r="E106" s="294"/>
      <c r="F106" s="294"/>
      <c r="G106" s="294"/>
      <c r="H106" s="294"/>
      <c r="I106" s="294"/>
      <c r="J106" s="294"/>
    </row>
    <row r="107" ht="14.25" customHeight="1">
      <c r="A107" s="318" t="s">
        <v>836</v>
      </c>
      <c r="B107" s="323">
        <f>B103</f>
        <v>0.09736406021</v>
      </c>
      <c r="C107" s="311"/>
      <c r="E107" s="294"/>
      <c r="F107" s="294"/>
      <c r="G107" s="294"/>
      <c r="H107" s="294"/>
      <c r="I107" s="294"/>
      <c r="J107" s="294"/>
    </row>
    <row r="108" ht="14.25" customHeight="1">
      <c r="A108" s="318" t="s">
        <v>838</v>
      </c>
      <c r="B108" s="326">
        <f t="shared" ref="B108:B109" si="18">B92</f>
        <v>0.3166397412</v>
      </c>
      <c r="C108" s="311"/>
      <c r="E108" s="294"/>
      <c r="F108" s="294"/>
      <c r="G108" s="294"/>
      <c r="H108" s="294"/>
      <c r="I108" s="294"/>
      <c r="J108" s="294"/>
    </row>
    <row r="109" ht="14.25" customHeight="1">
      <c r="A109" s="318" t="s">
        <v>779</v>
      </c>
      <c r="B109" s="192">
        <f t="shared" si="18"/>
        <v>0.6833602588</v>
      </c>
      <c r="C109" s="311"/>
      <c r="E109" s="294"/>
      <c r="F109" s="294"/>
      <c r="G109" s="294"/>
      <c r="H109" s="294"/>
      <c r="I109" s="294"/>
      <c r="J109" s="294"/>
    </row>
    <row r="110" ht="14.25" customHeight="1">
      <c r="A110" s="318" t="s">
        <v>827</v>
      </c>
      <c r="B110" s="326">
        <v>0.21</v>
      </c>
      <c r="C110" s="311"/>
      <c r="E110" s="294"/>
      <c r="F110" s="294"/>
      <c r="G110" s="294"/>
      <c r="H110" s="294"/>
      <c r="I110" s="294"/>
      <c r="J110" s="294"/>
    </row>
    <row r="111" ht="14.25" customHeight="1">
      <c r="A111" s="328" t="s">
        <v>839</v>
      </c>
      <c r="B111" s="329">
        <f>B107*B109+B106*(1-B110)*B108</f>
        <v>0.08328960806</v>
      </c>
      <c r="C111" s="311"/>
      <c r="E111" s="294"/>
      <c r="F111" s="294"/>
      <c r="G111" s="294"/>
      <c r="H111" s="294"/>
      <c r="I111" s="294"/>
      <c r="J111" s="294"/>
    </row>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J3"/>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7.43"/>
    <col customWidth="1" min="3" max="3" width="9.14"/>
    <col customWidth="1" min="4" max="4" width="13.29"/>
    <col customWidth="1" min="5" max="5" width="10.14"/>
    <col customWidth="1" min="6" max="6" width="8.71"/>
    <col customWidth="1" min="7" max="7" width="12.71"/>
    <col customWidth="1" min="8" max="26" width="8.71"/>
  </cols>
  <sheetData>
    <row r="1" ht="14.25" customHeight="1">
      <c r="A1" s="312" t="s">
        <v>840</v>
      </c>
      <c r="B1" s="313"/>
      <c r="D1" s="12" t="s">
        <v>841</v>
      </c>
      <c r="E1" s="12" t="s">
        <v>842</v>
      </c>
    </row>
    <row r="2" ht="14.25" customHeight="1">
      <c r="A2" s="330" t="s">
        <v>843</v>
      </c>
      <c r="B2" s="330" t="s">
        <v>740</v>
      </c>
      <c r="C2" s="331" t="s">
        <v>844</v>
      </c>
      <c r="D2" s="331" t="s">
        <v>845</v>
      </c>
      <c r="E2" s="331" t="s">
        <v>846</v>
      </c>
      <c r="G2" s="12" t="s">
        <v>847</v>
      </c>
    </row>
    <row r="3" ht="14.25" customHeight="1">
      <c r="A3" s="314">
        <v>45509.0</v>
      </c>
      <c r="B3" s="332">
        <v>31.23</v>
      </c>
      <c r="C3" s="333">
        <v>5186.33</v>
      </c>
      <c r="D3" s="145">
        <f t="shared" ref="D3:E3" si="1">LN(B3/B4)</f>
        <v>-0.06117070463</v>
      </c>
      <c r="E3" s="145">
        <f t="shared" si="1"/>
        <v>-0.0304270455</v>
      </c>
    </row>
    <row r="4" ht="14.25" customHeight="1">
      <c r="A4" s="314">
        <v>45506.0</v>
      </c>
      <c r="B4" s="332">
        <v>33.2</v>
      </c>
      <c r="C4" s="333">
        <v>5346.56</v>
      </c>
      <c r="D4" s="145">
        <f t="shared" ref="D4:E4" si="2">LN(B4/B5)</f>
        <v>-0.05650559036</v>
      </c>
      <c r="E4" s="145">
        <f t="shared" si="2"/>
        <v>-0.01855288529</v>
      </c>
      <c r="G4" s="334" t="s">
        <v>848</v>
      </c>
      <c r="H4" s="335"/>
    </row>
    <row r="5" ht="14.25" customHeight="1">
      <c r="A5" s="314">
        <v>45505.0</v>
      </c>
      <c r="B5" s="332">
        <v>35.13</v>
      </c>
      <c r="C5" s="333">
        <v>5446.68</v>
      </c>
      <c r="D5" s="145">
        <f t="shared" ref="D5:E5" si="3">LN(B5/B6)</f>
        <v>-0.04508275938</v>
      </c>
      <c r="E5" s="145">
        <f t="shared" si="3"/>
        <v>-0.01378819143</v>
      </c>
      <c r="G5" s="12" t="s">
        <v>849</v>
      </c>
      <c r="H5" s="12">
        <v>0.44737931097739814</v>
      </c>
    </row>
    <row r="6" ht="14.25" customHeight="1">
      <c r="A6" s="314">
        <v>45504.0</v>
      </c>
      <c r="B6" s="332">
        <v>36.75</v>
      </c>
      <c r="C6" s="333">
        <v>5522.3</v>
      </c>
      <c r="D6" s="145">
        <f t="shared" ref="D6:E6" si="4">LN(B6/B7)</f>
        <v>0.003816798527</v>
      </c>
      <c r="E6" s="145">
        <f t="shared" si="4"/>
        <v>0.01567000529</v>
      </c>
      <c r="G6" s="12" t="s">
        <v>850</v>
      </c>
      <c r="H6" s="12">
        <v>0.20014824789061153</v>
      </c>
    </row>
    <row r="7" ht="14.25" customHeight="1">
      <c r="A7" s="314">
        <v>45503.0</v>
      </c>
      <c r="B7" s="332">
        <v>36.61</v>
      </c>
      <c r="C7" s="333">
        <v>5436.44</v>
      </c>
      <c r="D7" s="145">
        <f t="shared" ref="D7:E7" si="5">LN(B7/B8)</f>
        <v>0.04126596085</v>
      </c>
      <c r="E7" s="145">
        <f t="shared" si="5"/>
        <v>-0.004972496434</v>
      </c>
      <c r="G7" s="12" t="s">
        <v>851</v>
      </c>
      <c r="H7" s="12">
        <v>0.19854854438639277</v>
      </c>
    </row>
    <row r="8" ht="14.25" customHeight="1">
      <c r="A8" s="314">
        <v>45502.0</v>
      </c>
      <c r="B8" s="332">
        <v>35.13</v>
      </c>
      <c r="C8" s="333">
        <v>5463.54</v>
      </c>
      <c r="D8" s="145">
        <f t="shared" ref="D8:E8" si="6">LN(B8/B9)</f>
        <v>0.02770740015</v>
      </c>
      <c r="E8" s="145">
        <f t="shared" si="6"/>
        <v>0.0008129903109</v>
      </c>
      <c r="G8" s="12" t="s">
        <v>852</v>
      </c>
      <c r="H8" s="12">
        <v>0.025859909896686923</v>
      </c>
    </row>
    <row r="9" ht="14.25" customHeight="1">
      <c r="A9" s="314">
        <v>45499.0</v>
      </c>
      <c r="B9" s="332">
        <v>34.17</v>
      </c>
      <c r="C9" s="333">
        <v>5459.1</v>
      </c>
      <c r="D9" s="145">
        <f t="shared" ref="D9:E9" si="7">LN(B9/B10)</f>
        <v>0.03090884982</v>
      </c>
      <c r="E9" s="145">
        <f t="shared" si="7"/>
        <v>0.01102944231</v>
      </c>
      <c r="G9" s="336" t="s">
        <v>853</v>
      </c>
      <c r="H9" s="336">
        <v>502.0</v>
      </c>
    </row>
    <row r="10" ht="14.25" customHeight="1">
      <c r="A10" s="314">
        <v>45498.0</v>
      </c>
      <c r="B10" s="332">
        <v>33.13</v>
      </c>
      <c r="C10" s="333">
        <v>5399.22</v>
      </c>
      <c r="D10" s="145">
        <f t="shared" ref="D10:E10" si="8">LN(B10/B11)</f>
        <v>-0.03616280236</v>
      </c>
      <c r="E10" s="145">
        <f t="shared" si="8"/>
        <v>-0.005155950404</v>
      </c>
    </row>
    <row r="11" ht="14.25" customHeight="1">
      <c r="A11" s="314">
        <v>45497.0</v>
      </c>
      <c r="B11" s="332">
        <v>34.35</v>
      </c>
      <c r="C11" s="333">
        <v>5427.13</v>
      </c>
      <c r="D11" s="145">
        <f t="shared" ref="D11:E11" si="9">LN(B11/B12)</f>
        <v>-0.07512637626</v>
      </c>
      <c r="E11" s="145">
        <f t="shared" si="9"/>
        <v>-0.02342117844</v>
      </c>
      <c r="G11" s="12" t="s">
        <v>854</v>
      </c>
    </row>
    <row r="12" ht="14.25" customHeight="1">
      <c r="A12" s="314">
        <v>45496.0</v>
      </c>
      <c r="B12" s="332">
        <v>37.03</v>
      </c>
      <c r="C12" s="333">
        <v>5555.74</v>
      </c>
      <c r="D12" s="145">
        <f t="shared" ref="D12:E12" si="10">LN(B12/B13)</f>
        <v>-0.01207906244</v>
      </c>
      <c r="E12" s="145">
        <f t="shared" si="10"/>
        <v>-0.0015593318</v>
      </c>
      <c r="G12" s="334"/>
      <c r="H12" s="334" t="s">
        <v>855</v>
      </c>
      <c r="I12" s="334" t="s">
        <v>856</v>
      </c>
      <c r="J12" s="334" t="s">
        <v>857</v>
      </c>
      <c r="K12" s="334" t="s">
        <v>858</v>
      </c>
      <c r="L12" s="334" t="s">
        <v>859</v>
      </c>
    </row>
    <row r="13" ht="14.25" customHeight="1">
      <c r="A13" s="314">
        <v>45495.0</v>
      </c>
      <c r="B13" s="332">
        <v>37.48</v>
      </c>
      <c r="C13" s="333">
        <v>5564.41</v>
      </c>
      <c r="D13" s="145">
        <f t="shared" ref="D13:E13" si="11">LN(B13/B14)</f>
        <v>-0.002398402216</v>
      </c>
      <c r="E13" s="145">
        <f t="shared" si="11"/>
        <v>0.01073418917</v>
      </c>
      <c r="G13" s="12" t="s">
        <v>860</v>
      </c>
      <c r="H13" s="12">
        <v>1.0</v>
      </c>
      <c r="I13" s="12">
        <v>0.08366933382603975</v>
      </c>
      <c r="J13" s="12">
        <v>0.08366933382603975</v>
      </c>
      <c r="K13" s="12">
        <v>125.11584013085907</v>
      </c>
      <c r="L13" s="12">
        <v>4.472452946794177E-26</v>
      </c>
    </row>
    <row r="14" ht="14.25" customHeight="1">
      <c r="A14" s="314">
        <v>45492.0</v>
      </c>
      <c r="B14" s="332">
        <v>37.57</v>
      </c>
      <c r="C14" s="333">
        <v>5505.0</v>
      </c>
      <c r="D14" s="145">
        <f t="shared" ref="D14:E14" si="12">LN(B14/B15)</f>
        <v>-0.029892105</v>
      </c>
      <c r="E14" s="145">
        <f t="shared" si="12"/>
        <v>-0.007165907407</v>
      </c>
      <c r="G14" s="12" t="s">
        <v>861</v>
      </c>
      <c r="H14" s="12">
        <v>500.0</v>
      </c>
      <c r="I14" s="12">
        <v>0.33436746993238314</v>
      </c>
      <c r="J14" s="12">
        <v>6.687349398647662E-4</v>
      </c>
      <c r="K14" s="12"/>
      <c r="L14" s="12"/>
    </row>
    <row r="15" ht="14.25" customHeight="1">
      <c r="A15" s="314">
        <v>45491.0</v>
      </c>
      <c r="B15" s="332">
        <v>38.71</v>
      </c>
      <c r="C15" s="333">
        <v>5544.59</v>
      </c>
      <c r="D15" s="145">
        <f t="shared" ref="D15:E15" si="13">LN(B15/B16)</f>
        <v>-0.01817533714</v>
      </c>
      <c r="E15" s="145">
        <f t="shared" si="13"/>
        <v>-0.00784708047</v>
      </c>
      <c r="G15" s="336" t="s">
        <v>862</v>
      </c>
      <c r="H15" s="336">
        <v>501.0</v>
      </c>
      <c r="I15" s="336">
        <v>0.4180368037584229</v>
      </c>
      <c r="J15" s="336"/>
      <c r="K15" s="336"/>
      <c r="L15" s="336"/>
    </row>
    <row r="16" ht="14.25" customHeight="1">
      <c r="A16" s="314">
        <v>45490.0</v>
      </c>
      <c r="B16" s="332">
        <v>39.42</v>
      </c>
      <c r="C16" s="333">
        <v>5588.27</v>
      </c>
      <c r="D16" s="145">
        <f t="shared" ref="D16:E16" si="14">LN(B16/B17)</f>
        <v>0.01946782794</v>
      </c>
      <c r="E16" s="145">
        <f t="shared" si="14"/>
        <v>-0.01402541056</v>
      </c>
    </row>
    <row r="17" ht="14.25" customHeight="1">
      <c r="A17" s="314">
        <v>45489.0</v>
      </c>
      <c r="B17" s="332">
        <v>38.66</v>
      </c>
      <c r="C17" s="333">
        <v>5667.2</v>
      </c>
      <c r="D17" s="145">
        <f t="shared" ref="D17:E17" si="15">LN(B17/B18)</f>
        <v>0.04930762861</v>
      </c>
      <c r="E17" s="145">
        <f t="shared" si="15"/>
        <v>0.00636905366</v>
      </c>
      <c r="G17" s="334"/>
      <c r="H17" s="334" t="s">
        <v>863</v>
      </c>
      <c r="I17" s="334" t="s">
        <v>852</v>
      </c>
      <c r="J17" s="334" t="s">
        <v>864</v>
      </c>
      <c r="K17" s="334" t="s">
        <v>865</v>
      </c>
      <c r="L17" s="334" t="s">
        <v>866</v>
      </c>
      <c r="M17" s="334" t="s">
        <v>867</v>
      </c>
      <c r="N17" s="334" t="s">
        <v>868</v>
      </c>
      <c r="O17" s="334" t="s">
        <v>869</v>
      </c>
    </row>
    <row r="18" ht="14.25" customHeight="1">
      <c r="A18" s="314">
        <v>45488.0</v>
      </c>
      <c r="B18" s="332">
        <v>36.8</v>
      </c>
      <c r="C18" s="333">
        <v>5631.22</v>
      </c>
      <c r="D18" s="145">
        <f t="shared" ref="D18:E18" si="16">LN(B18/B19)</f>
        <v>-0.01456729294</v>
      </c>
      <c r="E18" s="145">
        <f t="shared" si="16"/>
        <v>0.002822195662</v>
      </c>
      <c r="G18" s="12" t="s">
        <v>870</v>
      </c>
      <c r="H18" s="12">
        <v>-9.909838698908416E-4</v>
      </c>
      <c r="I18" s="12">
        <v>0.0011553351671728873</v>
      </c>
      <c r="J18" s="12">
        <v>-0.8577457849879059</v>
      </c>
      <c r="K18" s="12">
        <v>0.39144380845374127</v>
      </c>
      <c r="L18" s="12">
        <v>-0.0032608937917590875</v>
      </c>
      <c r="M18" s="12">
        <v>0.0012789260519774043</v>
      </c>
      <c r="N18" s="12">
        <v>-0.0032608937917590875</v>
      </c>
      <c r="O18" s="12">
        <v>0.0012789260519774043</v>
      </c>
    </row>
    <row r="19" ht="14.25" customHeight="1">
      <c r="A19" s="314">
        <v>45485.0</v>
      </c>
      <c r="B19" s="332">
        <v>37.34</v>
      </c>
      <c r="C19" s="333">
        <v>5615.35</v>
      </c>
      <c r="D19" s="145">
        <f t="shared" ref="D19:E19" si="17">LN(B19/B20)</f>
        <v>-0.002140182732</v>
      </c>
      <c r="E19" s="145">
        <f t="shared" si="17"/>
        <v>0.005501853629</v>
      </c>
      <c r="G19" s="336" t="s">
        <v>871</v>
      </c>
      <c r="H19" s="337">
        <v>1.3013871305436981</v>
      </c>
      <c r="I19" s="336">
        <v>0.11634570603441717</v>
      </c>
      <c r="J19" s="336">
        <v>11.185519215971102</v>
      </c>
      <c r="K19" s="337">
        <v>4.4724529467949456E-26</v>
      </c>
      <c r="L19" s="336">
        <v>1.0728004138937322</v>
      </c>
      <c r="M19" s="336">
        <v>1.5299738471936641</v>
      </c>
      <c r="N19" s="336">
        <v>1.0728004138937322</v>
      </c>
      <c r="O19" s="336">
        <v>1.5299738471936641</v>
      </c>
    </row>
    <row r="20" ht="14.25" customHeight="1">
      <c r="A20" s="314">
        <v>45484.0</v>
      </c>
      <c r="B20" s="332">
        <v>37.42</v>
      </c>
      <c r="C20" s="333">
        <v>5584.54</v>
      </c>
      <c r="D20" s="145">
        <f t="shared" ref="D20:E20" si="18">LN(B20/B21)</f>
        <v>0.0237977699</v>
      </c>
      <c r="E20" s="145">
        <f t="shared" si="18"/>
        <v>-0.00880162923</v>
      </c>
    </row>
    <row r="21" ht="14.25" customHeight="1">
      <c r="A21" s="314">
        <v>45483.0</v>
      </c>
      <c r="B21" s="332">
        <v>36.54</v>
      </c>
      <c r="C21" s="333">
        <v>5633.91</v>
      </c>
      <c r="D21" s="145">
        <f t="shared" ref="D21:E21" si="19">LN(B21/B22)</f>
        <v>-0.01736343134</v>
      </c>
      <c r="E21" s="145">
        <f t="shared" si="19"/>
        <v>0.01015628364</v>
      </c>
      <c r="G21" s="310" t="s">
        <v>801</v>
      </c>
      <c r="H21" s="319">
        <f>H19</f>
        <v>1.301387131</v>
      </c>
      <c r="I21" s="52" t="s">
        <v>872</v>
      </c>
    </row>
    <row r="22" ht="14.25" customHeight="1">
      <c r="A22" s="314">
        <v>45482.0</v>
      </c>
      <c r="B22" s="332">
        <v>37.18</v>
      </c>
      <c r="C22" s="333">
        <v>5576.98</v>
      </c>
      <c r="D22" s="145">
        <f t="shared" ref="D22:E22" si="20">LN(B22/B23)</f>
        <v>-0.007769630512</v>
      </c>
      <c r="E22" s="145">
        <f t="shared" si="20"/>
        <v>0.0007408185038</v>
      </c>
    </row>
    <row r="23" ht="14.25" customHeight="1">
      <c r="A23" s="314">
        <v>45481.0</v>
      </c>
      <c r="B23" s="332">
        <v>37.47</v>
      </c>
      <c r="C23" s="333">
        <v>5572.85</v>
      </c>
      <c r="D23" s="145">
        <f t="shared" ref="D23:E23" si="21">LN(B23/B24)</f>
        <v>0.01289300696</v>
      </c>
      <c r="E23" s="145">
        <f t="shared" si="21"/>
        <v>0.001016154428</v>
      </c>
    </row>
    <row r="24" ht="14.25" customHeight="1">
      <c r="A24" s="314">
        <v>45478.0</v>
      </c>
      <c r="B24" s="332">
        <v>36.99</v>
      </c>
      <c r="C24" s="333">
        <v>5567.19</v>
      </c>
      <c r="D24" s="145">
        <f t="shared" ref="D24:E24" si="22">LN(B24/B25)</f>
        <v>-0.01901248861</v>
      </c>
      <c r="E24" s="145">
        <f t="shared" si="22"/>
        <v>0.005433988413</v>
      </c>
      <c r="G24" s="12"/>
      <c r="H24" s="12"/>
      <c r="I24" s="12"/>
      <c r="J24" s="12"/>
      <c r="K24" s="12"/>
      <c r="L24" s="12"/>
      <c r="M24" s="12"/>
      <c r="N24" s="12"/>
      <c r="O24" s="12"/>
      <c r="P24" s="12"/>
    </row>
    <row r="25" ht="14.25" customHeight="1">
      <c r="A25" s="314">
        <v>45476.0</v>
      </c>
      <c r="B25" s="332">
        <v>37.7</v>
      </c>
      <c r="C25" s="333">
        <v>5537.02</v>
      </c>
      <c r="D25" s="145">
        <f t="shared" ref="D25:E25" si="23">LN(B25/B26)</f>
        <v>-0.01107898433</v>
      </c>
      <c r="E25" s="145">
        <f t="shared" si="23"/>
        <v>0.005071516198</v>
      </c>
      <c r="G25" s="12"/>
      <c r="H25" s="12"/>
      <c r="I25" s="12"/>
      <c r="J25" s="12"/>
      <c r="K25" s="12"/>
      <c r="L25" s="12"/>
      <c r="M25" s="12"/>
      <c r="N25" s="12"/>
      <c r="O25" s="12"/>
      <c r="P25" s="12"/>
    </row>
    <row r="26" ht="14.25" customHeight="1">
      <c r="A26" s="314">
        <v>45475.0</v>
      </c>
      <c r="B26" s="332">
        <v>38.12</v>
      </c>
      <c r="C26" s="333">
        <v>5509.01</v>
      </c>
      <c r="D26" s="145">
        <f t="shared" ref="D26:E26" si="24">LN(B26/B27)</f>
        <v>-0.008359505316</v>
      </c>
      <c r="E26" s="145">
        <f t="shared" si="24"/>
        <v>0.006176219777</v>
      </c>
      <c r="G26" s="338"/>
      <c r="H26" s="338"/>
      <c r="I26" s="12"/>
      <c r="J26" s="12"/>
      <c r="K26" s="12"/>
      <c r="L26" s="12"/>
      <c r="M26" s="12"/>
      <c r="N26" s="12"/>
      <c r="O26" s="12"/>
      <c r="P26" s="12"/>
    </row>
    <row r="27" ht="14.25" customHeight="1">
      <c r="A27" s="314">
        <v>45474.0</v>
      </c>
      <c r="B27" s="332">
        <v>38.44</v>
      </c>
      <c r="C27" s="333">
        <v>5475.09</v>
      </c>
      <c r="D27" s="145">
        <f t="shared" ref="D27:E27" si="25">LN(B27/B28)</f>
        <v>-0.01574429218</v>
      </c>
      <c r="E27" s="145">
        <f t="shared" si="25"/>
        <v>0.002672015943</v>
      </c>
      <c r="G27" s="12"/>
      <c r="H27" s="12"/>
      <c r="I27" s="12"/>
      <c r="J27" s="12"/>
      <c r="K27" s="12"/>
      <c r="L27" s="12"/>
      <c r="M27" s="12"/>
      <c r="N27" s="12"/>
      <c r="O27" s="12"/>
      <c r="P27" s="12"/>
    </row>
    <row r="28" ht="14.25" customHeight="1">
      <c r="A28" s="314">
        <v>45471.0</v>
      </c>
      <c r="B28" s="332">
        <v>39.05</v>
      </c>
      <c r="C28" s="333">
        <v>5460.48</v>
      </c>
      <c r="D28" s="145">
        <f t="shared" ref="D28:E28" si="26">LN(B28/B29)</f>
        <v>0.0005122950932</v>
      </c>
      <c r="E28" s="145">
        <f t="shared" si="26"/>
        <v>-0.004091988512</v>
      </c>
      <c r="G28" s="12"/>
      <c r="H28" s="12"/>
      <c r="I28" s="12"/>
      <c r="J28" s="12"/>
      <c r="K28" s="12"/>
      <c r="L28" s="12"/>
      <c r="M28" s="12"/>
      <c r="N28" s="12"/>
      <c r="O28" s="12"/>
      <c r="P28" s="12"/>
    </row>
    <row r="29" ht="14.25" customHeight="1">
      <c r="A29" s="314">
        <v>45470.0</v>
      </c>
      <c r="B29" s="332">
        <v>39.03</v>
      </c>
      <c r="C29" s="333">
        <v>5482.87</v>
      </c>
      <c r="D29" s="145">
        <f t="shared" ref="D29:E29" si="27">LN(B29/B30)</f>
        <v>-0.02579809232</v>
      </c>
      <c r="E29" s="145">
        <f t="shared" si="27"/>
        <v>0.0009068706561</v>
      </c>
      <c r="G29" s="12"/>
      <c r="H29" s="12"/>
      <c r="I29" s="12"/>
      <c r="J29" s="12"/>
      <c r="K29" s="12"/>
      <c r="L29" s="12"/>
      <c r="M29" s="12"/>
      <c r="N29" s="12"/>
      <c r="O29" s="12"/>
      <c r="P29" s="12"/>
    </row>
    <row r="30" ht="14.25" customHeight="1">
      <c r="A30" s="314">
        <v>45469.0</v>
      </c>
      <c r="B30" s="332">
        <v>40.05</v>
      </c>
      <c r="C30" s="333">
        <v>5477.9</v>
      </c>
      <c r="D30" s="145">
        <f t="shared" ref="D30:E30" si="28">LN(B30/B31)</f>
        <v>-0.02197890672</v>
      </c>
      <c r="E30" s="145">
        <f t="shared" si="28"/>
        <v>0.001571178341</v>
      </c>
      <c r="G30" s="12"/>
      <c r="H30" s="12"/>
      <c r="I30" s="12"/>
      <c r="J30" s="12"/>
      <c r="K30" s="12"/>
      <c r="L30" s="12"/>
      <c r="M30" s="12"/>
      <c r="N30" s="12"/>
      <c r="O30" s="12"/>
      <c r="P30" s="12"/>
    </row>
    <row r="31" ht="14.25" customHeight="1">
      <c r="A31" s="314">
        <v>45468.0</v>
      </c>
      <c r="B31" s="332">
        <v>40.94</v>
      </c>
      <c r="C31" s="333">
        <v>5469.3</v>
      </c>
      <c r="D31" s="145">
        <f t="shared" ref="D31:E31" si="29">LN(B31/B32)</f>
        <v>-0.013585847</v>
      </c>
      <c r="E31" s="145">
        <f t="shared" si="29"/>
        <v>0.003925930901</v>
      </c>
      <c r="G31" s="12"/>
      <c r="H31" s="12"/>
      <c r="I31" s="12"/>
      <c r="J31" s="12"/>
      <c r="K31" s="12"/>
      <c r="L31" s="12"/>
      <c r="M31" s="12"/>
      <c r="N31" s="12"/>
      <c r="O31" s="12"/>
      <c r="P31" s="12"/>
    </row>
    <row r="32" ht="14.25" customHeight="1">
      <c r="A32" s="314">
        <v>45467.0</v>
      </c>
      <c r="B32" s="332">
        <v>41.5</v>
      </c>
      <c r="C32" s="333">
        <v>5447.87</v>
      </c>
      <c r="D32" s="145">
        <f t="shared" ref="D32:E32" si="30">LN(B32/B33)</f>
        <v>-0.01006961278</v>
      </c>
      <c r="E32" s="145">
        <f t="shared" si="30"/>
        <v>-0.003069879222</v>
      </c>
      <c r="G32" s="12"/>
      <c r="H32" s="12"/>
      <c r="I32" s="12"/>
      <c r="J32" s="12"/>
      <c r="K32" s="12"/>
      <c r="L32" s="12"/>
      <c r="M32" s="12"/>
      <c r="N32" s="12"/>
      <c r="O32" s="12"/>
      <c r="P32" s="12"/>
    </row>
    <row r="33" ht="14.25" customHeight="1">
      <c r="A33" s="314">
        <v>45464.0</v>
      </c>
      <c r="B33" s="332">
        <v>41.92</v>
      </c>
      <c r="C33" s="333">
        <v>5464.62</v>
      </c>
      <c r="D33" s="145">
        <f t="shared" ref="D33:E33" si="31">LN(B33/B34)</f>
        <v>-0.009024046039</v>
      </c>
      <c r="E33" s="145">
        <f t="shared" si="31"/>
        <v>-0.001563387438</v>
      </c>
      <c r="G33" s="12"/>
      <c r="H33" s="12"/>
      <c r="I33" s="12"/>
      <c r="J33" s="12"/>
      <c r="K33" s="12"/>
      <c r="L33" s="12"/>
      <c r="M33" s="12"/>
      <c r="N33" s="12"/>
      <c r="O33" s="12"/>
      <c r="P33" s="12"/>
    </row>
    <row r="34" ht="14.25" customHeight="1">
      <c r="A34" s="314">
        <v>45463.0</v>
      </c>
      <c r="B34" s="332">
        <v>42.3</v>
      </c>
      <c r="C34" s="333">
        <v>5473.17</v>
      </c>
      <c r="D34" s="145">
        <f t="shared" ref="D34:E34" si="32">LN(B34/B35)</f>
        <v>0.01788956475</v>
      </c>
      <c r="E34" s="145">
        <f t="shared" si="32"/>
        <v>-0.002529152276</v>
      </c>
      <c r="G34" s="338"/>
      <c r="H34" s="338"/>
      <c r="I34" s="338"/>
      <c r="J34" s="338"/>
      <c r="K34" s="338"/>
      <c r="L34" s="338"/>
      <c r="M34" s="12"/>
      <c r="N34" s="12"/>
      <c r="O34" s="12"/>
      <c r="P34" s="12"/>
    </row>
    <row r="35" ht="14.25" customHeight="1">
      <c r="A35" s="314">
        <v>45461.0</v>
      </c>
      <c r="B35" s="332">
        <v>41.55</v>
      </c>
      <c r="C35" s="333">
        <v>5487.03</v>
      </c>
      <c r="D35" s="145">
        <f t="shared" ref="D35:E35" si="33">LN(B35/B36)</f>
        <v>-0.01338772087</v>
      </c>
      <c r="E35" s="145">
        <f t="shared" si="33"/>
        <v>0.002518189768</v>
      </c>
      <c r="G35" s="12"/>
      <c r="H35" s="12"/>
      <c r="I35" s="12"/>
      <c r="J35" s="12"/>
      <c r="K35" s="12"/>
      <c r="L35" s="12"/>
      <c r="M35" s="12"/>
      <c r="N35" s="12"/>
      <c r="O35" s="12"/>
      <c r="P35" s="12"/>
    </row>
    <row r="36" ht="14.25" customHeight="1">
      <c r="A36" s="314">
        <v>45460.0</v>
      </c>
      <c r="B36" s="332">
        <v>42.11</v>
      </c>
      <c r="C36" s="333">
        <v>5473.23</v>
      </c>
      <c r="D36" s="145">
        <f t="shared" ref="D36:E36" si="34">LN(B36/B37)</f>
        <v>-0.02694317835</v>
      </c>
      <c r="E36" s="145">
        <f t="shared" si="34"/>
        <v>0.00763518592</v>
      </c>
      <c r="G36" s="12"/>
      <c r="H36" s="12"/>
      <c r="I36" s="12"/>
      <c r="J36" s="12"/>
      <c r="K36" s="12"/>
      <c r="L36" s="12"/>
      <c r="M36" s="12"/>
      <c r="N36" s="12"/>
      <c r="O36" s="12"/>
      <c r="P36" s="12"/>
    </row>
    <row r="37" ht="14.25" customHeight="1">
      <c r="A37" s="314">
        <v>45457.0</v>
      </c>
      <c r="B37" s="332">
        <v>43.26</v>
      </c>
      <c r="C37" s="333">
        <v>5431.6</v>
      </c>
      <c r="D37" s="145">
        <f t="shared" ref="D37:E37" si="35">LN(B37/B38)</f>
        <v>-0.01194867157</v>
      </c>
      <c r="E37" s="145">
        <f t="shared" si="35"/>
        <v>-0.000393913127</v>
      </c>
      <c r="G37" s="12"/>
      <c r="H37" s="12"/>
      <c r="I37" s="12"/>
      <c r="J37" s="12"/>
      <c r="K37" s="12"/>
      <c r="L37" s="12"/>
      <c r="M37" s="12"/>
      <c r="N37" s="12"/>
      <c r="O37" s="12"/>
      <c r="P37" s="12"/>
    </row>
    <row r="38" ht="14.25" customHeight="1">
      <c r="A38" s="314">
        <v>45456.0</v>
      </c>
      <c r="B38" s="332">
        <v>43.78</v>
      </c>
      <c r="C38" s="333">
        <v>5433.74</v>
      </c>
      <c r="D38" s="145">
        <f t="shared" ref="D38:E38" si="36">LN(B38/B39)</f>
        <v>0.001828989993</v>
      </c>
      <c r="E38" s="145">
        <f t="shared" si="36"/>
        <v>0.002341828672</v>
      </c>
      <c r="G38" s="12"/>
      <c r="H38" s="12"/>
      <c r="I38" s="12"/>
      <c r="J38" s="12"/>
      <c r="K38" s="12"/>
      <c r="L38" s="12"/>
      <c r="M38" s="12"/>
      <c r="N38" s="12"/>
      <c r="O38" s="12"/>
      <c r="P38" s="12"/>
    </row>
    <row r="39" ht="14.25" customHeight="1">
      <c r="A39" s="314">
        <v>45455.0</v>
      </c>
      <c r="B39" s="332">
        <v>43.7</v>
      </c>
      <c r="C39" s="333">
        <v>5421.03</v>
      </c>
      <c r="D39" s="145">
        <f t="shared" ref="D39:E39" si="37">LN(B39/B40)</f>
        <v>-0.02262539952</v>
      </c>
      <c r="E39" s="145">
        <f t="shared" si="37"/>
        <v>0.008467727172</v>
      </c>
      <c r="G39" s="12"/>
      <c r="H39" s="12"/>
      <c r="I39" s="12"/>
      <c r="J39" s="12"/>
      <c r="K39" s="12"/>
      <c r="L39" s="12"/>
      <c r="M39" s="12"/>
      <c r="N39" s="12"/>
      <c r="O39" s="12"/>
      <c r="P39" s="12"/>
    </row>
    <row r="40" ht="14.25" customHeight="1">
      <c r="A40" s="314">
        <v>45454.0</v>
      </c>
      <c r="B40" s="332">
        <v>44.7</v>
      </c>
      <c r="C40" s="333">
        <v>5375.32</v>
      </c>
      <c r="D40" s="145">
        <f t="shared" ref="D40:E40" si="38">LN(B40/B41)</f>
        <v>-0.02059189332</v>
      </c>
      <c r="E40" s="145">
        <f t="shared" si="38"/>
        <v>0.002706754843</v>
      </c>
      <c r="G40" s="12"/>
      <c r="H40" s="12"/>
      <c r="I40" s="12"/>
      <c r="J40" s="12"/>
      <c r="K40" s="12"/>
      <c r="L40" s="12"/>
      <c r="M40" s="12"/>
      <c r="N40" s="12"/>
      <c r="O40" s="12"/>
      <c r="P40" s="12"/>
    </row>
    <row r="41" ht="14.25" customHeight="1">
      <c r="A41" s="314">
        <v>45453.0</v>
      </c>
      <c r="B41" s="332">
        <v>45.63</v>
      </c>
      <c r="C41" s="333">
        <v>5360.79</v>
      </c>
      <c r="D41" s="145">
        <f t="shared" ref="D41:E41" si="39">LN(B41/B42)</f>
        <v>-0.004591677467</v>
      </c>
      <c r="E41" s="145">
        <f t="shared" si="39"/>
        <v>0.002577566525</v>
      </c>
      <c r="G41" s="12"/>
      <c r="H41" s="12"/>
      <c r="I41" s="12"/>
      <c r="J41" s="12"/>
      <c r="K41" s="12"/>
      <c r="L41" s="12"/>
      <c r="M41" s="12"/>
      <c r="N41" s="12"/>
      <c r="O41" s="12"/>
      <c r="P41" s="12"/>
    </row>
    <row r="42" ht="14.25" customHeight="1">
      <c r="A42" s="314">
        <v>45450.0</v>
      </c>
      <c r="B42" s="332">
        <v>45.84</v>
      </c>
      <c r="C42" s="333">
        <v>5346.99</v>
      </c>
      <c r="D42" s="145">
        <f t="shared" ref="D42:E42" si="40">LN(B42/B43)</f>
        <v>-0.011495626</v>
      </c>
      <c r="E42" s="145">
        <f t="shared" si="40"/>
        <v>-0.001115893181</v>
      </c>
    </row>
    <row r="43" ht="14.25" customHeight="1">
      <c r="A43" s="314">
        <v>45449.0</v>
      </c>
      <c r="B43" s="332">
        <v>46.37</v>
      </c>
      <c r="C43" s="333">
        <v>5352.96</v>
      </c>
      <c r="D43" s="145">
        <f t="shared" ref="D43:E43" si="41">LN(B43/B44)</f>
        <v>-0.01816483325</v>
      </c>
      <c r="E43" s="145">
        <f t="shared" si="41"/>
        <v>-0.0001998694318</v>
      </c>
    </row>
    <row r="44" ht="14.25" customHeight="1">
      <c r="A44" s="314">
        <v>45448.0</v>
      </c>
      <c r="B44" s="332">
        <v>47.22</v>
      </c>
      <c r="C44" s="333">
        <v>5354.03</v>
      </c>
      <c r="D44" s="145">
        <f t="shared" ref="D44:E44" si="42">LN(B44/B45)</f>
        <v>0.04438438199</v>
      </c>
      <c r="E44" s="145">
        <f t="shared" si="42"/>
        <v>0.01177802645</v>
      </c>
    </row>
    <row r="45" ht="14.25" customHeight="1">
      <c r="A45" s="314">
        <v>45447.0</v>
      </c>
      <c r="B45" s="332">
        <v>45.17</v>
      </c>
      <c r="C45" s="333">
        <v>5291.34</v>
      </c>
      <c r="D45" s="145">
        <f t="shared" ref="D45:E45" si="43">LN(B45/B46)</f>
        <v>-0.1371500312</v>
      </c>
      <c r="E45" s="145">
        <f t="shared" si="43"/>
        <v>0.00150169205</v>
      </c>
    </row>
    <row r="46" ht="14.25" customHeight="1">
      <c r="A46" s="314">
        <v>45446.0</v>
      </c>
      <c r="B46" s="332">
        <v>51.81</v>
      </c>
      <c r="C46" s="333">
        <v>5283.4</v>
      </c>
      <c r="D46" s="145">
        <f t="shared" ref="D46:E46" si="44">LN(B46/B47)</f>
        <v>-0.002506025408</v>
      </c>
      <c r="E46" s="145">
        <f t="shared" si="44"/>
        <v>0.001115434297</v>
      </c>
    </row>
    <row r="47" ht="14.25" customHeight="1">
      <c r="A47" s="314">
        <v>45443.0</v>
      </c>
      <c r="B47" s="332">
        <v>51.94</v>
      </c>
      <c r="C47" s="333">
        <v>5277.51</v>
      </c>
      <c r="D47" s="145">
        <f t="shared" ref="D47:E47" si="45">LN(B47/B48)</f>
        <v>0.02396607643</v>
      </c>
      <c r="E47" s="145">
        <f t="shared" si="45"/>
        <v>0.007995864912</v>
      </c>
    </row>
    <row r="48" ht="14.25" customHeight="1">
      <c r="A48" s="314">
        <v>45442.0</v>
      </c>
      <c r="B48" s="332">
        <v>50.71</v>
      </c>
      <c r="C48" s="333">
        <v>5235.48</v>
      </c>
      <c r="D48" s="145">
        <f t="shared" ref="D48:E48" si="46">LN(B48/B49)</f>
        <v>0.04064945961</v>
      </c>
      <c r="E48" s="145">
        <f t="shared" si="46"/>
        <v>-0.005992916723</v>
      </c>
    </row>
    <row r="49" ht="14.25" customHeight="1">
      <c r="A49" s="314">
        <v>45441.0</v>
      </c>
      <c r="B49" s="332">
        <v>48.69</v>
      </c>
      <c r="C49" s="333">
        <v>5266.95</v>
      </c>
      <c r="D49" s="145">
        <f t="shared" ref="D49:E49" si="47">LN(B49/B50)</f>
        <v>0.002673523443</v>
      </c>
      <c r="E49" s="145">
        <f t="shared" si="47"/>
        <v>-0.007394346937</v>
      </c>
    </row>
    <row r="50" ht="14.25" customHeight="1">
      <c r="A50" s="314">
        <v>45440.0</v>
      </c>
      <c r="B50" s="332">
        <v>48.56</v>
      </c>
      <c r="C50" s="333">
        <v>5306.04</v>
      </c>
      <c r="D50" s="145">
        <f t="shared" ref="D50:E50" si="48">LN(B50/B51)</f>
        <v>0.005782750522</v>
      </c>
      <c r="E50" s="145">
        <f t="shared" si="48"/>
        <v>0.0002488040455</v>
      </c>
    </row>
    <row r="51" ht="14.25" customHeight="1">
      <c r="A51" s="314">
        <v>45436.0</v>
      </c>
      <c r="B51" s="332">
        <v>48.28</v>
      </c>
      <c r="C51" s="333">
        <v>5304.72</v>
      </c>
      <c r="D51" s="145">
        <f t="shared" ref="D51:E51" si="49">LN(B51/B52)</f>
        <v>-0.000621182337</v>
      </c>
      <c r="E51" s="145">
        <f t="shared" si="49"/>
        <v>0.006976578915</v>
      </c>
    </row>
    <row r="52" ht="14.25" customHeight="1">
      <c r="A52" s="314">
        <v>45435.0</v>
      </c>
      <c r="B52" s="332">
        <v>48.31</v>
      </c>
      <c r="C52" s="333">
        <v>5267.84</v>
      </c>
      <c r="D52" s="145">
        <f t="shared" ref="D52:E52" si="50">LN(B52/B53)</f>
        <v>-0.008040451522</v>
      </c>
      <c r="E52" s="145">
        <f t="shared" si="50"/>
        <v>-0.007408176786</v>
      </c>
    </row>
    <row r="53" ht="14.25" customHeight="1">
      <c r="A53" s="314">
        <v>45434.0</v>
      </c>
      <c r="B53" s="332">
        <v>48.7</v>
      </c>
      <c r="C53" s="333">
        <v>5307.01</v>
      </c>
      <c r="D53" s="145">
        <f t="shared" ref="D53:E53" si="51">LN(B53/B54)</f>
        <v>-0.02654395534</v>
      </c>
      <c r="E53" s="145">
        <f t="shared" si="51"/>
        <v>-0.002709717684</v>
      </c>
    </row>
    <row r="54" ht="14.25" customHeight="1">
      <c r="A54" s="314">
        <v>45433.0</v>
      </c>
      <c r="B54" s="332">
        <v>50.01</v>
      </c>
      <c r="C54" s="333">
        <v>5321.41</v>
      </c>
      <c r="D54" s="145">
        <f t="shared" ref="D54:E54" si="52">LN(B54/B55)</f>
        <v>-0.01311103406</v>
      </c>
      <c r="E54" s="145">
        <f t="shared" si="52"/>
        <v>0.002498698327</v>
      </c>
    </row>
    <row r="55" ht="14.25" customHeight="1">
      <c r="A55" s="314">
        <v>45432.0</v>
      </c>
      <c r="B55" s="332">
        <v>50.67</v>
      </c>
      <c r="C55" s="333">
        <v>5308.13</v>
      </c>
      <c r="D55" s="145">
        <f t="shared" ref="D55:E55" si="53">LN(B55/B56)</f>
        <v>0.01011612316</v>
      </c>
      <c r="E55" s="145">
        <f t="shared" si="53"/>
        <v>0.0009159960683</v>
      </c>
    </row>
    <row r="56" ht="14.25" customHeight="1">
      <c r="A56" s="314">
        <v>45429.0</v>
      </c>
      <c r="B56" s="332">
        <v>50.16</v>
      </c>
      <c r="C56" s="333">
        <v>5303.27</v>
      </c>
      <c r="D56" s="145">
        <f t="shared" ref="D56:E56" si="54">LN(B56/B57)</f>
        <v>0.02441852735</v>
      </c>
      <c r="E56" s="145">
        <f t="shared" si="54"/>
        <v>0.001164110441</v>
      </c>
    </row>
    <row r="57" ht="14.25" customHeight="1">
      <c r="A57" s="314">
        <v>45428.0</v>
      </c>
      <c r="B57" s="332">
        <v>48.95</v>
      </c>
      <c r="C57" s="333">
        <v>5297.1</v>
      </c>
      <c r="D57" s="145">
        <f t="shared" ref="D57:E57" si="55">LN(B57/B58)</f>
        <v>-0.01821912743</v>
      </c>
      <c r="E57" s="145">
        <f t="shared" si="55"/>
        <v>-0.002083874307</v>
      </c>
    </row>
    <row r="58" ht="14.25" customHeight="1">
      <c r="A58" s="314">
        <v>45427.0</v>
      </c>
      <c r="B58" s="332">
        <v>49.85</v>
      </c>
      <c r="C58" s="333">
        <v>5308.15</v>
      </c>
      <c r="D58" s="145">
        <f t="shared" ref="D58:E58" si="56">LN(B58/B59)</f>
        <v>0.02375022829</v>
      </c>
      <c r="E58" s="145">
        <f t="shared" si="56"/>
        <v>0.01164787969</v>
      </c>
    </row>
    <row r="59" ht="14.25" customHeight="1">
      <c r="A59" s="314">
        <v>45426.0</v>
      </c>
      <c r="B59" s="332">
        <v>48.68</v>
      </c>
      <c r="C59" s="333">
        <v>5246.68</v>
      </c>
      <c r="D59" s="145">
        <f t="shared" ref="D59:E59" si="57">LN(B59/B60)</f>
        <v>0.01782430609</v>
      </c>
      <c r="E59" s="145">
        <f t="shared" si="57"/>
        <v>0.004826100062</v>
      </c>
    </row>
    <row r="60" ht="14.25" customHeight="1">
      <c r="A60" s="314">
        <v>45425.0</v>
      </c>
      <c r="B60" s="332">
        <v>47.82</v>
      </c>
      <c r="C60" s="333">
        <v>5221.42</v>
      </c>
      <c r="D60" s="145">
        <f t="shared" ref="D60:E60" si="58">LN(B60/B61)</f>
        <v>0.005662173039</v>
      </c>
      <c r="E60" s="145">
        <f t="shared" si="58"/>
        <v>-0.0002412845542</v>
      </c>
    </row>
    <row r="61" ht="14.25" customHeight="1">
      <c r="A61" s="314">
        <v>45422.0</v>
      </c>
      <c r="B61" s="332">
        <v>47.55</v>
      </c>
      <c r="C61" s="333">
        <v>5222.68</v>
      </c>
      <c r="D61" s="145">
        <f t="shared" ref="D61:E61" si="59">LN(B61/B62)</f>
        <v>-0.02101835776</v>
      </c>
      <c r="E61" s="145">
        <f t="shared" si="59"/>
        <v>0.001648021406</v>
      </c>
    </row>
    <row r="62" ht="14.25" customHeight="1">
      <c r="A62" s="314">
        <v>45421.0</v>
      </c>
      <c r="B62" s="332">
        <v>48.56</v>
      </c>
      <c r="C62" s="333">
        <v>5214.08</v>
      </c>
      <c r="D62" s="145">
        <f t="shared" ref="D62:E62" si="60">LN(B62/B63)</f>
        <v>0.01954730569</v>
      </c>
      <c r="E62" s="145">
        <f t="shared" si="60"/>
        <v>0.005078002596</v>
      </c>
    </row>
    <row r="63" ht="14.25" customHeight="1">
      <c r="A63" s="314">
        <v>45420.0</v>
      </c>
      <c r="B63" s="332">
        <v>47.62</v>
      </c>
      <c r="C63" s="333">
        <v>5187.67</v>
      </c>
      <c r="D63" s="145">
        <f t="shared" ref="D63:E63" si="61">LN(B63/B64)</f>
        <v>0.008435309401</v>
      </c>
      <c r="E63" s="145">
        <f t="shared" si="61"/>
        <v>-0.000005782926296</v>
      </c>
    </row>
    <row r="64" ht="14.25" customHeight="1">
      <c r="A64" s="314">
        <v>45419.0</v>
      </c>
      <c r="B64" s="332">
        <v>47.22</v>
      </c>
      <c r="C64" s="333">
        <v>5187.7</v>
      </c>
      <c r="D64" s="145">
        <f t="shared" ref="D64:E64" si="62">LN(B64/B65)</f>
        <v>-0.003382667073</v>
      </c>
      <c r="E64" s="145">
        <f t="shared" si="62"/>
        <v>0.001342535819</v>
      </c>
    </row>
    <row r="65" ht="14.25" customHeight="1">
      <c r="A65" s="314">
        <v>45418.0</v>
      </c>
      <c r="B65" s="332">
        <v>47.38</v>
      </c>
      <c r="C65" s="333">
        <v>5180.74</v>
      </c>
      <c r="D65" s="145">
        <f t="shared" ref="D65:E65" si="63">LN(B65/B66)</f>
        <v>0.03021118891</v>
      </c>
      <c r="E65" s="145">
        <f t="shared" si="63"/>
        <v>0.01027313607</v>
      </c>
    </row>
    <row r="66" ht="14.25" customHeight="1">
      <c r="A66" s="314">
        <v>45415.0</v>
      </c>
      <c r="B66" s="332">
        <v>45.97</v>
      </c>
      <c r="C66" s="333">
        <v>5127.79</v>
      </c>
      <c r="D66" s="145">
        <f t="shared" ref="D66:E66" si="64">LN(B66/B67)</f>
        <v>0.04767049539</v>
      </c>
      <c r="E66" s="145">
        <f t="shared" si="64"/>
        <v>0.01247858861</v>
      </c>
    </row>
    <row r="67" ht="14.25" customHeight="1">
      <c r="A67" s="314">
        <v>45414.0</v>
      </c>
      <c r="B67" s="332">
        <v>43.83</v>
      </c>
      <c r="C67" s="333">
        <v>5064.2</v>
      </c>
      <c r="D67" s="145">
        <f t="shared" ref="D67:E67" si="65">LN(B67/B68)</f>
        <v>0</v>
      </c>
      <c r="E67" s="145">
        <f t="shared" si="65"/>
        <v>0.009087013401</v>
      </c>
    </row>
    <row r="68" ht="14.25" customHeight="1">
      <c r="A68" s="314">
        <v>45413.0</v>
      </c>
      <c r="B68" s="332">
        <v>43.83</v>
      </c>
      <c r="C68" s="333">
        <v>5018.39</v>
      </c>
      <c r="D68" s="145">
        <f t="shared" ref="D68:E68" si="66">LN(B68/B69)</f>
        <v>-0.03563402225</v>
      </c>
      <c r="E68" s="145">
        <f t="shared" si="66"/>
        <v>-0.003441392365</v>
      </c>
    </row>
    <row r="69" ht="14.25" customHeight="1">
      <c r="A69" s="314">
        <v>45412.0</v>
      </c>
      <c r="B69" s="332">
        <v>45.42</v>
      </c>
      <c r="C69" s="333">
        <v>5035.69</v>
      </c>
      <c r="D69" s="145">
        <f t="shared" ref="D69:E69" si="67">LN(B69/B70)</f>
        <v>-0.02091579515</v>
      </c>
      <c r="E69" s="145">
        <f t="shared" si="67"/>
        <v>-0.01585555475</v>
      </c>
    </row>
    <row r="70" ht="14.25" customHeight="1">
      <c r="A70" s="314">
        <v>45411.0</v>
      </c>
      <c r="B70" s="332">
        <v>46.38</v>
      </c>
      <c r="C70" s="333">
        <v>5116.17</v>
      </c>
      <c r="D70" s="145">
        <f t="shared" ref="D70:E70" si="68">LN(B70/B71)</f>
        <v>0.007357747974</v>
      </c>
      <c r="E70" s="145">
        <f t="shared" si="68"/>
        <v>0.003173415687</v>
      </c>
    </row>
    <row r="71" ht="14.25" customHeight="1">
      <c r="A71" s="314">
        <v>45408.0</v>
      </c>
      <c r="B71" s="332">
        <v>46.04</v>
      </c>
      <c r="C71" s="333">
        <v>5099.96</v>
      </c>
      <c r="D71" s="145">
        <f t="shared" ref="D71:E71" si="69">LN(B71/B72)</f>
        <v>0.009602867333</v>
      </c>
      <c r="E71" s="145">
        <f t="shared" si="69"/>
        <v>0.01015737352</v>
      </c>
    </row>
    <row r="72" ht="14.25" customHeight="1">
      <c r="A72" s="314">
        <v>45407.0</v>
      </c>
      <c r="B72" s="332">
        <v>45.6</v>
      </c>
      <c r="C72" s="333">
        <v>5048.42</v>
      </c>
      <c r="D72" s="145">
        <f t="shared" ref="D72:E72" si="70">LN(B72/B73)</f>
        <v>0</v>
      </c>
      <c r="E72" s="145">
        <f t="shared" si="70"/>
        <v>-0.004586941901</v>
      </c>
    </row>
    <row r="73" ht="14.25" customHeight="1">
      <c r="A73" s="314">
        <v>45406.0</v>
      </c>
      <c r="B73" s="332">
        <v>45.6</v>
      </c>
      <c r="C73" s="333">
        <v>5071.63</v>
      </c>
      <c r="D73" s="145">
        <f t="shared" ref="D73:E73" si="71">LN(B73/B74)</f>
        <v>0.01036050268</v>
      </c>
      <c r="E73" s="145">
        <f t="shared" si="71"/>
        <v>0.0002129719654</v>
      </c>
    </row>
    <row r="74" ht="14.25" customHeight="1">
      <c r="A74" s="314">
        <v>45405.0</v>
      </c>
      <c r="B74" s="332">
        <v>45.13</v>
      </c>
      <c r="C74" s="333">
        <v>5070.55</v>
      </c>
      <c r="D74" s="145">
        <f t="shared" ref="D74:E74" si="72">LN(B74/B75)</f>
        <v>0.02672214688</v>
      </c>
      <c r="E74" s="145">
        <f t="shared" si="72"/>
        <v>0.01189362458</v>
      </c>
    </row>
    <row r="75" ht="14.25" customHeight="1">
      <c r="A75" s="314">
        <v>45404.0</v>
      </c>
      <c r="B75" s="332">
        <v>43.94</v>
      </c>
      <c r="C75" s="333">
        <v>5010.6</v>
      </c>
      <c r="D75" s="145">
        <f t="shared" ref="D75:E75" si="73">LN(B75/B76)</f>
        <v>-0.001137268404</v>
      </c>
      <c r="E75" s="145">
        <f t="shared" si="73"/>
        <v>0.008693327735</v>
      </c>
    </row>
    <row r="76" ht="14.25" customHeight="1">
      <c r="A76" s="314">
        <v>45401.0</v>
      </c>
      <c r="B76" s="332">
        <v>43.99</v>
      </c>
      <c r="C76" s="333">
        <v>4967.23</v>
      </c>
      <c r="D76" s="145">
        <f t="shared" ref="D76:E76" si="74">LN(B76/B77)</f>
        <v>0.002959592371</v>
      </c>
      <c r="E76" s="145">
        <f t="shared" si="74"/>
        <v>-0.008797102337</v>
      </c>
    </row>
    <row r="77" ht="14.25" customHeight="1">
      <c r="A77" s="314">
        <v>45400.0</v>
      </c>
      <c r="B77" s="332">
        <v>43.86</v>
      </c>
      <c r="C77" s="333">
        <v>5011.12</v>
      </c>
      <c r="D77" s="145">
        <f t="shared" ref="D77:E77" si="75">LN(B77/B78)</f>
        <v>0.01539375602</v>
      </c>
      <c r="E77" s="145">
        <f t="shared" si="75"/>
        <v>-0.002210632864</v>
      </c>
    </row>
    <row r="78" ht="14.25" customHeight="1">
      <c r="A78" s="314">
        <v>45399.0</v>
      </c>
      <c r="B78" s="332">
        <v>43.19</v>
      </c>
      <c r="C78" s="333">
        <v>5022.21</v>
      </c>
      <c r="D78" s="145">
        <f t="shared" ref="D78:E78" si="76">LN(B78/B79)</f>
        <v>-0.01151025599</v>
      </c>
      <c r="E78" s="145">
        <f t="shared" si="76"/>
        <v>-0.005797336366</v>
      </c>
    </row>
    <row r="79" ht="14.25" customHeight="1">
      <c r="A79" s="314">
        <v>45398.0</v>
      </c>
      <c r="B79" s="332">
        <v>43.69</v>
      </c>
      <c r="C79" s="333">
        <v>5051.41</v>
      </c>
      <c r="D79" s="145">
        <f t="shared" ref="D79:E79" si="77">LN(B79/B80)</f>
        <v>-0.02039037568</v>
      </c>
      <c r="E79" s="145">
        <f t="shared" si="77"/>
        <v>-0.002058690186</v>
      </c>
    </row>
    <row r="80" ht="14.25" customHeight="1">
      <c r="A80" s="314">
        <v>45397.0</v>
      </c>
      <c r="B80" s="332">
        <v>44.59</v>
      </c>
      <c r="C80" s="333">
        <v>5061.82</v>
      </c>
      <c r="D80" s="145">
        <f t="shared" ref="D80:E80" si="78">LN(B80/B81)</f>
        <v>-0.01402984821</v>
      </c>
      <c r="E80" s="145">
        <f t="shared" si="78"/>
        <v>-0.01209413056</v>
      </c>
    </row>
    <row r="81" ht="14.25" customHeight="1">
      <c r="A81" s="314">
        <v>45394.0</v>
      </c>
      <c r="B81" s="332">
        <v>45.22</v>
      </c>
      <c r="C81" s="333">
        <v>5123.41</v>
      </c>
      <c r="D81" s="145">
        <f t="shared" ref="D81:E81" si="79">LN(B81/B82)</f>
        <v>-0.021873138</v>
      </c>
      <c r="E81" s="145">
        <f t="shared" si="79"/>
        <v>-0.01465760703</v>
      </c>
    </row>
    <row r="82" ht="14.25" customHeight="1">
      <c r="A82" s="314">
        <v>45393.0</v>
      </c>
      <c r="B82" s="332">
        <v>46.22</v>
      </c>
      <c r="C82" s="333">
        <v>5199.06</v>
      </c>
      <c r="D82" s="145">
        <f t="shared" ref="D82:E82" si="80">LN(B82/B83)</f>
        <v>0.01856151117</v>
      </c>
      <c r="E82" s="145">
        <f t="shared" si="80"/>
        <v>0.007417237206</v>
      </c>
    </row>
    <row r="83" ht="14.25" customHeight="1">
      <c r="A83" s="314">
        <v>45392.0</v>
      </c>
      <c r="B83" s="332">
        <v>45.37</v>
      </c>
      <c r="C83" s="333">
        <v>5160.64</v>
      </c>
      <c r="D83" s="145">
        <f t="shared" ref="D83:E83" si="81">LN(B83/B84)</f>
        <v>-0.01682915907</v>
      </c>
      <c r="E83" s="145">
        <f t="shared" si="81"/>
        <v>-0.009501978334</v>
      </c>
    </row>
    <row r="84" ht="14.25" customHeight="1">
      <c r="A84" s="314">
        <v>45391.0</v>
      </c>
      <c r="B84" s="332">
        <v>46.14</v>
      </c>
      <c r="C84" s="333">
        <v>5209.91</v>
      </c>
      <c r="D84" s="145">
        <f t="shared" ref="D84:E84" si="82">LN(B84/B85)</f>
        <v>-0.01313400299</v>
      </c>
      <c r="E84" s="145">
        <f t="shared" si="82"/>
        <v>0.001444445763</v>
      </c>
    </row>
    <row r="85" ht="14.25" customHeight="1">
      <c r="A85" s="314">
        <v>45390.0</v>
      </c>
      <c r="B85" s="332">
        <v>46.75</v>
      </c>
      <c r="C85" s="333">
        <v>5202.39</v>
      </c>
      <c r="D85" s="145">
        <f t="shared" ref="D85:E85" si="83">LN(B85/B86)</f>
        <v>0.02732173415</v>
      </c>
      <c r="E85" s="145">
        <f t="shared" si="83"/>
        <v>-0.000374757493</v>
      </c>
    </row>
    <row r="86" ht="14.25" customHeight="1">
      <c r="A86" s="314">
        <v>45387.0</v>
      </c>
      <c r="B86" s="332">
        <v>45.49</v>
      </c>
      <c r="C86" s="333">
        <v>5204.34</v>
      </c>
      <c r="D86" s="145">
        <f t="shared" ref="D86:E86" si="84">LN(B86/B87)</f>
        <v>0.007059371915</v>
      </c>
      <c r="E86" s="145">
        <f t="shared" si="84"/>
        <v>0.01103807257</v>
      </c>
    </row>
    <row r="87" ht="14.25" customHeight="1">
      <c r="A87" s="314">
        <v>45386.0</v>
      </c>
      <c r="B87" s="332">
        <v>45.17</v>
      </c>
      <c r="C87" s="333">
        <v>5147.21</v>
      </c>
      <c r="D87" s="145">
        <f t="shared" ref="D87:E87" si="85">LN(B87/B88)</f>
        <v>-0.02858896288</v>
      </c>
      <c r="E87" s="145">
        <f t="shared" si="85"/>
        <v>-0.01241098306</v>
      </c>
    </row>
    <row r="88" ht="14.25" customHeight="1">
      <c r="A88" s="314">
        <v>45385.0</v>
      </c>
      <c r="B88" s="332">
        <v>46.48</v>
      </c>
      <c r="C88" s="333">
        <v>5211.49</v>
      </c>
      <c r="D88" s="145">
        <f t="shared" ref="D88:E88" si="86">LN(B88/B89)</f>
        <v>-0.03737371524</v>
      </c>
      <c r="E88" s="145">
        <f t="shared" si="86"/>
        <v>0.001090493806</v>
      </c>
    </row>
    <row r="89" ht="14.25" customHeight="1">
      <c r="A89" s="314">
        <v>45384.0</v>
      </c>
      <c r="B89" s="332">
        <v>48.25</v>
      </c>
      <c r="C89" s="333">
        <v>5205.81</v>
      </c>
      <c r="D89" s="145">
        <f t="shared" ref="D89:E89" si="87">LN(B89/B90)</f>
        <v>-0.03981838226</v>
      </c>
      <c r="E89" s="145">
        <f t="shared" si="87"/>
        <v>-0.007265395734</v>
      </c>
    </row>
    <row r="90" ht="14.25" customHeight="1">
      <c r="A90" s="314">
        <v>45383.0</v>
      </c>
      <c r="B90" s="332">
        <v>50.21</v>
      </c>
      <c r="C90" s="333">
        <v>5243.77</v>
      </c>
      <c r="D90" s="145">
        <f t="shared" ref="D90:E90" si="88">LN(B90/B91)</f>
        <v>0.003791284597</v>
      </c>
      <c r="E90" s="145">
        <f t="shared" si="88"/>
        <v>-0.002015599666</v>
      </c>
    </row>
    <row r="91" ht="14.25" customHeight="1">
      <c r="A91" s="314">
        <v>45379.0</v>
      </c>
      <c r="B91" s="332">
        <v>50.02</v>
      </c>
      <c r="C91" s="333">
        <v>5254.35</v>
      </c>
      <c r="D91" s="145">
        <f t="shared" ref="D91:E91" si="89">LN(B91/B92)</f>
        <v>0.01146086738</v>
      </c>
      <c r="E91" s="145">
        <f t="shared" si="89"/>
        <v>0.001115888771</v>
      </c>
    </row>
    <row r="92" ht="14.25" customHeight="1">
      <c r="A92" s="314">
        <v>45378.0</v>
      </c>
      <c r="B92" s="332">
        <v>49.45</v>
      </c>
      <c r="C92" s="333">
        <v>5248.49</v>
      </c>
      <c r="D92" s="145">
        <f t="shared" ref="D92:E92" si="90">LN(B92/B93)</f>
        <v>0.03017780066</v>
      </c>
      <c r="E92" s="145">
        <f t="shared" si="90"/>
        <v>0.008593565941</v>
      </c>
    </row>
    <row r="93" ht="14.25" customHeight="1">
      <c r="A93" s="314">
        <v>45377.0</v>
      </c>
      <c r="B93" s="332">
        <v>47.98</v>
      </c>
      <c r="C93" s="333">
        <v>5203.58</v>
      </c>
      <c r="D93" s="145">
        <f t="shared" ref="D93:E93" si="91">LN(B93/B94)</f>
        <v>0.02490105449</v>
      </c>
      <c r="E93" s="145">
        <f t="shared" si="91"/>
        <v>-0.002803748225</v>
      </c>
    </row>
    <row r="94" ht="14.25" customHeight="1">
      <c r="A94" s="314">
        <v>45376.0</v>
      </c>
      <c r="B94" s="332">
        <v>46.8</v>
      </c>
      <c r="C94" s="333">
        <v>5218.19</v>
      </c>
      <c r="D94" s="145">
        <f t="shared" ref="D94:E94" si="92">LN(B94/B95)</f>
        <v>0.001068947189</v>
      </c>
      <c r="E94" s="145">
        <f t="shared" si="92"/>
        <v>-0.00305959557</v>
      </c>
    </row>
    <row r="95" ht="14.25" customHeight="1">
      <c r="A95" s="314">
        <v>45373.0</v>
      </c>
      <c r="B95" s="332">
        <v>46.75</v>
      </c>
      <c r="C95" s="333">
        <v>5234.18</v>
      </c>
      <c r="D95" s="145">
        <f t="shared" ref="D95:E95" si="93">LN(B95/B96)</f>
        <v>-0.03199599394</v>
      </c>
      <c r="E95" s="145">
        <f t="shared" si="93"/>
        <v>-0.001403246406</v>
      </c>
    </row>
    <row r="96" ht="14.25" customHeight="1">
      <c r="A96" s="314">
        <v>45372.0</v>
      </c>
      <c r="B96" s="332">
        <v>48.27</v>
      </c>
      <c r="C96" s="333">
        <v>5241.53</v>
      </c>
      <c r="D96" s="145">
        <f t="shared" ref="D96:E96" si="94">LN(B96/B97)</f>
        <v>0.003528072561</v>
      </c>
      <c r="E96" s="145">
        <f t="shared" si="94"/>
        <v>0.003231372513</v>
      </c>
    </row>
    <row r="97" ht="14.25" customHeight="1">
      <c r="A97" s="314">
        <v>45371.0</v>
      </c>
      <c r="B97" s="332">
        <v>48.1</v>
      </c>
      <c r="C97" s="333">
        <v>5224.62</v>
      </c>
      <c r="D97" s="145">
        <f t="shared" ref="D97:E97" si="95">LN(B97/B98)</f>
        <v>0.01297360737</v>
      </c>
      <c r="E97" s="145">
        <f t="shared" si="95"/>
        <v>0.008864697827</v>
      </c>
    </row>
    <row r="98" ht="14.25" customHeight="1">
      <c r="A98" s="314">
        <v>45370.0</v>
      </c>
      <c r="B98" s="332">
        <v>47.48</v>
      </c>
      <c r="C98" s="333">
        <v>5178.51</v>
      </c>
      <c r="D98" s="145">
        <f t="shared" ref="D98:E98" si="96">LN(B98/B99)</f>
        <v>0.02365587134</v>
      </c>
      <c r="E98" s="145">
        <f t="shared" si="96"/>
        <v>0.005633283132</v>
      </c>
    </row>
    <row r="99" ht="14.25" customHeight="1">
      <c r="A99" s="314">
        <v>45369.0</v>
      </c>
      <c r="B99" s="332">
        <v>46.37</v>
      </c>
      <c r="C99" s="333">
        <v>5149.42</v>
      </c>
      <c r="D99" s="145">
        <f t="shared" ref="D99:E99" si="97">LN(B99/B100)</f>
        <v>0.01608730346</v>
      </c>
      <c r="E99" s="145">
        <f t="shared" si="97"/>
        <v>0.006298168875</v>
      </c>
    </row>
    <row r="100" ht="14.25" customHeight="1">
      <c r="A100" s="314">
        <v>45366.0</v>
      </c>
      <c r="B100" s="332">
        <v>45.63</v>
      </c>
      <c r="C100" s="333">
        <v>5117.09</v>
      </c>
      <c r="D100" s="145">
        <f t="shared" ref="D100:E100" si="98">LN(B100/B101)</f>
        <v>-0.005899722127</v>
      </c>
      <c r="E100" s="145">
        <f t="shared" si="98"/>
        <v>-0.006503996117</v>
      </c>
    </row>
    <row r="101" ht="14.25" customHeight="1">
      <c r="A101" s="314">
        <v>45365.0</v>
      </c>
      <c r="B101" s="332">
        <v>45.9</v>
      </c>
      <c r="C101" s="333">
        <v>5150.48</v>
      </c>
      <c r="D101" s="145">
        <f t="shared" ref="D101:E101" si="99">LN(B101/B102)</f>
        <v>0.00502348987</v>
      </c>
      <c r="E101" s="145">
        <f t="shared" si="99"/>
        <v>-0.002875205916</v>
      </c>
    </row>
    <row r="102" ht="14.25" customHeight="1">
      <c r="A102" s="314">
        <v>45364.0</v>
      </c>
      <c r="B102" s="332">
        <v>45.67</v>
      </c>
      <c r="C102" s="333">
        <v>5165.31</v>
      </c>
      <c r="D102" s="145">
        <f t="shared" ref="D102:E102" si="100">LN(B102/B103)</f>
        <v>0.001753232972</v>
      </c>
      <c r="E102" s="145">
        <f t="shared" si="100"/>
        <v>-0.001926391572</v>
      </c>
    </row>
    <row r="103" ht="14.25" customHeight="1">
      <c r="A103" s="314">
        <v>45363.0</v>
      </c>
      <c r="B103" s="332">
        <v>45.59</v>
      </c>
      <c r="C103" s="333">
        <v>5175.27</v>
      </c>
      <c r="D103" s="145">
        <f t="shared" ref="D103:E103" si="101">LN(B103/B104)</f>
        <v>0.005278217664</v>
      </c>
      <c r="E103" s="145">
        <f t="shared" si="101"/>
        <v>0.01113949736</v>
      </c>
    </row>
    <row r="104" ht="14.25" customHeight="1">
      <c r="A104" s="314">
        <v>45362.0</v>
      </c>
      <c r="B104" s="332">
        <v>45.35</v>
      </c>
      <c r="C104" s="333">
        <v>5117.94</v>
      </c>
      <c r="D104" s="145">
        <f t="shared" ref="D104:E104" si="102">LN(B104/B105)</f>
        <v>0.01309529312</v>
      </c>
      <c r="E104" s="145">
        <f t="shared" si="102"/>
        <v>-0.001122868255</v>
      </c>
    </row>
    <row r="105" ht="14.25" customHeight="1">
      <c r="A105" s="314">
        <v>45359.0</v>
      </c>
      <c r="B105" s="332">
        <v>44.76</v>
      </c>
      <c r="C105" s="333">
        <v>5123.69</v>
      </c>
      <c r="D105" s="145">
        <f t="shared" ref="D105:E105" si="103">LN(B105/B106)</f>
        <v>0.02190940263</v>
      </c>
      <c r="E105" s="145">
        <f t="shared" si="103"/>
        <v>-0.006549938066</v>
      </c>
    </row>
    <row r="106" ht="14.25" customHeight="1">
      <c r="A106" s="314">
        <v>45358.0</v>
      </c>
      <c r="B106" s="332">
        <v>43.79</v>
      </c>
      <c r="C106" s="333">
        <v>5157.36</v>
      </c>
      <c r="D106" s="145">
        <f t="shared" ref="D106:E106" si="104">LN(B106/B107)</f>
        <v>-0.02235613036</v>
      </c>
      <c r="E106" s="145">
        <f t="shared" si="104"/>
        <v>0.01025138288</v>
      </c>
    </row>
    <row r="107" ht="14.25" customHeight="1">
      <c r="A107" s="314">
        <v>45357.0</v>
      </c>
      <c r="B107" s="332">
        <v>44.78</v>
      </c>
      <c r="C107" s="333">
        <v>5104.76</v>
      </c>
      <c r="D107" s="145">
        <f t="shared" ref="D107:E107" si="105">LN(B107/B108)</f>
        <v>-0.007120635338</v>
      </c>
      <c r="E107" s="145">
        <f t="shared" si="105"/>
        <v>0.005127959537</v>
      </c>
    </row>
    <row r="108" ht="14.25" customHeight="1">
      <c r="A108" s="314">
        <v>45356.0</v>
      </c>
      <c r="B108" s="332">
        <v>45.1</v>
      </c>
      <c r="C108" s="333">
        <v>5078.65</v>
      </c>
      <c r="D108" s="145">
        <f t="shared" ref="D108:E108" si="106">LN(B108/B109)</f>
        <v>-0.01212136053</v>
      </c>
      <c r="E108" s="145">
        <f t="shared" si="106"/>
        <v>-0.01024534898</v>
      </c>
    </row>
    <row r="109" ht="14.25" customHeight="1">
      <c r="A109" s="314">
        <v>45355.0</v>
      </c>
      <c r="B109" s="332">
        <v>45.65</v>
      </c>
      <c r="C109" s="333">
        <v>5130.95</v>
      </c>
      <c r="D109" s="145">
        <f t="shared" ref="D109:E109" si="107">LN(B109/B110)</f>
        <v>-0.0006569583068</v>
      </c>
      <c r="E109" s="145">
        <f t="shared" si="107"/>
        <v>-0.001193997432</v>
      </c>
    </row>
    <row r="110" ht="14.25" customHeight="1">
      <c r="A110" s="314">
        <v>45352.0</v>
      </c>
      <c r="B110" s="332">
        <v>45.68</v>
      </c>
      <c r="C110" s="333">
        <v>5137.08</v>
      </c>
      <c r="D110" s="145">
        <f t="shared" ref="D110:E110" si="108">LN(B110/B111)</f>
        <v>-0.0004377325524</v>
      </c>
      <c r="E110" s="145">
        <f t="shared" si="108"/>
        <v>0.007975925058</v>
      </c>
    </row>
    <row r="111" ht="14.25" customHeight="1">
      <c r="A111" s="314">
        <v>45351.0</v>
      </c>
      <c r="B111" s="332">
        <v>45.7</v>
      </c>
      <c r="C111" s="333">
        <v>5096.27</v>
      </c>
      <c r="D111" s="145">
        <f t="shared" ref="D111:E111" si="109">LN(B111/B112)</f>
        <v>-0.05595418796</v>
      </c>
      <c r="E111" s="145">
        <f t="shared" si="109"/>
        <v>0.005215420393</v>
      </c>
    </row>
    <row r="112" ht="14.25" customHeight="1">
      <c r="A112" s="314">
        <v>45350.0</v>
      </c>
      <c r="B112" s="332">
        <v>48.33</v>
      </c>
      <c r="C112" s="333">
        <v>5069.76</v>
      </c>
      <c r="D112" s="145">
        <f t="shared" ref="D112:E112" si="110">LN(B112/B113)</f>
        <v>0.01921930894</v>
      </c>
      <c r="E112" s="145">
        <f t="shared" si="110"/>
        <v>-0.001659450476</v>
      </c>
    </row>
    <row r="113" ht="14.25" customHeight="1">
      <c r="A113" s="314">
        <v>45349.0</v>
      </c>
      <c r="B113" s="332">
        <v>47.41</v>
      </c>
      <c r="C113" s="333">
        <v>5078.18</v>
      </c>
      <c r="D113" s="145">
        <f t="shared" ref="D113:E113" si="111">LN(B113/B114)</f>
        <v>0.01938086432</v>
      </c>
      <c r="E113" s="145">
        <f t="shared" si="111"/>
        <v>0.001704818544</v>
      </c>
    </row>
    <row r="114" ht="14.25" customHeight="1">
      <c r="A114" s="314">
        <v>45348.0</v>
      </c>
      <c r="B114" s="332">
        <v>46.5</v>
      </c>
      <c r="C114" s="333">
        <v>5069.53</v>
      </c>
      <c r="D114" s="145">
        <f t="shared" ref="D114:E114" si="112">LN(B114/B115)</f>
        <v>-0.01600034135</v>
      </c>
      <c r="E114" s="145">
        <f t="shared" si="112"/>
        <v>-0.003793935246</v>
      </c>
    </row>
    <row r="115" ht="14.25" customHeight="1">
      <c r="A115" s="314">
        <v>45345.0</v>
      </c>
      <c r="B115" s="332">
        <v>47.25</v>
      </c>
      <c r="C115" s="333">
        <v>5088.8</v>
      </c>
      <c r="D115" s="145">
        <f t="shared" ref="D115:E115" si="113">LN(B115/B116)</f>
        <v>0.01192264496</v>
      </c>
      <c r="E115" s="145">
        <f t="shared" si="113"/>
        <v>0.0003478831737</v>
      </c>
    </row>
    <row r="116" ht="14.25" customHeight="1">
      <c r="A116" s="314">
        <v>45344.0</v>
      </c>
      <c r="B116" s="332">
        <v>46.69</v>
      </c>
      <c r="C116" s="333">
        <v>5087.03</v>
      </c>
      <c r="D116" s="145">
        <f t="shared" ref="D116:E116" si="114">LN(B116/B117)</f>
        <v>0.005799608137</v>
      </c>
      <c r="E116" s="145">
        <f t="shared" si="114"/>
        <v>0.02090289169</v>
      </c>
    </row>
    <row r="117" ht="14.25" customHeight="1">
      <c r="A117" s="314">
        <v>45343.0</v>
      </c>
      <c r="B117" s="332">
        <v>46.42</v>
      </c>
      <c r="C117" s="333">
        <v>4981.8</v>
      </c>
      <c r="D117" s="145">
        <f t="shared" ref="D117:E117" si="115">LN(B117/B118)</f>
        <v>-0.02004758973</v>
      </c>
      <c r="E117" s="145">
        <f t="shared" si="115"/>
        <v>0.001263393595</v>
      </c>
    </row>
    <row r="118" ht="14.25" customHeight="1">
      <c r="A118" s="314">
        <v>45342.0</v>
      </c>
      <c r="B118" s="332">
        <v>47.36</v>
      </c>
      <c r="C118" s="333">
        <v>4975.51</v>
      </c>
      <c r="D118" s="145">
        <f t="shared" ref="D118:E118" si="116">LN(B118/B119)</f>
        <v>0.04226588553</v>
      </c>
      <c r="E118" s="145">
        <f t="shared" si="116"/>
        <v>-0.006023414477</v>
      </c>
    </row>
    <row r="119" ht="14.25" customHeight="1">
      <c r="A119" s="314">
        <v>45338.0</v>
      </c>
      <c r="B119" s="332">
        <v>45.4</v>
      </c>
      <c r="C119" s="333">
        <v>5005.57</v>
      </c>
      <c r="D119" s="145">
        <f t="shared" ref="D119:E119" si="117">LN(B119/B120)</f>
        <v>-0.00220022091</v>
      </c>
      <c r="E119" s="145">
        <f t="shared" si="117"/>
        <v>-0.004815012342</v>
      </c>
    </row>
    <row r="120" ht="14.25" customHeight="1">
      <c r="A120" s="314">
        <v>45337.0</v>
      </c>
      <c r="B120" s="332">
        <v>45.5</v>
      </c>
      <c r="C120" s="333">
        <v>5029.73</v>
      </c>
      <c r="D120" s="145">
        <f t="shared" ref="D120:E120" si="118">LN(B120/B121)</f>
        <v>0.03625369055</v>
      </c>
      <c r="E120" s="145">
        <f t="shared" si="118"/>
        <v>0.005804399992</v>
      </c>
    </row>
    <row r="121" ht="14.25" customHeight="1">
      <c r="A121" s="314">
        <v>45336.0</v>
      </c>
      <c r="B121" s="332">
        <v>43.88</v>
      </c>
      <c r="C121" s="333">
        <v>5000.62</v>
      </c>
      <c r="D121" s="145">
        <f t="shared" ref="D121:E121" si="119">LN(B121/B122)</f>
        <v>0.01399908117</v>
      </c>
      <c r="E121" s="145">
        <f t="shared" si="119"/>
        <v>0.009534129097</v>
      </c>
    </row>
    <row r="122" ht="14.25" customHeight="1">
      <c r="A122" s="314">
        <v>45335.0</v>
      </c>
      <c r="B122" s="332">
        <v>43.27</v>
      </c>
      <c r="C122" s="333">
        <v>4953.17</v>
      </c>
      <c r="D122" s="145">
        <f t="shared" ref="D122:E122" si="120">LN(B122/B123)</f>
        <v>-0.03340840183</v>
      </c>
      <c r="E122" s="145">
        <f t="shared" si="120"/>
        <v>-0.01376862476</v>
      </c>
    </row>
    <row r="123" ht="14.25" customHeight="1">
      <c r="A123" s="314">
        <v>45334.0</v>
      </c>
      <c r="B123" s="332">
        <v>44.74</v>
      </c>
      <c r="C123" s="333">
        <v>5021.84</v>
      </c>
      <c r="D123" s="145">
        <f t="shared" ref="D123:E123" si="121">LN(B123/B124)</f>
        <v>0.0004471272151</v>
      </c>
      <c r="E123" s="145">
        <f t="shared" si="121"/>
        <v>-0.0009494002276</v>
      </c>
    </row>
    <row r="124" ht="14.25" customHeight="1">
      <c r="A124" s="314">
        <v>45331.0</v>
      </c>
      <c r="B124" s="332">
        <v>44.72</v>
      </c>
      <c r="C124" s="333">
        <v>5026.61</v>
      </c>
      <c r="D124" s="145">
        <f t="shared" ref="D124:E124" si="122">LN(B124/B125)</f>
        <v>0.007857263456</v>
      </c>
      <c r="E124" s="145">
        <f t="shared" si="122"/>
        <v>0.005725975591</v>
      </c>
    </row>
    <row r="125" ht="14.25" customHeight="1">
      <c r="A125" s="314">
        <v>45330.0</v>
      </c>
      <c r="B125" s="332">
        <v>44.37</v>
      </c>
      <c r="C125" s="333">
        <v>4997.91</v>
      </c>
      <c r="D125" s="145">
        <f t="shared" ref="D125:E125" si="123">LN(B125/B126)</f>
        <v>0.006330566021</v>
      </c>
      <c r="E125" s="145">
        <f t="shared" si="123"/>
        <v>0.0005704010074</v>
      </c>
    </row>
    <row r="126" ht="14.25" customHeight="1">
      <c r="A126" s="314">
        <v>45329.0</v>
      </c>
      <c r="B126" s="332">
        <v>44.09</v>
      </c>
      <c r="C126" s="333">
        <v>4995.06</v>
      </c>
      <c r="D126" s="145">
        <f t="shared" ref="D126:E126" si="124">LN(B126/B127)</f>
        <v>0.02178235841</v>
      </c>
      <c r="E126" s="145">
        <f t="shared" si="124"/>
        <v>0.008207666921</v>
      </c>
    </row>
    <row r="127" ht="14.25" customHeight="1">
      <c r="A127" s="314">
        <v>45328.0</v>
      </c>
      <c r="B127" s="332">
        <v>43.14</v>
      </c>
      <c r="C127" s="333">
        <v>4954.23</v>
      </c>
      <c r="D127" s="145">
        <f t="shared" ref="D127:E127" si="125">LN(B127/B128)</f>
        <v>0.008146210532</v>
      </c>
      <c r="E127" s="145">
        <f t="shared" si="125"/>
        <v>0.002307761728</v>
      </c>
    </row>
    <row r="128" ht="14.25" customHeight="1">
      <c r="A128" s="314">
        <v>45327.0</v>
      </c>
      <c r="B128" s="332">
        <v>42.79</v>
      </c>
      <c r="C128" s="333">
        <v>4942.81</v>
      </c>
      <c r="D128" s="145">
        <f t="shared" ref="D128:E128" si="126">LN(B128/B129)</f>
        <v>-0.01530642128</v>
      </c>
      <c r="E128" s="145">
        <f t="shared" si="126"/>
        <v>-0.003191464136</v>
      </c>
    </row>
    <row r="129" ht="14.25" customHeight="1">
      <c r="A129" s="314">
        <v>45324.0</v>
      </c>
      <c r="B129" s="332">
        <v>43.45</v>
      </c>
      <c r="C129" s="333">
        <v>4958.61</v>
      </c>
      <c r="D129" s="145">
        <f t="shared" ref="D129:E129" si="127">LN(B129/B130)</f>
        <v>-0.001379945021</v>
      </c>
      <c r="E129" s="145">
        <f t="shared" si="127"/>
        <v>0.01062778635</v>
      </c>
    </row>
    <row r="130" ht="14.25" customHeight="1">
      <c r="A130" s="314">
        <v>45323.0</v>
      </c>
      <c r="B130" s="332">
        <v>43.51</v>
      </c>
      <c r="C130" s="333">
        <v>4906.19</v>
      </c>
      <c r="D130" s="145">
        <f t="shared" ref="D130:E130" si="128">LN(B130/B131)</f>
        <v>0.01972908369</v>
      </c>
      <c r="E130" s="145">
        <f t="shared" si="128"/>
        <v>0.0124162779</v>
      </c>
    </row>
    <row r="131" ht="14.25" customHeight="1">
      <c r="A131" s="314">
        <v>45322.0</v>
      </c>
      <c r="B131" s="332">
        <v>42.66</v>
      </c>
      <c r="C131" s="333">
        <v>4845.65</v>
      </c>
      <c r="D131" s="145">
        <f t="shared" ref="D131:E131" si="129">LN(B131/B132)</f>
        <v>-0.02294156924</v>
      </c>
      <c r="E131" s="145">
        <f t="shared" si="129"/>
        <v>-0.01623678796</v>
      </c>
    </row>
    <row r="132" ht="14.25" customHeight="1">
      <c r="A132" s="314">
        <v>45321.0</v>
      </c>
      <c r="B132" s="332">
        <v>43.65</v>
      </c>
      <c r="C132" s="333">
        <v>4924.97</v>
      </c>
      <c r="D132" s="145">
        <f t="shared" ref="D132:E132" si="130">LN(B132/B133)</f>
        <v>0.007588860153</v>
      </c>
      <c r="E132" s="145">
        <f t="shared" si="130"/>
        <v>-0.0006008383499</v>
      </c>
    </row>
    <row r="133" ht="14.25" customHeight="1">
      <c r="A133" s="314">
        <v>45320.0</v>
      </c>
      <c r="B133" s="332">
        <v>43.32</v>
      </c>
      <c r="C133" s="333">
        <v>4927.93</v>
      </c>
      <c r="D133" s="145">
        <f t="shared" ref="D133:E133" si="131">LN(B133/B134)</f>
        <v>0.02052310839</v>
      </c>
      <c r="E133" s="145">
        <f t="shared" si="131"/>
        <v>0.007528373761</v>
      </c>
    </row>
    <row r="134" ht="14.25" customHeight="1">
      <c r="A134" s="314">
        <v>45317.0</v>
      </c>
      <c r="B134" s="332">
        <v>42.44</v>
      </c>
      <c r="C134" s="333">
        <v>4890.97</v>
      </c>
      <c r="D134" s="145">
        <f t="shared" ref="D134:E134" si="132">LN(B134/B135)</f>
        <v>0.01854987791</v>
      </c>
      <c r="E134" s="145">
        <f t="shared" si="132"/>
        <v>-0.0006520097562</v>
      </c>
    </row>
    <row r="135" ht="14.25" customHeight="1">
      <c r="A135" s="314">
        <v>45316.0</v>
      </c>
      <c r="B135" s="332">
        <v>41.66</v>
      </c>
      <c r="C135" s="333">
        <v>4894.16</v>
      </c>
      <c r="D135" s="145">
        <f t="shared" ref="D135:E135" si="133">LN(B135/B136)</f>
        <v>0.01256055161</v>
      </c>
      <c r="E135" s="145">
        <f t="shared" si="133"/>
        <v>0.005246506092</v>
      </c>
    </row>
    <row r="136" ht="14.25" customHeight="1">
      <c r="A136" s="314">
        <v>45315.0</v>
      </c>
      <c r="B136" s="332">
        <v>41.14</v>
      </c>
      <c r="C136" s="333">
        <v>4868.55</v>
      </c>
      <c r="D136" s="145">
        <f t="shared" ref="D136:E136" si="134">LN(B136/B137)</f>
        <v>-0.007265713726</v>
      </c>
      <c r="E136" s="145">
        <f t="shared" si="134"/>
        <v>0.0008116591683</v>
      </c>
    </row>
    <row r="137" ht="14.25" customHeight="1">
      <c r="A137" s="314">
        <v>45314.0</v>
      </c>
      <c r="B137" s="332">
        <v>41.44</v>
      </c>
      <c r="C137" s="333">
        <v>4864.6</v>
      </c>
      <c r="D137" s="145">
        <f t="shared" ref="D137:E137" si="135">LN(B137/B138)</f>
        <v>-0.01437494806</v>
      </c>
      <c r="E137" s="145">
        <f t="shared" si="135"/>
        <v>0.002917131506</v>
      </c>
    </row>
    <row r="138" ht="14.25" customHeight="1">
      <c r="A138" s="314">
        <v>45313.0</v>
      </c>
      <c r="B138" s="332">
        <v>42.04</v>
      </c>
      <c r="C138" s="333">
        <v>4850.43</v>
      </c>
      <c r="D138" s="145">
        <f t="shared" ref="D138:E138" si="136">LN(B138/B139)</f>
        <v>-0.009234113205</v>
      </c>
      <c r="E138" s="145">
        <f t="shared" si="136"/>
        <v>0.002191897054</v>
      </c>
    </row>
    <row r="139" ht="14.25" customHeight="1">
      <c r="A139" s="314">
        <v>45310.0</v>
      </c>
      <c r="B139" s="332">
        <v>42.43</v>
      </c>
      <c r="C139" s="333">
        <v>4839.81</v>
      </c>
      <c r="D139" s="145">
        <f t="shared" ref="D139:E139" si="137">LN(B139/B140)</f>
        <v>-0.002824195805</v>
      </c>
      <c r="E139" s="145">
        <f t="shared" si="137"/>
        <v>0.01223828387</v>
      </c>
    </row>
    <row r="140" ht="14.25" customHeight="1">
      <c r="A140" s="314">
        <v>45309.0</v>
      </c>
      <c r="B140" s="332">
        <v>42.55</v>
      </c>
      <c r="C140" s="333">
        <v>4780.94</v>
      </c>
      <c r="D140" s="145">
        <f t="shared" ref="D140:E140" si="138">LN(B140/B141)</f>
        <v>-0.006091865137</v>
      </c>
      <c r="E140" s="145">
        <f t="shared" si="138"/>
        <v>0.00876672474</v>
      </c>
    </row>
    <row r="141" ht="14.25" customHeight="1">
      <c r="A141" s="314">
        <v>45308.0</v>
      </c>
      <c r="B141" s="332">
        <v>42.81</v>
      </c>
      <c r="C141" s="333">
        <v>4739.21</v>
      </c>
      <c r="D141" s="145">
        <f t="shared" ref="D141:E141" si="139">LN(B141/B142)</f>
        <v>-0.007678920804</v>
      </c>
      <c r="E141" s="145">
        <f t="shared" si="139"/>
        <v>-0.005632727127</v>
      </c>
    </row>
    <row r="142" ht="14.25" customHeight="1">
      <c r="A142" s="314">
        <v>45307.0</v>
      </c>
      <c r="B142" s="332">
        <v>43.14</v>
      </c>
      <c r="C142" s="333">
        <v>4765.98</v>
      </c>
      <c r="D142" s="145">
        <f t="shared" ref="D142:E142" si="140">LN(B142/B143)</f>
        <v>0.02179348117</v>
      </c>
      <c r="E142" s="145">
        <f t="shared" si="140"/>
        <v>-0.003738298623</v>
      </c>
    </row>
    <row r="143" ht="14.25" customHeight="1">
      <c r="A143" s="314">
        <v>45303.0</v>
      </c>
      <c r="B143" s="332">
        <v>42.21</v>
      </c>
      <c r="C143" s="333">
        <v>4783.83</v>
      </c>
      <c r="D143" s="145">
        <f t="shared" ref="D143:E143" si="141">LN(B143/B144)</f>
        <v>-0.02086583732</v>
      </c>
      <c r="E143" s="145">
        <f t="shared" si="141"/>
        <v>0.0007507264519</v>
      </c>
    </row>
    <row r="144" ht="14.25" customHeight="1">
      <c r="A144" s="314">
        <v>45302.0</v>
      </c>
      <c r="B144" s="332">
        <v>43.1</v>
      </c>
      <c r="C144" s="333">
        <v>4780.24</v>
      </c>
      <c r="D144" s="145">
        <f t="shared" ref="D144:E144" si="142">LN(B144/B145)</f>
        <v>-0.02361682617</v>
      </c>
      <c r="E144" s="145">
        <f t="shared" si="142"/>
        <v>-0.000671289036</v>
      </c>
    </row>
    <row r="145" ht="14.25" customHeight="1">
      <c r="A145" s="314">
        <v>45301.0</v>
      </c>
      <c r="B145" s="332">
        <v>44.13</v>
      </c>
      <c r="C145" s="333">
        <v>4783.45</v>
      </c>
      <c r="D145" s="145">
        <f t="shared" ref="D145:E145" si="143">LN(B145/B146)</f>
        <v>-0.01952266649</v>
      </c>
      <c r="E145" s="145">
        <f t="shared" si="143"/>
        <v>0.00564993982</v>
      </c>
    </row>
    <row r="146" ht="14.25" customHeight="1">
      <c r="A146" s="314">
        <v>45300.0</v>
      </c>
      <c r="B146" s="332">
        <v>45.0</v>
      </c>
      <c r="C146" s="333">
        <v>4756.5</v>
      </c>
      <c r="D146" s="145">
        <f t="shared" ref="D146:E146" si="144">LN(B146/B147)</f>
        <v>-0.01434111727</v>
      </c>
      <c r="E146" s="145">
        <f t="shared" si="144"/>
        <v>-0.001478985652</v>
      </c>
    </row>
    <row r="147" ht="14.25" customHeight="1">
      <c r="A147" s="314">
        <v>45299.0</v>
      </c>
      <c r="B147" s="332">
        <v>45.65</v>
      </c>
      <c r="C147" s="333">
        <v>4763.54</v>
      </c>
      <c r="D147" s="145">
        <f t="shared" ref="D147:E147" si="145">LN(B147/B148)</f>
        <v>0.0208064168</v>
      </c>
      <c r="E147" s="145">
        <f t="shared" si="145"/>
        <v>0.01401598713</v>
      </c>
    </row>
    <row r="148" ht="14.25" customHeight="1">
      <c r="A148" s="314">
        <v>45296.0</v>
      </c>
      <c r="B148" s="332">
        <v>44.71</v>
      </c>
      <c r="C148" s="333">
        <v>4697.24</v>
      </c>
      <c r="D148" s="145">
        <f t="shared" ref="D148:E148" si="146">LN(B148/B149)</f>
        <v>0.02881651462</v>
      </c>
      <c r="E148" s="145">
        <f t="shared" si="146"/>
        <v>0.001824009234</v>
      </c>
    </row>
    <row r="149" ht="14.25" customHeight="1">
      <c r="A149" s="314">
        <v>45295.0</v>
      </c>
      <c r="B149" s="332">
        <v>43.44</v>
      </c>
      <c r="C149" s="333">
        <v>4688.68</v>
      </c>
      <c r="D149" s="145">
        <f t="shared" ref="D149:E149" si="147">LN(B149/B150)</f>
        <v>-0.003447090625</v>
      </c>
      <c r="E149" s="145">
        <f t="shared" si="147"/>
        <v>-0.0034342967</v>
      </c>
    </row>
    <row r="150" ht="14.25" customHeight="1">
      <c r="A150" s="314">
        <v>45294.0</v>
      </c>
      <c r="B150" s="332">
        <v>43.59</v>
      </c>
      <c r="C150" s="333">
        <v>4704.81</v>
      </c>
      <c r="D150" s="145">
        <f t="shared" ref="D150:E150" si="148">LN(B150/B151)</f>
        <v>-0.02626367847</v>
      </c>
      <c r="E150" s="145">
        <f t="shared" si="148"/>
        <v>-0.008048614309</v>
      </c>
    </row>
    <row r="151" ht="14.25" customHeight="1">
      <c r="A151" s="314">
        <v>45293.0</v>
      </c>
      <c r="B151" s="332">
        <v>44.75</v>
      </c>
      <c r="C151" s="333">
        <v>4742.83</v>
      </c>
      <c r="D151" s="145">
        <f t="shared" ref="D151:E151" si="149">LN(B151/B152)</f>
        <v>0.03617730433</v>
      </c>
      <c r="E151" s="145">
        <f t="shared" si="149"/>
        <v>-0.005676660893</v>
      </c>
    </row>
    <row r="152" ht="14.25" customHeight="1">
      <c r="A152" s="314">
        <v>45289.0</v>
      </c>
      <c r="B152" s="332">
        <v>43.16</v>
      </c>
      <c r="C152" s="333">
        <v>4769.83</v>
      </c>
      <c r="D152" s="145">
        <f t="shared" ref="D152:E152" si="150">LN(B152/B153)</f>
        <v>0.0006953297302</v>
      </c>
      <c r="E152" s="145">
        <f t="shared" si="150"/>
        <v>-0.002830473</v>
      </c>
    </row>
    <row r="153" ht="14.25" customHeight="1">
      <c r="A153" s="314">
        <v>45288.0</v>
      </c>
      <c r="B153" s="332">
        <v>43.13</v>
      </c>
      <c r="C153" s="333">
        <v>4783.35</v>
      </c>
      <c r="D153" s="145">
        <f t="shared" ref="D153:E153" si="151">LN(B153/B154)</f>
        <v>0.009785725806</v>
      </c>
      <c r="E153" s="145">
        <f t="shared" si="151"/>
        <v>0.0003701020332</v>
      </c>
    </row>
    <row r="154" ht="14.25" customHeight="1">
      <c r="A154" s="314">
        <v>45287.0</v>
      </c>
      <c r="B154" s="332">
        <v>42.71</v>
      </c>
      <c r="C154" s="333">
        <v>4781.58</v>
      </c>
      <c r="D154" s="145">
        <f t="shared" ref="D154:E154" si="152">LN(B154/B155)</f>
        <v>0.004693742483</v>
      </c>
      <c r="E154" s="145">
        <f t="shared" si="152"/>
        <v>0.001429419278</v>
      </c>
    </row>
    <row r="155" ht="14.25" customHeight="1">
      <c r="A155" s="314">
        <v>45286.0</v>
      </c>
      <c r="B155" s="332">
        <v>42.51</v>
      </c>
      <c r="C155" s="333">
        <v>4774.75</v>
      </c>
      <c r="D155" s="145">
        <f t="shared" ref="D155:E155" si="153">LN(B155/B156)</f>
        <v>-0.01355160926</v>
      </c>
      <c r="E155" s="145">
        <f t="shared" si="153"/>
        <v>0.0042227364</v>
      </c>
    </row>
    <row r="156" ht="14.25" customHeight="1">
      <c r="A156" s="314">
        <v>45282.0</v>
      </c>
      <c r="B156" s="332">
        <v>43.09</v>
      </c>
      <c r="C156" s="333">
        <v>4754.63</v>
      </c>
      <c r="D156" s="145">
        <f t="shared" ref="D156:E156" si="154">LN(B156/B157)</f>
        <v>-0.01451471168</v>
      </c>
      <c r="E156" s="145">
        <f t="shared" si="154"/>
        <v>0.0016587068</v>
      </c>
    </row>
    <row r="157" ht="14.25" customHeight="1">
      <c r="A157" s="314">
        <v>45281.0</v>
      </c>
      <c r="B157" s="332">
        <v>43.72</v>
      </c>
      <c r="C157" s="333">
        <v>4746.75</v>
      </c>
      <c r="D157" s="145">
        <f t="shared" ref="D157:E157" si="155">LN(B157/B158)</f>
        <v>0.03752042113</v>
      </c>
      <c r="E157" s="145">
        <f t="shared" si="155"/>
        <v>0.01024879009</v>
      </c>
    </row>
    <row r="158" ht="14.25" customHeight="1">
      <c r="A158" s="314">
        <v>45280.0</v>
      </c>
      <c r="B158" s="332">
        <v>42.11</v>
      </c>
      <c r="C158" s="333">
        <v>4698.35</v>
      </c>
      <c r="D158" s="145">
        <f t="shared" ref="D158:E158" si="156">LN(B158/B159)</f>
        <v>-0.008983511953</v>
      </c>
      <c r="E158" s="145">
        <f t="shared" si="156"/>
        <v>-0.01479314417</v>
      </c>
    </row>
    <row r="159" ht="14.25" customHeight="1">
      <c r="A159" s="314">
        <v>45279.0</v>
      </c>
      <c r="B159" s="332">
        <v>42.49</v>
      </c>
      <c r="C159" s="333">
        <v>4768.37</v>
      </c>
      <c r="D159" s="145">
        <f t="shared" ref="D159:E159" si="157">LN(B159/B160)</f>
        <v>0.02478087255</v>
      </c>
      <c r="E159" s="145">
        <f t="shared" si="157"/>
        <v>0.005849255235</v>
      </c>
    </row>
    <row r="160" ht="14.25" customHeight="1">
      <c r="A160" s="314">
        <v>45278.0</v>
      </c>
      <c r="B160" s="332">
        <v>41.45</v>
      </c>
      <c r="C160" s="333">
        <v>4740.56</v>
      </c>
      <c r="D160" s="145">
        <f t="shared" ref="D160:E160" si="158">LN(B160/B161)</f>
        <v>0.005079222433</v>
      </c>
      <c r="E160" s="145">
        <f t="shared" si="158"/>
        <v>0.004518097487</v>
      </c>
    </row>
    <row r="161" ht="14.25" customHeight="1">
      <c r="A161" s="314">
        <v>45275.0</v>
      </c>
      <c r="B161" s="332">
        <v>41.24</v>
      </c>
      <c r="C161" s="333">
        <v>4719.19</v>
      </c>
      <c r="D161" s="145">
        <f t="shared" ref="D161:E161" si="159">LN(B161/B162)</f>
        <v>-0.01133224906</v>
      </c>
      <c r="E161" s="145">
        <f t="shared" si="159"/>
        <v>-0.0000762813681</v>
      </c>
    </row>
    <row r="162" ht="14.25" customHeight="1">
      <c r="A162" s="314">
        <v>45274.0</v>
      </c>
      <c r="B162" s="332">
        <v>41.71</v>
      </c>
      <c r="C162" s="333">
        <v>4719.55</v>
      </c>
      <c r="D162" s="145">
        <f t="shared" ref="D162:E162" si="160">LN(B162/B163)</f>
        <v>0.03786943283</v>
      </c>
      <c r="E162" s="145">
        <f t="shared" si="160"/>
        <v>0.002643573374</v>
      </c>
    </row>
    <row r="163" ht="14.25" customHeight="1">
      <c r="A163" s="314">
        <v>45273.0</v>
      </c>
      <c r="B163" s="332">
        <v>40.16</v>
      </c>
      <c r="C163" s="333">
        <v>4707.09</v>
      </c>
      <c r="D163" s="145">
        <f t="shared" ref="D163:E163" si="161">LN(B163/B164)</f>
        <v>0.03470899393</v>
      </c>
      <c r="E163" s="145">
        <f t="shared" si="161"/>
        <v>0.01355842043</v>
      </c>
    </row>
    <row r="164" ht="14.25" customHeight="1">
      <c r="A164" s="314">
        <v>45272.0</v>
      </c>
      <c r="B164" s="332">
        <v>38.79</v>
      </c>
      <c r="C164" s="333">
        <v>4643.7</v>
      </c>
      <c r="D164" s="145">
        <f t="shared" ref="D164:E164" si="162">LN(B164/B165)</f>
        <v>0</v>
      </c>
      <c r="E164" s="145">
        <f t="shared" si="162"/>
        <v>0.00458875806</v>
      </c>
    </row>
    <row r="165" ht="14.25" customHeight="1">
      <c r="A165" s="314">
        <v>45271.0</v>
      </c>
      <c r="B165" s="332">
        <v>38.79</v>
      </c>
      <c r="C165" s="333">
        <v>4622.44</v>
      </c>
      <c r="D165" s="145">
        <f t="shared" ref="D165:E165" si="163">LN(B165/B166)</f>
        <v>0.03195662187</v>
      </c>
      <c r="E165" s="145">
        <f t="shared" si="163"/>
        <v>0.003916851675</v>
      </c>
    </row>
    <row r="166" ht="14.25" customHeight="1">
      <c r="A166" s="314">
        <v>45268.0</v>
      </c>
      <c r="B166" s="332">
        <v>37.57</v>
      </c>
      <c r="C166" s="333">
        <v>4604.37</v>
      </c>
      <c r="D166" s="145">
        <f t="shared" ref="D166:E166" si="164">LN(B166/B167)</f>
        <v>0.01501771319</v>
      </c>
      <c r="E166" s="145">
        <f t="shared" si="164"/>
        <v>0.004087074621</v>
      </c>
    </row>
    <row r="167" ht="14.25" customHeight="1">
      <c r="A167" s="314">
        <v>45267.0</v>
      </c>
      <c r="B167" s="332">
        <v>37.01</v>
      </c>
      <c r="C167" s="333">
        <v>4585.59</v>
      </c>
      <c r="D167" s="145">
        <f t="shared" ref="D167:E167" si="165">LN(B167/B168)</f>
        <v>0.0005405405537</v>
      </c>
      <c r="E167" s="145">
        <f t="shared" si="165"/>
        <v>0.007936610413</v>
      </c>
    </row>
    <row r="168" ht="14.25" customHeight="1">
      <c r="A168" s="314">
        <v>45266.0</v>
      </c>
      <c r="B168" s="332">
        <v>36.99</v>
      </c>
      <c r="C168" s="333">
        <v>4549.34</v>
      </c>
      <c r="D168" s="145">
        <f t="shared" ref="D168:E168" si="166">LN(B168/B169)</f>
        <v>0.04818207659</v>
      </c>
      <c r="E168" s="145">
        <f t="shared" si="166"/>
        <v>-0.003913779111</v>
      </c>
    </row>
    <row r="169" ht="14.25" customHeight="1">
      <c r="A169" s="314">
        <v>45265.0</v>
      </c>
      <c r="B169" s="332">
        <v>35.25</v>
      </c>
      <c r="C169" s="333">
        <v>4567.18</v>
      </c>
      <c r="D169" s="145">
        <f t="shared" ref="D169:E169" si="167">LN(B169/B170)</f>
        <v>-0.04574602179</v>
      </c>
      <c r="E169" s="145">
        <f t="shared" si="167"/>
        <v>-0.0005691170959</v>
      </c>
    </row>
    <row r="170" ht="14.25" customHeight="1">
      <c r="A170" s="314">
        <v>45264.0</v>
      </c>
      <c r="B170" s="332">
        <v>36.9</v>
      </c>
      <c r="C170" s="333">
        <v>4569.78</v>
      </c>
      <c r="D170" s="145">
        <f t="shared" ref="D170:E170" si="168">LN(B170/B171)</f>
        <v>0.08509156543</v>
      </c>
      <c r="E170" s="145">
        <f t="shared" si="168"/>
        <v>-0.005423166555</v>
      </c>
    </row>
    <row r="171" ht="14.25" customHeight="1">
      <c r="A171" s="314">
        <v>45261.0</v>
      </c>
      <c r="B171" s="332">
        <v>33.89</v>
      </c>
      <c r="C171" s="333">
        <v>4594.63</v>
      </c>
      <c r="D171" s="145">
        <f t="shared" ref="D171:E171" si="169">LN(B171/B172)</f>
        <v>0.03819438843</v>
      </c>
      <c r="E171" s="145">
        <f t="shared" si="169"/>
        <v>0.005856541701</v>
      </c>
    </row>
    <row r="172" ht="14.25" customHeight="1">
      <c r="A172" s="314">
        <v>45260.0</v>
      </c>
      <c r="B172" s="332">
        <v>32.62</v>
      </c>
      <c r="C172" s="333">
        <v>4567.8</v>
      </c>
      <c r="D172" s="145">
        <f t="shared" ref="D172:E172" si="170">LN(B172/B173)</f>
        <v>0.01762841383</v>
      </c>
      <c r="E172" s="145">
        <f t="shared" si="170"/>
        <v>0.003776991192</v>
      </c>
    </row>
    <row r="173" ht="14.25" customHeight="1">
      <c r="A173" s="314">
        <v>45259.0</v>
      </c>
      <c r="B173" s="332">
        <v>32.05</v>
      </c>
      <c r="C173" s="333">
        <v>4550.58</v>
      </c>
      <c r="D173" s="145">
        <f t="shared" ref="D173:E173" si="171">LN(B173/B174)</f>
        <v>0.0246380119</v>
      </c>
      <c r="E173" s="145">
        <f t="shared" si="171"/>
        <v>-0.0009466837674</v>
      </c>
    </row>
    <row r="174" ht="14.25" customHeight="1">
      <c r="A174" s="314">
        <v>45258.0</v>
      </c>
      <c r="B174" s="332">
        <v>31.27</v>
      </c>
      <c r="C174" s="333">
        <v>4554.89</v>
      </c>
      <c r="D174" s="145">
        <f t="shared" ref="D174:E174" si="172">LN(B174/B175)</f>
        <v>0.03052184977</v>
      </c>
      <c r="E174" s="145">
        <f t="shared" si="172"/>
        <v>0.0009796471418</v>
      </c>
    </row>
    <row r="175" ht="14.25" customHeight="1">
      <c r="A175" s="314">
        <v>45257.0</v>
      </c>
      <c r="B175" s="332">
        <v>30.33</v>
      </c>
      <c r="C175" s="333">
        <v>4550.43</v>
      </c>
      <c r="D175" s="145">
        <f t="shared" ref="D175:E175" si="173">LN(B175/B176)</f>
        <v>0.009940439705</v>
      </c>
      <c r="E175" s="145">
        <f t="shared" si="173"/>
        <v>-0.001956142217</v>
      </c>
    </row>
    <row r="176" ht="14.25" customHeight="1">
      <c r="A176" s="314">
        <v>45254.0</v>
      </c>
      <c r="B176" s="332">
        <v>30.03</v>
      </c>
      <c r="C176" s="333">
        <v>4559.34</v>
      </c>
      <c r="D176" s="145">
        <f t="shared" ref="D176:E176" si="174">LN(B176/B177)</f>
        <v>0.01408473988</v>
      </c>
      <c r="E176" s="145">
        <f t="shared" si="174"/>
        <v>0.000596755598</v>
      </c>
    </row>
    <row r="177" ht="14.25" customHeight="1">
      <c r="A177" s="314">
        <v>45252.0</v>
      </c>
      <c r="B177" s="332">
        <v>29.61</v>
      </c>
      <c r="C177" s="333">
        <v>4556.62</v>
      </c>
      <c r="D177" s="145">
        <f t="shared" ref="D177:E177" si="175">LN(B177/B178)</f>
        <v>-0.002024292189</v>
      </c>
      <c r="E177" s="145">
        <f t="shared" si="175"/>
        <v>0.004052866465</v>
      </c>
    </row>
    <row r="178" ht="14.25" customHeight="1">
      <c r="A178" s="314">
        <v>45251.0</v>
      </c>
      <c r="B178" s="332">
        <v>29.67</v>
      </c>
      <c r="C178" s="333">
        <v>4538.19</v>
      </c>
      <c r="D178" s="145">
        <f t="shared" ref="D178:E178" si="176">LN(B178/B179)</f>
        <v>0.02077377616</v>
      </c>
      <c r="E178" s="145">
        <f t="shared" si="176"/>
        <v>-0.002022988791</v>
      </c>
    </row>
    <row r="179" ht="14.25" customHeight="1">
      <c r="A179" s="314">
        <v>45250.0</v>
      </c>
      <c r="B179" s="332">
        <v>29.06</v>
      </c>
      <c r="C179" s="333">
        <v>4547.38</v>
      </c>
      <c r="D179" s="145">
        <f t="shared" ref="D179:E179" si="177">LN(B179/B180)</f>
        <v>-0.0102705456</v>
      </c>
      <c r="E179" s="145">
        <f t="shared" si="177"/>
        <v>0.007363133891</v>
      </c>
    </row>
    <row r="180" ht="14.25" customHeight="1">
      <c r="A180" s="314">
        <v>45247.0</v>
      </c>
      <c r="B180" s="332">
        <v>29.36</v>
      </c>
      <c r="C180" s="333">
        <v>4514.02</v>
      </c>
      <c r="D180" s="145">
        <f t="shared" ref="D180:E180" si="178">LN(B180/B181)</f>
        <v>-0.02489196801</v>
      </c>
      <c r="E180" s="145">
        <f t="shared" si="178"/>
        <v>0.001281275599</v>
      </c>
    </row>
    <row r="181" ht="14.25" customHeight="1">
      <c r="A181" s="314">
        <v>45246.0</v>
      </c>
      <c r="B181" s="332">
        <v>30.1</v>
      </c>
      <c r="C181" s="333">
        <v>4508.24</v>
      </c>
      <c r="D181" s="145">
        <f t="shared" ref="D181:E181" si="179">LN(B181/B182)</f>
        <v>-0.07671491758</v>
      </c>
      <c r="E181" s="145">
        <f t="shared" si="179"/>
        <v>0.001189641384</v>
      </c>
    </row>
    <row r="182" ht="14.25" customHeight="1">
      <c r="A182" s="314">
        <v>45245.0</v>
      </c>
      <c r="B182" s="332">
        <v>32.5</v>
      </c>
      <c r="C182" s="333">
        <v>4502.88</v>
      </c>
      <c r="D182" s="145">
        <f t="shared" ref="D182:E182" si="180">LN(B182/B183)</f>
        <v>0.03093513357</v>
      </c>
      <c r="E182" s="145">
        <f t="shared" si="180"/>
        <v>0.001595807677</v>
      </c>
    </row>
    <row r="183" ht="14.25" customHeight="1">
      <c r="A183" s="314">
        <v>45244.0</v>
      </c>
      <c r="B183" s="332">
        <v>31.51</v>
      </c>
      <c r="C183" s="333">
        <v>4495.7</v>
      </c>
      <c r="D183" s="145">
        <f t="shared" ref="D183:E183" si="181">LN(B183/B184)</f>
        <v>0.05814831876</v>
      </c>
      <c r="E183" s="145">
        <f t="shared" si="181"/>
        <v>0.01889528276</v>
      </c>
    </row>
    <row r="184" ht="14.25" customHeight="1">
      <c r="A184" s="314">
        <v>45243.0</v>
      </c>
      <c r="B184" s="332">
        <v>29.73</v>
      </c>
      <c r="C184" s="333">
        <v>4411.55</v>
      </c>
      <c r="D184" s="145">
        <f t="shared" ref="D184:E184" si="182">LN(B184/B185)</f>
        <v>-0.04312005831</v>
      </c>
      <c r="E184" s="145">
        <f t="shared" si="182"/>
        <v>-0.0008360910852</v>
      </c>
    </row>
    <row r="185" ht="14.25" customHeight="1">
      <c r="A185" s="314">
        <v>45240.0</v>
      </c>
      <c r="B185" s="332">
        <v>31.04</v>
      </c>
      <c r="C185" s="333">
        <v>4415.24</v>
      </c>
      <c r="D185" s="145">
        <f t="shared" ref="D185:E185" si="183">LN(B185/B186)</f>
        <v>0.008736505981</v>
      </c>
      <c r="E185" s="145">
        <f t="shared" si="183"/>
        <v>0.01549572865</v>
      </c>
    </row>
    <row r="186" ht="14.25" customHeight="1">
      <c r="A186" s="314">
        <v>45239.0</v>
      </c>
      <c r="B186" s="332">
        <v>30.77</v>
      </c>
      <c r="C186" s="333">
        <v>4347.35</v>
      </c>
      <c r="D186" s="145">
        <f t="shared" ref="D186:E186" si="184">LN(B186/B187)</f>
        <v>-0.02661693126</v>
      </c>
      <c r="E186" s="145">
        <f t="shared" si="184"/>
        <v>-0.008116762182</v>
      </c>
    </row>
    <row r="187" ht="14.25" customHeight="1">
      <c r="A187" s="314">
        <v>45238.0</v>
      </c>
      <c r="B187" s="332">
        <v>31.6</v>
      </c>
      <c r="C187" s="333">
        <v>4382.78</v>
      </c>
      <c r="D187" s="145">
        <f t="shared" ref="D187:E187" si="185">LN(B187/B188)</f>
        <v>0.001900539058</v>
      </c>
      <c r="E187" s="145">
        <f t="shared" si="185"/>
        <v>0.001004433287</v>
      </c>
    </row>
    <row r="188" ht="14.25" customHeight="1">
      <c r="A188" s="314">
        <v>45237.0</v>
      </c>
      <c r="B188" s="332">
        <v>31.54</v>
      </c>
      <c r="C188" s="333">
        <v>4378.38</v>
      </c>
      <c r="D188" s="145">
        <f t="shared" ref="D188:E188" si="186">LN(B188/B189)</f>
        <v>0.001269035703</v>
      </c>
      <c r="E188" s="145">
        <f t="shared" si="186"/>
        <v>0.002836115693</v>
      </c>
    </row>
    <row r="189" ht="14.25" customHeight="1">
      <c r="A189" s="314">
        <v>45236.0</v>
      </c>
      <c r="B189" s="332">
        <v>31.5</v>
      </c>
      <c r="C189" s="333">
        <v>4365.98</v>
      </c>
      <c r="D189" s="145">
        <f t="shared" ref="D189:E189" si="187">LN(B189/B190)</f>
        <v>-0.03401794702</v>
      </c>
      <c r="E189" s="145">
        <f t="shared" si="187"/>
        <v>0.001751426347</v>
      </c>
    </row>
    <row r="190" ht="14.25" customHeight="1">
      <c r="A190" s="314">
        <v>45233.0</v>
      </c>
      <c r="B190" s="332">
        <v>32.59</v>
      </c>
      <c r="C190" s="333">
        <v>4358.34</v>
      </c>
      <c r="D190" s="145">
        <f t="shared" ref="D190:E190" si="188">LN(B190/B191)</f>
        <v>0.06072051472</v>
      </c>
      <c r="E190" s="145">
        <f t="shared" si="188"/>
        <v>0.009349869637</v>
      </c>
    </row>
    <row r="191" ht="14.25" customHeight="1">
      <c r="A191" s="314">
        <v>45232.0</v>
      </c>
      <c r="B191" s="332">
        <v>30.67</v>
      </c>
      <c r="C191" s="333">
        <v>4317.78</v>
      </c>
      <c r="D191" s="145">
        <f t="shared" ref="D191:E191" si="189">LN(B191/B192)</f>
        <v>0.03180128865</v>
      </c>
      <c r="E191" s="145">
        <f t="shared" si="189"/>
        <v>0.01868295643</v>
      </c>
    </row>
    <row r="192" ht="14.25" customHeight="1">
      <c r="A192" s="314">
        <v>45231.0</v>
      </c>
      <c r="B192" s="332">
        <v>29.71</v>
      </c>
      <c r="C192" s="333">
        <v>4237.86</v>
      </c>
      <c r="D192" s="145">
        <f t="shared" ref="D192:E192" si="190">LN(B192/B193)</f>
        <v>0.002021564031</v>
      </c>
      <c r="E192" s="145">
        <f t="shared" si="190"/>
        <v>0.01045118068</v>
      </c>
    </row>
    <row r="193" ht="14.25" customHeight="1">
      <c r="A193" s="314">
        <v>45230.0</v>
      </c>
      <c r="B193" s="332">
        <v>29.65</v>
      </c>
      <c r="C193" s="333">
        <v>4193.8</v>
      </c>
      <c r="D193" s="145">
        <f t="shared" ref="D193:E193" si="191">LN(B193/B194)</f>
        <v>0.01597858235</v>
      </c>
      <c r="E193" s="145">
        <f t="shared" si="191"/>
        <v>0.006454089207</v>
      </c>
    </row>
    <row r="194" ht="14.25" customHeight="1">
      <c r="A194" s="314">
        <v>45229.0</v>
      </c>
      <c r="B194" s="332">
        <v>29.18</v>
      </c>
      <c r="C194" s="333">
        <v>4166.82</v>
      </c>
      <c r="D194" s="145">
        <f t="shared" ref="D194:E194" si="192">LN(B194/B195)</f>
        <v>0.03097515778</v>
      </c>
      <c r="E194" s="145">
        <f t="shared" si="192"/>
        <v>0.01193854495</v>
      </c>
    </row>
    <row r="195" ht="14.25" customHeight="1">
      <c r="A195" s="314">
        <v>45226.0</v>
      </c>
      <c r="B195" s="332">
        <v>28.29</v>
      </c>
      <c r="C195" s="333">
        <v>4117.37</v>
      </c>
      <c r="D195" s="145">
        <f t="shared" ref="D195:E195" si="193">LN(B195/B196)</f>
        <v>-0.01404024468</v>
      </c>
      <c r="E195" s="145">
        <f t="shared" si="193"/>
        <v>-0.004811871761</v>
      </c>
    </row>
    <row r="196" ht="14.25" customHeight="1">
      <c r="A196" s="314">
        <v>45225.0</v>
      </c>
      <c r="B196" s="332">
        <v>28.69</v>
      </c>
      <c r="C196" s="333">
        <v>4137.23</v>
      </c>
      <c r="D196" s="145">
        <f t="shared" ref="D196:E196" si="194">LN(B196/B197)</f>
        <v>0.02006756305</v>
      </c>
      <c r="E196" s="145">
        <f t="shared" si="194"/>
        <v>-0.01190307182</v>
      </c>
    </row>
    <row r="197" ht="14.25" customHeight="1">
      <c r="A197" s="314">
        <v>45224.0</v>
      </c>
      <c r="B197" s="332">
        <v>28.12</v>
      </c>
      <c r="C197" s="333">
        <v>4186.77</v>
      </c>
      <c r="D197" s="145">
        <f t="shared" ref="D197:E197" si="195">LN(B197/B198)</f>
        <v>-0.02528224547</v>
      </c>
      <c r="E197" s="145">
        <f t="shared" si="195"/>
        <v>-0.01444339794</v>
      </c>
    </row>
    <row r="198" ht="14.25" customHeight="1">
      <c r="A198" s="314">
        <v>45223.0</v>
      </c>
      <c r="B198" s="332">
        <v>28.84</v>
      </c>
      <c r="C198" s="333">
        <v>4247.68</v>
      </c>
      <c r="D198" s="145">
        <f t="shared" ref="D198:E198" si="196">LN(B198/B199)</f>
        <v>-0.02465878366</v>
      </c>
      <c r="E198" s="145">
        <f t="shared" si="196"/>
        <v>0.0072394914</v>
      </c>
    </row>
    <row r="199" ht="14.25" customHeight="1">
      <c r="A199" s="314">
        <v>45222.0</v>
      </c>
      <c r="B199" s="332">
        <v>29.56</v>
      </c>
      <c r="C199" s="333">
        <v>4217.04</v>
      </c>
      <c r="D199" s="145">
        <f t="shared" ref="D199:E199" si="197">LN(B199/B200)</f>
        <v>-0.05078572311</v>
      </c>
      <c r="E199" s="145">
        <f t="shared" si="197"/>
        <v>-0.001686964339</v>
      </c>
    </row>
    <row r="200" ht="14.25" customHeight="1">
      <c r="A200" s="314">
        <v>45219.0</v>
      </c>
      <c r="B200" s="332">
        <v>31.1</v>
      </c>
      <c r="C200" s="333">
        <v>4224.16</v>
      </c>
      <c r="D200" s="145">
        <f t="shared" ref="D200:E200" si="198">LN(B200/B201)</f>
        <v>0.01261948473</v>
      </c>
      <c r="E200" s="145">
        <f t="shared" si="198"/>
        <v>-0.01266518619</v>
      </c>
    </row>
    <row r="201" ht="14.25" customHeight="1">
      <c r="A201" s="314">
        <v>45218.0</v>
      </c>
      <c r="B201" s="332">
        <v>30.71</v>
      </c>
      <c r="C201" s="333">
        <v>4278.0</v>
      </c>
      <c r="D201" s="145">
        <f t="shared" ref="D201:E201" si="199">LN(B201/B202)</f>
        <v>-0.04177237312</v>
      </c>
      <c r="E201" s="145">
        <f t="shared" si="199"/>
        <v>-0.008519009694</v>
      </c>
    </row>
    <row r="202" ht="14.25" customHeight="1">
      <c r="A202" s="314">
        <v>45217.0</v>
      </c>
      <c r="B202" s="332">
        <v>32.02</v>
      </c>
      <c r="C202" s="333">
        <v>4314.6</v>
      </c>
      <c r="D202" s="145">
        <f t="shared" ref="D202:E202" si="200">LN(B202/B203)</f>
        <v>-0.0179515808</v>
      </c>
      <c r="E202" s="145">
        <f t="shared" si="200"/>
        <v>-0.01349038622</v>
      </c>
    </row>
    <row r="203" ht="14.25" customHeight="1">
      <c r="A203" s="314">
        <v>45216.0</v>
      </c>
      <c r="B203" s="332">
        <v>32.6</v>
      </c>
      <c r="C203" s="333">
        <v>4373.2</v>
      </c>
      <c r="D203" s="145">
        <f t="shared" ref="D203:E203" si="201">LN(B203/B204)</f>
        <v>0.03814154107</v>
      </c>
      <c r="E203" s="145">
        <f t="shared" si="201"/>
        <v>-0.00009832133478</v>
      </c>
    </row>
    <row r="204" ht="14.25" customHeight="1">
      <c r="A204" s="314">
        <v>45215.0</v>
      </c>
      <c r="B204" s="332">
        <v>31.38</v>
      </c>
      <c r="C204" s="333">
        <v>4373.63</v>
      </c>
      <c r="D204" s="145">
        <f t="shared" ref="D204:E204" si="202">LN(B204/B205)</f>
        <v>0.03832882292</v>
      </c>
      <c r="E204" s="145">
        <f t="shared" si="202"/>
        <v>0.01053861945</v>
      </c>
    </row>
    <row r="205" ht="14.25" customHeight="1">
      <c r="A205" s="314">
        <v>45212.0</v>
      </c>
      <c r="B205" s="332">
        <v>30.2</v>
      </c>
      <c r="C205" s="333">
        <v>4327.78</v>
      </c>
      <c r="D205" s="145">
        <f t="shared" ref="D205:E205" si="203">LN(B205/B206)</f>
        <v>-0.01804806987</v>
      </c>
      <c r="E205" s="145">
        <f t="shared" si="203"/>
        <v>-0.00503147745</v>
      </c>
    </row>
    <row r="206" ht="14.25" customHeight="1">
      <c r="A206" s="314">
        <v>45211.0</v>
      </c>
      <c r="B206" s="332">
        <v>30.75</v>
      </c>
      <c r="C206" s="333">
        <v>4349.61</v>
      </c>
      <c r="D206" s="145">
        <f t="shared" ref="D206:E206" si="204">LN(B206/B207)</f>
        <v>-0.01163931666</v>
      </c>
      <c r="E206" s="145">
        <f t="shared" si="204"/>
        <v>-0.006265948885</v>
      </c>
    </row>
    <row r="207" ht="14.25" customHeight="1">
      <c r="A207" s="314">
        <v>45210.0</v>
      </c>
      <c r="B207" s="332">
        <v>31.11</v>
      </c>
      <c r="C207" s="333">
        <v>4376.95</v>
      </c>
      <c r="D207" s="145">
        <f t="shared" ref="D207:E207" si="205">LN(B207/B208)</f>
        <v>-0.01086967224</v>
      </c>
      <c r="E207" s="145">
        <f t="shared" si="205"/>
        <v>0.004283828655</v>
      </c>
    </row>
    <row r="208" ht="14.25" customHeight="1">
      <c r="A208" s="314">
        <v>45209.0</v>
      </c>
      <c r="B208" s="332">
        <v>31.45</v>
      </c>
      <c r="C208" s="333">
        <v>4358.24</v>
      </c>
      <c r="D208" s="145">
        <f t="shared" ref="D208:E208" si="206">LN(B208/B209)</f>
        <v>0.01312228783</v>
      </c>
      <c r="E208" s="145">
        <f t="shared" si="206"/>
        <v>0.005194458361</v>
      </c>
    </row>
    <row r="209" ht="14.25" customHeight="1">
      <c r="A209" s="314">
        <v>45208.0</v>
      </c>
      <c r="B209" s="332">
        <v>31.04</v>
      </c>
      <c r="C209" s="333">
        <v>4335.66</v>
      </c>
      <c r="D209" s="145">
        <f t="shared" ref="D209:E209" si="207">LN(B209/B210)</f>
        <v>-0.03357933482</v>
      </c>
      <c r="E209" s="145">
        <f t="shared" si="207"/>
        <v>0.006284032081</v>
      </c>
    </row>
    <row r="210" ht="14.25" customHeight="1">
      <c r="A210" s="314">
        <v>45205.0</v>
      </c>
      <c r="B210" s="332">
        <v>32.1</v>
      </c>
      <c r="C210" s="333">
        <v>4308.5</v>
      </c>
      <c r="D210" s="145">
        <f t="shared" ref="D210:E210" si="208">LN(B210/B211)</f>
        <v>-0.008067062054</v>
      </c>
      <c r="E210" s="145">
        <f t="shared" si="208"/>
        <v>0.01174562833</v>
      </c>
    </row>
    <row r="211" ht="14.25" customHeight="1">
      <c r="A211" s="314">
        <v>45204.0</v>
      </c>
      <c r="B211" s="332">
        <v>32.36</v>
      </c>
      <c r="C211" s="333">
        <v>4258.19</v>
      </c>
      <c r="D211" s="145">
        <f t="shared" ref="D211:E211" si="209">LN(B211/B212)</f>
        <v>-0.009840177802</v>
      </c>
      <c r="E211" s="145">
        <f t="shared" si="209"/>
        <v>-0.001304867387</v>
      </c>
    </row>
    <row r="212" ht="14.25" customHeight="1">
      <c r="A212" s="314">
        <v>45203.0</v>
      </c>
      <c r="B212" s="332">
        <v>32.68</v>
      </c>
      <c r="C212" s="333">
        <v>4263.75</v>
      </c>
      <c r="D212" s="145">
        <f t="shared" ref="D212:E212" si="210">LN(B212/B213)</f>
        <v>0.007371040745</v>
      </c>
      <c r="E212" s="145">
        <f t="shared" si="210"/>
        <v>0.008077093787</v>
      </c>
    </row>
    <row r="213" ht="14.25" customHeight="1">
      <c r="A213" s="314">
        <v>45202.0</v>
      </c>
      <c r="B213" s="332">
        <v>32.44</v>
      </c>
      <c r="C213" s="333">
        <v>4229.45</v>
      </c>
      <c r="D213" s="145">
        <f t="shared" ref="D213:E213" si="211">LN(B213/B214)</f>
        <v>-0.03424058174</v>
      </c>
      <c r="E213" s="145">
        <f t="shared" si="211"/>
        <v>-0.01383941016</v>
      </c>
    </row>
    <row r="214" ht="14.25" customHeight="1">
      <c r="A214" s="314">
        <v>45201.0</v>
      </c>
      <c r="B214" s="332">
        <v>33.57</v>
      </c>
      <c r="C214" s="333">
        <v>4288.39</v>
      </c>
      <c r="D214" s="145">
        <f t="shared" ref="D214:E214" si="212">LN(B214/B215)</f>
        <v>-0.006827991497</v>
      </c>
      <c r="E214" s="145">
        <f t="shared" si="212"/>
        <v>0.00007928697692</v>
      </c>
    </row>
    <row r="215" ht="14.25" customHeight="1">
      <c r="A215" s="314">
        <v>45198.0</v>
      </c>
      <c r="B215" s="332">
        <v>33.8</v>
      </c>
      <c r="C215" s="333">
        <v>4288.05</v>
      </c>
      <c r="D215" s="145">
        <f t="shared" ref="D215:E215" si="213">LN(B215/B216)</f>
        <v>0.0176097671</v>
      </c>
      <c r="E215" s="145">
        <f t="shared" si="213"/>
        <v>-0.002713168676</v>
      </c>
    </row>
    <row r="216" ht="14.25" customHeight="1">
      <c r="A216" s="314">
        <v>45197.0</v>
      </c>
      <c r="B216" s="332">
        <v>33.21</v>
      </c>
      <c r="C216" s="333">
        <v>4299.7</v>
      </c>
      <c r="D216" s="145">
        <f t="shared" ref="D216:E216" si="214">LN(B216/B217)</f>
        <v>0.03243858471</v>
      </c>
      <c r="E216" s="145">
        <f t="shared" si="214"/>
        <v>0.005875776887</v>
      </c>
    </row>
    <row r="217" ht="14.25" customHeight="1">
      <c r="A217" s="314">
        <v>45196.0</v>
      </c>
      <c r="B217" s="332">
        <v>32.15</v>
      </c>
      <c r="C217" s="333">
        <v>4274.51</v>
      </c>
      <c r="D217" s="145">
        <f t="shared" ref="D217:E217" si="215">LN(B217/B218)</f>
        <v>0.0140957698</v>
      </c>
      <c r="E217" s="145">
        <f t="shared" si="215"/>
        <v>0.00022929233</v>
      </c>
    </row>
    <row r="218" ht="14.25" customHeight="1">
      <c r="A218" s="314">
        <v>45195.0</v>
      </c>
      <c r="B218" s="332">
        <v>31.7</v>
      </c>
      <c r="C218" s="333">
        <v>4273.53</v>
      </c>
      <c r="D218" s="145">
        <f t="shared" ref="D218:E218" si="216">LN(B218/B219)</f>
        <v>-0.04230984611</v>
      </c>
      <c r="E218" s="145">
        <f t="shared" si="216"/>
        <v>-0.01484412872</v>
      </c>
    </row>
    <row r="219" ht="14.25" customHeight="1">
      <c r="A219" s="314">
        <v>45194.0</v>
      </c>
      <c r="B219" s="332">
        <v>33.07</v>
      </c>
      <c r="C219" s="333">
        <v>4337.44</v>
      </c>
      <c r="D219" s="145">
        <f t="shared" ref="D219:E219" si="217">LN(B219/B220)</f>
        <v>-0.001208824565</v>
      </c>
      <c r="E219" s="145">
        <f t="shared" si="217"/>
        <v>0.004015021276</v>
      </c>
    </row>
    <row r="220" ht="14.25" customHeight="1">
      <c r="A220" s="314">
        <v>45191.0</v>
      </c>
      <c r="B220" s="332">
        <v>33.11</v>
      </c>
      <c r="C220" s="333">
        <v>4320.06</v>
      </c>
      <c r="D220" s="145">
        <f t="shared" ref="D220:E220" si="218">LN(B220/B221)</f>
        <v>-0.02858188011</v>
      </c>
      <c r="E220" s="145">
        <f t="shared" si="218"/>
        <v>-0.002298250966</v>
      </c>
    </row>
    <row r="221" ht="14.25" customHeight="1">
      <c r="A221" s="314">
        <v>45190.0</v>
      </c>
      <c r="B221" s="332">
        <v>34.07</v>
      </c>
      <c r="C221" s="333">
        <v>4330.0</v>
      </c>
      <c r="D221" s="145">
        <f t="shared" ref="D221:E221" si="219">LN(B221/B222)</f>
        <v>-0.02664507471</v>
      </c>
      <c r="E221" s="145">
        <f t="shared" si="219"/>
        <v>-0.01653687395</v>
      </c>
    </row>
    <row r="222" ht="14.25" customHeight="1">
      <c r="A222" s="314">
        <v>45189.0</v>
      </c>
      <c r="B222" s="332">
        <v>34.99</v>
      </c>
      <c r="C222" s="333">
        <v>4402.2</v>
      </c>
      <c r="D222" s="145">
        <f t="shared" ref="D222:E222" si="220">LN(B222/B223)</f>
        <v>-0.00541543293</v>
      </c>
      <c r="E222" s="145">
        <f t="shared" si="220"/>
        <v>-0.009439204623</v>
      </c>
    </row>
    <row r="223" ht="14.25" customHeight="1">
      <c r="A223" s="314">
        <v>45188.0</v>
      </c>
      <c r="B223" s="332">
        <v>35.18</v>
      </c>
      <c r="C223" s="333">
        <v>4443.95</v>
      </c>
      <c r="D223" s="145">
        <f t="shared" ref="D223:E223" si="221">LN(B223/B224)</f>
        <v>-0.02553807935</v>
      </c>
      <c r="E223" s="145">
        <f t="shared" si="221"/>
        <v>-0.002153419553</v>
      </c>
    </row>
    <row r="224" ht="14.25" customHeight="1">
      <c r="A224" s="314">
        <v>45187.0</v>
      </c>
      <c r="B224" s="332">
        <v>36.09</v>
      </c>
      <c r="C224" s="333">
        <v>4453.53</v>
      </c>
      <c r="D224" s="145">
        <f t="shared" ref="D224:E224" si="222">LN(B224/B225)</f>
        <v>-0.005250806592</v>
      </c>
      <c r="E224" s="145">
        <f t="shared" si="222"/>
        <v>0.0007210364368</v>
      </c>
    </row>
    <row r="225" ht="14.25" customHeight="1">
      <c r="A225" s="314">
        <v>45184.0</v>
      </c>
      <c r="B225" s="332">
        <v>36.28</v>
      </c>
      <c r="C225" s="333">
        <v>4450.32</v>
      </c>
      <c r="D225" s="145">
        <f t="shared" ref="D225:E225" si="223">LN(B225/B226)</f>
        <v>-0.001101928486</v>
      </c>
      <c r="E225" s="145">
        <f t="shared" si="223"/>
        <v>-0.01223408467</v>
      </c>
    </row>
    <row r="226" ht="14.25" customHeight="1">
      <c r="A226" s="314">
        <v>45183.0</v>
      </c>
      <c r="B226" s="332">
        <v>36.32</v>
      </c>
      <c r="C226" s="333">
        <v>4505.1</v>
      </c>
      <c r="D226" s="145">
        <f t="shared" ref="D226:E226" si="224">LN(B226/B227)</f>
        <v>0.01218851654</v>
      </c>
      <c r="E226" s="145">
        <f t="shared" si="224"/>
        <v>0.008394550741</v>
      </c>
    </row>
    <row r="227" ht="14.25" customHeight="1">
      <c r="A227" s="314">
        <v>45182.0</v>
      </c>
      <c r="B227" s="332">
        <v>35.88</v>
      </c>
      <c r="C227" s="333">
        <v>4467.44</v>
      </c>
      <c r="D227" s="145">
        <f t="shared" ref="D227:E227" si="225">LN(B227/B228)</f>
        <v>-0.03747190763</v>
      </c>
      <c r="E227" s="145">
        <f t="shared" si="225"/>
        <v>0.001240853347</v>
      </c>
    </row>
    <row r="228" ht="14.25" customHeight="1">
      <c r="A228" s="314">
        <v>45181.0</v>
      </c>
      <c r="B228" s="332">
        <v>37.25</v>
      </c>
      <c r="C228" s="333">
        <v>4461.9</v>
      </c>
      <c r="D228" s="145">
        <f t="shared" ref="D228:E228" si="226">LN(B228/B229)</f>
        <v>0.02143617558</v>
      </c>
      <c r="E228" s="145">
        <f t="shared" si="226"/>
        <v>-0.005712155841</v>
      </c>
    </row>
    <row r="229" ht="14.25" customHeight="1">
      <c r="A229" s="314">
        <v>45180.0</v>
      </c>
      <c r="B229" s="332">
        <v>36.46</v>
      </c>
      <c r="C229" s="333">
        <v>4487.46</v>
      </c>
      <c r="D229" s="145">
        <f t="shared" ref="D229:E229" si="227">LN(B229/B230)</f>
        <v>-0.001096491338</v>
      </c>
      <c r="E229" s="145">
        <f t="shared" si="227"/>
        <v>0.006701012783</v>
      </c>
    </row>
    <row r="230" ht="14.25" customHeight="1">
      <c r="A230" s="314">
        <v>45177.0</v>
      </c>
      <c r="B230" s="332">
        <v>36.5</v>
      </c>
      <c r="C230" s="333">
        <v>4457.49</v>
      </c>
      <c r="D230" s="145">
        <f t="shared" ref="D230:E230" si="228">LN(B230/B231)</f>
        <v>-0.01603513091</v>
      </c>
      <c r="E230" s="145">
        <f t="shared" si="228"/>
        <v>0.001425584198</v>
      </c>
    </row>
    <row r="231" ht="14.25" customHeight="1">
      <c r="A231" s="314">
        <v>45176.0</v>
      </c>
      <c r="B231" s="332">
        <v>37.09</v>
      </c>
      <c r="C231" s="333">
        <v>4451.14</v>
      </c>
      <c r="D231" s="145">
        <f t="shared" ref="D231:E231" si="229">LN(B231/B232)</f>
        <v>-0.006717746612</v>
      </c>
      <c r="E231" s="145">
        <f t="shared" si="229"/>
        <v>-0.003216468205</v>
      </c>
    </row>
    <row r="232" ht="14.25" customHeight="1">
      <c r="A232" s="314">
        <v>45175.0</v>
      </c>
      <c r="B232" s="332">
        <v>37.34</v>
      </c>
      <c r="C232" s="333">
        <v>4465.48</v>
      </c>
      <c r="D232" s="145">
        <f t="shared" ref="D232:E232" si="230">LN(B232/B233)</f>
        <v>-0.007736466492</v>
      </c>
      <c r="E232" s="145">
        <f t="shared" si="230"/>
        <v>-0.006995992744</v>
      </c>
    </row>
    <row r="233" ht="14.25" customHeight="1">
      <c r="A233" s="314">
        <v>45174.0</v>
      </c>
      <c r="B233" s="332">
        <v>37.63</v>
      </c>
      <c r="C233" s="333">
        <v>4496.83</v>
      </c>
      <c r="D233" s="145">
        <f t="shared" ref="D233:E233" si="231">LN(B233/B234)</f>
        <v>-0.01372415313</v>
      </c>
      <c r="E233" s="145">
        <f t="shared" si="231"/>
        <v>-0.00420301087</v>
      </c>
    </row>
    <row r="234" ht="14.25" customHeight="1">
      <c r="A234" s="314">
        <v>45170.0</v>
      </c>
      <c r="B234" s="332">
        <v>38.15</v>
      </c>
      <c r="C234" s="333">
        <v>4515.77</v>
      </c>
      <c r="D234" s="145">
        <f t="shared" ref="D234:E234" si="232">LN(B234/B235)</f>
        <v>0.03412754548</v>
      </c>
      <c r="E234" s="145">
        <f t="shared" si="232"/>
        <v>0.001797543104</v>
      </c>
    </row>
    <row r="235" ht="14.25" customHeight="1">
      <c r="A235" s="314">
        <v>45169.0</v>
      </c>
      <c r="B235" s="332">
        <v>36.87</v>
      </c>
      <c r="C235" s="333">
        <v>4507.66</v>
      </c>
      <c r="D235" s="145">
        <f t="shared" ref="D235:E235" si="233">LN(B235/B236)</f>
        <v>-0.03307850264</v>
      </c>
      <c r="E235" s="145">
        <f t="shared" si="233"/>
        <v>-0.001598221682</v>
      </c>
    </row>
    <row r="236" ht="14.25" customHeight="1">
      <c r="A236" s="314">
        <v>45168.0</v>
      </c>
      <c r="B236" s="332">
        <v>38.11</v>
      </c>
      <c r="C236" s="333">
        <v>4514.87</v>
      </c>
      <c r="D236" s="145">
        <f t="shared" ref="D236:E236" si="234">LN(B236/B237)</f>
        <v>0.02739897419</v>
      </c>
      <c r="E236" s="145">
        <f t="shared" si="234"/>
        <v>0.00382580217</v>
      </c>
    </row>
    <row r="237" ht="14.25" customHeight="1">
      <c r="A237" s="314">
        <v>45167.0</v>
      </c>
      <c r="B237" s="332">
        <v>37.08</v>
      </c>
      <c r="C237" s="333">
        <v>4497.63</v>
      </c>
      <c r="D237" s="145">
        <f t="shared" ref="D237:E237" si="235">LN(B237/B238)</f>
        <v>0.03401315259</v>
      </c>
      <c r="E237" s="145">
        <f t="shared" si="235"/>
        <v>0.01440410798</v>
      </c>
    </row>
    <row r="238" ht="14.25" customHeight="1">
      <c r="A238" s="314">
        <v>45166.0</v>
      </c>
      <c r="B238" s="332">
        <v>35.84</v>
      </c>
      <c r="C238" s="333">
        <v>4433.31</v>
      </c>
      <c r="D238" s="145">
        <f t="shared" ref="D238:E238" si="236">LN(B238/B239)</f>
        <v>0.02829843612</v>
      </c>
      <c r="E238" s="145">
        <f t="shared" si="236"/>
        <v>0.006245056511</v>
      </c>
    </row>
    <row r="239" ht="14.25" customHeight="1">
      <c r="A239" s="314">
        <v>45163.0</v>
      </c>
      <c r="B239" s="332">
        <v>34.84</v>
      </c>
      <c r="C239" s="333">
        <v>4405.71</v>
      </c>
      <c r="D239" s="145">
        <f t="shared" ref="D239:E239" si="237">LN(B239/B240)</f>
        <v>0.007201529035</v>
      </c>
      <c r="E239" s="145">
        <f t="shared" si="237"/>
        <v>0.006695523315</v>
      </c>
    </row>
    <row r="240" ht="14.25" customHeight="1">
      <c r="A240" s="314">
        <v>45162.0</v>
      </c>
      <c r="B240" s="332">
        <v>34.59</v>
      </c>
      <c r="C240" s="333">
        <v>4376.31</v>
      </c>
      <c r="D240" s="145">
        <f t="shared" ref="D240:E240" si="238">LN(B240/B241)</f>
        <v>-0.04687475835</v>
      </c>
      <c r="E240" s="145">
        <f t="shared" si="238"/>
        <v>-0.01354942021</v>
      </c>
    </row>
    <row r="241" ht="14.25" customHeight="1">
      <c r="A241" s="314">
        <v>45161.0</v>
      </c>
      <c r="B241" s="332">
        <v>36.25</v>
      </c>
      <c r="C241" s="333">
        <v>4436.01</v>
      </c>
      <c r="D241" s="145">
        <f t="shared" ref="D241:E241" si="239">LN(B241/B242)</f>
        <v>0.03680707659</v>
      </c>
      <c r="E241" s="145">
        <f t="shared" si="239"/>
        <v>0.01098433903</v>
      </c>
    </row>
    <row r="242" ht="14.25" customHeight="1">
      <c r="A242" s="314">
        <v>45160.0</v>
      </c>
      <c r="B242" s="332">
        <v>34.94</v>
      </c>
      <c r="C242" s="333">
        <v>4387.55</v>
      </c>
      <c r="D242" s="145">
        <f t="shared" ref="D242:E242" si="240">LN(B242/B243)</f>
        <v>-0.04968926105</v>
      </c>
      <c r="E242" s="145">
        <f t="shared" si="240"/>
        <v>-0.002781282092</v>
      </c>
    </row>
    <row r="243" ht="14.25" customHeight="1">
      <c r="A243" s="314">
        <v>45159.0</v>
      </c>
      <c r="B243" s="332">
        <v>36.72</v>
      </c>
      <c r="C243" s="333">
        <v>4399.77</v>
      </c>
      <c r="D243" s="145">
        <f t="shared" ref="D243:E243" si="241">LN(B243/B244)</f>
        <v>0.005461510026</v>
      </c>
      <c r="E243" s="145">
        <f t="shared" si="241"/>
        <v>0.006855621481</v>
      </c>
    </row>
    <row r="244" ht="14.25" customHeight="1">
      <c r="A244" s="314">
        <v>45156.0</v>
      </c>
      <c r="B244" s="332">
        <v>36.52</v>
      </c>
      <c r="C244" s="333">
        <v>4369.71</v>
      </c>
      <c r="D244" s="145">
        <f t="shared" ref="D244:E244" si="242">LN(B244/B245)</f>
        <v>0.01129022044</v>
      </c>
      <c r="E244" s="145">
        <f t="shared" si="242"/>
        <v>-0.0001487402278</v>
      </c>
    </row>
    <row r="245" ht="14.25" customHeight="1">
      <c r="A245" s="314">
        <v>45155.0</v>
      </c>
      <c r="B245" s="332">
        <v>36.11</v>
      </c>
      <c r="C245" s="333">
        <v>4370.36</v>
      </c>
      <c r="D245" s="145">
        <f t="shared" ref="D245:E245" si="243">LN(B245/B246)</f>
        <v>-0.03723762208</v>
      </c>
      <c r="E245" s="145">
        <f t="shared" si="243"/>
        <v>-0.007742762356</v>
      </c>
    </row>
    <row r="246" ht="14.25" customHeight="1">
      <c r="A246" s="314">
        <v>45154.0</v>
      </c>
      <c r="B246" s="332">
        <v>37.48</v>
      </c>
      <c r="C246" s="333">
        <v>4404.33</v>
      </c>
      <c r="D246" s="145">
        <f t="shared" ref="D246:E246" si="244">LN(B246/B247)</f>
        <v>-0.002398402216</v>
      </c>
      <c r="E246" s="145">
        <f t="shared" si="244"/>
        <v>-0.007584130338</v>
      </c>
    </row>
    <row r="247" ht="14.25" customHeight="1">
      <c r="A247" s="314">
        <v>45153.0</v>
      </c>
      <c r="B247" s="332">
        <v>37.57</v>
      </c>
      <c r="C247" s="333">
        <v>4437.86</v>
      </c>
      <c r="D247" s="145">
        <f t="shared" ref="D247:E247" si="245">LN(B247/B248)</f>
        <v>0.002398402216</v>
      </c>
      <c r="E247" s="145">
        <f t="shared" si="245"/>
        <v>-0.01161806074</v>
      </c>
    </row>
    <row r="248" ht="14.25" customHeight="1">
      <c r="A248" s="314">
        <v>45152.0</v>
      </c>
      <c r="B248" s="332">
        <v>37.48</v>
      </c>
      <c r="C248" s="333">
        <v>4489.72</v>
      </c>
      <c r="D248" s="145">
        <f t="shared" ref="D248:E248" si="246">LN(B248/B249)</f>
        <v>0.01315985153</v>
      </c>
      <c r="E248" s="145">
        <f t="shared" si="246"/>
        <v>0.005733913275</v>
      </c>
    </row>
    <row r="249" ht="14.25" customHeight="1">
      <c r="A249" s="314">
        <v>45149.0</v>
      </c>
      <c r="B249" s="332">
        <v>36.99</v>
      </c>
      <c r="C249" s="333">
        <v>4464.05</v>
      </c>
      <c r="D249" s="145">
        <f t="shared" ref="D249:E249" si="247">LN(B249/B250)</f>
        <v>-0.05240108824</v>
      </c>
      <c r="E249" s="145">
        <f t="shared" si="247"/>
        <v>-0.001070203665</v>
      </c>
    </row>
    <row r="250" ht="14.25" customHeight="1">
      <c r="A250" s="314">
        <v>45148.0</v>
      </c>
      <c r="B250" s="332">
        <v>38.98</v>
      </c>
      <c r="C250" s="333">
        <v>4468.83</v>
      </c>
      <c r="D250" s="145">
        <f t="shared" ref="D250:E250" si="248">LN(B250/B251)</f>
        <v>-0.005628052717</v>
      </c>
      <c r="E250" s="145">
        <f t="shared" si="248"/>
        <v>0.0002506562956</v>
      </c>
    </row>
    <row r="251" ht="14.25" customHeight="1">
      <c r="A251" s="314">
        <v>45147.0</v>
      </c>
      <c r="B251" s="332">
        <v>39.2</v>
      </c>
      <c r="C251" s="333">
        <v>4467.71</v>
      </c>
      <c r="D251" s="145">
        <f t="shared" ref="D251:E251" si="249">LN(B251/B252)</f>
        <v>-0.002802192637</v>
      </c>
      <c r="E251" s="145">
        <f t="shared" si="249"/>
        <v>-0.007063636404</v>
      </c>
    </row>
    <row r="252" ht="14.25" customHeight="1">
      <c r="A252" s="314">
        <v>45146.0</v>
      </c>
      <c r="B252" s="332">
        <v>39.31</v>
      </c>
      <c r="C252" s="333">
        <v>4499.38</v>
      </c>
      <c r="D252" s="145">
        <f t="shared" ref="D252:E252" si="250">LN(B252/B253)</f>
        <v>0.0002544205586</v>
      </c>
      <c r="E252" s="145">
        <f t="shared" si="250"/>
        <v>-0.004227192022</v>
      </c>
    </row>
    <row r="253" ht="14.25" customHeight="1">
      <c r="A253" s="314">
        <v>45145.0</v>
      </c>
      <c r="B253" s="332">
        <v>39.3</v>
      </c>
      <c r="C253" s="333">
        <v>4518.44</v>
      </c>
      <c r="D253" s="145">
        <f t="shared" ref="D253:E253" si="251">LN(B253/B254)</f>
        <v>0.03390155168</v>
      </c>
      <c r="E253" s="145">
        <f t="shared" si="251"/>
        <v>0.008983583955</v>
      </c>
    </row>
    <row r="254" ht="14.25" customHeight="1">
      <c r="A254" s="314">
        <v>45142.0</v>
      </c>
      <c r="B254" s="332">
        <v>37.99</v>
      </c>
      <c r="C254" s="333">
        <v>4478.03</v>
      </c>
      <c r="D254" s="145">
        <f t="shared" ref="D254:E254" si="252">LN(B254/B255)</f>
        <v>0.02235919604</v>
      </c>
      <c r="E254" s="145">
        <f t="shared" si="252"/>
        <v>-0.005314091027</v>
      </c>
    </row>
    <row r="255" ht="14.25" customHeight="1">
      <c r="A255" s="314">
        <v>45141.0</v>
      </c>
      <c r="B255" s="332">
        <v>37.15</v>
      </c>
      <c r="C255" s="333">
        <v>4501.89</v>
      </c>
      <c r="D255" s="145">
        <f t="shared" ref="D255:E255" si="253">LN(B255/B256)</f>
        <v>0.004316165319</v>
      </c>
      <c r="E255" s="145">
        <f t="shared" si="253"/>
        <v>-0.002551225528</v>
      </c>
    </row>
    <row r="256" ht="14.25" customHeight="1">
      <c r="A256" s="314">
        <v>45140.0</v>
      </c>
      <c r="B256" s="332">
        <v>36.99</v>
      </c>
      <c r="C256" s="333">
        <v>4513.39</v>
      </c>
      <c r="D256" s="145">
        <f t="shared" ref="D256:E256" si="254">LN(B256/B257)</f>
        <v>0.007870850784</v>
      </c>
      <c r="E256" s="145">
        <f t="shared" si="254"/>
        <v>-0.0139362352</v>
      </c>
    </row>
    <row r="257" ht="14.25" customHeight="1">
      <c r="A257" s="314">
        <v>45139.0</v>
      </c>
      <c r="B257" s="332">
        <v>36.7</v>
      </c>
      <c r="C257" s="333">
        <v>4576.73</v>
      </c>
      <c r="D257" s="145">
        <f t="shared" ref="D257:E257" si="255">LN(B257/B258)</f>
        <v>-0.009761465797</v>
      </c>
      <c r="E257" s="145">
        <f t="shared" si="255"/>
        <v>-0.002668649552</v>
      </c>
    </row>
    <row r="258" ht="14.25" customHeight="1">
      <c r="A258" s="314">
        <v>45138.0</v>
      </c>
      <c r="B258" s="332">
        <v>37.06</v>
      </c>
      <c r="C258" s="333">
        <v>4588.96</v>
      </c>
      <c r="D258" s="145">
        <f t="shared" ref="D258:E258" si="256">LN(B258/B259)</f>
        <v>0.01413066991</v>
      </c>
      <c r="E258" s="145">
        <f t="shared" si="256"/>
        <v>0.001467639686</v>
      </c>
    </row>
    <row r="259" ht="14.25" customHeight="1">
      <c r="A259" s="314">
        <v>45135.0</v>
      </c>
      <c r="B259" s="332">
        <v>36.54</v>
      </c>
      <c r="C259" s="333">
        <v>4582.23</v>
      </c>
      <c r="D259" s="145">
        <f t="shared" ref="D259:E259" si="257">LN(B259/B260)</f>
        <v>0.01017750499</v>
      </c>
      <c r="E259" s="145">
        <f t="shared" si="257"/>
        <v>0.009829414509</v>
      </c>
    </row>
    <row r="260" ht="14.25" customHeight="1">
      <c r="A260" s="314">
        <v>45134.0</v>
      </c>
      <c r="B260" s="332">
        <v>36.17</v>
      </c>
      <c r="C260" s="333">
        <v>4537.41</v>
      </c>
      <c r="D260" s="145">
        <f t="shared" ref="D260:E260" si="258">LN(B260/B261)</f>
        <v>0.005544788256</v>
      </c>
      <c r="E260" s="145">
        <f t="shared" si="258"/>
        <v>-0.006445427491</v>
      </c>
    </row>
    <row r="261" ht="14.25" customHeight="1">
      <c r="A261" s="314">
        <v>45133.0</v>
      </c>
      <c r="B261" s="332">
        <v>35.97</v>
      </c>
      <c r="C261" s="333">
        <v>4566.75</v>
      </c>
      <c r="D261" s="145">
        <f t="shared" ref="D261:E261" si="259">LN(B261/B262)</f>
        <v>0.0250540902</v>
      </c>
      <c r="E261" s="145">
        <f t="shared" si="259"/>
        <v>-0.000155459531</v>
      </c>
    </row>
    <row r="262" ht="14.25" customHeight="1">
      <c r="A262" s="314">
        <v>45132.0</v>
      </c>
      <c r="B262" s="332">
        <v>35.08</v>
      </c>
      <c r="C262" s="333">
        <v>4567.46</v>
      </c>
      <c r="D262" s="145">
        <f t="shared" ref="D262:E262" si="260">LN(B262/B263)</f>
        <v>-0.004834361754</v>
      </c>
      <c r="E262" s="145">
        <f t="shared" si="260"/>
        <v>0.002810758146</v>
      </c>
    </row>
    <row r="263" ht="14.25" customHeight="1">
      <c r="A263" s="314">
        <v>45131.0</v>
      </c>
      <c r="B263" s="332">
        <v>35.25</v>
      </c>
      <c r="C263" s="333">
        <v>4554.64</v>
      </c>
      <c r="D263" s="145">
        <f t="shared" ref="D263:E263" si="261">LN(B263/B264)</f>
        <v>-0.01156408318</v>
      </c>
      <c r="E263" s="145">
        <f t="shared" si="261"/>
        <v>0.004025974035</v>
      </c>
    </row>
    <row r="264" ht="14.25" customHeight="1">
      <c r="A264" s="314">
        <v>45128.0</v>
      </c>
      <c r="B264" s="332">
        <v>35.66</v>
      </c>
      <c r="C264" s="333">
        <v>4536.34</v>
      </c>
      <c r="D264" s="145">
        <f t="shared" ref="D264:E264" si="262">LN(B264/B265)</f>
        <v>-0.009767065226</v>
      </c>
      <c r="E264" s="145">
        <f t="shared" si="262"/>
        <v>0.0003241023001</v>
      </c>
    </row>
    <row r="265" ht="14.25" customHeight="1">
      <c r="A265" s="314">
        <v>45127.0</v>
      </c>
      <c r="B265" s="332">
        <v>36.01</v>
      </c>
      <c r="C265" s="333">
        <v>4534.87</v>
      </c>
      <c r="D265" s="145">
        <f t="shared" ref="D265:E265" si="263">LN(B265/B266)</f>
        <v>0.0002777392047</v>
      </c>
      <c r="E265" s="145">
        <f t="shared" si="263"/>
        <v>-0.006779806182</v>
      </c>
    </row>
    <row r="266" ht="14.25" customHeight="1">
      <c r="A266" s="314">
        <v>45126.0</v>
      </c>
      <c r="B266" s="332">
        <v>36.0</v>
      </c>
      <c r="C266" s="333">
        <v>4565.72</v>
      </c>
      <c r="D266" s="145">
        <f t="shared" ref="D266:E266" si="264">LN(B266/B267)</f>
        <v>0.01089244117</v>
      </c>
      <c r="E266" s="145">
        <f t="shared" si="264"/>
        <v>0.002355083484</v>
      </c>
    </row>
    <row r="267" ht="14.25" customHeight="1">
      <c r="A267" s="314">
        <v>45125.0</v>
      </c>
      <c r="B267" s="332">
        <v>35.61</v>
      </c>
      <c r="C267" s="333">
        <v>4554.98</v>
      </c>
      <c r="D267" s="145">
        <f t="shared" ref="D267:E267" si="265">LN(B267/B268)</f>
        <v>-0.01505045132</v>
      </c>
      <c r="E267" s="145">
        <f t="shared" si="265"/>
        <v>0.007092079866</v>
      </c>
    </row>
    <row r="268" ht="14.25" customHeight="1">
      <c r="A268" s="314">
        <v>45124.0</v>
      </c>
      <c r="B268" s="332">
        <v>36.15</v>
      </c>
      <c r="C268" s="333">
        <v>4522.79</v>
      </c>
      <c r="D268" s="145">
        <f t="shared" ref="D268:E268" si="266">LN(B268/B269)</f>
        <v>0.02691499727</v>
      </c>
      <c r="E268" s="145">
        <f t="shared" si="266"/>
        <v>0.003847943597</v>
      </c>
    </row>
    <row r="269" ht="14.25" customHeight="1">
      <c r="A269" s="314">
        <v>45121.0</v>
      </c>
      <c r="B269" s="332">
        <v>35.19</v>
      </c>
      <c r="C269" s="333">
        <v>4505.42</v>
      </c>
      <c r="D269" s="145">
        <f t="shared" ref="D269:E269" si="267">LN(B269/B270)</f>
        <v>-0.01466881027</v>
      </c>
      <c r="E269" s="145">
        <f t="shared" si="267"/>
        <v>-0.001024906195</v>
      </c>
    </row>
    <row r="270" ht="14.25" customHeight="1">
      <c r="A270" s="314">
        <v>45120.0</v>
      </c>
      <c r="B270" s="332">
        <v>35.71</v>
      </c>
      <c r="C270" s="333">
        <v>4510.04</v>
      </c>
      <c r="D270" s="145">
        <f t="shared" ref="D270:E270" si="268">LN(B270/B271)</f>
        <v>-0.0276184359</v>
      </c>
      <c r="E270" s="145">
        <f t="shared" si="268"/>
        <v>0.008434509267</v>
      </c>
    </row>
    <row r="271" ht="14.25" customHeight="1">
      <c r="A271" s="314">
        <v>45119.0</v>
      </c>
      <c r="B271" s="332">
        <v>36.71</v>
      </c>
      <c r="C271" s="333">
        <v>4472.16</v>
      </c>
      <c r="D271" s="145">
        <f t="shared" ref="D271:E271" si="269">LN(B271/B272)</f>
        <v>-0.01352834485</v>
      </c>
      <c r="E271" s="145">
        <f t="shared" si="269"/>
        <v>0.007383817501</v>
      </c>
    </row>
    <row r="272" ht="14.25" customHeight="1">
      <c r="A272" s="314">
        <v>45118.0</v>
      </c>
      <c r="B272" s="332">
        <v>37.21</v>
      </c>
      <c r="C272" s="333">
        <v>4439.26</v>
      </c>
      <c r="D272" s="145">
        <f t="shared" ref="D272:E272" si="270">LN(B272/B273)</f>
        <v>0.001882986434</v>
      </c>
      <c r="E272" s="145">
        <f t="shared" si="270"/>
        <v>0.006719588072</v>
      </c>
    </row>
    <row r="273" ht="14.25" customHeight="1">
      <c r="A273" s="314">
        <v>45117.0</v>
      </c>
      <c r="B273" s="332">
        <v>37.14</v>
      </c>
      <c r="C273" s="333">
        <v>4409.53</v>
      </c>
      <c r="D273" s="145">
        <f t="shared" ref="D273:E273" si="271">LN(B273/B274)</f>
        <v>-0.0139039673</v>
      </c>
      <c r="E273" s="145">
        <f t="shared" si="271"/>
        <v>0.002402231733</v>
      </c>
    </row>
    <row r="274" ht="14.25" customHeight="1">
      <c r="A274" s="314">
        <v>45114.0</v>
      </c>
      <c r="B274" s="332">
        <v>37.66</v>
      </c>
      <c r="C274" s="333">
        <v>4398.95</v>
      </c>
      <c r="D274" s="145">
        <f t="shared" ref="D274:E274" si="272">LN(B274/B275)</f>
        <v>0.00719523424</v>
      </c>
      <c r="E274" s="145">
        <f t="shared" si="272"/>
        <v>-0.002869292614</v>
      </c>
    </row>
    <row r="275" ht="14.25" customHeight="1">
      <c r="A275" s="314">
        <v>45113.0</v>
      </c>
      <c r="B275" s="332">
        <v>37.39</v>
      </c>
      <c r="C275" s="333">
        <v>4411.59</v>
      </c>
      <c r="D275" s="145">
        <f t="shared" ref="D275:E275" si="273">LN(B275/B276)</f>
        <v>-0.02169397247</v>
      </c>
      <c r="E275" s="145">
        <f t="shared" si="273"/>
        <v>-0.007954065287</v>
      </c>
    </row>
    <row r="276" ht="14.25" customHeight="1">
      <c r="A276" s="314">
        <v>45112.0</v>
      </c>
      <c r="B276" s="332">
        <v>38.21</v>
      </c>
      <c r="C276" s="333">
        <v>4446.82</v>
      </c>
      <c r="D276" s="145">
        <f t="shared" ref="D276:E276" si="274">LN(B276/B277)</f>
        <v>0.00814614937</v>
      </c>
      <c r="E276" s="145">
        <f t="shared" si="274"/>
        <v>-0.001970253636</v>
      </c>
    </row>
    <row r="277" ht="14.25" customHeight="1">
      <c r="A277" s="314">
        <v>45110.0</v>
      </c>
      <c r="B277" s="332">
        <v>37.9</v>
      </c>
      <c r="C277" s="333">
        <v>4455.59</v>
      </c>
      <c r="D277" s="145">
        <f t="shared" ref="D277:E277" si="275">LN(B277/B278)</f>
        <v>0.01061017911</v>
      </c>
      <c r="E277" s="145">
        <f t="shared" si="275"/>
        <v>0.001170001829</v>
      </c>
    </row>
    <row r="278" ht="14.25" customHeight="1">
      <c r="A278" s="314">
        <v>45107.0</v>
      </c>
      <c r="B278" s="332">
        <v>37.5</v>
      </c>
      <c r="C278" s="333">
        <v>4450.38</v>
      </c>
      <c r="D278" s="145">
        <f t="shared" ref="D278:E278" si="276">LN(B278/B279)</f>
        <v>-0.009025811207</v>
      </c>
      <c r="E278" s="145">
        <f t="shared" si="276"/>
        <v>0.01219436327</v>
      </c>
    </row>
    <row r="279" ht="14.25" customHeight="1">
      <c r="A279" s="314">
        <v>45106.0</v>
      </c>
      <c r="B279" s="332">
        <v>37.84</v>
      </c>
      <c r="C279" s="333">
        <v>4396.44</v>
      </c>
      <c r="D279" s="145">
        <f t="shared" ref="D279:E279" si="277">LN(B279/B280)</f>
        <v>0.02841252501</v>
      </c>
      <c r="E279" s="145">
        <f t="shared" si="277"/>
        <v>0.004463550205</v>
      </c>
    </row>
    <row r="280" ht="14.25" customHeight="1">
      <c r="A280" s="314">
        <v>45105.0</v>
      </c>
      <c r="B280" s="332">
        <v>36.78</v>
      </c>
      <c r="C280" s="333">
        <v>4376.86</v>
      </c>
      <c r="D280" s="145">
        <f t="shared" ref="D280:E280" si="278">LN(B280/B281)</f>
        <v>-0.02946904914</v>
      </c>
      <c r="E280" s="145">
        <f t="shared" si="278"/>
        <v>-0.0003540724652</v>
      </c>
    </row>
    <row r="281" ht="14.25" customHeight="1">
      <c r="A281" s="314">
        <v>45104.0</v>
      </c>
      <c r="B281" s="332">
        <v>37.88</v>
      </c>
      <c r="C281" s="333">
        <v>4378.41</v>
      </c>
      <c r="D281" s="145">
        <f t="shared" ref="D281:E281" si="279">LN(B281/B282)</f>
        <v>0.0390306573</v>
      </c>
      <c r="E281" s="145">
        <f t="shared" si="279"/>
        <v>0.01139065723</v>
      </c>
    </row>
    <row r="282" ht="14.25" customHeight="1">
      <c r="A282" s="314">
        <v>45103.0</v>
      </c>
      <c r="B282" s="332">
        <v>36.43</v>
      </c>
      <c r="C282" s="333">
        <v>4328.82</v>
      </c>
      <c r="D282" s="145">
        <f t="shared" ref="D282:E282" si="280">LN(B282/B283)</f>
        <v>-0.02118493134</v>
      </c>
      <c r="E282" s="145">
        <f t="shared" si="280"/>
        <v>-0.004496875789</v>
      </c>
    </row>
    <row r="283" ht="14.25" customHeight="1">
      <c r="A283" s="314">
        <v>45100.0</v>
      </c>
      <c r="B283" s="332">
        <v>37.21</v>
      </c>
      <c r="C283" s="333">
        <v>4348.33</v>
      </c>
      <c r="D283" s="145">
        <f t="shared" ref="D283:E283" si="281">LN(B283/B284)</f>
        <v>-0.01599607554</v>
      </c>
      <c r="E283" s="145">
        <f t="shared" si="281"/>
        <v>-0.007688274822</v>
      </c>
    </row>
    <row r="284" ht="14.25" customHeight="1">
      <c r="A284" s="314">
        <v>45099.0</v>
      </c>
      <c r="B284" s="332">
        <v>37.81</v>
      </c>
      <c r="C284" s="333">
        <v>4381.89</v>
      </c>
      <c r="D284" s="145">
        <f t="shared" ref="D284:E284" si="282">LN(B284/B285)</f>
        <v>-0.01964185184</v>
      </c>
      <c r="E284" s="145">
        <f t="shared" si="282"/>
        <v>0.003703885765</v>
      </c>
    </row>
    <row r="285" ht="14.25" customHeight="1">
      <c r="A285" s="314">
        <v>45098.0</v>
      </c>
      <c r="B285" s="332">
        <v>38.56</v>
      </c>
      <c r="C285" s="333">
        <v>4365.69</v>
      </c>
      <c r="D285" s="145">
        <f t="shared" ref="D285:E285" si="283">LN(B285/B286)</f>
        <v>-0.006204776887</v>
      </c>
      <c r="E285" s="145">
        <f t="shared" si="283"/>
        <v>-0.005259081846</v>
      </c>
    </row>
    <row r="286" ht="14.25" customHeight="1">
      <c r="A286" s="314">
        <v>45097.0</v>
      </c>
      <c r="B286" s="332">
        <v>38.8</v>
      </c>
      <c r="C286" s="333">
        <v>4388.71</v>
      </c>
      <c r="D286" s="145">
        <f t="shared" ref="D286:E286" si="284">LN(B286/B287)</f>
        <v>-0.003858525688</v>
      </c>
      <c r="E286" s="145">
        <f t="shared" si="284"/>
        <v>-0.004746380369</v>
      </c>
    </row>
    <row r="287" ht="14.25" customHeight="1">
      <c r="A287" s="314">
        <v>45093.0</v>
      </c>
      <c r="B287" s="332">
        <v>38.95</v>
      </c>
      <c r="C287" s="333">
        <v>4409.59</v>
      </c>
      <c r="D287" s="145">
        <f t="shared" ref="D287:E287" si="285">LN(B287/B288)</f>
        <v>-0.01957606686</v>
      </c>
      <c r="E287" s="145">
        <f t="shared" si="285"/>
        <v>-0.003678376338</v>
      </c>
    </row>
    <row r="288" ht="14.25" customHeight="1">
      <c r="A288" s="314">
        <v>45092.0</v>
      </c>
      <c r="B288" s="332">
        <v>39.72</v>
      </c>
      <c r="C288" s="333">
        <v>4425.84</v>
      </c>
      <c r="D288" s="145">
        <f t="shared" ref="D288:E288" si="286">LN(B288/B289)</f>
        <v>0.0005036514838</v>
      </c>
      <c r="E288" s="145">
        <f t="shared" si="286"/>
        <v>0.01210458006</v>
      </c>
    </row>
    <row r="289" ht="14.25" customHeight="1">
      <c r="A289" s="314">
        <v>45091.0</v>
      </c>
      <c r="B289" s="332">
        <v>39.7</v>
      </c>
      <c r="C289" s="333">
        <v>4372.59</v>
      </c>
      <c r="D289" s="145">
        <f t="shared" ref="D289:E289" si="287">LN(B289/B290)</f>
        <v>-0.03538659455</v>
      </c>
      <c r="E289" s="145">
        <f t="shared" si="287"/>
        <v>0.0008190720692</v>
      </c>
    </row>
    <row r="290" ht="14.25" customHeight="1">
      <c r="A290" s="314">
        <v>45090.0</v>
      </c>
      <c r="B290" s="332">
        <v>41.13</v>
      </c>
      <c r="C290" s="333">
        <v>4369.01</v>
      </c>
      <c r="D290" s="145">
        <f t="shared" ref="D290:E290" si="288">LN(B290/B291)</f>
        <v>-0.01639776313</v>
      </c>
      <c r="E290" s="145">
        <f t="shared" si="288"/>
        <v>0.006908664883</v>
      </c>
    </row>
    <row r="291" ht="14.25" customHeight="1">
      <c r="A291" s="314">
        <v>45089.0</v>
      </c>
      <c r="B291" s="332">
        <v>41.81</v>
      </c>
      <c r="C291" s="333">
        <v>4338.93</v>
      </c>
      <c r="D291" s="145">
        <f t="shared" ref="D291:E291" si="289">LN(B291/B292)</f>
        <v>-0.009995323577</v>
      </c>
      <c r="E291" s="145">
        <f t="shared" si="289"/>
        <v>0.009277902666</v>
      </c>
    </row>
    <row r="292" ht="14.25" customHeight="1">
      <c r="A292" s="314">
        <v>45086.0</v>
      </c>
      <c r="B292" s="332">
        <v>42.23</v>
      </c>
      <c r="C292" s="333">
        <v>4298.86</v>
      </c>
      <c r="D292" s="145">
        <f t="shared" ref="D292:E292" si="290">LN(B292/B293)</f>
        <v>0.005461250662</v>
      </c>
      <c r="E292" s="145">
        <f t="shared" si="290"/>
        <v>0.001147473764</v>
      </c>
    </row>
    <row r="293" ht="14.25" customHeight="1">
      <c r="A293" s="314">
        <v>45085.0</v>
      </c>
      <c r="B293" s="332">
        <v>42.0</v>
      </c>
      <c r="C293" s="333">
        <v>4293.93</v>
      </c>
      <c r="D293" s="145">
        <f t="shared" ref="D293:E293" si="291">LN(B293/B294)</f>
        <v>0.01947410984</v>
      </c>
      <c r="E293" s="145">
        <f t="shared" si="291"/>
        <v>0.006169535247</v>
      </c>
    </row>
    <row r="294" ht="14.25" customHeight="1">
      <c r="A294" s="314">
        <v>45084.0</v>
      </c>
      <c r="B294" s="332">
        <v>41.19</v>
      </c>
      <c r="C294" s="333">
        <v>4267.52</v>
      </c>
      <c r="D294" s="145">
        <f t="shared" ref="D294:E294" si="292">LN(B294/B295)</f>
        <v>0.01986089556</v>
      </c>
      <c r="E294" s="145">
        <f t="shared" si="292"/>
        <v>-0.003819275707</v>
      </c>
    </row>
    <row r="295" ht="14.25" customHeight="1">
      <c r="A295" s="314">
        <v>45083.0</v>
      </c>
      <c r="B295" s="332">
        <v>40.38</v>
      </c>
      <c r="C295" s="333">
        <v>4283.85</v>
      </c>
      <c r="D295" s="145">
        <f t="shared" ref="D295:E295" si="293">LN(B295/B296)</f>
        <v>0.01446770059</v>
      </c>
      <c r="E295" s="145">
        <f t="shared" si="293"/>
        <v>0.002351116577</v>
      </c>
    </row>
    <row r="296" ht="14.25" customHeight="1">
      <c r="A296" s="314">
        <v>45082.0</v>
      </c>
      <c r="B296" s="332">
        <v>39.8</v>
      </c>
      <c r="C296" s="333">
        <v>4273.79</v>
      </c>
      <c r="D296" s="145">
        <f t="shared" ref="D296:E296" si="294">LN(B296/B297)</f>
        <v>0.05394160102</v>
      </c>
      <c r="E296" s="145">
        <f t="shared" si="294"/>
        <v>-0.002005573266</v>
      </c>
    </row>
    <row r="297" ht="14.25" customHeight="1">
      <c r="A297" s="314">
        <v>45079.0</v>
      </c>
      <c r="B297" s="332">
        <v>37.71</v>
      </c>
      <c r="C297" s="333">
        <v>4282.37</v>
      </c>
      <c r="D297" s="145">
        <f t="shared" ref="D297:E297" si="295">LN(B297/B298)</f>
        <v>0.04224836267</v>
      </c>
      <c r="E297" s="145">
        <f t="shared" si="295"/>
        <v>0.01442978965</v>
      </c>
    </row>
    <row r="298" ht="14.25" customHeight="1">
      <c r="A298" s="314">
        <v>45078.0</v>
      </c>
      <c r="B298" s="332">
        <v>36.15</v>
      </c>
      <c r="C298" s="333">
        <v>4221.02</v>
      </c>
      <c r="D298" s="145">
        <f t="shared" ref="D298:E298" si="296">LN(B298/B299)</f>
        <v>0.02549514754</v>
      </c>
      <c r="E298" s="145">
        <f t="shared" si="296"/>
        <v>0.00980622915</v>
      </c>
    </row>
    <row r="299" ht="14.25" customHeight="1">
      <c r="A299" s="314">
        <v>45077.0</v>
      </c>
      <c r="B299" s="332">
        <v>35.24</v>
      </c>
      <c r="C299" s="333">
        <v>4179.83</v>
      </c>
      <c r="D299" s="145">
        <f t="shared" ref="D299:E299" si="297">LN(B299/B300)</f>
        <v>-0.02936042016</v>
      </c>
      <c r="E299" s="145">
        <f t="shared" si="297"/>
        <v>-0.006127372233</v>
      </c>
    </row>
    <row r="300" ht="14.25" customHeight="1">
      <c r="A300" s="314">
        <v>45076.0</v>
      </c>
      <c r="B300" s="332">
        <v>36.29</v>
      </c>
      <c r="C300" s="333">
        <v>4205.52</v>
      </c>
      <c r="D300" s="145">
        <f t="shared" ref="D300:E300" si="298">LN(B300/B301)</f>
        <v>-0.01639829038</v>
      </c>
      <c r="E300" s="145">
        <f t="shared" si="298"/>
        <v>0.00001664492918</v>
      </c>
    </row>
    <row r="301" ht="14.25" customHeight="1">
      <c r="A301" s="314">
        <v>45072.0</v>
      </c>
      <c r="B301" s="332">
        <v>36.89</v>
      </c>
      <c r="C301" s="333">
        <v>4205.45</v>
      </c>
      <c r="D301" s="145">
        <f t="shared" ref="D301:E301" si="299">LN(B301/B302)</f>
        <v>0.006799971803</v>
      </c>
      <c r="E301" s="145">
        <f t="shared" si="299"/>
        <v>0.01296458274</v>
      </c>
    </row>
    <row r="302" ht="14.25" customHeight="1">
      <c r="A302" s="314">
        <v>45071.0</v>
      </c>
      <c r="B302" s="332">
        <v>36.64</v>
      </c>
      <c r="C302" s="333">
        <v>4151.28</v>
      </c>
      <c r="D302" s="145">
        <f t="shared" ref="D302:E302" si="300">LN(B302/B303)</f>
        <v>-0.0424800079</v>
      </c>
      <c r="E302" s="145">
        <f t="shared" si="300"/>
        <v>0.008719564786</v>
      </c>
    </row>
    <row r="303" ht="14.25" customHeight="1">
      <c r="A303" s="314">
        <v>45070.0</v>
      </c>
      <c r="B303" s="332">
        <v>38.23</v>
      </c>
      <c r="C303" s="333">
        <v>4115.24</v>
      </c>
      <c r="D303" s="145">
        <f t="shared" ref="D303:E303" si="301">LN(B303/B304)</f>
        <v>-0.007297400118</v>
      </c>
      <c r="E303" s="145">
        <f t="shared" si="301"/>
        <v>-0.007345550786</v>
      </c>
    </row>
    <row r="304" ht="14.25" customHeight="1">
      <c r="A304" s="314">
        <v>45069.0</v>
      </c>
      <c r="B304" s="332">
        <v>38.51</v>
      </c>
      <c r="C304" s="333">
        <v>4145.58</v>
      </c>
      <c r="D304" s="145">
        <f t="shared" ref="D304:E304" si="302">LN(B304/B305)</f>
        <v>0.01017886904</v>
      </c>
      <c r="E304" s="145">
        <f t="shared" si="302"/>
        <v>-0.01128551556</v>
      </c>
    </row>
    <row r="305" ht="14.25" customHeight="1">
      <c r="A305" s="314">
        <v>45068.0</v>
      </c>
      <c r="B305" s="332">
        <v>38.12</v>
      </c>
      <c r="C305" s="333">
        <v>4192.63</v>
      </c>
      <c r="D305" s="145">
        <f t="shared" ref="D305:E305" si="303">LN(B305/B306)</f>
        <v>0.02901068386</v>
      </c>
      <c r="E305" s="145">
        <f t="shared" si="303"/>
        <v>0.0001550459714</v>
      </c>
    </row>
    <row r="306" ht="14.25" customHeight="1">
      <c r="A306" s="314">
        <v>45065.0</v>
      </c>
      <c r="B306" s="332">
        <v>37.03</v>
      </c>
      <c r="C306" s="333">
        <v>4191.98</v>
      </c>
      <c r="D306" s="145">
        <f t="shared" ref="D306:E306" si="304">LN(B306/B307)</f>
        <v>-0.01713562678</v>
      </c>
      <c r="E306" s="145">
        <f t="shared" si="304"/>
        <v>-0.001446955746</v>
      </c>
    </row>
    <row r="307" ht="14.25" customHeight="1">
      <c r="A307" s="314">
        <v>45064.0</v>
      </c>
      <c r="B307" s="332">
        <v>37.67</v>
      </c>
      <c r="C307" s="333">
        <v>4198.05</v>
      </c>
      <c r="D307" s="145">
        <f t="shared" ref="D307:E307" si="305">LN(B307/B308)</f>
        <v>0.1019154347</v>
      </c>
      <c r="E307" s="145">
        <f t="shared" si="305"/>
        <v>0.009400774285</v>
      </c>
    </row>
    <row r="308" ht="14.25" customHeight="1">
      <c r="A308" s="314">
        <v>45063.0</v>
      </c>
      <c r="B308" s="332">
        <v>34.02</v>
      </c>
      <c r="C308" s="333">
        <v>4158.77</v>
      </c>
      <c r="D308" s="145">
        <f t="shared" ref="D308:E308" si="306">LN(B308/B309)</f>
        <v>0.0426362986</v>
      </c>
      <c r="E308" s="145">
        <f t="shared" si="306"/>
        <v>0.01182066016</v>
      </c>
    </row>
    <row r="309" ht="14.25" customHeight="1">
      <c r="A309" s="314">
        <v>45062.0</v>
      </c>
      <c r="B309" s="332">
        <v>32.6</v>
      </c>
      <c r="C309" s="333">
        <v>4109.9</v>
      </c>
      <c r="D309" s="145">
        <f t="shared" ref="D309:E309" si="307">LN(B309/B310)</f>
        <v>-0.03080883961</v>
      </c>
      <c r="E309" s="145">
        <f t="shared" si="307"/>
        <v>-0.006398135862</v>
      </c>
    </row>
    <row r="310" ht="14.25" customHeight="1">
      <c r="A310" s="314">
        <v>45061.0</v>
      </c>
      <c r="B310" s="332">
        <v>33.62</v>
      </c>
      <c r="C310" s="333">
        <v>4136.28</v>
      </c>
      <c r="D310" s="145">
        <f t="shared" ref="D310:E310" si="308">LN(B310/B311)</f>
        <v>0.01861356651</v>
      </c>
      <c r="E310" s="145">
        <f t="shared" si="308"/>
        <v>0.002953868565</v>
      </c>
    </row>
    <row r="311" ht="14.25" customHeight="1">
      <c r="A311" s="314">
        <v>45058.0</v>
      </c>
      <c r="B311" s="332">
        <v>33.0</v>
      </c>
      <c r="C311" s="333">
        <v>4124.08</v>
      </c>
      <c r="D311" s="145">
        <f t="shared" ref="D311:E311" si="309">LN(B311/B312)</f>
        <v>0.02360986564</v>
      </c>
      <c r="E311" s="145">
        <f t="shared" si="309"/>
        <v>-0.001584552163</v>
      </c>
    </row>
    <row r="312" ht="14.25" customHeight="1">
      <c r="A312" s="314">
        <v>45057.0</v>
      </c>
      <c r="B312" s="332">
        <v>32.23</v>
      </c>
      <c r="C312" s="333">
        <v>4130.62</v>
      </c>
      <c r="D312" s="145">
        <f t="shared" ref="D312:E312" si="310">LN(B312/B313)</f>
        <v>0.01248845453</v>
      </c>
      <c r="E312" s="145">
        <f t="shared" si="310"/>
        <v>-0.001698060217</v>
      </c>
    </row>
    <row r="313" ht="14.25" customHeight="1">
      <c r="A313" s="314">
        <v>45056.0</v>
      </c>
      <c r="B313" s="332">
        <v>31.83</v>
      </c>
      <c r="C313" s="333">
        <v>4137.64</v>
      </c>
      <c r="D313" s="145">
        <f t="shared" ref="D313:E313" si="311">LN(B313/B314)</f>
        <v>-0.01279867634</v>
      </c>
      <c r="E313" s="145">
        <f t="shared" si="311"/>
        <v>0.004473890233</v>
      </c>
    </row>
    <row r="314" ht="14.25" customHeight="1">
      <c r="A314" s="314">
        <v>45055.0</v>
      </c>
      <c r="B314" s="332">
        <v>32.24</v>
      </c>
      <c r="C314" s="333">
        <v>4119.17</v>
      </c>
      <c r="D314" s="145">
        <f t="shared" ref="D314:E314" si="312">LN(B314/B315)</f>
        <v>-0.01141107216</v>
      </c>
      <c r="E314" s="145">
        <f t="shared" si="312"/>
        <v>-0.004589891664</v>
      </c>
    </row>
    <row r="315" ht="14.25" customHeight="1">
      <c r="A315" s="314">
        <v>45054.0</v>
      </c>
      <c r="B315" s="332">
        <v>32.61</v>
      </c>
      <c r="C315" s="333">
        <v>4138.12</v>
      </c>
      <c r="D315" s="145">
        <f t="shared" ref="D315:E315" si="313">LN(B315/B316)</f>
        <v>-0.03317553944</v>
      </c>
      <c r="E315" s="145">
        <f t="shared" si="313"/>
        <v>0.0004519981659</v>
      </c>
    </row>
    <row r="316" ht="14.25" customHeight="1">
      <c r="A316" s="314">
        <v>45051.0</v>
      </c>
      <c r="B316" s="332">
        <v>33.71</v>
      </c>
      <c r="C316" s="333">
        <v>4136.25</v>
      </c>
      <c r="D316" s="145">
        <f t="shared" ref="D316:E316" si="314">LN(B316/B317)</f>
        <v>0.007145014023</v>
      </c>
      <c r="E316" s="145">
        <f t="shared" si="314"/>
        <v>0.01830615917</v>
      </c>
    </row>
    <row r="317" ht="14.25" customHeight="1">
      <c r="A317" s="314">
        <v>45050.0</v>
      </c>
      <c r="B317" s="332">
        <v>33.47</v>
      </c>
      <c r="C317" s="333">
        <v>4061.22</v>
      </c>
      <c r="D317" s="145">
        <f t="shared" ref="D317:E317" si="315">LN(B317/B318)</f>
        <v>-0.0250787594</v>
      </c>
      <c r="E317" s="145">
        <f t="shared" si="315"/>
        <v>-0.007244906241</v>
      </c>
    </row>
    <row r="318" ht="14.25" customHeight="1">
      <c r="A318" s="314">
        <v>45049.0</v>
      </c>
      <c r="B318" s="332">
        <v>34.32</v>
      </c>
      <c r="C318" s="333">
        <v>4090.75</v>
      </c>
      <c r="D318" s="145">
        <f t="shared" ref="D318:E318" si="316">LN(B318/B319)</f>
        <v>-0.008125407444</v>
      </c>
      <c r="E318" s="145">
        <f t="shared" si="316"/>
        <v>-0.007022889091</v>
      </c>
    </row>
    <row r="319" ht="14.25" customHeight="1">
      <c r="A319" s="314">
        <v>45048.0</v>
      </c>
      <c r="B319" s="332">
        <v>34.6</v>
      </c>
      <c r="C319" s="333">
        <v>4119.58</v>
      </c>
      <c r="D319" s="145">
        <f t="shared" ref="D319:E319" si="317">LN(B319/B320)</f>
        <v>-0.007486358028</v>
      </c>
      <c r="E319" s="145">
        <f t="shared" si="317"/>
        <v>-0.01165389753</v>
      </c>
    </row>
    <row r="320" ht="14.25" customHeight="1">
      <c r="A320" s="314">
        <v>45047.0</v>
      </c>
      <c r="B320" s="332">
        <v>34.86</v>
      </c>
      <c r="C320" s="333">
        <v>4167.87</v>
      </c>
      <c r="D320" s="145">
        <f t="shared" ref="D320:E320" si="318">LN(B320/B321)</f>
        <v>-0.00686109038</v>
      </c>
      <c r="E320" s="145">
        <f t="shared" si="318"/>
        <v>-0.0003862138497</v>
      </c>
    </row>
    <row r="321" ht="14.25" customHeight="1">
      <c r="A321" s="314">
        <v>45044.0</v>
      </c>
      <c r="B321" s="332">
        <v>35.1</v>
      </c>
      <c r="C321" s="333">
        <v>4169.48</v>
      </c>
      <c r="D321" s="145">
        <f t="shared" ref="D321:E321" si="319">LN(B321/B322)</f>
        <v>0.009446184452</v>
      </c>
      <c r="E321" s="145">
        <f t="shared" si="319"/>
        <v>0.008219359613</v>
      </c>
    </row>
    <row r="322" ht="14.25" customHeight="1">
      <c r="A322" s="314">
        <v>45043.0</v>
      </c>
      <c r="B322" s="332">
        <v>34.77</v>
      </c>
      <c r="C322" s="333">
        <v>4135.35</v>
      </c>
      <c r="D322" s="145">
        <f t="shared" ref="D322:E322" si="320">LN(B322/B323)</f>
        <v>0.006347395806</v>
      </c>
      <c r="E322" s="145">
        <f t="shared" si="320"/>
        <v>0.01937716738</v>
      </c>
    </row>
    <row r="323" ht="14.25" customHeight="1">
      <c r="A323" s="314">
        <v>45042.0</v>
      </c>
      <c r="B323" s="332">
        <v>34.55</v>
      </c>
      <c r="C323" s="333">
        <v>4055.99</v>
      </c>
      <c r="D323" s="145">
        <f t="shared" ref="D323:E323" si="321">LN(B323/B324)</f>
        <v>-0.004332136739</v>
      </c>
      <c r="E323" s="145">
        <f t="shared" si="321"/>
        <v>-0.003848609877</v>
      </c>
    </row>
    <row r="324" ht="14.25" customHeight="1">
      <c r="A324" s="314">
        <v>45041.0</v>
      </c>
      <c r="B324" s="332">
        <v>34.7</v>
      </c>
      <c r="C324" s="333">
        <v>4071.63</v>
      </c>
      <c r="D324" s="145">
        <f t="shared" ref="D324:E324" si="322">LN(B324/B325)</f>
        <v>-0.03483291417</v>
      </c>
      <c r="E324" s="145">
        <f t="shared" si="322"/>
        <v>-0.01593714559</v>
      </c>
    </row>
    <row r="325" ht="14.25" customHeight="1">
      <c r="A325" s="314">
        <v>45040.0</v>
      </c>
      <c r="B325" s="332">
        <v>35.93</v>
      </c>
      <c r="C325" s="333">
        <v>4137.04</v>
      </c>
      <c r="D325" s="145">
        <f t="shared" ref="D325:E325" si="323">LN(B325/B326)</f>
        <v>0.008384621508</v>
      </c>
      <c r="E325" s="145">
        <f t="shared" si="323"/>
        <v>0.0008512120612</v>
      </c>
    </row>
    <row r="326" ht="14.25" customHeight="1">
      <c r="A326" s="314">
        <v>45037.0</v>
      </c>
      <c r="B326" s="332">
        <v>35.63</v>
      </c>
      <c r="C326" s="333">
        <v>4133.52</v>
      </c>
      <c r="D326" s="145">
        <f t="shared" ref="D326:E326" si="324">LN(B326/B327)</f>
        <v>0.02472067922</v>
      </c>
      <c r="E326" s="145">
        <f t="shared" si="324"/>
        <v>0.0009027859909</v>
      </c>
    </row>
    <row r="327" ht="14.25" customHeight="1">
      <c r="A327" s="314">
        <v>45036.0</v>
      </c>
      <c r="B327" s="332">
        <v>34.76</v>
      </c>
      <c r="C327" s="333">
        <v>4129.79</v>
      </c>
      <c r="D327" s="145">
        <f t="shared" ref="D327:E327" si="325">LN(B327/B328)</f>
        <v>-0.02387833746</v>
      </c>
      <c r="E327" s="145">
        <f t="shared" si="325"/>
        <v>-0.005970339946</v>
      </c>
    </row>
    <row r="328" ht="14.25" customHeight="1">
      <c r="A328" s="314">
        <v>45035.0</v>
      </c>
      <c r="B328" s="332">
        <v>35.6</v>
      </c>
      <c r="C328" s="333">
        <v>4154.52</v>
      </c>
      <c r="D328" s="145">
        <f t="shared" ref="D328:E328" si="326">LN(B328/B329)</f>
        <v>0.006764400089</v>
      </c>
      <c r="E328" s="145">
        <f t="shared" si="326"/>
        <v>-0.00008424204429</v>
      </c>
    </row>
    <row r="329" ht="14.25" customHeight="1">
      <c r="A329" s="314">
        <v>45034.0</v>
      </c>
      <c r="B329" s="332">
        <v>35.36</v>
      </c>
      <c r="C329" s="333">
        <v>4154.87</v>
      </c>
      <c r="D329" s="145">
        <f t="shared" ref="D329:E329" si="327">LN(B329/B330)</f>
        <v>-0.002259887967</v>
      </c>
      <c r="E329" s="145">
        <f t="shared" si="327"/>
        <v>0.0008547842552</v>
      </c>
    </row>
    <row r="330" ht="14.25" customHeight="1">
      <c r="A330" s="314">
        <v>45033.0</v>
      </c>
      <c r="B330" s="332">
        <v>35.44</v>
      </c>
      <c r="C330" s="333">
        <v>4151.32</v>
      </c>
      <c r="D330" s="145">
        <f t="shared" ref="D330:E330" si="328">LN(B330/B331)</f>
        <v>-0.02094171184</v>
      </c>
      <c r="E330" s="145">
        <f t="shared" si="328"/>
        <v>0.003300778969</v>
      </c>
    </row>
    <row r="331" ht="14.25" customHeight="1">
      <c r="A331" s="314">
        <v>45030.0</v>
      </c>
      <c r="B331" s="332">
        <v>36.19</v>
      </c>
      <c r="C331" s="333">
        <v>4137.64</v>
      </c>
      <c r="D331" s="145">
        <f t="shared" ref="D331:E331" si="329">LN(B331/B332)</f>
        <v>0.00943927053</v>
      </c>
      <c r="E331" s="145">
        <f t="shared" si="329"/>
        <v>-0.00207149881</v>
      </c>
    </row>
    <row r="332" ht="14.25" customHeight="1">
      <c r="A332" s="314">
        <v>45029.0</v>
      </c>
      <c r="B332" s="332">
        <v>35.85</v>
      </c>
      <c r="C332" s="333">
        <v>4146.22</v>
      </c>
      <c r="D332" s="145">
        <f t="shared" ref="D332:E332" si="330">LN(B332/B333)</f>
        <v>-0.01440069195</v>
      </c>
      <c r="E332" s="145">
        <f t="shared" si="330"/>
        <v>0.01317544675</v>
      </c>
    </row>
    <row r="333" ht="14.25" customHeight="1">
      <c r="A333" s="314">
        <v>45028.0</v>
      </c>
      <c r="B333" s="332">
        <v>36.37</v>
      </c>
      <c r="C333" s="333">
        <v>4091.95</v>
      </c>
      <c r="D333" s="145">
        <f t="shared" ref="D333:E333" si="331">LN(B333/B334)</f>
        <v>-0.03935817965</v>
      </c>
      <c r="E333" s="145">
        <f t="shared" si="331"/>
        <v>-0.004143458651</v>
      </c>
    </row>
    <row r="334" ht="14.25" customHeight="1">
      <c r="A334" s="314">
        <v>45027.0</v>
      </c>
      <c r="B334" s="332">
        <v>37.83</v>
      </c>
      <c r="C334" s="333">
        <v>4108.94</v>
      </c>
      <c r="D334" s="145">
        <f t="shared" ref="D334:E334" si="332">LN(B334/B335)</f>
        <v>0.01116439028</v>
      </c>
      <c r="E334" s="145">
        <f t="shared" si="332"/>
        <v>-0.00004137234503</v>
      </c>
    </row>
    <row r="335" ht="14.25" customHeight="1">
      <c r="A335" s="314">
        <v>45026.0</v>
      </c>
      <c r="B335" s="332">
        <v>37.41</v>
      </c>
      <c r="C335" s="333">
        <v>4109.11</v>
      </c>
      <c r="D335" s="145">
        <f t="shared" ref="D335:E335" si="333">LN(B335/B336)</f>
        <v>0.05156063833</v>
      </c>
      <c r="E335" s="145">
        <f t="shared" si="333"/>
        <v>0.000995845047</v>
      </c>
    </row>
    <row r="336" ht="14.25" customHeight="1">
      <c r="A336" s="314">
        <v>45022.0</v>
      </c>
      <c r="B336" s="332">
        <v>35.53</v>
      </c>
      <c r="C336" s="333">
        <v>4105.02</v>
      </c>
      <c r="D336" s="145">
        <f t="shared" ref="D336:E336" si="334">LN(B336/B337)</f>
        <v>-0.004212897679</v>
      </c>
      <c r="E336" s="145">
        <f t="shared" si="334"/>
        <v>0.003572739725</v>
      </c>
    </row>
    <row r="337" ht="14.25" customHeight="1">
      <c r="A337" s="314">
        <v>45021.0</v>
      </c>
      <c r="B337" s="332">
        <v>35.68</v>
      </c>
      <c r="C337" s="333">
        <v>4090.38</v>
      </c>
      <c r="D337" s="145">
        <f t="shared" ref="D337:E337" si="335">LN(B337/B338)</f>
        <v>-0.02409087848</v>
      </c>
      <c r="E337" s="145">
        <f t="shared" si="335"/>
        <v>-0.002495429192</v>
      </c>
    </row>
    <row r="338" ht="14.25" customHeight="1">
      <c r="A338" s="314">
        <v>45020.0</v>
      </c>
      <c r="B338" s="332">
        <v>36.55</v>
      </c>
      <c r="C338" s="333">
        <v>4100.6</v>
      </c>
      <c r="D338" s="145">
        <f t="shared" ref="D338:E338" si="336">LN(B338/B339)</f>
        <v>0.001368925607</v>
      </c>
      <c r="E338" s="145">
        <f t="shared" si="336"/>
        <v>-0.005813920385</v>
      </c>
    </row>
    <row r="339" ht="14.25" customHeight="1">
      <c r="A339" s="314">
        <v>45019.0</v>
      </c>
      <c r="B339" s="332">
        <v>36.5</v>
      </c>
      <c r="C339" s="333">
        <v>4124.51</v>
      </c>
      <c r="D339" s="145">
        <f t="shared" ref="D339:E339" si="337">LN(B339/B340)</f>
        <v>-0.002189382374</v>
      </c>
      <c r="E339" s="145">
        <f t="shared" si="337"/>
        <v>0.00369209365</v>
      </c>
    </row>
    <row r="340" ht="14.25" customHeight="1">
      <c r="A340" s="314">
        <v>45016.0</v>
      </c>
      <c r="B340" s="332">
        <v>36.58</v>
      </c>
      <c r="C340" s="333">
        <v>4109.31</v>
      </c>
      <c r="D340" s="145">
        <f t="shared" ref="D340:E340" si="338">LN(B340/B341)</f>
        <v>0.008510689668</v>
      </c>
      <c r="E340" s="145">
        <f t="shared" si="338"/>
        <v>0.01433333281</v>
      </c>
    </row>
    <row r="341" ht="14.25" customHeight="1">
      <c r="A341" s="314">
        <v>45015.0</v>
      </c>
      <c r="B341" s="332">
        <v>36.27</v>
      </c>
      <c r="C341" s="333">
        <v>4050.83</v>
      </c>
      <c r="D341" s="145">
        <f t="shared" ref="D341:E341" si="339">LN(B341/B342)</f>
        <v>-0.02666099153</v>
      </c>
      <c r="E341" s="145">
        <f t="shared" si="339"/>
        <v>0.005698994461</v>
      </c>
    </row>
    <row r="342" ht="14.25" customHeight="1">
      <c r="A342" s="314">
        <v>45014.0</v>
      </c>
      <c r="B342" s="332">
        <v>37.25</v>
      </c>
      <c r="C342" s="333">
        <v>4027.81</v>
      </c>
      <c r="D342" s="145">
        <f t="shared" ref="D342:E342" si="340">LN(B342/B343)</f>
        <v>-0.02098629285</v>
      </c>
      <c r="E342" s="145">
        <f t="shared" si="340"/>
        <v>0.01413686115</v>
      </c>
    </row>
    <row r="343" ht="14.25" customHeight="1">
      <c r="A343" s="314">
        <v>45013.0</v>
      </c>
      <c r="B343" s="332">
        <v>38.04</v>
      </c>
      <c r="C343" s="333">
        <v>3971.27</v>
      </c>
      <c r="D343" s="145">
        <f t="shared" ref="D343:E343" si="341">LN(B343/B344)</f>
        <v>0.03613399931</v>
      </c>
      <c r="E343" s="145">
        <f t="shared" si="341"/>
        <v>-0.001575080841</v>
      </c>
    </row>
    <row r="344" ht="14.25" customHeight="1">
      <c r="A344" s="314">
        <v>45012.0</v>
      </c>
      <c r="B344" s="332">
        <v>36.69</v>
      </c>
      <c r="C344" s="333">
        <v>3977.53</v>
      </c>
      <c r="D344" s="145">
        <f t="shared" ref="D344:E344" si="342">LN(B344/B345)</f>
        <v>0.02987774108</v>
      </c>
      <c r="E344" s="145">
        <f t="shared" si="342"/>
        <v>0.001645589739</v>
      </c>
    </row>
    <row r="345" ht="14.25" customHeight="1">
      <c r="A345" s="314">
        <v>45009.0</v>
      </c>
      <c r="B345" s="332">
        <v>35.61</v>
      </c>
      <c r="C345" s="333">
        <v>3970.99</v>
      </c>
      <c r="D345" s="145">
        <f t="shared" ref="D345:E345" si="343">LN(B345/B346)</f>
        <v>0.03602447862</v>
      </c>
      <c r="E345" s="145">
        <f t="shared" si="343"/>
        <v>0.005623958124</v>
      </c>
    </row>
    <row r="346" ht="14.25" customHeight="1">
      <c r="A346" s="314">
        <v>45008.0</v>
      </c>
      <c r="B346" s="332">
        <v>34.35</v>
      </c>
      <c r="C346" s="333">
        <v>3948.72</v>
      </c>
      <c r="D346" s="145">
        <f t="shared" ref="D346:E346" si="344">LN(B346/B347)</f>
        <v>-0.01674404015</v>
      </c>
      <c r="E346" s="145">
        <f t="shared" si="344"/>
        <v>0.002980083847</v>
      </c>
    </row>
    <row r="347" ht="14.25" customHeight="1">
      <c r="A347" s="314">
        <v>45007.0</v>
      </c>
      <c r="B347" s="332">
        <v>34.93</v>
      </c>
      <c r="C347" s="333">
        <v>3936.97</v>
      </c>
      <c r="D347" s="145">
        <f t="shared" ref="D347:E347" si="345">LN(B347/B348)</f>
        <v>-0.02376349445</v>
      </c>
      <c r="E347" s="145">
        <f t="shared" si="345"/>
        <v>-0.01660021192</v>
      </c>
    </row>
    <row r="348" ht="14.25" customHeight="1">
      <c r="A348" s="314">
        <v>45006.0</v>
      </c>
      <c r="B348" s="332">
        <v>35.77</v>
      </c>
      <c r="C348" s="333">
        <v>4002.87</v>
      </c>
      <c r="D348" s="145">
        <f t="shared" ref="D348:E348" si="346">LN(B348/B349)</f>
        <v>0.02691761893</v>
      </c>
      <c r="E348" s="145">
        <f t="shared" si="346"/>
        <v>0.01289863554</v>
      </c>
    </row>
    <row r="349" ht="14.25" customHeight="1">
      <c r="A349" s="314">
        <v>45005.0</v>
      </c>
      <c r="B349" s="332">
        <v>34.82</v>
      </c>
      <c r="C349" s="333">
        <v>3951.57</v>
      </c>
      <c r="D349" s="145">
        <f t="shared" ref="D349:E349" si="347">LN(B349/B350)</f>
        <v>0.01126365699</v>
      </c>
      <c r="E349" s="145">
        <f t="shared" si="347"/>
        <v>0.00887882491</v>
      </c>
    </row>
    <row r="350" ht="14.25" customHeight="1">
      <c r="A350" s="314">
        <v>45002.0</v>
      </c>
      <c r="B350" s="332">
        <v>34.43</v>
      </c>
      <c r="C350" s="333">
        <v>3916.64</v>
      </c>
      <c r="D350" s="145">
        <f t="shared" ref="D350:E350" si="348">LN(B350/B351)</f>
        <v>-0.02353725191</v>
      </c>
      <c r="E350" s="145">
        <f t="shared" si="348"/>
        <v>-0.01108058645</v>
      </c>
    </row>
    <row r="351" ht="14.25" customHeight="1">
      <c r="A351" s="314">
        <v>45001.0</v>
      </c>
      <c r="B351" s="332">
        <v>35.25</v>
      </c>
      <c r="C351" s="333">
        <v>3960.28</v>
      </c>
      <c r="D351" s="145">
        <f t="shared" ref="D351:E351" si="349">LN(B351/B352)</f>
        <v>0.003979539078</v>
      </c>
      <c r="E351" s="145">
        <f t="shared" si="349"/>
        <v>0.01740955129</v>
      </c>
    </row>
    <row r="352" ht="14.25" customHeight="1">
      <c r="A352" s="314">
        <v>45000.0</v>
      </c>
      <c r="B352" s="332">
        <v>35.11</v>
      </c>
      <c r="C352" s="333">
        <v>3891.93</v>
      </c>
      <c r="D352" s="145">
        <f t="shared" ref="D352:E352" si="350">LN(B352/B353)</f>
        <v>-0.02364309399</v>
      </c>
      <c r="E352" s="145">
        <f t="shared" si="350"/>
        <v>-0.007005336398</v>
      </c>
    </row>
    <row r="353" ht="14.25" customHeight="1">
      <c r="A353" s="314">
        <v>44999.0</v>
      </c>
      <c r="B353" s="332">
        <v>35.95</v>
      </c>
      <c r="C353" s="333">
        <v>3919.29</v>
      </c>
      <c r="D353" s="145">
        <f t="shared" ref="D353:E353" si="351">LN(B353/B354)</f>
        <v>-0.01791915624</v>
      </c>
      <c r="E353" s="145">
        <f t="shared" si="351"/>
        <v>0.0163423808</v>
      </c>
    </row>
    <row r="354" ht="14.25" customHeight="1">
      <c r="A354" s="314">
        <v>44998.0</v>
      </c>
      <c r="B354" s="332">
        <v>36.6</v>
      </c>
      <c r="C354" s="333">
        <v>3855.76</v>
      </c>
      <c r="D354" s="145">
        <f t="shared" ref="D354:E354" si="352">LN(B354/B355)</f>
        <v>-0.01840874941</v>
      </c>
      <c r="E354" s="145">
        <f t="shared" si="352"/>
        <v>-0.001510881613</v>
      </c>
    </row>
    <row r="355" ht="14.25" customHeight="1">
      <c r="A355" s="314">
        <v>44995.0</v>
      </c>
      <c r="B355" s="332">
        <v>37.28</v>
      </c>
      <c r="C355" s="333">
        <v>3861.59</v>
      </c>
      <c r="D355" s="145">
        <f t="shared" ref="D355:E355" si="353">LN(B355/B356)</f>
        <v>-0.01912916991</v>
      </c>
      <c r="E355" s="145">
        <f t="shared" si="353"/>
        <v>-0.01458397475</v>
      </c>
    </row>
    <row r="356" ht="14.25" customHeight="1">
      <c r="A356" s="314">
        <v>44994.0</v>
      </c>
      <c r="B356" s="332">
        <v>38.0</v>
      </c>
      <c r="C356" s="333">
        <v>3918.32</v>
      </c>
      <c r="D356" s="145">
        <f t="shared" ref="D356:E356" si="354">LN(B356/B357)</f>
        <v>-0.03109058707</v>
      </c>
      <c r="E356" s="145">
        <f t="shared" si="354"/>
        <v>-0.01863187295</v>
      </c>
    </row>
    <row r="357" ht="14.25" customHeight="1">
      <c r="A357" s="314">
        <v>44993.0</v>
      </c>
      <c r="B357" s="332">
        <v>39.2</v>
      </c>
      <c r="C357" s="333">
        <v>3992.01</v>
      </c>
      <c r="D357" s="145">
        <f t="shared" ref="D357:E357" si="355">LN(B357/B358)</f>
        <v>-0.006864142878</v>
      </c>
      <c r="E357" s="145">
        <f t="shared" si="355"/>
        <v>0.001413821086</v>
      </c>
    </row>
    <row r="358" ht="14.25" customHeight="1">
      <c r="A358" s="314">
        <v>44992.0</v>
      </c>
      <c r="B358" s="332">
        <v>39.47</v>
      </c>
      <c r="C358" s="333">
        <v>3986.37</v>
      </c>
      <c r="D358" s="145">
        <f t="shared" ref="D358:E358" si="356">LN(B358/B359)</f>
        <v>0.003044914811</v>
      </c>
      <c r="E358" s="145">
        <f t="shared" si="356"/>
        <v>-0.01544563917</v>
      </c>
    </row>
    <row r="359" ht="14.25" customHeight="1">
      <c r="A359" s="314">
        <v>44991.0</v>
      </c>
      <c r="B359" s="332">
        <v>39.35</v>
      </c>
      <c r="C359" s="333">
        <v>4048.42</v>
      </c>
      <c r="D359" s="145">
        <f t="shared" ref="D359:E359" si="357">LN(B359/B360)</f>
        <v>-0.006080586255</v>
      </c>
      <c r="E359" s="145">
        <f t="shared" si="357"/>
        <v>0.000686923524</v>
      </c>
    </row>
    <row r="360" ht="14.25" customHeight="1">
      <c r="A360" s="314">
        <v>44988.0</v>
      </c>
      <c r="B360" s="332">
        <v>39.59</v>
      </c>
      <c r="C360" s="333">
        <v>4045.64</v>
      </c>
      <c r="D360" s="145">
        <f t="shared" ref="D360:E360" si="358">LN(B360/B361)</f>
        <v>-0.004536298102</v>
      </c>
      <c r="E360" s="145">
        <f t="shared" si="358"/>
        <v>0.01601880026</v>
      </c>
    </row>
    <row r="361" ht="14.25" customHeight="1">
      <c r="A361" s="314">
        <v>44987.0</v>
      </c>
      <c r="B361" s="332">
        <v>39.77</v>
      </c>
      <c r="C361" s="333">
        <v>3981.35</v>
      </c>
      <c r="D361" s="145">
        <f t="shared" ref="D361:E361" si="359">LN(B361/B362)</f>
        <v>0.009093268013</v>
      </c>
      <c r="E361" s="145">
        <f t="shared" si="359"/>
        <v>0.007553542017</v>
      </c>
    </row>
    <row r="362" ht="14.25" customHeight="1">
      <c r="A362" s="314">
        <v>44986.0</v>
      </c>
      <c r="B362" s="332">
        <v>39.41</v>
      </c>
      <c r="C362" s="333">
        <v>3951.39</v>
      </c>
      <c r="D362" s="145">
        <f t="shared" ref="D362:E362" si="360">LN(B362/B363)</f>
        <v>-0.03637670637</v>
      </c>
      <c r="E362" s="145">
        <f t="shared" si="360"/>
        <v>-0.004736461615</v>
      </c>
    </row>
    <row r="363" ht="14.25" customHeight="1">
      <c r="A363" s="314">
        <v>44985.0</v>
      </c>
      <c r="B363" s="332">
        <v>40.87</v>
      </c>
      <c r="C363" s="333">
        <v>3970.15</v>
      </c>
      <c r="D363" s="145">
        <f t="shared" ref="D363:E363" si="361">LN(B363/B364)</f>
        <v>-0.01360895851</v>
      </c>
      <c r="E363" s="145">
        <f t="shared" si="361"/>
        <v>-0.003040597686</v>
      </c>
    </row>
    <row r="364" ht="14.25" customHeight="1">
      <c r="A364" s="314">
        <v>44984.0</v>
      </c>
      <c r="B364" s="332">
        <v>41.43</v>
      </c>
      <c r="C364" s="333">
        <v>3982.24</v>
      </c>
      <c r="D364" s="145">
        <f t="shared" ref="D364:E364" si="362">LN(B364/B365)</f>
        <v>-0.02361469305</v>
      </c>
      <c r="E364" s="145">
        <f t="shared" si="362"/>
        <v>0.003068304831</v>
      </c>
    </row>
    <row r="365" ht="14.25" customHeight="1">
      <c r="A365" s="314">
        <v>44981.0</v>
      </c>
      <c r="B365" s="332">
        <v>42.42</v>
      </c>
      <c r="C365" s="333">
        <v>3970.04</v>
      </c>
      <c r="D365" s="145">
        <f t="shared" ref="D365:E365" si="363">LN(B365/B366)</f>
        <v>-0.02651934893</v>
      </c>
      <c r="E365" s="145">
        <f t="shared" si="363"/>
        <v>-0.01059345742</v>
      </c>
    </row>
    <row r="366" ht="14.25" customHeight="1">
      <c r="A366" s="314">
        <v>44980.0</v>
      </c>
      <c r="B366" s="332">
        <v>43.56</v>
      </c>
      <c r="C366" s="333">
        <v>4012.32</v>
      </c>
      <c r="D366" s="145">
        <f t="shared" ref="D366:E366" si="364">LN(B366/B367)</f>
        <v>0.03909216311</v>
      </c>
      <c r="E366" s="145">
        <f t="shared" si="364"/>
        <v>0.00531527346</v>
      </c>
    </row>
    <row r="367" ht="14.25" customHeight="1">
      <c r="A367" s="314">
        <v>44979.0</v>
      </c>
      <c r="B367" s="332">
        <v>41.89</v>
      </c>
      <c r="C367" s="333">
        <v>3991.05</v>
      </c>
      <c r="D367" s="145">
        <f t="shared" ref="D367:E367" si="365">LN(B367/B368)</f>
        <v>0.0273459266</v>
      </c>
      <c r="E367" s="145">
        <f t="shared" si="365"/>
        <v>-0.001574785733</v>
      </c>
    </row>
    <row r="368" ht="14.25" customHeight="1">
      <c r="A368" s="314">
        <v>44978.0</v>
      </c>
      <c r="B368" s="332">
        <v>40.76</v>
      </c>
      <c r="C368" s="333">
        <v>3997.34</v>
      </c>
      <c r="D368" s="145">
        <f t="shared" ref="D368:E368" si="366">LN(B368/B369)</f>
        <v>-0.05093749017</v>
      </c>
      <c r="E368" s="145">
        <f t="shared" si="366"/>
        <v>-0.02024478441</v>
      </c>
    </row>
    <row r="369" ht="14.25" customHeight="1">
      <c r="A369" s="314">
        <v>44974.0</v>
      </c>
      <c r="B369" s="332">
        <v>42.89</v>
      </c>
      <c r="C369" s="333">
        <v>4079.09</v>
      </c>
      <c r="D369" s="145">
        <f t="shared" ref="D369:E369" si="367">LN(B369/B370)</f>
        <v>-0.0004662004746</v>
      </c>
      <c r="E369" s="145">
        <f t="shared" si="367"/>
        <v>-0.002771285206</v>
      </c>
    </row>
    <row r="370" ht="14.25" customHeight="1">
      <c r="A370" s="314">
        <v>44973.0</v>
      </c>
      <c r="B370" s="332">
        <v>42.91</v>
      </c>
      <c r="C370" s="333">
        <v>4090.41</v>
      </c>
      <c r="D370" s="145">
        <f t="shared" ref="D370:E370" si="368">LN(B370/B371)</f>
        <v>-0.007661093768</v>
      </c>
      <c r="E370" s="145">
        <f t="shared" si="368"/>
        <v>-0.01388464417</v>
      </c>
    </row>
    <row r="371" ht="14.25" customHeight="1">
      <c r="A371" s="314">
        <v>44972.0</v>
      </c>
      <c r="B371" s="332">
        <v>43.24</v>
      </c>
      <c r="C371" s="333">
        <v>4147.6</v>
      </c>
      <c r="D371" s="145">
        <f t="shared" ref="D371:E371" si="369">LN(B371/B372)</f>
        <v>-0.03833973031</v>
      </c>
      <c r="E371" s="145">
        <f t="shared" si="369"/>
        <v>0.002769285655</v>
      </c>
    </row>
    <row r="372" ht="14.25" customHeight="1">
      <c r="A372" s="314">
        <v>44971.0</v>
      </c>
      <c r="B372" s="332">
        <v>44.93</v>
      </c>
      <c r="C372" s="333">
        <v>4136.13</v>
      </c>
      <c r="D372" s="145">
        <f t="shared" ref="D372:E372" si="370">LN(B372/B373)</f>
        <v>0.004461305637</v>
      </c>
      <c r="E372" s="145">
        <f t="shared" si="370"/>
        <v>-0.0002804160813</v>
      </c>
    </row>
    <row r="373" ht="14.25" customHeight="1">
      <c r="A373" s="314">
        <v>44970.0</v>
      </c>
      <c r="B373" s="332">
        <v>44.73</v>
      </c>
      <c r="C373" s="333">
        <v>4137.29</v>
      </c>
      <c r="D373" s="145">
        <f t="shared" ref="D373:E373" si="371">LN(B373/B374)</f>
        <v>0.009208375006</v>
      </c>
      <c r="E373" s="145">
        <f t="shared" si="371"/>
        <v>0.01138355096</v>
      </c>
    </row>
    <row r="374" ht="14.25" customHeight="1">
      <c r="A374" s="314">
        <v>44967.0</v>
      </c>
      <c r="B374" s="332">
        <v>44.32</v>
      </c>
      <c r="C374" s="333">
        <v>4090.46</v>
      </c>
      <c r="D374" s="145">
        <f t="shared" ref="D374:E374" si="372">LN(B374/B375)</f>
        <v>-0.01099528636</v>
      </c>
      <c r="E374" s="145">
        <f t="shared" si="372"/>
        <v>0.002192865259</v>
      </c>
    </row>
    <row r="375" ht="14.25" customHeight="1">
      <c r="A375" s="314">
        <v>44966.0</v>
      </c>
      <c r="B375" s="332">
        <v>44.81</v>
      </c>
      <c r="C375" s="333">
        <v>4081.5</v>
      </c>
      <c r="D375" s="145">
        <f t="shared" ref="D375:E375" si="373">LN(B375/B376)</f>
        <v>0.01348032096</v>
      </c>
      <c r="E375" s="145">
        <f t="shared" si="373"/>
        <v>-0.008869043032</v>
      </c>
    </row>
    <row r="376" ht="14.25" customHeight="1">
      <c r="A376" s="314">
        <v>44965.0</v>
      </c>
      <c r="B376" s="332">
        <v>44.21</v>
      </c>
      <c r="C376" s="333">
        <v>4117.86</v>
      </c>
      <c r="D376" s="145">
        <f t="shared" ref="D376:E376" si="374">LN(B376/B377)</f>
        <v>-0.03555140006</v>
      </c>
      <c r="E376" s="145">
        <f t="shared" si="374"/>
        <v>-0.01114253981</v>
      </c>
    </row>
    <row r="377" ht="14.25" customHeight="1">
      <c r="A377" s="314">
        <v>44964.0</v>
      </c>
      <c r="B377" s="332">
        <v>45.81</v>
      </c>
      <c r="C377" s="333">
        <v>4164.0</v>
      </c>
      <c r="D377" s="145">
        <f t="shared" ref="D377:E377" si="375">LN(B377/B378)</f>
        <v>-0.004573676709</v>
      </c>
      <c r="E377" s="145">
        <f t="shared" si="375"/>
        <v>0.01279038304</v>
      </c>
    </row>
    <row r="378" ht="14.25" customHeight="1">
      <c r="A378" s="314">
        <v>44963.0</v>
      </c>
      <c r="B378" s="332">
        <v>46.02</v>
      </c>
      <c r="C378" s="333">
        <v>4111.08</v>
      </c>
      <c r="D378" s="145">
        <f t="shared" ref="D378:E378" si="376">LN(B378/B379)</f>
        <v>-0.01787492408</v>
      </c>
      <c r="E378" s="145">
        <f t="shared" si="376"/>
        <v>-0.006159416919</v>
      </c>
    </row>
    <row r="379" ht="14.25" customHeight="1">
      <c r="A379" s="314">
        <v>44960.0</v>
      </c>
      <c r="B379" s="332">
        <v>46.85</v>
      </c>
      <c r="C379" s="333">
        <v>4136.48</v>
      </c>
      <c r="D379" s="145">
        <f t="shared" ref="D379:E379" si="377">LN(B379/B380)</f>
        <v>-0.003622034427</v>
      </c>
      <c r="E379" s="145">
        <f t="shared" si="377"/>
        <v>-0.01040864399</v>
      </c>
    </row>
    <row r="380" ht="14.25" customHeight="1">
      <c r="A380" s="314">
        <v>44959.0</v>
      </c>
      <c r="B380" s="332">
        <v>47.02</v>
      </c>
      <c r="C380" s="333">
        <v>4179.76</v>
      </c>
      <c r="D380" s="145">
        <f t="shared" ref="D380:E380" si="378">LN(B380/B381)</f>
        <v>-0.0202112143</v>
      </c>
      <c r="E380" s="145">
        <f t="shared" si="378"/>
        <v>0.01459243122</v>
      </c>
    </row>
    <row r="381" ht="14.25" customHeight="1">
      <c r="A381" s="314">
        <v>44958.0</v>
      </c>
      <c r="B381" s="332">
        <v>47.98</v>
      </c>
      <c r="C381" s="333">
        <v>4119.21</v>
      </c>
      <c r="D381" s="145">
        <f t="shared" ref="D381:E381" si="379">LN(B381/B382)</f>
        <v>0.04192549324</v>
      </c>
      <c r="E381" s="145">
        <f t="shared" si="379"/>
        <v>0.01039808974</v>
      </c>
    </row>
    <row r="382" ht="14.25" customHeight="1">
      <c r="A382" s="314">
        <v>44957.0</v>
      </c>
      <c r="B382" s="332">
        <v>46.01</v>
      </c>
      <c r="C382" s="333">
        <v>4076.6</v>
      </c>
      <c r="D382" s="145">
        <f t="shared" ref="D382:E382" si="380">LN(B382/B383)</f>
        <v>0.04330642279</v>
      </c>
      <c r="E382" s="145">
        <f t="shared" si="380"/>
        <v>0.01453628532</v>
      </c>
    </row>
    <row r="383" ht="14.25" customHeight="1">
      <c r="A383" s="314">
        <v>44956.0</v>
      </c>
      <c r="B383" s="332">
        <v>44.06</v>
      </c>
      <c r="C383" s="333">
        <v>4017.77</v>
      </c>
      <c r="D383" s="145">
        <f t="shared" ref="D383:E383" si="381">LN(B383/B384)</f>
        <v>-0.01330196595</v>
      </c>
      <c r="E383" s="145">
        <f t="shared" si="381"/>
        <v>-0.01305355978</v>
      </c>
    </row>
    <row r="384" ht="14.25" customHeight="1">
      <c r="A384" s="314">
        <v>44953.0</v>
      </c>
      <c r="B384" s="332">
        <v>44.65</v>
      </c>
      <c r="C384" s="333">
        <v>4070.56</v>
      </c>
      <c r="D384" s="145">
        <f t="shared" ref="D384:E384" si="382">LN(B384/B385)</f>
        <v>-0.01135743196</v>
      </c>
      <c r="E384" s="145">
        <f t="shared" si="382"/>
        <v>0.002491702792</v>
      </c>
    </row>
    <row r="385" ht="14.25" customHeight="1">
      <c r="A385" s="314">
        <v>44952.0</v>
      </c>
      <c r="B385" s="332">
        <v>45.16</v>
      </c>
      <c r="C385" s="333">
        <v>4060.43</v>
      </c>
      <c r="D385" s="145">
        <f t="shared" ref="D385:E385" si="383">LN(B385/B386)</f>
        <v>-0.003095293208</v>
      </c>
      <c r="E385" s="145">
        <f t="shared" si="383"/>
        <v>0.01094771757</v>
      </c>
    </row>
    <row r="386" ht="14.25" customHeight="1">
      <c r="A386" s="314">
        <v>44951.0</v>
      </c>
      <c r="B386" s="332">
        <v>45.3</v>
      </c>
      <c r="C386" s="333">
        <v>4016.22</v>
      </c>
      <c r="D386" s="145">
        <f t="shared" ref="D386:E386" si="384">LN(B386/B387)</f>
        <v>0.0004415985941</v>
      </c>
      <c r="E386" s="145">
        <f t="shared" si="384"/>
        <v>-0.0001817464343</v>
      </c>
    </row>
    <row r="387" ht="14.25" customHeight="1">
      <c r="A387" s="314">
        <v>44950.0</v>
      </c>
      <c r="B387" s="332">
        <v>45.28</v>
      </c>
      <c r="C387" s="333">
        <v>4016.95</v>
      </c>
      <c r="D387" s="145">
        <f t="shared" ref="D387:E387" si="385">LN(B387/B388)</f>
        <v>-0.00901402168</v>
      </c>
      <c r="E387" s="145">
        <f t="shared" si="385"/>
        <v>-0.0007117296325</v>
      </c>
    </row>
    <row r="388" ht="14.25" customHeight="1">
      <c r="A388" s="314">
        <v>44949.0</v>
      </c>
      <c r="B388" s="332">
        <v>45.69</v>
      </c>
      <c r="C388" s="333">
        <v>4019.81</v>
      </c>
      <c r="D388" s="145">
        <f t="shared" ref="D388:E388" si="386">LN(B388/B389)</f>
        <v>0.01499476827</v>
      </c>
      <c r="E388" s="145">
        <f t="shared" si="386"/>
        <v>0.01181132842</v>
      </c>
    </row>
    <row r="389" ht="14.25" customHeight="1">
      <c r="A389" s="314">
        <v>44946.0</v>
      </c>
      <c r="B389" s="332">
        <v>45.01</v>
      </c>
      <c r="C389" s="333">
        <v>3972.61</v>
      </c>
      <c r="D389" s="145">
        <f t="shared" ref="D389:E389" si="387">LN(B389/B390)</f>
        <v>0.01702931585</v>
      </c>
      <c r="E389" s="145">
        <f t="shared" si="387"/>
        <v>0.01874167156</v>
      </c>
    </row>
    <row r="390" ht="14.25" customHeight="1">
      <c r="A390" s="314">
        <v>44945.0</v>
      </c>
      <c r="B390" s="332">
        <v>44.25</v>
      </c>
      <c r="C390" s="333">
        <v>3898.85</v>
      </c>
      <c r="D390" s="145">
        <f t="shared" ref="D390:E390" si="388">LN(B390/B391)</f>
        <v>-0.02851607789</v>
      </c>
      <c r="E390" s="145">
        <f t="shared" si="388"/>
        <v>-0.007667669608</v>
      </c>
    </row>
    <row r="391" ht="14.25" customHeight="1">
      <c r="A391" s="314">
        <v>44944.0</v>
      </c>
      <c r="B391" s="332">
        <v>45.53</v>
      </c>
      <c r="C391" s="333">
        <v>3928.86</v>
      </c>
      <c r="D391" s="145">
        <f t="shared" ref="D391:E391" si="389">LN(B391/B392)</f>
        <v>-0.007657842914</v>
      </c>
      <c r="E391" s="145">
        <f t="shared" si="389"/>
        <v>-0.01568500166</v>
      </c>
    </row>
    <row r="392" ht="14.25" customHeight="1">
      <c r="A392" s="314">
        <v>44943.0</v>
      </c>
      <c r="B392" s="332">
        <v>45.88</v>
      </c>
      <c r="C392" s="333">
        <v>3990.97</v>
      </c>
      <c r="D392" s="145">
        <f t="shared" ref="D392:E392" si="390">LN(B392/B393)</f>
        <v>-0.01685797433</v>
      </c>
      <c r="E392" s="145">
        <f t="shared" si="390"/>
        <v>-0.002032526113</v>
      </c>
    </row>
    <row r="393" ht="14.25" customHeight="1">
      <c r="A393" s="314">
        <v>44939.0</v>
      </c>
      <c r="B393" s="332">
        <v>46.66</v>
      </c>
      <c r="C393" s="333">
        <v>3999.09</v>
      </c>
      <c r="D393" s="145">
        <f t="shared" ref="D393:E393" si="391">LN(B393/B394)</f>
        <v>0.01120701385</v>
      </c>
      <c r="E393" s="145">
        <f t="shared" si="391"/>
        <v>0.003988850553</v>
      </c>
    </row>
    <row r="394" ht="14.25" customHeight="1">
      <c r="A394" s="314">
        <v>44938.0</v>
      </c>
      <c r="B394" s="332">
        <v>46.14</v>
      </c>
      <c r="C394" s="333">
        <v>3983.17</v>
      </c>
      <c r="D394" s="145">
        <f t="shared" ref="D394:E394" si="392">LN(B394/B395)</f>
        <v>-0.009491011711</v>
      </c>
      <c r="E394" s="145">
        <f t="shared" si="392"/>
        <v>0.003410131587</v>
      </c>
    </row>
    <row r="395" ht="14.25" customHeight="1">
      <c r="A395" s="314">
        <v>44937.0</v>
      </c>
      <c r="B395" s="332">
        <v>46.58</v>
      </c>
      <c r="C395" s="333">
        <v>3969.61</v>
      </c>
      <c r="D395" s="145">
        <f t="shared" ref="D395:E395" si="393">LN(B395/B396)</f>
        <v>0.01688717334</v>
      </c>
      <c r="E395" s="145">
        <f t="shared" si="393"/>
        <v>0.01276754413</v>
      </c>
    </row>
    <row r="396" ht="14.25" customHeight="1">
      <c r="A396" s="314">
        <v>44936.0</v>
      </c>
      <c r="B396" s="332">
        <v>45.8</v>
      </c>
      <c r="C396" s="333">
        <v>3919.25</v>
      </c>
      <c r="D396" s="145">
        <f t="shared" ref="D396:E396" si="394">LN(B396/B397)</f>
        <v>0.01762160135</v>
      </c>
      <c r="E396" s="145">
        <f t="shared" si="394"/>
        <v>0.006954020552</v>
      </c>
    </row>
    <row r="397" ht="14.25" customHeight="1">
      <c r="A397" s="314">
        <v>44935.0</v>
      </c>
      <c r="B397" s="332">
        <v>45.0</v>
      </c>
      <c r="C397" s="333">
        <v>3892.09</v>
      </c>
      <c r="D397" s="145">
        <f t="shared" ref="D397:E397" si="395">LN(B397/B398)</f>
        <v>-0.02458420563</v>
      </c>
      <c r="E397" s="145">
        <f t="shared" si="395"/>
        <v>-0.0007679298505</v>
      </c>
    </row>
    <row r="398" ht="14.25" customHeight="1">
      <c r="A398" s="314">
        <v>44932.0</v>
      </c>
      <c r="B398" s="332">
        <v>46.12</v>
      </c>
      <c r="C398" s="333">
        <v>3895.08</v>
      </c>
      <c r="D398" s="145">
        <f t="shared" ref="D398:E398" si="396">LN(B398/B399)</f>
        <v>-0.01442280948</v>
      </c>
      <c r="E398" s="145">
        <f t="shared" si="396"/>
        <v>0.02258384118</v>
      </c>
    </row>
    <row r="399" ht="14.25" customHeight="1">
      <c r="A399" s="314">
        <v>44931.0</v>
      </c>
      <c r="B399" s="332">
        <v>46.79</v>
      </c>
      <c r="C399" s="333">
        <v>3808.1</v>
      </c>
      <c r="D399" s="145">
        <f t="shared" ref="D399:E399" si="397">LN(B399/B400)</f>
        <v>-0.01989062614</v>
      </c>
      <c r="E399" s="145">
        <f t="shared" si="397"/>
        <v>-0.01171390238</v>
      </c>
    </row>
    <row r="400" ht="14.25" customHeight="1">
      <c r="A400" s="314">
        <v>44930.0</v>
      </c>
      <c r="B400" s="332">
        <v>47.73</v>
      </c>
      <c r="C400" s="333">
        <v>3852.97</v>
      </c>
      <c r="D400" s="145">
        <f t="shared" ref="D400:E400" si="398">LN(B400/B401)</f>
        <v>0.09995114405</v>
      </c>
      <c r="E400" s="145">
        <f t="shared" si="398"/>
        <v>0.007510674075</v>
      </c>
    </row>
    <row r="401" ht="14.25" customHeight="1">
      <c r="A401" s="314">
        <v>44929.0</v>
      </c>
      <c r="B401" s="332">
        <v>43.19</v>
      </c>
      <c r="C401" s="333">
        <v>3824.14</v>
      </c>
      <c r="D401" s="145">
        <f t="shared" ref="D401:E401" si="399">LN(B401/B402)</f>
        <v>0.0246115786</v>
      </c>
      <c r="E401" s="145">
        <f t="shared" si="399"/>
        <v>-0.004008544391</v>
      </c>
    </row>
    <row r="402" ht="14.25" customHeight="1">
      <c r="A402" s="314">
        <v>44925.0</v>
      </c>
      <c r="B402" s="332">
        <v>42.14</v>
      </c>
      <c r="C402" s="333">
        <v>3839.5</v>
      </c>
      <c r="D402" s="145">
        <f t="shared" ref="D402:E402" si="400">LN(B402/B403)</f>
        <v>0.01169603976</v>
      </c>
      <c r="E402" s="145">
        <f t="shared" si="400"/>
        <v>-0.002543968035</v>
      </c>
    </row>
    <row r="403" ht="14.25" customHeight="1">
      <c r="A403" s="314">
        <v>44924.0</v>
      </c>
      <c r="B403" s="332">
        <v>41.65</v>
      </c>
      <c r="C403" s="333">
        <v>3849.28</v>
      </c>
      <c r="D403" s="145">
        <f t="shared" ref="D403:E403" si="401">LN(B403/B404)</f>
        <v>0.02184552893</v>
      </c>
      <c r="E403" s="145">
        <f t="shared" si="401"/>
        <v>0.01731061896</v>
      </c>
    </row>
    <row r="404" ht="14.25" customHeight="1">
      <c r="A404" s="314">
        <v>44923.0</v>
      </c>
      <c r="B404" s="332">
        <v>40.75</v>
      </c>
      <c r="C404" s="333">
        <v>3783.22</v>
      </c>
      <c r="D404" s="145">
        <f t="shared" ref="D404:E404" si="402">LN(B404/B405)</f>
        <v>-0.02902259323</v>
      </c>
      <c r="E404" s="145">
        <f t="shared" si="402"/>
        <v>-0.0120934627</v>
      </c>
    </row>
    <row r="405" ht="14.25" customHeight="1">
      <c r="A405" s="314">
        <v>44922.0</v>
      </c>
      <c r="B405" s="332">
        <v>41.95</v>
      </c>
      <c r="C405" s="333">
        <v>3829.25</v>
      </c>
      <c r="D405" s="145">
        <f t="shared" ref="D405:E405" si="403">LN(B405/B406)</f>
        <v>0.0002384074394</v>
      </c>
      <c r="E405" s="145">
        <f t="shared" si="403"/>
        <v>-0.004057826255</v>
      </c>
    </row>
    <row r="406" ht="14.25" customHeight="1">
      <c r="A406" s="314">
        <v>44918.0</v>
      </c>
      <c r="B406" s="332">
        <v>41.94</v>
      </c>
      <c r="C406" s="333">
        <v>3844.82</v>
      </c>
      <c r="D406" s="145">
        <f t="shared" ref="D406:E406" si="404">LN(B406/B407)</f>
        <v>0.03889649295</v>
      </c>
      <c r="E406" s="145">
        <f t="shared" si="404"/>
        <v>0.005850906389</v>
      </c>
    </row>
    <row r="407" ht="14.25" customHeight="1">
      <c r="A407" s="314">
        <v>44917.0</v>
      </c>
      <c r="B407" s="332">
        <v>40.34</v>
      </c>
      <c r="C407" s="333">
        <v>3822.39</v>
      </c>
      <c r="D407" s="145">
        <f t="shared" ref="D407:E407" si="405">LN(B407/B408)</f>
        <v>-0.02158004294</v>
      </c>
      <c r="E407" s="145">
        <f t="shared" si="405"/>
        <v>-0.0145571295</v>
      </c>
    </row>
    <row r="408" ht="14.25" customHeight="1">
      <c r="A408" s="314">
        <v>44916.0</v>
      </c>
      <c r="B408" s="332">
        <v>41.22</v>
      </c>
      <c r="C408" s="333">
        <v>3878.44</v>
      </c>
      <c r="D408" s="145">
        <f t="shared" ref="D408:E408" si="406">LN(B408/B409)</f>
        <v>0.02257210651</v>
      </c>
      <c r="E408" s="145">
        <f t="shared" si="406"/>
        <v>0.01475859444</v>
      </c>
    </row>
    <row r="409" ht="14.25" customHeight="1">
      <c r="A409" s="314">
        <v>44915.0</v>
      </c>
      <c r="B409" s="332">
        <v>40.3</v>
      </c>
      <c r="C409" s="333">
        <v>3821.62</v>
      </c>
      <c r="D409" s="145">
        <f t="shared" ref="D409:E409" si="407">LN(B409/B410)</f>
        <v>-0.0009920635734</v>
      </c>
      <c r="E409" s="145">
        <f t="shared" si="407"/>
        <v>0.001036747011</v>
      </c>
    </row>
    <row r="410" ht="14.25" customHeight="1">
      <c r="A410" s="314">
        <v>44914.0</v>
      </c>
      <c r="B410" s="332">
        <v>40.34</v>
      </c>
      <c r="C410" s="333">
        <v>3817.66</v>
      </c>
      <c r="D410" s="145">
        <f t="shared" ref="D410:E410" si="408">LN(B410/B411)</f>
        <v>0.000743955397</v>
      </c>
      <c r="E410" s="145">
        <f t="shared" si="408"/>
        <v>-0.009048278034</v>
      </c>
    </row>
    <row r="411" ht="14.25" customHeight="1">
      <c r="A411" s="314">
        <v>44911.0</v>
      </c>
      <c r="B411" s="332">
        <v>40.31</v>
      </c>
      <c r="C411" s="333">
        <v>3852.36</v>
      </c>
      <c r="D411" s="145">
        <f t="shared" ref="D411:E411" si="409">LN(B411/B412)</f>
        <v>-0.03509987417</v>
      </c>
      <c r="E411" s="145">
        <f t="shared" si="409"/>
        <v>-0.01120026783</v>
      </c>
    </row>
    <row r="412" ht="14.25" customHeight="1">
      <c r="A412" s="314">
        <v>44910.0</v>
      </c>
      <c r="B412" s="332">
        <v>41.75</v>
      </c>
      <c r="C412" s="333">
        <v>3895.75</v>
      </c>
      <c r="D412" s="145">
        <f t="shared" ref="D412:E412" si="410">LN(B412/B413)</f>
        <v>-0.01119459112</v>
      </c>
      <c r="E412" s="145">
        <f t="shared" si="410"/>
        <v>-0.02523746079</v>
      </c>
    </row>
    <row r="413" ht="14.25" customHeight="1">
      <c r="A413" s="314">
        <v>44909.0</v>
      </c>
      <c r="B413" s="332">
        <v>42.22</v>
      </c>
      <c r="C413" s="333">
        <v>3995.32</v>
      </c>
      <c r="D413" s="145">
        <f t="shared" ref="D413:E413" si="411">LN(B413/B414)</f>
        <v>-0.004254319818</v>
      </c>
      <c r="E413" s="145">
        <f t="shared" si="411"/>
        <v>-0.006071158028</v>
      </c>
    </row>
    <row r="414" ht="14.25" customHeight="1">
      <c r="A414" s="314">
        <v>44908.0</v>
      </c>
      <c r="B414" s="332">
        <v>42.4</v>
      </c>
      <c r="C414" s="333">
        <v>4019.65</v>
      </c>
      <c r="D414" s="145">
        <f t="shared" ref="D414:E414" si="412">LN(B414/B415)</f>
        <v>0.00591367779</v>
      </c>
      <c r="E414" s="145">
        <f t="shared" si="412"/>
        <v>0.007263262233</v>
      </c>
    </row>
    <row r="415" ht="14.25" customHeight="1">
      <c r="A415" s="314">
        <v>44907.0</v>
      </c>
      <c r="B415" s="332">
        <v>42.15</v>
      </c>
      <c r="C415" s="333">
        <v>3990.56</v>
      </c>
      <c r="D415" s="145">
        <f t="shared" ref="D415:E415" si="413">LN(B415/B416)</f>
        <v>-0.003788780284</v>
      </c>
      <c r="E415" s="145">
        <f t="shared" si="413"/>
        <v>0.01417826283</v>
      </c>
    </row>
    <row r="416" ht="14.25" customHeight="1">
      <c r="A416" s="314">
        <v>44904.0</v>
      </c>
      <c r="B416" s="332">
        <v>42.31</v>
      </c>
      <c r="C416" s="333">
        <v>3934.38</v>
      </c>
      <c r="D416" s="145">
        <f t="shared" ref="D416:E416" si="414">LN(B416/B417)</f>
        <v>0.003788780284</v>
      </c>
      <c r="E416" s="145">
        <f t="shared" si="414"/>
        <v>-0.007376687215</v>
      </c>
    </row>
    <row r="417" ht="14.25" customHeight="1">
      <c r="A417" s="314">
        <v>44903.0</v>
      </c>
      <c r="B417" s="332">
        <v>42.15</v>
      </c>
      <c r="C417" s="333">
        <v>3963.51</v>
      </c>
      <c r="D417" s="145">
        <f t="shared" ref="D417:E417" si="415">LN(B417/B418)</f>
        <v>-0.02019796235</v>
      </c>
      <c r="E417" s="145">
        <f t="shared" si="415"/>
        <v>0.007493612091</v>
      </c>
    </row>
    <row r="418" ht="14.25" customHeight="1">
      <c r="A418" s="314">
        <v>44902.0</v>
      </c>
      <c r="B418" s="332">
        <v>43.01</v>
      </c>
      <c r="C418" s="333">
        <v>3933.92</v>
      </c>
      <c r="D418" s="145">
        <f t="shared" ref="D418:E418" si="416">LN(B418/B419)</f>
        <v>0.008874416019</v>
      </c>
      <c r="E418" s="145">
        <f t="shared" si="416"/>
        <v>-0.001864084916</v>
      </c>
    </row>
    <row r="419" ht="14.25" customHeight="1">
      <c r="A419" s="314">
        <v>44901.0</v>
      </c>
      <c r="B419" s="332">
        <v>42.63</v>
      </c>
      <c r="C419" s="333">
        <v>3941.26</v>
      </c>
      <c r="D419" s="145">
        <f t="shared" ref="D419:E419" si="417">LN(B419/B420)</f>
        <v>-0.02776028365</v>
      </c>
      <c r="E419" s="145">
        <f t="shared" si="417"/>
        <v>-0.01450384992</v>
      </c>
    </row>
    <row r="420" ht="14.25" customHeight="1">
      <c r="A420" s="314">
        <v>44900.0</v>
      </c>
      <c r="B420" s="332">
        <v>43.83</v>
      </c>
      <c r="C420" s="333">
        <v>3998.84</v>
      </c>
      <c r="D420" s="145">
        <f t="shared" ref="D420:E420" si="418">LN(B420/B421)</f>
        <v>-0.000684228559</v>
      </c>
      <c r="E420" s="145">
        <f t="shared" si="418"/>
        <v>-0.0180562836</v>
      </c>
    </row>
    <row r="421" ht="14.25" customHeight="1">
      <c r="A421" s="314">
        <v>44897.0</v>
      </c>
      <c r="B421" s="332">
        <v>43.86</v>
      </c>
      <c r="C421" s="333">
        <v>4071.7</v>
      </c>
      <c r="D421" s="145">
        <f t="shared" ref="D421:E421" si="419">LN(B421/B422)</f>
        <v>0.01354318875</v>
      </c>
      <c r="E421" s="145">
        <f t="shared" si="419"/>
        <v>-0.001195345903</v>
      </c>
    </row>
    <row r="422" ht="14.25" customHeight="1">
      <c r="A422" s="314">
        <v>44896.0</v>
      </c>
      <c r="B422" s="332">
        <v>43.27</v>
      </c>
      <c r="C422" s="333">
        <v>4076.57</v>
      </c>
      <c r="D422" s="145">
        <f t="shared" ref="D422:E422" si="420">LN(B422/B423)</f>
        <v>0.01795547831</v>
      </c>
      <c r="E422" s="145">
        <f t="shared" si="420"/>
        <v>-0.0008680002703</v>
      </c>
    </row>
    <row r="423" ht="14.25" customHeight="1">
      <c r="A423" s="314">
        <v>44895.0</v>
      </c>
      <c r="B423" s="332">
        <v>42.5</v>
      </c>
      <c r="C423" s="333">
        <v>4080.11</v>
      </c>
      <c r="D423" s="145">
        <f t="shared" ref="D423:E423" si="421">LN(B423/B424)</f>
        <v>0.06588845149</v>
      </c>
      <c r="E423" s="145">
        <f t="shared" si="421"/>
        <v>0.03047858758</v>
      </c>
    </row>
    <row r="424" ht="14.25" customHeight="1">
      <c r="A424" s="314">
        <v>44894.0</v>
      </c>
      <c r="B424" s="332">
        <v>39.79</v>
      </c>
      <c r="C424" s="333">
        <v>3957.63</v>
      </c>
      <c r="D424" s="145">
        <f t="shared" ref="D424:E424" si="422">LN(B424/B425)</f>
        <v>-0.006762705799</v>
      </c>
      <c r="E424" s="145">
        <f t="shared" si="422"/>
        <v>-0.001593118873</v>
      </c>
    </row>
    <row r="425" ht="14.25" customHeight="1">
      <c r="A425" s="314">
        <v>44893.0</v>
      </c>
      <c r="B425" s="332">
        <v>40.06</v>
      </c>
      <c r="C425" s="333">
        <v>3963.94</v>
      </c>
      <c r="D425" s="145">
        <f t="shared" ref="D425:E425" si="423">LN(B425/B426)</f>
        <v>-0.007708604627</v>
      </c>
      <c r="E425" s="145">
        <f t="shared" si="423"/>
        <v>-0.01556465291</v>
      </c>
    </row>
    <row r="426" ht="14.25" customHeight="1">
      <c r="A426" s="314">
        <v>44890.0</v>
      </c>
      <c r="B426" s="332">
        <v>40.37</v>
      </c>
      <c r="C426" s="333">
        <v>4026.12</v>
      </c>
      <c r="D426" s="145">
        <f t="shared" ref="D426:E426" si="424">LN(B426/B427)</f>
        <v>-0.0007428501023</v>
      </c>
      <c r="E426" s="145">
        <f t="shared" si="424"/>
        <v>-0.0002831109441</v>
      </c>
    </row>
    <row r="427" ht="14.25" customHeight="1">
      <c r="A427" s="314">
        <v>44888.0</v>
      </c>
      <c r="B427" s="332">
        <v>40.4</v>
      </c>
      <c r="C427" s="333">
        <v>4027.26</v>
      </c>
      <c r="D427" s="145">
        <f t="shared" ref="D427:E427" si="425">LN(B427/B428)</f>
        <v>-0.02082132781</v>
      </c>
      <c r="E427" s="145">
        <f t="shared" si="425"/>
        <v>0.005897283131</v>
      </c>
    </row>
    <row r="428" ht="14.25" customHeight="1">
      <c r="A428" s="314">
        <v>44887.0</v>
      </c>
      <c r="B428" s="332">
        <v>41.25</v>
      </c>
      <c r="C428" s="333">
        <v>4003.58</v>
      </c>
      <c r="D428" s="145">
        <f t="shared" ref="D428:E428" si="426">LN(B428/B429)</f>
        <v>0.04208541857</v>
      </c>
      <c r="E428" s="145">
        <f t="shared" si="426"/>
        <v>0.01348857192</v>
      </c>
    </row>
    <row r="429" ht="14.25" customHeight="1">
      <c r="A429" s="314">
        <v>44886.0</v>
      </c>
      <c r="B429" s="332">
        <v>39.55</v>
      </c>
      <c r="C429" s="333">
        <v>3949.94</v>
      </c>
      <c r="D429" s="145">
        <f t="shared" ref="D429:E429" si="427">LN(B429/B430)</f>
        <v>0.03394514651</v>
      </c>
      <c r="E429" s="145">
        <f t="shared" si="427"/>
        <v>-0.003891212801</v>
      </c>
    </row>
    <row r="430" ht="14.25" customHeight="1">
      <c r="A430" s="314">
        <v>44883.0</v>
      </c>
      <c r="B430" s="332">
        <v>38.23</v>
      </c>
      <c r="C430" s="333">
        <v>3965.34</v>
      </c>
      <c r="D430" s="145">
        <f t="shared" ref="D430:E430" si="428">LN(B430/B431)</f>
        <v>-0.01917157164</v>
      </c>
      <c r="E430" s="145">
        <f t="shared" si="428"/>
        <v>0.00474728833</v>
      </c>
    </row>
    <row r="431" ht="14.25" customHeight="1">
      <c r="A431" s="314">
        <v>44882.0</v>
      </c>
      <c r="B431" s="332">
        <v>38.97</v>
      </c>
      <c r="C431" s="333">
        <v>3946.56</v>
      </c>
      <c r="D431" s="145">
        <f t="shared" ref="D431:E431" si="429">LN(B431/B432)</f>
        <v>0.2182160144</v>
      </c>
      <c r="E431" s="145">
        <f t="shared" si="429"/>
        <v>-0.003094109624</v>
      </c>
    </row>
    <row r="432" ht="14.25" customHeight="1">
      <c r="A432" s="314">
        <v>44881.0</v>
      </c>
      <c r="B432" s="332">
        <v>31.33</v>
      </c>
      <c r="C432" s="333">
        <v>3958.79</v>
      </c>
      <c r="D432" s="145">
        <f t="shared" ref="D432:E432" si="430">LN(B432/B433)</f>
        <v>-0.07942870596</v>
      </c>
      <c r="E432" s="145">
        <f t="shared" si="430"/>
        <v>-0.008286297872</v>
      </c>
    </row>
    <row r="433" ht="14.25" customHeight="1">
      <c r="A433" s="314">
        <v>44880.0</v>
      </c>
      <c r="B433" s="332">
        <v>33.92</v>
      </c>
      <c r="C433" s="333">
        <v>3991.73</v>
      </c>
      <c r="D433" s="145">
        <f t="shared" ref="D433:E433" si="431">LN(B433/B434)</f>
        <v>0.02568071853</v>
      </c>
      <c r="E433" s="145">
        <f t="shared" si="431"/>
        <v>0.008675381308</v>
      </c>
    </row>
    <row r="434" ht="14.25" customHeight="1">
      <c r="A434" s="314">
        <v>44879.0</v>
      </c>
      <c r="B434" s="332">
        <v>33.06</v>
      </c>
      <c r="C434" s="333">
        <v>3957.25</v>
      </c>
      <c r="D434" s="145">
        <f t="shared" ref="D434:E434" si="432">LN(B434/B435)</f>
        <v>-0.08519484606</v>
      </c>
      <c r="E434" s="145">
        <f t="shared" si="432"/>
        <v>-0.008975957665</v>
      </c>
    </row>
    <row r="435" ht="14.25" customHeight="1">
      <c r="A435" s="314">
        <v>44876.0</v>
      </c>
      <c r="B435" s="332">
        <v>36.0</v>
      </c>
      <c r="C435" s="333">
        <v>3992.93</v>
      </c>
      <c r="D435" s="145">
        <f t="shared" ref="D435:E435" si="433">LN(B435/B436)</f>
        <v>0.04459066111</v>
      </c>
      <c r="E435" s="145">
        <f t="shared" si="433"/>
        <v>0.009198359045</v>
      </c>
    </row>
    <row r="436" ht="14.25" customHeight="1">
      <c r="A436" s="314">
        <v>44875.0</v>
      </c>
      <c r="B436" s="332">
        <v>34.43</v>
      </c>
      <c r="C436" s="333">
        <v>3956.37</v>
      </c>
      <c r="D436" s="145">
        <f t="shared" ref="D436:E436" si="434">LN(B436/B437)</f>
        <v>0.1081720934</v>
      </c>
      <c r="E436" s="145">
        <f t="shared" si="434"/>
        <v>0.05395250428</v>
      </c>
    </row>
    <row r="437" ht="14.25" customHeight="1">
      <c r="A437" s="314">
        <v>44874.0</v>
      </c>
      <c r="B437" s="332">
        <v>30.9</v>
      </c>
      <c r="C437" s="333">
        <v>3748.57</v>
      </c>
      <c r="D437" s="145">
        <f t="shared" ref="D437:E437" si="435">LN(B437/B438)</f>
        <v>-0.0825786977</v>
      </c>
      <c r="E437" s="145">
        <f t="shared" si="435"/>
        <v>-0.02099677489</v>
      </c>
    </row>
    <row r="438" ht="14.25" customHeight="1">
      <c r="A438" s="314">
        <v>44873.0</v>
      </c>
      <c r="B438" s="332">
        <v>33.56</v>
      </c>
      <c r="C438" s="333">
        <v>3828.11</v>
      </c>
      <c r="D438" s="145">
        <f t="shared" ref="D438:E438" si="436">LN(B438/B439)</f>
        <v>0.04198974003</v>
      </c>
      <c r="E438" s="145">
        <f t="shared" si="436"/>
        <v>0.005582267594</v>
      </c>
    </row>
    <row r="439" ht="14.25" customHeight="1">
      <c r="A439" s="314">
        <v>44872.0</v>
      </c>
      <c r="B439" s="332">
        <v>32.18</v>
      </c>
      <c r="C439" s="333">
        <v>3806.8</v>
      </c>
      <c r="D439" s="145">
        <f t="shared" ref="D439:E439" si="437">LN(B439/B440)</f>
        <v>0.006547178492</v>
      </c>
      <c r="E439" s="145">
        <f t="shared" si="437"/>
        <v>0.009568061803</v>
      </c>
    </row>
    <row r="440" ht="14.25" customHeight="1">
      <c r="A440" s="314">
        <v>44869.0</v>
      </c>
      <c r="B440" s="332">
        <v>31.97</v>
      </c>
      <c r="C440" s="333">
        <v>3770.55</v>
      </c>
      <c r="D440" s="145">
        <f t="shared" ref="D440:E440" si="438">LN(B440/B441)</f>
        <v>-0.02806660712</v>
      </c>
      <c r="E440" s="145">
        <f t="shared" si="438"/>
        <v>0.01352678146</v>
      </c>
    </row>
    <row r="441" ht="14.25" customHeight="1">
      <c r="A441" s="314">
        <v>44868.0</v>
      </c>
      <c r="B441" s="332">
        <v>32.88</v>
      </c>
      <c r="C441" s="333">
        <v>3719.89</v>
      </c>
      <c r="D441" s="145">
        <f t="shared" ref="D441:E441" si="439">LN(B441/B442)</f>
        <v>0.006101300196</v>
      </c>
      <c r="E441" s="145">
        <f t="shared" si="439"/>
        <v>-0.01064240924</v>
      </c>
    </row>
    <row r="442" ht="14.25" customHeight="1">
      <c r="A442" s="314">
        <v>44867.0</v>
      </c>
      <c r="B442" s="332">
        <v>32.68</v>
      </c>
      <c r="C442" s="333">
        <v>3759.69</v>
      </c>
      <c r="D442" s="145">
        <f t="shared" ref="D442:E442" si="440">LN(B442/B443)</f>
        <v>-0.04429209893</v>
      </c>
      <c r="E442" s="145">
        <f t="shared" si="440"/>
        <v>-0.02531980283</v>
      </c>
    </row>
    <row r="443" ht="14.25" customHeight="1">
      <c r="A443" s="314">
        <v>44866.0</v>
      </c>
      <c r="B443" s="332">
        <v>34.16</v>
      </c>
      <c r="C443" s="333">
        <v>3856.1</v>
      </c>
      <c r="D443" s="145">
        <f t="shared" ref="D443:E443" si="441">LN(B443/B444)</f>
        <v>0.02309845069</v>
      </c>
      <c r="E443" s="145">
        <f t="shared" si="441"/>
        <v>-0.00410969409</v>
      </c>
    </row>
    <row r="444" ht="14.25" customHeight="1">
      <c r="A444" s="314">
        <v>44865.0</v>
      </c>
      <c r="B444" s="332">
        <v>33.38</v>
      </c>
      <c r="C444" s="333">
        <v>3871.98</v>
      </c>
      <c r="D444" s="145">
        <f t="shared" ref="D444:E444" si="442">LN(B444/B445)</f>
        <v>-0.006271485391</v>
      </c>
      <c r="E444" s="145">
        <f t="shared" si="442"/>
        <v>-0.007482306966</v>
      </c>
    </row>
    <row r="445" ht="14.25" customHeight="1">
      <c r="A445" s="314">
        <v>44862.0</v>
      </c>
      <c r="B445" s="332">
        <v>33.59</v>
      </c>
      <c r="C445" s="333">
        <v>3901.06</v>
      </c>
      <c r="D445" s="145">
        <f t="shared" ref="D445:E445" si="443">LN(B445/B446)</f>
        <v>0.008070586326</v>
      </c>
      <c r="E445" s="145">
        <f t="shared" si="443"/>
        <v>0.02432803458</v>
      </c>
    </row>
    <row r="446" ht="14.25" customHeight="1">
      <c r="A446" s="314">
        <v>44861.0</v>
      </c>
      <c r="B446" s="332">
        <v>33.32</v>
      </c>
      <c r="C446" s="333">
        <v>3807.3</v>
      </c>
      <c r="D446" s="145">
        <f t="shared" ref="D446:E446" si="444">LN(B446/B447)</f>
        <v>-0.005089069507</v>
      </c>
      <c r="E446" s="145">
        <f t="shared" si="444"/>
        <v>-0.006101172384</v>
      </c>
    </row>
    <row r="447" ht="14.25" customHeight="1">
      <c r="A447" s="314">
        <v>44860.0</v>
      </c>
      <c r="B447" s="332">
        <v>33.49</v>
      </c>
      <c r="C447" s="333">
        <v>3830.6</v>
      </c>
      <c r="D447" s="145">
        <f t="shared" ref="D447:E447" si="445">LN(B447/B448)</f>
        <v>-0.03549280015</v>
      </c>
      <c r="E447" s="145">
        <f t="shared" si="445"/>
        <v>-0.007415138057</v>
      </c>
    </row>
    <row r="448" ht="14.25" customHeight="1">
      <c r="A448" s="314">
        <v>44859.0</v>
      </c>
      <c r="B448" s="332">
        <v>34.7</v>
      </c>
      <c r="C448" s="333">
        <v>3859.11</v>
      </c>
      <c r="D448" s="145">
        <f t="shared" ref="D448:E448" si="446">LN(B448/B449)</f>
        <v>0.06734745771</v>
      </c>
      <c r="E448" s="145">
        <f t="shared" si="446"/>
        <v>0.01613576533</v>
      </c>
    </row>
    <row r="449" ht="14.25" customHeight="1">
      <c r="A449" s="314">
        <v>44858.0</v>
      </c>
      <c r="B449" s="332">
        <v>32.44</v>
      </c>
      <c r="C449" s="333">
        <v>3797.34</v>
      </c>
      <c r="D449" s="145">
        <f t="shared" ref="D449:E449" si="447">LN(B449/B450)</f>
        <v>-0.0384023</v>
      </c>
      <c r="E449" s="145">
        <f t="shared" si="447"/>
        <v>0.01181191706</v>
      </c>
    </row>
    <row r="450" ht="14.25" customHeight="1">
      <c r="A450" s="314">
        <v>44855.0</v>
      </c>
      <c r="B450" s="332">
        <v>33.71</v>
      </c>
      <c r="C450" s="333">
        <v>3752.75</v>
      </c>
      <c r="D450" s="145">
        <f t="shared" ref="D450:E450" si="448">LN(B450/B451)</f>
        <v>0.02950244073</v>
      </c>
      <c r="E450" s="145">
        <f t="shared" si="448"/>
        <v>0.02344776785</v>
      </c>
    </row>
    <row r="451" ht="14.25" customHeight="1">
      <c r="A451" s="314">
        <v>44854.0</v>
      </c>
      <c r="B451" s="332">
        <v>32.73</v>
      </c>
      <c r="C451" s="333">
        <v>3665.78</v>
      </c>
      <c r="D451" s="145">
        <f t="shared" ref="D451:E451" si="449">LN(B451/B452)</f>
        <v>-0.005484474442</v>
      </c>
      <c r="E451" s="145">
        <f t="shared" si="449"/>
        <v>-0.007982718516</v>
      </c>
    </row>
    <row r="452" ht="14.25" customHeight="1">
      <c r="A452" s="314">
        <v>44853.0</v>
      </c>
      <c r="B452" s="332">
        <v>32.91</v>
      </c>
      <c r="C452" s="333">
        <v>3695.16</v>
      </c>
      <c r="D452" s="145">
        <f t="shared" ref="D452:E452" si="450">LN(B452/B453)</f>
        <v>-0.02401796629</v>
      </c>
      <c r="E452" s="145">
        <f t="shared" si="450"/>
        <v>-0.006694436705</v>
      </c>
    </row>
    <row r="453" ht="14.25" customHeight="1">
      <c r="A453" s="314">
        <v>44852.0</v>
      </c>
      <c r="B453" s="332">
        <v>33.71</v>
      </c>
      <c r="C453" s="333">
        <v>3719.98</v>
      </c>
      <c r="D453" s="145">
        <f t="shared" ref="D453:E453" si="451">LN(B453/B454)</f>
        <v>0.02706118227</v>
      </c>
      <c r="E453" s="145">
        <f t="shared" si="451"/>
        <v>0.01136276018</v>
      </c>
    </row>
    <row r="454" ht="14.25" customHeight="1">
      <c r="A454" s="314">
        <v>44851.0</v>
      </c>
      <c r="B454" s="332">
        <v>32.81</v>
      </c>
      <c r="C454" s="333">
        <v>3677.95</v>
      </c>
      <c r="D454" s="145">
        <f t="shared" ref="D454:E454" si="452">LN(B454/B455)</f>
        <v>0.005194816877</v>
      </c>
      <c r="E454" s="145">
        <f t="shared" si="452"/>
        <v>0.02613555691</v>
      </c>
    </row>
    <row r="455" ht="14.25" customHeight="1">
      <c r="A455" s="314">
        <v>44848.0</v>
      </c>
      <c r="B455" s="332">
        <v>32.64</v>
      </c>
      <c r="C455" s="333">
        <v>3583.07</v>
      </c>
      <c r="D455" s="145">
        <f t="shared" ref="D455:E455" si="453">LN(B455/B456)</f>
        <v>-0.04960682408</v>
      </c>
      <c r="E455" s="145">
        <f t="shared" si="453"/>
        <v>-0.02394716377</v>
      </c>
    </row>
    <row r="456" ht="14.25" customHeight="1">
      <c r="A456" s="314">
        <v>44847.0</v>
      </c>
      <c r="B456" s="332">
        <v>34.3</v>
      </c>
      <c r="C456" s="333">
        <v>3669.91</v>
      </c>
      <c r="D456" s="145">
        <f t="shared" ref="D456:E456" si="454">LN(B456/B457)</f>
        <v>0.002627355182</v>
      </c>
      <c r="E456" s="145">
        <f t="shared" si="454"/>
        <v>0.02563429145</v>
      </c>
    </row>
    <row r="457" ht="14.25" customHeight="1">
      <c r="A457" s="314">
        <v>44846.0</v>
      </c>
      <c r="B457" s="332">
        <v>34.21</v>
      </c>
      <c r="C457" s="333">
        <v>3577.03</v>
      </c>
      <c r="D457" s="145">
        <f t="shared" ref="D457:E457" si="455">LN(B457/B458)</f>
        <v>0.000292354921</v>
      </c>
      <c r="E457" s="145">
        <f t="shared" si="455"/>
        <v>-0.00329618335</v>
      </c>
    </row>
    <row r="458" ht="14.25" customHeight="1">
      <c r="A458" s="314">
        <v>44845.0</v>
      </c>
      <c r="B458" s="332">
        <v>34.2</v>
      </c>
      <c r="C458" s="333">
        <v>3588.84</v>
      </c>
      <c r="D458" s="145">
        <f t="shared" ref="D458:E458" si="456">LN(B458/B459)</f>
        <v>0.004101968834</v>
      </c>
      <c r="E458" s="145">
        <f t="shared" si="456"/>
        <v>-0.006540572639</v>
      </c>
    </row>
    <row r="459" ht="14.25" customHeight="1">
      <c r="A459" s="314">
        <v>44844.0</v>
      </c>
      <c r="B459" s="332">
        <v>34.06</v>
      </c>
      <c r="C459" s="333">
        <v>3612.39</v>
      </c>
      <c r="D459" s="145">
        <f t="shared" ref="D459:E459" si="457">LN(B459/B460)</f>
        <v>-0.04169067172</v>
      </c>
      <c r="E459" s="145">
        <f t="shared" si="457"/>
        <v>-0.007520667545</v>
      </c>
    </row>
    <row r="460" ht="14.25" customHeight="1">
      <c r="A460" s="314">
        <v>44841.0</v>
      </c>
      <c r="B460" s="332">
        <v>35.51</v>
      </c>
      <c r="C460" s="333">
        <v>3639.66</v>
      </c>
      <c r="D460" s="145">
        <f t="shared" ref="D460:E460" si="458">LN(B460/B461)</f>
        <v>0.006214709268</v>
      </c>
      <c r="E460" s="145">
        <f t="shared" si="458"/>
        <v>-0.02840316717</v>
      </c>
    </row>
    <row r="461" ht="14.25" customHeight="1">
      <c r="A461" s="314">
        <v>44840.0</v>
      </c>
      <c r="B461" s="332">
        <v>35.29</v>
      </c>
      <c r="C461" s="333">
        <v>3744.52</v>
      </c>
      <c r="D461" s="145">
        <f t="shared" ref="D461:E461" si="459">LN(B461/B462)</f>
        <v>-0.004523615291</v>
      </c>
      <c r="E461" s="145">
        <f t="shared" si="459"/>
        <v>-0.01029792038</v>
      </c>
    </row>
    <row r="462" ht="14.25" customHeight="1">
      <c r="A462" s="314">
        <v>44839.0</v>
      </c>
      <c r="B462" s="332">
        <v>35.45</v>
      </c>
      <c r="C462" s="333">
        <v>3783.28</v>
      </c>
      <c r="D462" s="145">
        <f t="shared" ref="D462:E462" si="460">LN(B462/B463)</f>
        <v>0.01049208547</v>
      </c>
      <c r="E462" s="145">
        <f t="shared" si="460"/>
        <v>-0.002020013335</v>
      </c>
    </row>
    <row r="463" ht="14.25" customHeight="1">
      <c r="A463" s="314">
        <v>44838.0</v>
      </c>
      <c r="B463" s="332">
        <v>35.08</v>
      </c>
      <c r="C463" s="333">
        <v>3790.93</v>
      </c>
      <c r="D463" s="145">
        <f t="shared" ref="D463:E463" si="461">LN(B463/B464)</f>
        <v>0.07577588282</v>
      </c>
      <c r="E463" s="145">
        <f t="shared" si="461"/>
        <v>0.03012534087</v>
      </c>
    </row>
    <row r="464" ht="14.25" customHeight="1">
      <c r="A464" s="314">
        <v>44837.0</v>
      </c>
      <c r="B464" s="332">
        <v>32.52</v>
      </c>
      <c r="C464" s="333">
        <v>3678.43</v>
      </c>
      <c r="D464" s="145">
        <f t="shared" ref="D464:E464" si="462">LN(B464/B465)</f>
        <v>-0.002457003693</v>
      </c>
      <c r="E464" s="145">
        <f t="shared" si="462"/>
        <v>0.0255546288</v>
      </c>
    </row>
    <row r="465" ht="14.25" customHeight="1">
      <c r="A465" s="314">
        <v>44834.0</v>
      </c>
      <c r="B465" s="332">
        <v>32.6</v>
      </c>
      <c r="C465" s="333">
        <v>3585.62</v>
      </c>
      <c r="D465" s="145">
        <f t="shared" ref="D465:E465" si="463">LN(B465/B466)</f>
        <v>-0.03110623738</v>
      </c>
      <c r="E465" s="145">
        <f t="shared" si="463"/>
        <v>-0.01518139228</v>
      </c>
    </row>
    <row r="466" ht="14.25" customHeight="1">
      <c r="A466" s="314">
        <v>44833.0</v>
      </c>
      <c r="B466" s="332">
        <v>33.63</v>
      </c>
      <c r="C466" s="333">
        <v>3640.47</v>
      </c>
      <c r="D466" s="145">
        <f t="shared" ref="D466:E466" si="464">LN(B466/B467)</f>
        <v>-0.05072816298</v>
      </c>
      <c r="E466" s="145">
        <f t="shared" si="464"/>
        <v>-0.02135277627</v>
      </c>
    </row>
    <row r="467" ht="14.25" customHeight="1">
      <c r="A467" s="314">
        <v>44832.0</v>
      </c>
      <c r="B467" s="332">
        <v>35.38</v>
      </c>
      <c r="C467" s="333">
        <v>3719.04</v>
      </c>
      <c r="D467" s="145">
        <f t="shared" ref="D467:E467" si="465">LN(B467/B468)</f>
        <v>0.02809012435</v>
      </c>
      <c r="E467" s="145">
        <f t="shared" si="465"/>
        <v>0.01948114439</v>
      </c>
    </row>
    <row r="468" ht="14.25" customHeight="1">
      <c r="A468" s="314">
        <v>44831.0</v>
      </c>
      <c r="B468" s="332">
        <v>34.4</v>
      </c>
      <c r="C468" s="333">
        <v>3647.29</v>
      </c>
      <c r="D468" s="145">
        <f t="shared" ref="D468:E468" si="466">LN(B468/B469)</f>
        <v>-0.01012300763</v>
      </c>
      <c r="E468" s="145">
        <f t="shared" si="466"/>
        <v>-0.002122610978</v>
      </c>
    </row>
    <row r="469" ht="14.25" customHeight="1">
      <c r="A469" s="314">
        <v>44830.0</v>
      </c>
      <c r="B469" s="332">
        <v>34.75</v>
      </c>
      <c r="C469" s="333">
        <v>3655.04</v>
      </c>
      <c r="D469" s="145">
        <f t="shared" ref="D469:E469" si="467">LN(B469/B470)</f>
        <v>-0.0272511896</v>
      </c>
      <c r="E469" s="145">
        <f t="shared" si="467"/>
        <v>-0.01039437687</v>
      </c>
    </row>
    <row r="470" ht="14.25" customHeight="1">
      <c r="A470" s="314">
        <v>44827.0</v>
      </c>
      <c r="B470" s="332">
        <v>35.71</v>
      </c>
      <c r="C470" s="333">
        <v>3693.23</v>
      </c>
      <c r="D470" s="145">
        <f t="shared" ref="D470:E470" si="468">LN(B470/B471)</f>
        <v>-0.0180385077</v>
      </c>
      <c r="E470" s="145">
        <f t="shared" si="468"/>
        <v>-0.01738282608</v>
      </c>
    </row>
    <row r="471" ht="14.25" customHeight="1">
      <c r="A471" s="314">
        <v>44826.0</v>
      </c>
      <c r="B471" s="332">
        <v>36.36</v>
      </c>
      <c r="C471" s="333">
        <v>3757.99</v>
      </c>
      <c r="D471" s="145">
        <f t="shared" ref="D471:E471" si="469">LN(B471/B472)</f>
        <v>-0.01771887709</v>
      </c>
      <c r="E471" s="145">
        <f t="shared" si="469"/>
        <v>-0.008463309269</v>
      </c>
    </row>
    <row r="472" ht="14.25" customHeight="1">
      <c r="A472" s="314">
        <v>44825.0</v>
      </c>
      <c r="B472" s="332">
        <v>37.01</v>
      </c>
      <c r="C472" s="333">
        <v>3789.93</v>
      </c>
      <c r="D472" s="145">
        <f t="shared" ref="D472:E472" si="470">LN(B472/B473)</f>
        <v>-0.01448523181</v>
      </c>
      <c r="E472" s="145">
        <f t="shared" si="470"/>
        <v>-0.01726467379</v>
      </c>
    </row>
    <row r="473" ht="14.25" customHeight="1">
      <c r="A473" s="314">
        <v>44824.0</v>
      </c>
      <c r="B473" s="332">
        <v>37.55</v>
      </c>
      <c r="C473" s="333">
        <v>3855.93</v>
      </c>
      <c r="D473" s="145">
        <f t="shared" ref="D473:E473" si="471">LN(B473/B474)</f>
        <v>-0.03197337347</v>
      </c>
      <c r="E473" s="145">
        <f t="shared" si="471"/>
        <v>-0.01133612455</v>
      </c>
    </row>
    <row r="474" ht="14.25" customHeight="1">
      <c r="A474" s="314">
        <v>44823.0</v>
      </c>
      <c r="B474" s="332">
        <v>38.77</v>
      </c>
      <c r="C474" s="333">
        <v>3899.89</v>
      </c>
      <c r="D474" s="145">
        <f t="shared" ref="D474:E474" si="472">LN(B474/B475)</f>
        <v>0.02480868845</v>
      </c>
      <c r="E474" s="145">
        <f t="shared" si="472"/>
        <v>0.00683374544</v>
      </c>
    </row>
    <row r="475" ht="14.25" customHeight="1">
      <c r="A475" s="314">
        <v>44820.0</v>
      </c>
      <c r="B475" s="332">
        <v>37.82</v>
      </c>
      <c r="C475" s="333">
        <v>3873.33</v>
      </c>
      <c r="D475" s="145">
        <f t="shared" ref="D475:E475" si="473">LN(B475/B476)</f>
        <v>0.0117022612</v>
      </c>
      <c r="E475" s="145">
        <f t="shared" si="473"/>
        <v>-0.007208044914</v>
      </c>
    </row>
    <row r="476" ht="14.25" customHeight="1">
      <c r="A476" s="314">
        <v>44819.0</v>
      </c>
      <c r="B476" s="332">
        <v>37.38</v>
      </c>
      <c r="C476" s="333">
        <v>3901.35</v>
      </c>
      <c r="D476" s="145">
        <f t="shared" ref="D476:E476" si="474">LN(B476/B477)</f>
        <v>-0.02457515669</v>
      </c>
      <c r="E476" s="145">
        <f t="shared" si="474"/>
        <v>-0.01138229472</v>
      </c>
    </row>
    <row r="477" ht="14.25" customHeight="1">
      <c r="A477" s="314">
        <v>44818.0</v>
      </c>
      <c r="B477" s="332">
        <v>38.31</v>
      </c>
      <c r="C477" s="333">
        <v>3946.01</v>
      </c>
      <c r="D477" s="145">
        <f t="shared" ref="D477:E477" si="475">LN(B477/B478)</f>
        <v>0.01366644135</v>
      </c>
      <c r="E477" s="145">
        <f t="shared" si="475"/>
        <v>0.003381271705</v>
      </c>
    </row>
    <row r="478" ht="14.25" customHeight="1">
      <c r="A478" s="314">
        <v>44817.0</v>
      </c>
      <c r="B478" s="332">
        <v>37.79</v>
      </c>
      <c r="C478" s="333">
        <v>3932.69</v>
      </c>
      <c r="D478" s="145">
        <f t="shared" ref="D478:E478" si="476">LN(B478/B479)</f>
        <v>-0.06777487679</v>
      </c>
      <c r="E478" s="145">
        <f t="shared" si="476"/>
        <v>-0.04419911012</v>
      </c>
    </row>
    <row r="479" ht="14.25" customHeight="1">
      <c r="A479" s="314">
        <v>44816.0</v>
      </c>
      <c r="B479" s="332">
        <v>40.44</v>
      </c>
      <c r="C479" s="333">
        <v>4110.41</v>
      </c>
      <c r="D479" s="145">
        <f t="shared" ref="D479:E479" si="477">LN(B479/B480)</f>
        <v>0.01972844607</v>
      </c>
      <c r="E479" s="145">
        <f t="shared" si="477"/>
        <v>0.01052863988</v>
      </c>
    </row>
    <row r="480" ht="14.25" customHeight="1">
      <c r="A480" s="314">
        <v>44813.0</v>
      </c>
      <c r="B480" s="332">
        <v>39.65</v>
      </c>
      <c r="C480" s="333">
        <v>4067.36</v>
      </c>
      <c r="D480" s="145">
        <f t="shared" ref="D480:E480" si="478">LN(B480/B481)</f>
        <v>0.01345710291</v>
      </c>
      <c r="E480" s="145">
        <f t="shared" si="478"/>
        <v>0.01515597151</v>
      </c>
    </row>
    <row r="481" ht="14.25" customHeight="1">
      <c r="A481" s="314">
        <v>44812.0</v>
      </c>
      <c r="B481" s="332">
        <v>39.12</v>
      </c>
      <c r="C481" s="333">
        <v>4006.18</v>
      </c>
      <c r="D481" s="145">
        <f t="shared" ref="D481:E481" si="479">LN(B481/B482)</f>
        <v>0.01831600281</v>
      </c>
      <c r="E481" s="145">
        <f t="shared" si="479"/>
        <v>0.006589013389</v>
      </c>
    </row>
    <row r="482" ht="14.25" customHeight="1">
      <c r="A482" s="314">
        <v>44811.0</v>
      </c>
      <c r="B482" s="332">
        <v>38.41</v>
      </c>
      <c r="C482" s="333">
        <v>3979.87</v>
      </c>
      <c r="D482" s="145">
        <f t="shared" ref="D482:E482" si="480">LN(B482/B483)</f>
        <v>0.02905645512</v>
      </c>
      <c r="E482" s="145">
        <f t="shared" si="480"/>
        <v>0.01817480423</v>
      </c>
    </row>
    <row r="483" ht="14.25" customHeight="1">
      <c r="A483" s="314">
        <v>44810.0</v>
      </c>
      <c r="B483" s="332">
        <v>37.31</v>
      </c>
      <c r="C483" s="333">
        <v>3908.19</v>
      </c>
      <c r="D483" s="145">
        <f t="shared" ref="D483:E483" si="481">LN(B483/B484)</f>
        <v>-0.03061732953</v>
      </c>
      <c r="E483" s="145">
        <f t="shared" si="481"/>
        <v>-0.00410344721</v>
      </c>
    </row>
    <row r="484" ht="14.25" customHeight="1">
      <c r="A484" s="314">
        <v>44806.0</v>
      </c>
      <c r="B484" s="332">
        <v>38.47</v>
      </c>
      <c r="C484" s="333">
        <v>3924.26</v>
      </c>
      <c r="D484" s="145">
        <f t="shared" ref="D484:E484" si="482">LN(B484/B485)</f>
        <v>0.001300559424</v>
      </c>
      <c r="E484" s="145">
        <f t="shared" si="482"/>
        <v>-0.01079453044</v>
      </c>
    </row>
    <row r="485" ht="14.25" customHeight="1">
      <c r="A485" s="314">
        <v>44805.0</v>
      </c>
      <c r="B485" s="332">
        <v>38.42</v>
      </c>
      <c r="C485" s="333">
        <v>3966.85</v>
      </c>
      <c r="D485" s="145">
        <f t="shared" ref="D485:E485" si="483">LN(B485/B486)</f>
        <v>0.02878086441</v>
      </c>
      <c r="E485" s="145">
        <f t="shared" si="483"/>
        <v>0.002991727649</v>
      </c>
    </row>
    <row r="486" ht="14.25" customHeight="1">
      <c r="A486" s="314">
        <v>44804.0</v>
      </c>
      <c r="B486" s="332">
        <v>37.33</v>
      </c>
      <c r="C486" s="333">
        <v>3955.0</v>
      </c>
      <c r="D486" s="145">
        <f t="shared" ref="D486:E486" si="484">LN(B486/B487)</f>
        <v>-0.009597514353</v>
      </c>
      <c r="E486" s="145">
        <f t="shared" si="484"/>
        <v>-0.007847760257</v>
      </c>
    </row>
    <row r="487" ht="14.25" customHeight="1">
      <c r="A487" s="314">
        <v>44803.0</v>
      </c>
      <c r="B487" s="332">
        <v>37.69</v>
      </c>
      <c r="C487" s="333">
        <v>3986.16</v>
      </c>
      <c r="D487" s="145">
        <f t="shared" ref="D487:E487" si="485">LN(B487/B488)</f>
        <v>0.001593202674</v>
      </c>
      <c r="E487" s="145">
        <f t="shared" si="485"/>
        <v>-0.01108936779</v>
      </c>
    </row>
    <row r="488" ht="14.25" customHeight="1">
      <c r="A488" s="314">
        <v>44802.0</v>
      </c>
      <c r="B488" s="332">
        <v>37.63</v>
      </c>
      <c r="C488" s="333">
        <v>4030.61</v>
      </c>
      <c r="D488" s="145">
        <f t="shared" ref="D488:E488" si="486">LN(B488/B489)</f>
        <v>0.02148887415</v>
      </c>
      <c r="E488" s="145">
        <f t="shared" si="486"/>
        <v>-0.006688723509</v>
      </c>
    </row>
    <row r="489" ht="14.25" customHeight="1">
      <c r="A489" s="314">
        <v>44799.0</v>
      </c>
      <c r="B489" s="332">
        <v>36.83</v>
      </c>
      <c r="C489" s="333">
        <v>4057.66</v>
      </c>
      <c r="D489" s="145">
        <f t="shared" ref="D489:E489" si="487">LN(B489/B490)</f>
        <v>-0.02942962524</v>
      </c>
      <c r="E489" s="145">
        <f t="shared" si="487"/>
        <v>-0.03426852675</v>
      </c>
    </row>
    <row r="490" ht="14.25" customHeight="1">
      <c r="A490" s="314">
        <v>44798.0</v>
      </c>
      <c r="B490" s="332">
        <v>37.93</v>
      </c>
      <c r="C490" s="333">
        <v>4199.12</v>
      </c>
      <c r="D490" s="145">
        <f t="shared" ref="D490:E490" si="488">LN(B490/B491)</f>
        <v>0.02590610893</v>
      </c>
      <c r="E490" s="145">
        <f t="shared" si="488"/>
        <v>0.01399321865</v>
      </c>
    </row>
    <row r="491" ht="14.25" customHeight="1">
      <c r="A491" s="314">
        <v>44797.0</v>
      </c>
      <c r="B491" s="332">
        <v>36.96</v>
      </c>
      <c r="C491" s="333">
        <v>4140.77</v>
      </c>
      <c r="D491" s="145">
        <f t="shared" ref="D491:E491" si="489">LN(B491/B492)</f>
        <v>0.008968669983</v>
      </c>
      <c r="E491" s="145">
        <f t="shared" si="489"/>
        <v>0.002911907251</v>
      </c>
    </row>
    <row r="492" ht="14.25" customHeight="1">
      <c r="A492" s="314">
        <v>44796.0</v>
      </c>
      <c r="B492" s="332">
        <v>36.63</v>
      </c>
      <c r="C492" s="333">
        <v>4128.73</v>
      </c>
      <c r="D492" s="145">
        <f t="shared" ref="D492:E492" si="490">LN(B492/B493)</f>
        <v>0.003829326342</v>
      </c>
      <c r="E492" s="145">
        <f t="shared" si="490"/>
        <v>-0.002240309064</v>
      </c>
    </row>
    <row r="493" ht="14.25" customHeight="1">
      <c r="A493" s="314">
        <v>44795.0</v>
      </c>
      <c r="B493" s="332">
        <v>36.49</v>
      </c>
      <c r="C493" s="333">
        <v>4137.99</v>
      </c>
      <c r="D493" s="145">
        <f t="shared" ref="D493:E493" si="491">LN(B493/B494)</f>
        <v>-0.05776722333</v>
      </c>
      <c r="E493" s="145">
        <f t="shared" si="491"/>
        <v>-0.02163242773</v>
      </c>
    </row>
    <row r="494" ht="14.25" customHeight="1">
      <c r="A494" s="314">
        <v>44792.0</v>
      </c>
      <c r="B494" s="332">
        <v>38.66</v>
      </c>
      <c r="C494" s="333">
        <v>4228.48</v>
      </c>
      <c r="D494" s="145">
        <f t="shared" ref="D494:E494" si="492">LN(B494/B495)</f>
        <v>-0.04055294643</v>
      </c>
      <c r="E494" s="145">
        <f t="shared" si="492"/>
        <v>-0.01298386938</v>
      </c>
    </row>
    <row r="495" ht="14.25" customHeight="1">
      <c r="A495" s="314">
        <v>44791.0</v>
      </c>
      <c r="B495" s="332">
        <v>40.26</v>
      </c>
      <c r="C495" s="333">
        <v>4283.74</v>
      </c>
      <c r="D495" s="145">
        <f t="shared" ref="D495:E495" si="493">LN(B495/B496)</f>
        <v>-0.003223809364</v>
      </c>
      <c r="E495" s="145">
        <f t="shared" si="493"/>
        <v>0.002266944033</v>
      </c>
    </row>
    <row r="496" ht="14.25" customHeight="1">
      <c r="A496" s="314">
        <v>44790.0</v>
      </c>
      <c r="B496" s="332">
        <v>40.39</v>
      </c>
      <c r="C496" s="333">
        <v>4274.04</v>
      </c>
      <c r="D496" s="145">
        <f t="shared" ref="D496:E496" si="494">LN(B496/B497)</f>
        <v>-0.01547752307</v>
      </c>
      <c r="E496" s="145">
        <f t="shared" si="494"/>
        <v>-0.00726407864</v>
      </c>
    </row>
    <row r="497" ht="14.25" customHeight="1">
      <c r="A497" s="314">
        <v>44789.0</v>
      </c>
      <c r="B497" s="332">
        <v>41.02</v>
      </c>
      <c r="C497" s="333">
        <v>4305.2</v>
      </c>
      <c r="D497" s="145">
        <f t="shared" ref="D497:E497" si="495">LN(B497/B498)</f>
        <v>0.04538300585</v>
      </c>
      <c r="E497" s="145">
        <f t="shared" si="495"/>
        <v>0.001873909276</v>
      </c>
    </row>
    <row r="498" ht="14.25" customHeight="1">
      <c r="A498" s="314">
        <v>44788.0</v>
      </c>
      <c r="B498" s="332">
        <v>39.2</v>
      </c>
      <c r="C498" s="333">
        <v>4297.14</v>
      </c>
      <c r="D498" s="145">
        <f t="shared" ref="D498:E498" si="496">LN(B498/B499)</f>
        <v>-0.01995267606</v>
      </c>
      <c r="E498" s="145">
        <f t="shared" si="496"/>
        <v>0.003961629424</v>
      </c>
    </row>
    <row r="499" ht="14.25" customHeight="1">
      <c r="A499" s="314">
        <v>44785.0</v>
      </c>
      <c r="B499" s="332">
        <v>39.99</v>
      </c>
      <c r="C499" s="333">
        <v>4280.15</v>
      </c>
      <c r="D499" s="145">
        <f t="shared" ref="D499:E499" si="497">LN(B499/B500)</f>
        <v>0.01893278816</v>
      </c>
      <c r="E499" s="145">
        <f t="shared" si="497"/>
        <v>0.01717407441</v>
      </c>
    </row>
    <row r="500" ht="14.25" customHeight="1">
      <c r="A500" s="314">
        <v>44784.0</v>
      </c>
      <c r="B500" s="332">
        <v>39.24</v>
      </c>
      <c r="C500" s="333">
        <v>4207.27</v>
      </c>
      <c r="D500" s="145">
        <f t="shared" ref="D500:E500" si="498">LN(B500/B501)</f>
        <v>0.04963149658</v>
      </c>
      <c r="E500" s="145">
        <f t="shared" si="498"/>
        <v>-0.0007056718966</v>
      </c>
    </row>
    <row r="501" ht="14.25" customHeight="1">
      <c r="A501" s="314">
        <v>44783.0</v>
      </c>
      <c r="B501" s="332">
        <v>37.34</v>
      </c>
      <c r="C501" s="333">
        <v>4210.24</v>
      </c>
      <c r="D501" s="145">
        <f t="shared" ref="D501:E501" si="499">LN(B501/B502)</f>
        <v>0.03543570537</v>
      </c>
      <c r="E501" s="145">
        <f t="shared" si="499"/>
        <v>0.02106715491</v>
      </c>
    </row>
    <row r="502" ht="14.25" customHeight="1">
      <c r="A502" s="314">
        <v>44782.0</v>
      </c>
      <c r="B502" s="332">
        <v>36.04</v>
      </c>
      <c r="C502" s="333">
        <v>4122.47</v>
      </c>
      <c r="D502" s="145">
        <f t="shared" ref="D502:E502" si="500">LN(B502/B503)</f>
        <v>-0.06134252036</v>
      </c>
      <c r="E502" s="145">
        <f t="shared" si="500"/>
        <v>-0.004257782198</v>
      </c>
    </row>
    <row r="503" ht="14.25" customHeight="1">
      <c r="A503" s="314">
        <v>44781.0</v>
      </c>
      <c r="B503" s="332">
        <v>38.32</v>
      </c>
      <c r="C503" s="333">
        <v>4140.06</v>
      </c>
      <c r="D503" s="145">
        <f t="shared" ref="D503:E503" si="501">LN(B503/B504)</f>
        <v>0.02537133974</v>
      </c>
      <c r="E503" s="145">
        <f t="shared" si="501"/>
        <v>-0.00123834541</v>
      </c>
    </row>
    <row r="504" ht="14.25" customHeight="1">
      <c r="A504" s="314">
        <v>44778.0</v>
      </c>
      <c r="B504" s="332">
        <v>37.36</v>
      </c>
      <c r="C504" s="333">
        <v>4145.19</v>
      </c>
      <c r="D504" s="145">
        <f t="shared" ref="D504:E504" si="502">LN(B504/B505)</f>
        <v>-0.02875808259</v>
      </c>
      <c r="E504" s="145">
        <f t="shared" si="502"/>
        <v>-0.001627068996</v>
      </c>
    </row>
    <row r="505" ht="14.25" customHeight="1">
      <c r="A505" s="314">
        <v>44777.0</v>
      </c>
      <c r="B505" s="332">
        <v>38.45</v>
      </c>
      <c r="C505" s="333">
        <v>4151.94</v>
      </c>
    </row>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2:$E$2"/>
  <mergeCells count="1">
    <mergeCell ref="G4:H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1.0" topLeftCell="L1" activePane="topRight" state="frozen"/>
      <selection activeCell="M2" sqref="M2" pane="topRight"/>
    </sheetView>
  </sheetViews>
  <sheetFormatPr customHeight="1" defaultColWidth="14.43" defaultRowHeight="15.0"/>
  <cols>
    <col customWidth="1" min="1" max="1" width="32.29"/>
    <col customWidth="1" min="2" max="11" width="11.0"/>
    <col customWidth="1" min="12" max="23" width="8.71"/>
    <col customWidth="1" min="24" max="24" width="26.14"/>
    <col customWidth="1" min="25" max="26" width="8.71"/>
  </cols>
  <sheetData>
    <row r="1" ht="14.25" customHeight="1">
      <c r="A1" s="12"/>
      <c r="H1" s="86"/>
    </row>
    <row r="2" ht="14.25" customHeight="1">
      <c r="A2" s="12"/>
      <c r="H2" s="86"/>
    </row>
    <row r="3" ht="14.25" customHeight="1">
      <c r="H3" s="86"/>
      <c r="X3" s="93" t="s">
        <v>634</v>
      </c>
    </row>
    <row r="4" ht="14.25" customHeight="1">
      <c r="A4" s="88" t="s">
        <v>623</v>
      </c>
      <c r="B4" s="88" t="s">
        <v>41</v>
      </c>
      <c r="C4" s="88" t="s">
        <v>42</v>
      </c>
      <c r="D4" s="88" t="s">
        <v>43</v>
      </c>
      <c r="E4" s="88" t="s">
        <v>44</v>
      </c>
      <c r="F4" s="88" t="s">
        <v>45</v>
      </c>
      <c r="G4" s="88" t="s">
        <v>46</v>
      </c>
      <c r="H4" s="88" t="s">
        <v>47</v>
      </c>
      <c r="I4" s="88" t="s">
        <v>48</v>
      </c>
      <c r="J4" s="88" t="s">
        <v>49</v>
      </c>
      <c r="K4" s="88" t="s">
        <v>50</v>
      </c>
      <c r="L4" s="148" t="s">
        <v>508</v>
      </c>
      <c r="M4" s="90" t="s">
        <v>624</v>
      </c>
      <c r="N4" s="90" t="s">
        <v>625</v>
      </c>
      <c r="O4" s="90" t="s">
        <v>626</v>
      </c>
      <c r="P4" s="90" t="s">
        <v>627</v>
      </c>
      <c r="Q4" s="149" t="s">
        <v>628</v>
      </c>
      <c r="R4" s="149" t="s">
        <v>629</v>
      </c>
      <c r="S4" s="149" t="s">
        <v>630</v>
      </c>
      <c r="T4" s="149" t="s">
        <v>631</v>
      </c>
      <c r="U4" s="149" t="s">
        <v>632</v>
      </c>
      <c r="V4" s="339" t="s">
        <v>633</v>
      </c>
      <c r="X4" s="96"/>
    </row>
    <row r="5" ht="14.25" customHeight="1">
      <c r="H5" s="116"/>
      <c r="L5" s="340"/>
      <c r="X5" s="341"/>
    </row>
    <row r="6" ht="14.25" customHeight="1">
      <c r="A6" s="218" t="s">
        <v>873</v>
      </c>
      <c r="B6" s="342">
        <f>'2. Integrated fin.'!C14+'2. Integrated fin.'!C26</f>
        <v>1359</v>
      </c>
      <c r="C6" s="342">
        <f>'2. Integrated fin.'!D14+'2. Integrated fin.'!D26</f>
        <v>1511</v>
      </c>
      <c r="D6" s="342">
        <f>'2. Integrated fin.'!E14+'2. Integrated fin.'!E26</f>
        <v>1465</v>
      </c>
      <c r="E6" s="342">
        <f>'2. Integrated fin.'!F14+'2. Integrated fin.'!F26</f>
        <v>1399</v>
      </c>
      <c r="F6" s="342">
        <f>'2. Integrated fin.'!G14+'2. Integrated fin.'!G26</f>
        <v>1123</v>
      </c>
      <c r="G6" s="342">
        <f>'2. Integrated fin.'!H14+'2. Integrated fin.'!H26</f>
        <v>793</v>
      </c>
      <c r="H6" s="343">
        <f>'2. Integrated fin.'!I14+'2. Integrated fin.'!I26</f>
        <v>1347</v>
      </c>
      <c r="I6" s="342">
        <f>'2. Integrated fin.'!J14+'2. Integrated fin.'!J26</f>
        <v>1661</v>
      </c>
      <c r="J6" s="342">
        <f>'2. Integrated fin.'!K14+'2. Integrated fin.'!K26</f>
        <v>1125</v>
      </c>
      <c r="K6" s="342">
        <f>'2. Integrated fin.'!L14+'2. Integrated fin.'!L26</f>
        <v>1142</v>
      </c>
      <c r="L6" s="342">
        <f>'2. Integrated fin.'!M14+'2. Integrated fin.'!M26</f>
        <v>1290.78143</v>
      </c>
      <c r="M6" s="342">
        <f>'2. Integrated fin.'!N14+'2. Integrated fin.'!N26</f>
        <v>1349.641064</v>
      </c>
      <c r="N6" s="342">
        <f>'2. Integrated fin.'!O14+'2. Integrated fin.'!O26</f>
        <v>1411.184696</v>
      </c>
      <c r="O6" s="342">
        <f>'2. Integrated fin.'!P14+'2. Integrated fin.'!P26</f>
        <v>1475.534718</v>
      </c>
      <c r="P6" s="342">
        <f>'2. Integrated fin.'!Q14+'2. Integrated fin.'!Q26</f>
        <v>1542.819101</v>
      </c>
      <c r="Q6" s="342">
        <f>'2. Integrated fin.'!R14+'2. Integrated fin.'!R26</f>
        <v>1603.7296</v>
      </c>
      <c r="R6" s="342">
        <f>'2. Integrated fin.'!S14+'2. Integrated fin.'!S26</f>
        <v>1657.230019</v>
      </c>
      <c r="S6" s="342">
        <f>'2. Integrated fin.'!T14+'2. Integrated fin.'!T26</f>
        <v>1702.372965</v>
      </c>
      <c r="T6" s="342">
        <f>'2. Integrated fin.'!U14+'2. Integrated fin.'!U26</f>
        <v>1738.327082</v>
      </c>
      <c r="U6" s="342">
        <f>'2. Integrated fin.'!V14+'2. Integrated fin.'!V26</f>
        <v>1764.401988</v>
      </c>
      <c r="V6" s="342">
        <f>'2. Integrated fin.'!W14+'2. Integrated fin.'!W26</f>
        <v>1790.868018</v>
      </c>
      <c r="W6" s="342"/>
      <c r="X6" s="344"/>
      <c r="Y6" s="3"/>
      <c r="Z6" s="3"/>
    </row>
    <row r="7" ht="16.5" customHeight="1">
      <c r="A7" s="218" t="s">
        <v>874</v>
      </c>
      <c r="B7" s="345">
        <f>'2. Integrated fin.'!C32</f>
        <v>117.6381418</v>
      </c>
      <c r="C7" s="345">
        <f>'2. Integrated fin.'!D32</f>
        <v>117.6080662</v>
      </c>
      <c r="D7" s="345">
        <f>'2. Integrated fin.'!E32</f>
        <v>124.9834906</v>
      </c>
      <c r="E7" s="345">
        <f>'2. Integrated fin.'!F32</f>
        <v>101.8094512</v>
      </c>
      <c r="F7" s="345">
        <f>'2. Integrated fin.'!G32</f>
        <v>95.68844807</v>
      </c>
      <c r="G7" s="345">
        <f>'2. Integrated fin.'!H32</f>
        <v>-386.3535912</v>
      </c>
      <c r="H7" s="343">
        <f>'2. Integrated fin.'!I32</f>
        <v>98.95187166</v>
      </c>
      <c r="I7" s="345">
        <f>'2. Integrated fin.'!J32</f>
        <v>94.88685875</v>
      </c>
      <c r="J7" s="345">
        <f>'2. Integrated fin.'!K32</f>
        <v>83.58660287</v>
      </c>
      <c r="K7" s="345">
        <f>'2. Integrated fin.'!L32</f>
        <v>48.32027424</v>
      </c>
      <c r="L7" s="342">
        <f>'2. Integrated fin.'!M32</f>
        <v>63.72999914</v>
      </c>
      <c r="M7" s="342">
        <f>'2. Integrated fin.'!N32</f>
        <v>57.69022798</v>
      </c>
      <c r="N7" s="342">
        <f>'2. Integrated fin.'!O32</f>
        <v>57.69022798</v>
      </c>
      <c r="O7" s="342">
        <f>'2. Integrated fin.'!P32</f>
        <v>53.52486856</v>
      </c>
      <c r="P7" s="342">
        <f>'2. Integrated fin.'!Q32</f>
        <v>48.31816928</v>
      </c>
      <c r="Q7" s="342">
        <f>'2. Integrated fin.'!R32</f>
        <v>41.0183769</v>
      </c>
      <c r="R7" s="342">
        <f>'2. Integrated fin.'!S32</f>
        <v>41.0183769</v>
      </c>
      <c r="S7" s="342">
        <f>'2. Integrated fin.'!T32</f>
        <v>41.0183769</v>
      </c>
      <c r="T7" s="342">
        <f>'2. Integrated fin.'!U32</f>
        <v>41.0183769</v>
      </c>
      <c r="U7" s="342">
        <f>'2. Integrated fin.'!V32</f>
        <v>41.0183769</v>
      </c>
      <c r="V7" s="342">
        <f>'2. Integrated fin.'!W32</f>
        <v>40.61631558</v>
      </c>
      <c r="W7" s="3"/>
      <c r="X7" s="344"/>
      <c r="Y7" s="3"/>
      <c r="Z7" s="3"/>
    </row>
    <row r="8" ht="14.25" customHeight="1">
      <c r="A8" s="215" t="s">
        <v>649</v>
      </c>
      <c r="B8" s="346">
        <f t="shared" ref="B8:V8" si="1">B6-B7</f>
        <v>1241.361858</v>
      </c>
      <c r="C8" s="346">
        <f t="shared" si="1"/>
        <v>1393.391934</v>
      </c>
      <c r="D8" s="346">
        <f t="shared" si="1"/>
        <v>1340.016509</v>
      </c>
      <c r="E8" s="346">
        <f t="shared" si="1"/>
        <v>1297.190549</v>
      </c>
      <c r="F8" s="346">
        <f t="shared" si="1"/>
        <v>1027.311552</v>
      </c>
      <c r="G8" s="346">
        <f t="shared" si="1"/>
        <v>1179.353591</v>
      </c>
      <c r="H8" s="347">
        <f t="shared" si="1"/>
        <v>1248.048128</v>
      </c>
      <c r="I8" s="346">
        <f t="shared" si="1"/>
        <v>1566.113141</v>
      </c>
      <c r="J8" s="346">
        <f t="shared" si="1"/>
        <v>1041.413397</v>
      </c>
      <c r="K8" s="346">
        <f t="shared" si="1"/>
        <v>1093.679726</v>
      </c>
      <c r="L8" s="342">
        <f t="shared" si="1"/>
        <v>1227.051431</v>
      </c>
      <c r="M8" s="342">
        <f t="shared" si="1"/>
        <v>1291.950836</v>
      </c>
      <c r="N8" s="342">
        <f t="shared" si="1"/>
        <v>1353.494468</v>
      </c>
      <c r="O8" s="342">
        <f t="shared" si="1"/>
        <v>1422.00985</v>
      </c>
      <c r="P8" s="342">
        <f t="shared" si="1"/>
        <v>1494.500932</v>
      </c>
      <c r="Q8" s="342">
        <f t="shared" si="1"/>
        <v>1562.711223</v>
      </c>
      <c r="R8" s="342">
        <f t="shared" si="1"/>
        <v>1616.211642</v>
      </c>
      <c r="S8" s="342">
        <f t="shared" si="1"/>
        <v>1661.354588</v>
      </c>
      <c r="T8" s="342">
        <f t="shared" si="1"/>
        <v>1697.308705</v>
      </c>
      <c r="U8" s="342">
        <f t="shared" si="1"/>
        <v>1723.383611</v>
      </c>
      <c r="V8" s="342">
        <f t="shared" si="1"/>
        <v>1750.251702</v>
      </c>
      <c r="W8" s="342"/>
      <c r="X8" s="344"/>
      <c r="Y8" s="3"/>
      <c r="Z8" s="3"/>
    </row>
    <row r="9" ht="14.25" customHeight="1">
      <c r="A9" s="218" t="s">
        <v>875</v>
      </c>
      <c r="B9" s="348">
        <f>'2. Integrated fin.'!D23+'2. Integrated fin.'!D32</f>
        <v>-216.3919338</v>
      </c>
      <c r="C9" s="348">
        <f>'2. Integrated fin.'!E23+'2. Integrated fin.'!E32</f>
        <v>-269.0165094</v>
      </c>
      <c r="D9" s="348">
        <f>'2. Integrated fin.'!F23+'2. Integrated fin.'!F32</f>
        <v>-304.1905488</v>
      </c>
      <c r="E9" s="348">
        <f>'2. Integrated fin.'!G23+'2. Integrated fin.'!G32</f>
        <v>-289.3115519</v>
      </c>
      <c r="F9" s="348">
        <f>'2. Integrated fin.'!H23+'2. Integrated fin.'!H32</f>
        <v>-764.3535912</v>
      </c>
      <c r="G9" s="348">
        <f>'2. Integrated fin.'!I23+'2. Integrated fin.'!I32</f>
        <v>-333.0481283</v>
      </c>
      <c r="H9" s="349">
        <f>'2. Integrated fin.'!J23+'2. Integrated fin.'!J32</f>
        <v>-293.1131413</v>
      </c>
      <c r="I9" s="348">
        <f>'2. Integrated fin.'!K23+'2. Integrated fin.'!K32</f>
        <v>-264.4133971</v>
      </c>
      <c r="J9" s="348">
        <f>'2. Integrated fin.'!L23+'2. Integrated fin.'!L32</f>
        <v>-296.6797258</v>
      </c>
      <c r="K9" s="348">
        <f>'2. Integrated fin.'!L23+'2. Integrated fin.'!L32</f>
        <v>-296.6797258</v>
      </c>
      <c r="L9" s="348">
        <f>'2. Integrated fin.'!M23+'2. Integrated fin.'!M32</f>
        <v>-242.2700009</v>
      </c>
      <c r="M9" s="348">
        <f>'2. Integrated fin.'!N23+'2. Integrated fin.'!N32</f>
        <v>-219.309772</v>
      </c>
      <c r="N9" s="348">
        <f>'2. Integrated fin.'!O23+'2. Integrated fin.'!O32</f>
        <v>-219.309772</v>
      </c>
      <c r="O9" s="348">
        <f>'2. Integrated fin.'!P23+'2. Integrated fin.'!P32</f>
        <v>-203.4751314</v>
      </c>
      <c r="P9" s="348">
        <f>'2. Integrated fin.'!Q23+'2. Integrated fin.'!Q32</f>
        <v>-183.6818307</v>
      </c>
      <c r="Q9" s="348">
        <f>'2. Integrated fin.'!R23+'2. Integrated fin.'!R32</f>
        <v>-155.9316231</v>
      </c>
      <c r="R9" s="348">
        <f>'2. Integrated fin.'!S23+'2. Integrated fin.'!S32</f>
        <v>-155.9316231</v>
      </c>
      <c r="S9" s="348">
        <f>'2. Integrated fin.'!T23+'2. Integrated fin.'!T32</f>
        <v>-155.9316231</v>
      </c>
      <c r="T9" s="348">
        <f>'2. Integrated fin.'!U23+'2. Integrated fin.'!U32</f>
        <v>-155.9316231</v>
      </c>
      <c r="U9" s="348">
        <f>'2. Integrated fin.'!V23+'2. Integrated fin.'!V32</f>
        <v>-155.9316231</v>
      </c>
      <c r="V9" s="348">
        <f>'2. Integrated fin.'!W23+'2. Integrated fin.'!W32</f>
        <v>-154.4031844</v>
      </c>
      <c r="W9" s="342"/>
      <c r="X9" s="344"/>
      <c r="Y9" s="3"/>
      <c r="Z9" s="3"/>
    </row>
    <row r="10" ht="14.25" customHeight="1">
      <c r="A10" s="52"/>
      <c r="B10" s="122"/>
      <c r="C10" s="122"/>
      <c r="D10" s="122"/>
      <c r="E10" s="122"/>
      <c r="F10" s="122"/>
      <c r="G10" s="122"/>
      <c r="H10" s="134"/>
      <c r="I10" s="122"/>
      <c r="J10" s="122"/>
      <c r="K10" s="122"/>
      <c r="L10" s="350"/>
      <c r="M10" s="122"/>
      <c r="N10" s="122"/>
      <c r="O10" s="122"/>
      <c r="P10" s="122"/>
      <c r="Q10" s="122"/>
      <c r="R10" s="122"/>
      <c r="S10" s="122"/>
      <c r="T10" s="122"/>
      <c r="U10" s="122"/>
      <c r="V10" s="122"/>
      <c r="W10" s="95"/>
      <c r="X10" s="351"/>
    </row>
    <row r="11" ht="14.25" customHeight="1">
      <c r="H11" s="86"/>
      <c r="L11" s="340"/>
      <c r="X11" s="96"/>
    </row>
    <row r="12" ht="14.25" customHeight="1">
      <c r="A12" s="88" t="s">
        <v>651</v>
      </c>
      <c r="B12" s="88" t="s">
        <v>41</v>
      </c>
      <c r="C12" s="88" t="s">
        <v>42</v>
      </c>
      <c r="D12" s="88" t="s">
        <v>43</v>
      </c>
      <c r="E12" s="88" t="s">
        <v>44</v>
      </c>
      <c r="F12" s="88" t="s">
        <v>45</v>
      </c>
      <c r="G12" s="88" t="s">
        <v>46</v>
      </c>
      <c r="H12" s="88" t="s">
        <v>47</v>
      </c>
      <c r="I12" s="88" t="s">
        <v>48</v>
      </c>
      <c r="J12" s="88" t="s">
        <v>49</v>
      </c>
      <c r="K12" s="88" t="s">
        <v>50</v>
      </c>
      <c r="L12" s="148" t="s">
        <v>508</v>
      </c>
      <c r="M12" s="352" t="s">
        <v>624</v>
      </c>
      <c r="N12" s="352" t="s">
        <v>625</v>
      </c>
      <c r="O12" s="352" t="s">
        <v>626</v>
      </c>
      <c r="P12" s="352" t="s">
        <v>627</v>
      </c>
      <c r="Q12" s="149" t="s">
        <v>628</v>
      </c>
      <c r="R12" s="149" t="s">
        <v>629</v>
      </c>
      <c r="S12" s="149" t="s">
        <v>630</v>
      </c>
      <c r="T12" s="149" t="s">
        <v>631</v>
      </c>
      <c r="U12" s="149" t="s">
        <v>632</v>
      </c>
      <c r="V12" s="353" t="s">
        <v>633</v>
      </c>
      <c r="X12" s="341"/>
    </row>
    <row r="13" ht="14.25" customHeight="1">
      <c r="A13" s="218" t="s">
        <v>876</v>
      </c>
      <c r="B13" s="354">
        <f>'2. Integrated fin.'!B42</f>
        <v>1542</v>
      </c>
      <c r="C13" s="354">
        <f t="shared" ref="C13:V13" si="2">B15</f>
        <v>1456</v>
      </c>
      <c r="D13" s="354">
        <f t="shared" si="2"/>
        <v>2286</v>
      </c>
      <c r="E13" s="354">
        <f t="shared" si="2"/>
        <v>1644</v>
      </c>
      <c r="F13" s="354">
        <f t="shared" si="2"/>
        <v>1420</v>
      </c>
      <c r="G13" s="354">
        <f t="shared" si="2"/>
        <v>1327</v>
      </c>
      <c r="H13" s="343">
        <f t="shared" si="2"/>
        <v>1495</v>
      </c>
      <c r="I13" s="354">
        <f t="shared" si="2"/>
        <v>1824</v>
      </c>
      <c r="J13" s="354">
        <f t="shared" si="2"/>
        <v>1842</v>
      </c>
      <c r="K13" s="354">
        <f t="shared" si="2"/>
        <v>1039</v>
      </c>
      <c r="L13" s="354">
        <f t="shared" si="2"/>
        <v>1030</v>
      </c>
      <c r="M13" s="354">
        <f t="shared" si="2"/>
        <v>1127.555772</v>
      </c>
      <c r="N13" s="354">
        <f t="shared" si="2"/>
        <v>1178.972315</v>
      </c>
      <c r="O13" s="354">
        <f t="shared" si="2"/>
        <v>1232.733452</v>
      </c>
      <c r="P13" s="354">
        <f t="shared" si="2"/>
        <v>1288.946098</v>
      </c>
      <c r="Q13" s="354">
        <f t="shared" si="2"/>
        <v>1347.72204</v>
      </c>
      <c r="R13" s="354">
        <f t="shared" si="2"/>
        <v>1400.930106</v>
      </c>
      <c r="S13" s="354">
        <f t="shared" si="2"/>
        <v>1447.665134</v>
      </c>
      <c r="T13" s="354">
        <f t="shared" si="2"/>
        <v>1487.099533</v>
      </c>
      <c r="U13" s="354">
        <f t="shared" si="2"/>
        <v>1518.507075</v>
      </c>
      <c r="V13" s="354">
        <f t="shared" si="2"/>
        <v>1541.284681</v>
      </c>
      <c r="W13" s="3"/>
      <c r="X13" s="344"/>
      <c r="Y13" s="3"/>
      <c r="Z13" s="3"/>
    </row>
    <row r="14" ht="14.25" customHeight="1">
      <c r="A14" s="215" t="s">
        <v>877</v>
      </c>
      <c r="B14" s="354">
        <f>'2. Integrated fin.'!C42-'2. Integrated fin.'!B42</f>
        <v>-86</v>
      </c>
      <c r="C14" s="354">
        <f>'2. Integrated fin.'!D42-'2. Integrated fin.'!C42</f>
        <v>830</v>
      </c>
      <c r="D14" s="354">
        <f>'2. Integrated fin.'!E42-'2. Integrated fin.'!D42</f>
        <v>-642</v>
      </c>
      <c r="E14" s="354">
        <f>'2. Integrated fin.'!F42-'2. Integrated fin.'!E42</f>
        <v>-224</v>
      </c>
      <c r="F14" s="354">
        <f>'2. Integrated fin.'!G42-'2. Integrated fin.'!F42</f>
        <v>-93</v>
      </c>
      <c r="G14" s="354">
        <f>'2. Integrated fin.'!H42-'2. Integrated fin.'!G42</f>
        <v>168</v>
      </c>
      <c r="H14" s="343">
        <f>'2. Integrated fin.'!I42-'2. Integrated fin.'!H42</f>
        <v>329</v>
      </c>
      <c r="I14" s="354">
        <f>'2. Integrated fin.'!J42-'2. Integrated fin.'!I42</f>
        <v>18</v>
      </c>
      <c r="J14" s="354">
        <f>'2. Integrated fin.'!K42-'2. Integrated fin.'!J42</f>
        <v>-803</v>
      </c>
      <c r="K14" s="342">
        <f>'2. Integrated fin.'!L42-'2. Integrated fin.'!K42</f>
        <v>-9</v>
      </c>
      <c r="L14" s="354">
        <f>'2. Integrated fin.'!M42-'2. Integrated fin.'!L42</f>
        <v>97.55577161</v>
      </c>
      <c r="M14" s="354">
        <f>'2. Integrated fin.'!N42-'2. Integrated fin.'!M42</f>
        <v>51.41654319</v>
      </c>
      <c r="N14" s="354">
        <f>'2. Integrated fin.'!O42-'2. Integrated fin.'!N42</f>
        <v>53.76113755</v>
      </c>
      <c r="O14" s="354">
        <f>'2. Integrated fin.'!P42-'2. Integrated fin.'!O42</f>
        <v>56.21264543</v>
      </c>
      <c r="P14" s="354">
        <f>'2. Integrated fin.'!Q42-'2. Integrated fin.'!P42</f>
        <v>58.77594206</v>
      </c>
      <c r="Q14" s="354">
        <f>'2. Integrated fin.'!R42-'2. Integrated fin.'!Q42</f>
        <v>53.20806613</v>
      </c>
      <c r="R14" s="354">
        <f>'2. Integrated fin.'!S42-'2. Integrated fin.'!R42</f>
        <v>46.73502834</v>
      </c>
      <c r="S14" s="354">
        <f>'2. Integrated fin.'!T42-'2. Integrated fin.'!S42</f>
        <v>39.43439826</v>
      </c>
      <c r="T14" s="354">
        <f>'2. Integrated fin.'!U42-'2. Integrated fin.'!T42</f>
        <v>31.40754213</v>
      </c>
      <c r="U14" s="354">
        <f>'2. Integrated fin.'!V42-'2. Integrated fin.'!U42</f>
        <v>22.77760612</v>
      </c>
      <c r="V14" s="354">
        <f>V15-V13</f>
        <v>23.11927021</v>
      </c>
      <c r="W14" s="3"/>
      <c r="X14" s="355"/>
      <c r="Y14" s="3"/>
      <c r="Z14" s="3"/>
    </row>
    <row r="15" ht="14.25" customHeight="1">
      <c r="A15" s="218" t="s">
        <v>878</v>
      </c>
      <c r="B15" s="356">
        <f>'2. Integrated fin.'!C42</f>
        <v>1456</v>
      </c>
      <c r="C15" s="356">
        <f>'2. Integrated fin.'!D42</f>
        <v>2286</v>
      </c>
      <c r="D15" s="356">
        <f>'2. Integrated fin.'!E42</f>
        <v>1644</v>
      </c>
      <c r="E15" s="356">
        <f>'2. Integrated fin.'!F42</f>
        <v>1420</v>
      </c>
      <c r="F15" s="356">
        <f>'2. Integrated fin.'!G42</f>
        <v>1327</v>
      </c>
      <c r="G15" s="356">
        <f>'2. Integrated fin.'!H42</f>
        <v>1495</v>
      </c>
      <c r="H15" s="357">
        <f>'2. Integrated fin.'!I42</f>
        <v>1824</v>
      </c>
      <c r="I15" s="356">
        <f>'2. Integrated fin.'!J42</f>
        <v>1842</v>
      </c>
      <c r="J15" s="356">
        <f>'2. Integrated fin.'!K42</f>
        <v>1039</v>
      </c>
      <c r="K15" s="358">
        <f>'2. Integrated fin.'!L42</f>
        <v>1030</v>
      </c>
      <c r="L15" s="359">
        <f>'2. Integrated fin.'!M42</f>
        <v>1127.555772</v>
      </c>
      <c r="M15" s="354">
        <f>'2. Integrated fin.'!N42</f>
        <v>1178.972315</v>
      </c>
      <c r="N15" s="354">
        <f>'2. Integrated fin.'!O42</f>
        <v>1232.733452</v>
      </c>
      <c r="O15" s="354">
        <f>'2. Integrated fin.'!P42</f>
        <v>1288.946098</v>
      </c>
      <c r="P15" s="354">
        <f>'2. Integrated fin.'!Q42</f>
        <v>1347.72204</v>
      </c>
      <c r="Q15" s="354">
        <f>'2. Integrated fin.'!R42</f>
        <v>1400.930106</v>
      </c>
      <c r="R15" s="354">
        <f>'2. Integrated fin.'!S42</f>
        <v>1447.665134</v>
      </c>
      <c r="S15" s="354">
        <f>'2. Integrated fin.'!T42</f>
        <v>1487.099533</v>
      </c>
      <c r="T15" s="354">
        <f>'2. Integrated fin.'!U42</f>
        <v>1518.507075</v>
      </c>
      <c r="U15" s="354">
        <f>'2. Integrated fin.'!V42</f>
        <v>1541.284681</v>
      </c>
      <c r="V15" s="354">
        <f>'2. Integrated fin.'!W42</f>
        <v>1564.403951</v>
      </c>
      <c r="W15" s="3"/>
      <c r="X15" s="344"/>
      <c r="Y15" s="3"/>
      <c r="Z15" s="3"/>
    </row>
    <row r="16" ht="14.25" customHeight="1">
      <c r="A16" s="3"/>
      <c r="B16" s="360"/>
      <c r="C16" s="360"/>
      <c r="D16" s="360"/>
      <c r="E16" s="360"/>
      <c r="F16" s="360"/>
      <c r="G16" s="360"/>
      <c r="H16" s="361"/>
      <c r="I16" s="360"/>
      <c r="J16" s="360"/>
      <c r="K16" s="360"/>
      <c r="L16" s="360"/>
      <c r="M16" s="360"/>
      <c r="N16" s="360"/>
      <c r="O16" s="360"/>
      <c r="P16" s="360"/>
      <c r="Q16" s="360"/>
      <c r="R16" s="360"/>
      <c r="S16" s="360"/>
      <c r="T16" s="360"/>
      <c r="U16" s="360"/>
      <c r="V16" s="360"/>
      <c r="W16" s="3"/>
      <c r="X16" s="344"/>
      <c r="Y16" s="3"/>
      <c r="Z16" s="3"/>
    </row>
    <row r="17" ht="14.25" customHeight="1">
      <c r="A17" s="218" t="s">
        <v>879</v>
      </c>
      <c r="B17" s="354"/>
      <c r="C17" s="354">
        <f t="shared" ref="C17:V17" si="3">B19</f>
        <v>2045</v>
      </c>
      <c r="D17" s="354">
        <f t="shared" si="3"/>
        <v>2378</v>
      </c>
      <c r="E17" s="354">
        <f t="shared" si="3"/>
        <v>2416</v>
      </c>
      <c r="F17" s="354">
        <f t="shared" si="3"/>
        <v>2820</v>
      </c>
      <c r="G17" s="354">
        <f t="shared" si="3"/>
        <v>2974</v>
      </c>
      <c r="H17" s="343">
        <f t="shared" si="3"/>
        <v>2907</v>
      </c>
      <c r="I17" s="354">
        <f t="shared" si="3"/>
        <v>2592</v>
      </c>
      <c r="J17" s="354">
        <f t="shared" si="3"/>
        <v>1141</v>
      </c>
      <c r="K17" s="354">
        <f t="shared" si="3"/>
        <v>1167</v>
      </c>
      <c r="L17" s="354">
        <f t="shared" si="3"/>
        <v>1355</v>
      </c>
      <c r="M17" s="354">
        <f t="shared" si="3"/>
        <v>1272</v>
      </c>
      <c r="N17" s="354">
        <f t="shared" si="3"/>
        <v>1312.463855</v>
      </c>
      <c r="O17" s="354">
        <f t="shared" si="3"/>
        <v>1372.312207</v>
      </c>
      <c r="P17" s="354">
        <f t="shared" si="3"/>
        <v>1434.889643</v>
      </c>
      <c r="Q17" s="354">
        <f t="shared" si="3"/>
        <v>1500.320611</v>
      </c>
      <c r="R17" s="354">
        <f t="shared" si="3"/>
        <v>1568.735231</v>
      </c>
      <c r="S17" s="354">
        <f t="shared" si="3"/>
        <v>1630.668898</v>
      </c>
      <c r="T17" s="354">
        <f t="shared" si="3"/>
        <v>1685.068012</v>
      </c>
      <c r="U17" s="354">
        <f t="shared" si="3"/>
        <v>1730.969265</v>
      </c>
      <c r="V17" s="354">
        <f t="shared" si="3"/>
        <v>1767.527336</v>
      </c>
      <c r="W17" s="3"/>
      <c r="X17" s="344"/>
      <c r="Y17" s="3"/>
      <c r="Z17" s="3"/>
    </row>
    <row r="18" ht="14.25" customHeight="1">
      <c r="A18" s="215" t="s">
        <v>880</v>
      </c>
      <c r="B18" s="354"/>
      <c r="C18" s="354">
        <f t="shared" ref="C18:V18" si="4">C19-C17</f>
        <v>333</v>
      </c>
      <c r="D18" s="354">
        <f t="shared" si="4"/>
        <v>38</v>
      </c>
      <c r="E18" s="354">
        <f t="shared" si="4"/>
        <v>404</v>
      </c>
      <c r="F18" s="354">
        <f t="shared" si="4"/>
        <v>154</v>
      </c>
      <c r="G18" s="354">
        <f t="shared" si="4"/>
        <v>-67</v>
      </c>
      <c r="H18" s="343">
        <f t="shared" si="4"/>
        <v>-315</v>
      </c>
      <c r="I18" s="354">
        <f t="shared" si="4"/>
        <v>-1451</v>
      </c>
      <c r="J18" s="354">
        <f t="shared" si="4"/>
        <v>26</v>
      </c>
      <c r="K18" s="354">
        <f t="shared" si="4"/>
        <v>188</v>
      </c>
      <c r="L18" s="354">
        <f t="shared" si="4"/>
        <v>-83</v>
      </c>
      <c r="M18" s="354">
        <f t="shared" si="4"/>
        <v>40.46385481</v>
      </c>
      <c r="N18" s="354">
        <f t="shared" si="4"/>
        <v>59.84835178</v>
      </c>
      <c r="O18" s="354">
        <f t="shared" si="4"/>
        <v>62.57743662</v>
      </c>
      <c r="P18" s="354">
        <f t="shared" si="4"/>
        <v>65.43096773</v>
      </c>
      <c r="Q18" s="354">
        <f t="shared" si="4"/>
        <v>68.41461986</v>
      </c>
      <c r="R18" s="354">
        <f t="shared" si="4"/>
        <v>61.93366691</v>
      </c>
      <c r="S18" s="354">
        <f t="shared" si="4"/>
        <v>54.39911443</v>
      </c>
      <c r="T18" s="354">
        <f t="shared" si="4"/>
        <v>45.90125265</v>
      </c>
      <c r="U18" s="354">
        <f t="shared" si="4"/>
        <v>36.55807087</v>
      </c>
      <c r="V18" s="354">
        <f t="shared" si="4"/>
        <v>26.51291003</v>
      </c>
      <c r="W18" s="3"/>
      <c r="X18" s="344"/>
      <c r="Y18" s="3"/>
      <c r="Z18" s="3"/>
    </row>
    <row r="19" ht="14.25" customHeight="1">
      <c r="A19" s="218" t="s">
        <v>881</v>
      </c>
      <c r="B19" s="356">
        <f>'2. Integrated fin.'!B46</f>
        <v>2045</v>
      </c>
      <c r="C19" s="356">
        <f>'2. Integrated fin.'!C46</f>
        <v>2378</v>
      </c>
      <c r="D19" s="356">
        <f>'2. Integrated fin.'!D46</f>
        <v>2416</v>
      </c>
      <c r="E19" s="356">
        <f>'2. Integrated fin.'!E46</f>
        <v>2820</v>
      </c>
      <c r="F19" s="356">
        <f>'2. Integrated fin.'!F46</f>
        <v>2974</v>
      </c>
      <c r="G19" s="356">
        <f>'2. Integrated fin.'!G46</f>
        <v>2907</v>
      </c>
      <c r="H19" s="343">
        <f>'2. Integrated fin.'!H46</f>
        <v>2592</v>
      </c>
      <c r="I19" s="356">
        <f>'2. Integrated fin.'!I46</f>
        <v>1141</v>
      </c>
      <c r="J19" s="356">
        <f>'2. Integrated fin.'!J46</f>
        <v>1167</v>
      </c>
      <c r="K19" s="356">
        <f>'2. Integrated fin.'!K46</f>
        <v>1355</v>
      </c>
      <c r="L19" s="356">
        <f>'2. Integrated fin.'!L46</f>
        <v>1272</v>
      </c>
      <c r="M19" s="356">
        <f>'2. Integrated fin.'!M46</f>
        <v>1312.463855</v>
      </c>
      <c r="N19" s="356">
        <f>'2. Integrated fin.'!N46</f>
        <v>1372.312207</v>
      </c>
      <c r="O19" s="356">
        <f>'2. Integrated fin.'!O46</f>
        <v>1434.889643</v>
      </c>
      <c r="P19" s="356">
        <f>'2. Integrated fin.'!P46</f>
        <v>1500.320611</v>
      </c>
      <c r="Q19" s="356">
        <f>'2. Integrated fin.'!Q46</f>
        <v>1568.735231</v>
      </c>
      <c r="R19" s="356">
        <f>'2. Integrated fin.'!R46</f>
        <v>1630.668898</v>
      </c>
      <c r="S19" s="356">
        <f>'2. Integrated fin.'!S46</f>
        <v>1685.068012</v>
      </c>
      <c r="T19" s="356">
        <f>'2. Integrated fin.'!T46</f>
        <v>1730.969265</v>
      </c>
      <c r="U19" s="356">
        <f>'2. Integrated fin.'!U46</f>
        <v>1767.527336</v>
      </c>
      <c r="V19" s="356">
        <f>'2. Integrated fin.'!V46</f>
        <v>1794.040246</v>
      </c>
      <c r="W19" s="3"/>
      <c r="X19" s="344"/>
      <c r="Y19" s="3"/>
      <c r="Z19" s="3"/>
    </row>
    <row r="20" ht="14.25" customHeight="1">
      <c r="A20" s="360"/>
      <c r="B20" s="360"/>
      <c r="C20" s="360"/>
      <c r="D20" s="360"/>
      <c r="E20" s="3"/>
      <c r="F20" s="360"/>
      <c r="G20" s="360"/>
      <c r="H20" s="361"/>
      <c r="I20" s="360"/>
      <c r="J20" s="360"/>
      <c r="K20" s="360"/>
      <c r="L20" s="360"/>
      <c r="M20" s="360"/>
      <c r="N20" s="360"/>
      <c r="O20" s="360"/>
      <c r="P20" s="360"/>
      <c r="Q20" s="360"/>
      <c r="R20" s="360"/>
      <c r="S20" s="360"/>
      <c r="T20" s="360"/>
      <c r="U20" s="360"/>
      <c r="V20" s="360"/>
      <c r="W20" s="3"/>
      <c r="X20" s="344"/>
      <c r="Y20" s="3"/>
      <c r="Z20" s="3"/>
    </row>
    <row r="21" ht="14.25" customHeight="1">
      <c r="A21" s="218" t="s">
        <v>882</v>
      </c>
      <c r="B21" s="348">
        <f>'2. Integrated fin.'!C13</f>
        <v>-438</v>
      </c>
      <c r="C21" s="348">
        <f>'2. Integrated fin.'!D13</f>
        <v>-457</v>
      </c>
      <c r="D21" s="348">
        <f>'2. Integrated fin.'!E13</f>
        <v>-518</v>
      </c>
      <c r="E21" s="348">
        <f>'2. Integrated fin.'!F13</f>
        <v>-571</v>
      </c>
      <c r="F21" s="348">
        <f>'2. Integrated fin.'!G13</f>
        <v>-590</v>
      </c>
      <c r="G21" s="348">
        <f>'2. Integrated fin.'!H13</f>
        <v>-588</v>
      </c>
      <c r="H21" s="349">
        <f>'2. Integrated fin.'!I13</f>
        <v>-521</v>
      </c>
      <c r="I21" s="348">
        <f>'2. Integrated fin.'!J13</f>
        <v>-363</v>
      </c>
      <c r="J21" s="348">
        <f>'2. Integrated fin.'!K13</f>
        <v>-221</v>
      </c>
      <c r="K21" s="348">
        <f>'2. Integrated fin.'!L13</f>
        <v>-269</v>
      </c>
      <c r="L21" s="348">
        <f>'2. Integrated fin.'!M13</f>
        <v>-288.6929149</v>
      </c>
      <c r="M21" s="348">
        <f>'2. Integrated fin.'!N13</f>
        <v>-301.8573118</v>
      </c>
      <c r="N21" s="348">
        <f>'2. Integrated fin.'!O13</f>
        <v>-315.6220053</v>
      </c>
      <c r="O21" s="348">
        <f>'2. Integrated fin.'!P13</f>
        <v>-330.0143687</v>
      </c>
      <c r="P21" s="348">
        <f>'2. Integrated fin.'!Q13</f>
        <v>-345.0630239</v>
      </c>
      <c r="Q21" s="348">
        <f>'2. Integrated fin.'!R13</f>
        <v>-358.6861121</v>
      </c>
      <c r="R21" s="348">
        <f>'2. Integrated fin.'!S13</f>
        <v>-370.6518808</v>
      </c>
      <c r="S21" s="348">
        <f>'2. Integrated fin.'!T13</f>
        <v>-380.748438</v>
      </c>
      <c r="T21" s="348">
        <f>'2. Integrated fin.'!U13</f>
        <v>-388.789845</v>
      </c>
      <c r="U21" s="348">
        <f>'2. Integrated fin.'!V13</f>
        <v>-394.6216927</v>
      </c>
      <c r="V21" s="348">
        <f>'2. Integrated fin.'!W13</f>
        <v>-400.5410181</v>
      </c>
      <c r="W21" s="3"/>
      <c r="X21" s="344"/>
      <c r="Y21" s="3"/>
      <c r="Z21" s="3"/>
    </row>
    <row r="22" ht="14.25" customHeight="1">
      <c r="A22" s="3"/>
      <c r="B22" s="360"/>
      <c r="C22" s="360"/>
      <c r="D22" s="360"/>
      <c r="E22" s="360"/>
      <c r="F22" s="360"/>
      <c r="G22" s="360"/>
      <c r="H22" s="361"/>
      <c r="I22" s="360"/>
      <c r="J22" s="360"/>
      <c r="K22" s="360"/>
      <c r="L22" s="360"/>
      <c r="M22" s="360"/>
      <c r="N22" s="360"/>
      <c r="O22" s="360"/>
      <c r="P22" s="360"/>
      <c r="Q22" s="360"/>
      <c r="R22" s="360"/>
      <c r="S22" s="360"/>
      <c r="T22" s="360"/>
      <c r="U22" s="360"/>
      <c r="V22" s="360"/>
      <c r="W22" s="3"/>
      <c r="X22" s="344"/>
      <c r="Y22" s="3"/>
      <c r="Z22" s="3"/>
    </row>
    <row r="23" ht="14.25" customHeight="1">
      <c r="A23" s="218" t="s">
        <v>883</v>
      </c>
      <c r="B23" s="3"/>
      <c r="C23" s="362">
        <f t="shared" ref="C23:V23" si="5">-C21+C18</f>
        <v>790</v>
      </c>
      <c r="D23" s="362">
        <f t="shared" si="5"/>
        <v>556</v>
      </c>
      <c r="E23" s="362">
        <f t="shared" si="5"/>
        <v>975</v>
      </c>
      <c r="F23" s="362">
        <f t="shared" si="5"/>
        <v>744</v>
      </c>
      <c r="G23" s="362">
        <f t="shared" si="5"/>
        <v>521</v>
      </c>
      <c r="H23" s="363">
        <f t="shared" si="5"/>
        <v>206</v>
      </c>
      <c r="I23" s="362">
        <f t="shared" si="5"/>
        <v>-1088</v>
      </c>
      <c r="J23" s="362">
        <f t="shared" si="5"/>
        <v>247</v>
      </c>
      <c r="K23" s="362">
        <f t="shared" si="5"/>
        <v>457</v>
      </c>
      <c r="L23" s="362">
        <f t="shared" si="5"/>
        <v>205.6929149</v>
      </c>
      <c r="M23" s="362">
        <f t="shared" si="5"/>
        <v>342.3211666</v>
      </c>
      <c r="N23" s="362">
        <f t="shared" si="5"/>
        <v>375.470357</v>
      </c>
      <c r="O23" s="362">
        <f t="shared" si="5"/>
        <v>392.5918053</v>
      </c>
      <c r="P23" s="362">
        <f t="shared" si="5"/>
        <v>410.4939916</v>
      </c>
      <c r="Q23" s="362">
        <f t="shared" si="5"/>
        <v>427.100732</v>
      </c>
      <c r="R23" s="362">
        <f t="shared" si="5"/>
        <v>432.5855477</v>
      </c>
      <c r="S23" s="362">
        <f t="shared" si="5"/>
        <v>435.1475525</v>
      </c>
      <c r="T23" s="362">
        <f t="shared" si="5"/>
        <v>434.6910977</v>
      </c>
      <c r="U23" s="362">
        <f t="shared" si="5"/>
        <v>431.1797636</v>
      </c>
      <c r="V23" s="362">
        <f t="shared" si="5"/>
        <v>427.0539281</v>
      </c>
      <c r="W23" s="3"/>
      <c r="X23" s="344"/>
      <c r="Y23" s="3"/>
      <c r="Z23" s="3"/>
    </row>
    <row r="24" ht="14.25" customHeight="1">
      <c r="A24" s="3"/>
      <c r="B24" s="360"/>
      <c r="C24" s="360"/>
      <c r="D24" s="360"/>
      <c r="E24" s="360"/>
      <c r="F24" s="360"/>
      <c r="G24" s="360"/>
      <c r="H24" s="361"/>
      <c r="I24" s="360"/>
      <c r="J24" s="360"/>
      <c r="K24" s="360"/>
      <c r="L24" s="360"/>
      <c r="M24" s="360"/>
      <c r="N24" s="360"/>
      <c r="O24" s="360"/>
      <c r="P24" s="360"/>
      <c r="Q24" s="360"/>
      <c r="R24" s="360"/>
      <c r="S24" s="360"/>
      <c r="T24" s="360"/>
      <c r="U24" s="360"/>
      <c r="V24" s="360"/>
      <c r="W24" s="3"/>
      <c r="X24" s="344"/>
      <c r="Y24" s="3"/>
      <c r="Z24" s="3"/>
    </row>
    <row r="25" ht="14.25" customHeight="1">
      <c r="A25" s="218" t="s">
        <v>884</v>
      </c>
      <c r="B25" s="359"/>
      <c r="C25" s="359">
        <f t="shared" ref="C25:V25" si="6">B27</f>
        <v>4722</v>
      </c>
      <c r="D25" s="359">
        <f t="shared" si="6"/>
        <v>5721</v>
      </c>
      <c r="E25" s="359">
        <f t="shared" si="6"/>
        <v>5736</v>
      </c>
      <c r="F25" s="359">
        <f t="shared" si="6"/>
        <v>5794</v>
      </c>
      <c r="G25" s="359">
        <f t="shared" si="6"/>
        <v>5811</v>
      </c>
      <c r="H25" s="357">
        <f t="shared" si="6"/>
        <v>9099</v>
      </c>
      <c r="I25" s="359">
        <f t="shared" si="6"/>
        <v>7514</v>
      </c>
      <c r="J25" s="359">
        <f t="shared" si="6"/>
        <v>6013</v>
      </c>
      <c r="K25" s="359">
        <f t="shared" si="6"/>
        <v>6053</v>
      </c>
      <c r="L25" s="359">
        <f t="shared" si="6"/>
        <v>5573</v>
      </c>
      <c r="M25" s="354">
        <f t="shared" si="6"/>
        <v>4950.770815</v>
      </c>
      <c r="N25" s="354">
        <f t="shared" si="6"/>
        <v>4398.013935</v>
      </c>
      <c r="O25" s="354">
        <f t="shared" si="6"/>
        <v>3906.972731</v>
      </c>
      <c r="P25" s="354">
        <f t="shared" si="6"/>
        <v>3470.756607</v>
      </c>
      <c r="Q25" s="354">
        <f t="shared" si="6"/>
        <v>3083.244305</v>
      </c>
      <c r="R25" s="354">
        <f t="shared" si="6"/>
        <v>3114.076748</v>
      </c>
      <c r="S25" s="354">
        <f t="shared" si="6"/>
        <v>3145.217516</v>
      </c>
      <c r="T25" s="354">
        <f t="shared" si="6"/>
        <v>3176.669691</v>
      </c>
      <c r="U25" s="354">
        <f t="shared" si="6"/>
        <v>3208.436388</v>
      </c>
      <c r="V25" s="354">
        <f t="shared" si="6"/>
        <v>3240.520752</v>
      </c>
      <c r="W25" s="3"/>
      <c r="X25" s="344"/>
      <c r="Y25" s="3"/>
      <c r="Z25" s="3"/>
    </row>
    <row r="26" ht="14.25" customHeight="1">
      <c r="A26" s="218" t="s">
        <v>885</v>
      </c>
      <c r="B26" s="354"/>
      <c r="C26" s="354">
        <f t="shared" ref="C26:V26" si="7">C27-C25</f>
        <v>999</v>
      </c>
      <c r="D26" s="354">
        <f t="shared" si="7"/>
        <v>15</v>
      </c>
      <c r="E26" s="354">
        <f t="shared" si="7"/>
        <v>58</v>
      </c>
      <c r="F26" s="354">
        <f t="shared" si="7"/>
        <v>17</v>
      </c>
      <c r="G26" s="354">
        <f t="shared" si="7"/>
        <v>3288</v>
      </c>
      <c r="H26" s="343">
        <f t="shared" si="7"/>
        <v>-1585</v>
      </c>
      <c r="I26" s="354">
        <f t="shared" si="7"/>
        <v>-1501</v>
      </c>
      <c r="J26" s="354">
        <f t="shared" si="7"/>
        <v>40</v>
      </c>
      <c r="K26" s="354">
        <f t="shared" si="7"/>
        <v>-480</v>
      </c>
      <c r="L26" s="354">
        <f t="shared" si="7"/>
        <v>-622.2291854</v>
      </c>
      <c r="M26" s="354">
        <f t="shared" si="7"/>
        <v>-552.7568798</v>
      </c>
      <c r="N26" s="354">
        <f t="shared" si="7"/>
        <v>-491.0412037</v>
      </c>
      <c r="O26" s="354">
        <f t="shared" si="7"/>
        <v>-436.2161242</v>
      </c>
      <c r="P26" s="354">
        <f t="shared" si="7"/>
        <v>-387.5123015</v>
      </c>
      <c r="Q26" s="354">
        <f t="shared" si="7"/>
        <v>30.83244305</v>
      </c>
      <c r="R26" s="354">
        <f t="shared" si="7"/>
        <v>31.14076748</v>
      </c>
      <c r="S26" s="354">
        <f t="shared" si="7"/>
        <v>31.45217516</v>
      </c>
      <c r="T26" s="354">
        <f t="shared" si="7"/>
        <v>31.76669691</v>
      </c>
      <c r="U26" s="354">
        <f t="shared" si="7"/>
        <v>32.08436388</v>
      </c>
      <c r="V26" s="354">
        <f t="shared" si="7"/>
        <v>0.3240520752</v>
      </c>
      <c r="W26" s="3"/>
      <c r="X26" s="344"/>
      <c r="Y26" s="3"/>
      <c r="Z26" s="3"/>
    </row>
    <row r="27" ht="14.25" customHeight="1">
      <c r="A27" s="218" t="s">
        <v>886</v>
      </c>
      <c r="B27" s="359">
        <f>'2. Integrated fin.'!C68</f>
        <v>4722</v>
      </c>
      <c r="C27" s="359">
        <f>'2. Integrated fin.'!D68</f>
        <v>5721</v>
      </c>
      <c r="D27" s="359">
        <f>'2. Integrated fin.'!E68</f>
        <v>5736</v>
      </c>
      <c r="E27" s="359">
        <f>'2. Integrated fin.'!F68</f>
        <v>5794</v>
      </c>
      <c r="F27" s="359">
        <f>'2. Integrated fin.'!G68</f>
        <v>5811</v>
      </c>
      <c r="G27" s="359">
        <f>'2. Integrated fin.'!H68</f>
        <v>9099</v>
      </c>
      <c r="H27" s="357">
        <f>'2. Integrated fin.'!I68</f>
        <v>7514</v>
      </c>
      <c r="I27" s="359">
        <f>'2. Integrated fin.'!J68</f>
        <v>6013</v>
      </c>
      <c r="J27" s="359">
        <f>'2. Integrated fin.'!K68</f>
        <v>6053</v>
      </c>
      <c r="K27" s="359">
        <f>'2. Integrated fin.'!L68</f>
        <v>5573</v>
      </c>
      <c r="L27" s="354">
        <f>'2. Integrated fin.'!M68</f>
        <v>4950.770815</v>
      </c>
      <c r="M27" s="354">
        <f>'2. Integrated fin.'!N68</f>
        <v>4398.013935</v>
      </c>
      <c r="N27" s="354">
        <f>'2. Integrated fin.'!O68</f>
        <v>3906.972731</v>
      </c>
      <c r="O27" s="354">
        <f>'2. Integrated fin.'!P68</f>
        <v>3470.756607</v>
      </c>
      <c r="P27" s="354">
        <f>'2. Integrated fin.'!Q68</f>
        <v>3083.244305</v>
      </c>
      <c r="Q27" s="354">
        <f>'2. Integrated fin.'!R68</f>
        <v>3114.076748</v>
      </c>
      <c r="R27" s="354">
        <f>'2. Integrated fin.'!S68</f>
        <v>3145.217516</v>
      </c>
      <c r="S27" s="354">
        <f>'2. Integrated fin.'!T68</f>
        <v>3176.669691</v>
      </c>
      <c r="T27" s="354">
        <f>'2. Integrated fin.'!U68</f>
        <v>3208.436388</v>
      </c>
      <c r="U27" s="354">
        <f>'2. Integrated fin.'!V68</f>
        <v>3240.520752</v>
      </c>
      <c r="V27" s="354">
        <f>'2. Integrated fin.'!W68</f>
        <v>3240.844804</v>
      </c>
      <c r="W27" s="3"/>
      <c r="X27" s="344"/>
      <c r="Y27" s="3"/>
      <c r="Z27" s="3"/>
    </row>
    <row r="28" ht="14.25" customHeight="1">
      <c r="H28" s="103"/>
      <c r="L28" s="340"/>
      <c r="X28" s="351"/>
    </row>
    <row r="29" ht="14.25" customHeight="1">
      <c r="H29" s="86"/>
      <c r="L29" s="340"/>
      <c r="X29" s="96"/>
    </row>
    <row r="30" ht="14.25" customHeight="1">
      <c r="H30" s="86"/>
      <c r="L30" s="340"/>
      <c r="X30" s="96"/>
    </row>
    <row r="31" ht="14.25" customHeight="1">
      <c r="H31" s="86"/>
      <c r="L31" s="340"/>
      <c r="X31" s="96"/>
    </row>
    <row r="32" ht="14.25" customHeight="1">
      <c r="H32" s="86"/>
      <c r="L32" s="340"/>
      <c r="W32" s="12"/>
      <c r="X32" s="96"/>
    </row>
    <row r="33" ht="14.25" customHeight="1">
      <c r="H33" s="86"/>
      <c r="L33" s="364"/>
      <c r="X33" s="96"/>
    </row>
    <row r="34" ht="14.25" customHeight="1">
      <c r="H34" s="86"/>
      <c r="X34" s="96"/>
    </row>
    <row r="35" ht="14.25" customHeight="1">
      <c r="A35" s="12"/>
      <c r="H35" s="86"/>
      <c r="L35" s="12"/>
      <c r="Z35" s="12" t="s">
        <v>887</v>
      </c>
    </row>
    <row r="36" ht="14.25" customHeight="1">
      <c r="H36" s="86"/>
      <c r="L36" s="12"/>
    </row>
    <row r="37" ht="14.25" customHeight="1">
      <c r="H37" s="86"/>
    </row>
    <row r="38" ht="14.25" customHeight="1">
      <c r="B38" s="12"/>
      <c r="H38" s="86"/>
    </row>
    <row r="39" ht="14.25" customHeight="1">
      <c r="H39" s="86"/>
    </row>
    <row r="40" ht="14.25" customHeight="1">
      <c r="H40" s="86"/>
    </row>
    <row r="41" ht="14.25" customHeight="1">
      <c r="A41" s="365"/>
      <c r="B41" s="12"/>
      <c r="H41" s="86"/>
      <c r="L41" s="12"/>
    </row>
    <row r="42" ht="14.25" customHeight="1">
      <c r="A42" s="12"/>
      <c r="B42" s="145"/>
      <c r="C42" s="145"/>
      <c r="D42" s="145"/>
      <c r="E42" s="145"/>
      <c r="F42" s="145"/>
      <c r="G42" s="145"/>
      <c r="H42" s="146"/>
      <c r="I42" s="145"/>
      <c r="J42" s="145"/>
      <c r="K42" s="145"/>
      <c r="L42" s="145"/>
    </row>
    <row r="43" ht="14.25" customHeight="1">
      <c r="A43" s="12"/>
      <c r="B43" s="145"/>
      <c r="H43" s="86"/>
    </row>
    <row r="44" ht="14.25" customHeight="1">
      <c r="A44" s="12"/>
      <c r="B44" s="145"/>
      <c r="H44" s="86"/>
    </row>
    <row r="45" ht="14.25" customHeight="1">
      <c r="H45" s="86"/>
      <c r="L45" s="12"/>
    </row>
    <row r="46" ht="14.25" customHeight="1">
      <c r="A46" s="12"/>
      <c r="B46" s="145"/>
      <c r="C46" s="145"/>
      <c r="D46" s="145"/>
      <c r="E46" s="145"/>
      <c r="F46" s="145"/>
      <c r="G46" s="145"/>
      <c r="H46" s="146"/>
      <c r="I46" s="145"/>
      <c r="J46" s="145"/>
      <c r="K46" s="145"/>
      <c r="L46" s="145"/>
    </row>
    <row r="47" ht="14.25" customHeight="1">
      <c r="A47" s="12"/>
      <c r="C47" s="145"/>
      <c r="D47" s="192"/>
      <c r="E47" s="192"/>
      <c r="F47" s="192"/>
      <c r="G47" s="192"/>
      <c r="H47" s="193"/>
      <c r="I47" s="192"/>
      <c r="J47" s="192"/>
      <c r="K47" s="192"/>
      <c r="L47" s="192"/>
      <c r="M47" s="12"/>
    </row>
    <row r="48" ht="14.25" customHeight="1">
      <c r="H48" s="86"/>
    </row>
    <row r="49" ht="14.25" customHeight="1">
      <c r="H49" s="86"/>
    </row>
    <row r="50" ht="14.25" customHeight="1">
      <c r="H50" s="86"/>
    </row>
    <row r="51" ht="14.25" customHeight="1">
      <c r="H51" s="86"/>
    </row>
    <row r="52" ht="14.25" customHeight="1">
      <c r="H52" s="86"/>
    </row>
    <row r="53" ht="14.25" customHeight="1">
      <c r="H53" s="86"/>
    </row>
    <row r="54" ht="14.25" customHeight="1">
      <c r="H54" s="86"/>
    </row>
    <row r="55" ht="14.25" customHeight="1">
      <c r="H55" s="86"/>
    </row>
    <row r="56" ht="14.25" customHeight="1">
      <c r="H56" s="86"/>
    </row>
    <row r="57" ht="14.25" customHeight="1">
      <c r="H57" s="86"/>
    </row>
    <row r="58" ht="14.25" customHeight="1">
      <c r="H58" s="86"/>
    </row>
    <row r="59" ht="14.25" customHeight="1">
      <c r="H59" s="86"/>
    </row>
    <row r="60" ht="14.25" customHeight="1">
      <c r="H60" s="86"/>
    </row>
    <row r="61" ht="14.25" customHeight="1">
      <c r="H61" s="86"/>
    </row>
    <row r="62" ht="14.25" customHeight="1">
      <c r="H62" s="86"/>
    </row>
    <row r="63" ht="14.25" customHeight="1">
      <c r="H63" s="86"/>
    </row>
    <row r="64" ht="14.25" customHeight="1">
      <c r="H64" s="86"/>
    </row>
    <row r="65" ht="14.25" customHeight="1">
      <c r="H65" s="86"/>
    </row>
    <row r="66" ht="14.25" customHeight="1">
      <c r="H66" s="86"/>
    </row>
    <row r="67" ht="14.25" customHeight="1">
      <c r="H67" s="86"/>
    </row>
    <row r="68" ht="14.25" customHeight="1">
      <c r="H68" s="86"/>
    </row>
    <row r="69" ht="14.25" customHeight="1">
      <c r="H69" s="86"/>
    </row>
    <row r="70" ht="14.25" customHeight="1">
      <c r="H70" s="86"/>
    </row>
    <row r="71" ht="14.25" customHeight="1">
      <c r="H71" s="86"/>
    </row>
    <row r="72" ht="14.25" customHeight="1">
      <c r="H72" s="86"/>
    </row>
    <row r="73" ht="14.25" customHeight="1">
      <c r="H73" s="86"/>
    </row>
    <row r="74" ht="14.25" customHeight="1">
      <c r="H74" s="86"/>
    </row>
    <row r="75" ht="14.25" customHeight="1">
      <c r="H75" s="86"/>
    </row>
    <row r="76" ht="14.25" customHeight="1">
      <c r="H76" s="86"/>
    </row>
    <row r="77" ht="14.25" customHeight="1">
      <c r="H77" s="86"/>
    </row>
    <row r="78" ht="14.25" customHeight="1">
      <c r="H78" s="86"/>
    </row>
    <row r="79" ht="14.25" customHeight="1">
      <c r="H79" s="86"/>
    </row>
    <row r="80" ht="14.25" customHeight="1">
      <c r="H80" s="86"/>
    </row>
    <row r="81" ht="14.25" customHeight="1">
      <c r="H81" s="86"/>
    </row>
    <row r="82" ht="14.25" customHeight="1">
      <c r="H82" s="86"/>
    </row>
    <row r="83" ht="14.25" customHeight="1">
      <c r="H83" s="86"/>
    </row>
    <row r="84" ht="14.25" customHeight="1">
      <c r="H84" s="86"/>
    </row>
    <row r="85" ht="14.25" customHeight="1">
      <c r="H85" s="86"/>
    </row>
    <row r="86" ht="14.25" customHeight="1">
      <c r="H86" s="86"/>
    </row>
    <row r="87" ht="14.25" customHeight="1">
      <c r="H87" s="86"/>
    </row>
    <row r="88" ht="14.25" customHeight="1">
      <c r="H88" s="86"/>
    </row>
    <row r="89" ht="14.25" customHeight="1">
      <c r="H89" s="86"/>
    </row>
    <row r="90" ht="14.25" customHeight="1">
      <c r="H90" s="86"/>
    </row>
    <row r="91" ht="14.25" customHeight="1">
      <c r="H91" s="86"/>
    </row>
    <row r="92" ht="14.25" customHeight="1">
      <c r="H92" s="86"/>
    </row>
    <row r="93" ht="14.25" customHeight="1">
      <c r="H93" s="86"/>
    </row>
    <row r="94" ht="14.25" customHeight="1">
      <c r="H94" s="86"/>
    </row>
    <row r="95" ht="14.25" customHeight="1">
      <c r="H95" s="86"/>
    </row>
    <row r="96" ht="14.25" customHeight="1">
      <c r="H96" s="86"/>
    </row>
    <row r="97" ht="14.25" customHeight="1">
      <c r="H97" s="86"/>
    </row>
    <row r="98" ht="14.25" customHeight="1">
      <c r="H98" s="86"/>
    </row>
    <row r="99" ht="14.25" customHeight="1">
      <c r="H99" s="86"/>
    </row>
    <row r="100" ht="14.25" customHeight="1">
      <c r="H100" s="86"/>
    </row>
    <row r="101" ht="14.25" customHeight="1">
      <c r="H101" s="86"/>
    </row>
    <row r="102" ht="14.25" customHeight="1">
      <c r="H102" s="86"/>
    </row>
    <row r="103" ht="14.25" customHeight="1">
      <c r="H103" s="86"/>
    </row>
    <row r="104" ht="14.25" customHeight="1">
      <c r="H104" s="86"/>
    </row>
    <row r="105" ht="14.25" customHeight="1">
      <c r="H105" s="86"/>
    </row>
    <row r="106" ht="14.25" customHeight="1">
      <c r="H106" s="86"/>
    </row>
    <row r="107" ht="14.25" customHeight="1">
      <c r="H107" s="86"/>
    </row>
    <row r="108" ht="14.25" customHeight="1">
      <c r="H108" s="86"/>
    </row>
    <row r="109" ht="14.25" customHeight="1">
      <c r="H109" s="86"/>
    </row>
    <row r="110" ht="14.25" customHeight="1">
      <c r="H110" s="86"/>
    </row>
    <row r="111" ht="14.25" customHeight="1">
      <c r="H111" s="86"/>
    </row>
    <row r="112" ht="14.25" customHeight="1">
      <c r="H112" s="86"/>
    </row>
    <row r="113" ht="14.25" customHeight="1">
      <c r="H113" s="86"/>
    </row>
    <row r="114" ht="14.25" customHeight="1">
      <c r="H114" s="86"/>
    </row>
    <row r="115" ht="14.25" customHeight="1">
      <c r="H115" s="86"/>
    </row>
    <row r="116" ht="14.25" customHeight="1">
      <c r="H116" s="86"/>
    </row>
    <row r="117" ht="14.25" customHeight="1">
      <c r="H117" s="86"/>
    </row>
    <row r="118" ht="14.25" customHeight="1">
      <c r="H118" s="86"/>
    </row>
    <row r="119" ht="14.25" customHeight="1">
      <c r="H119" s="86"/>
    </row>
    <row r="120" ht="14.25" customHeight="1">
      <c r="H120" s="86"/>
    </row>
    <row r="121" ht="14.25" customHeight="1">
      <c r="H121" s="86"/>
    </row>
    <row r="122" ht="14.25" customHeight="1">
      <c r="H122" s="86"/>
    </row>
    <row r="123" ht="14.25" customHeight="1">
      <c r="H123" s="86"/>
    </row>
    <row r="124" ht="14.25" customHeight="1">
      <c r="H124" s="86"/>
    </row>
    <row r="125" ht="14.25" customHeight="1">
      <c r="H125" s="86"/>
    </row>
    <row r="126" ht="14.25" customHeight="1">
      <c r="H126" s="86"/>
    </row>
    <row r="127" ht="14.25" customHeight="1">
      <c r="H127" s="86"/>
    </row>
    <row r="128" ht="14.25" customHeight="1">
      <c r="H128" s="86"/>
    </row>
    <row r="129" ht="14.25" customHeight="1">
      <c r="H129" s="86"/>
    </row>
    <row r="130" ht="14.25" customHeight="1">
      <c r="H130" s="86"/>
    </row>
    <row r="131" ht="14.25" customHeight="1">
      <c r="H131" s="86"/>
    </row>
    <row r="132" ht="14.25" customHeight="1">
      <c r="H132" s="86"/>
    </row>
    <row r="133" ht="14.25" customHeight="1">
      <c r="H133" s="86"/>
    </row>
    <row r="134" ht="14.25" customHeight="1">
      <c r="H134" s="86"/>
    </row>
    <row r="135" ht="14.25" customHeight="1">
      <c r="H135" s="86"/>
    </row>
    <row r="136" ht="14.25" customHeight="1">
      <c r="H136" s="86"/>
    </row>
    <row r="137" ht="14.25" customHeight="1">
      <c r="H137" s="86"/>
    </row>
    <row r="138" ht="14.25" customHeight="1">
      <c r="H138" s="86"/>
    </row>
    <row r="139" ht="14.25" customHeight="1">
      <c r="H139" s="86"/>
    </row>
    <row r="140" ht="14.25" customHeight="1">
      <c r="H140" s="86"/>
    </row>
    <row r="141" ht="14.25" customHeight="1">
      <c r="H141" s="86"/>
    </row>
    <row r="142" ht="14.25" customHeight="1">
      <c r="H142" s="86"/>
    </row>
    <row r="143" ht="14.25" customHeight="1">
      <c r="H143" s="86"/>
    </row>
    <row r="144" ht="14.25" customHeight="1">
      <c r="H144" s="86"/>
    </row>
    <row r="145" ht="14.25" customHeight="1">
      <c r="H145" s="86"/>
    </row>
    <row r="146" ht="14.25" customHeight="1">
      <c r="H146" s="86"/>
    </row>
    <row r="147" ht="14.25" customHeight="1">
      <c r="H147" s="86"/>
    </row>
    <row r="148" ht="14.25" customHeight="1">
      <c r="H148" s="86"/>
    </row>
    <row r="149" ht="14.25" customHeight="1">
      <c r="H149" s="86"/>
    </row>
    <row r="150" ht="14.25" customHeight="1">
      <c r="H150" s="86"/>
    </row>
    <row r="151" ht="14.25" customHeight="1">
      <c r="H151" s="86"/>
    </row>
    <row r="152" ht="14.25" customHeight="1">
      <c r="H152" s="86"/>
    </row>
    <row r="153" ht="14.25" customHeight="1">
      <c r="H153" s="86"/>
    </row>
    <row r="154" ht="14.25" customHeight="1">
      <c r="H154" s="86"/>
    </row>
    <row r="155" ht="14.25" customHeight="1">
      <c r="H155" s="86"/>
    </row>
    <row r="156" ht="14.25" customHeight="1">
      <c r="H156" s="86"/>
    </row>
    <row r="157" ht="14.25" customHeight="1">
      <c r="H157" s="86"/>
    </row>
    <row r="158" ht="14.25" customHeight="1">
      <c r="H158" s="86"/>
    </row>
    <row r="159" ht="14.25" customHeight="1">
      <c r="H159" s="86"/>
    </row>
    <row r="160" ht="14.25" customHeight="1">
      <c r="H160" s="86"/>
    </row>
    <row r="161" ht="14.25" customHeight="1">
      <c r="H161" s="86"/>
    </row>
    <row r="162" ht="14.25" customHeight="1">
      <c r="H162" s="86"/>
    </row>
    <row r="163" ht="14.25" customHeight="1">
      <c r="H163" s="86"/>
    </row>
    <row r="164" ht="14.25" customHeight="1">
      <c r="H164" s="86"/>
    </row>
    <row r="165" ht="14.25" customHeight="1">
      <c r="H165" s="86"/>
    </row>
    <row r="166" ht="14.25" customHeight="1">
      <c r="H166" s="86"/>
    </row>
    <row r="167" ht="14.25" customHeight="1">
      <c r="H167" s="86"/>
    </row>
    <row r="168" ht="14.25" customHeight="1">
      <c r="H168" s="86"/>
    </row>
    <row r="169" ht="14.25" customHeight="1">
      <c r="H169" s="86"/>
    </row>
    <row r="170" ht="14.25" customHeight="1">
      <c r="H170" s="86"/>
    </row>
    <row r="171" ht="14.25" customHeight="1">
      <c r="H171" s="86"/>
    </row>
    <row r="172" ht="14.25" customHeight="1">
      <c r="H172" s="86"/>
    </row>
    <row r="173" ht="14.25" customHeight="1">
      <c r="H173" s="86"/>
    </row>
    <row r="174" ht="14.25" customHeight="1">
      <c r="H174" s="86"/>
    </row>
    <row r="175" ht="14.25" customHeight="1">
      <c r="H175" s="86"/>
    </row>
    <row r="176" ht="14.25" customHeight="1">
      <c r="H176" s="86"/>
    </row>
    <row r="177" ht="14.25" customHeight="1">
      <c r="H177" s="86"/>
    </row>
    <row r="178" ht="14.25" customHeight="1">
      <c r="H178" s="86"/>
    </row>
    <row r="179" ht="14.25" customHeight="1">
      <c r="H179" s="86"/>
    </row>
    <row r="180" ht="14.25" customHeight="1">
      <c r="H180" s="86"/>
    </row>
    <row r="181" ht="14.25" customHeight="1">
      <c r="H181" s="86"/>
    </row>
    <row r="182" ht="14.25" customHeight="1">
      <c r="H182" s="86"/>
    </row>
    <row r="183" ht="14.25" customHeight="1">
      <c r="H183" s="86"/>
    </row>
    <row r="184" ht="14.25" customHeight="1">
      <c r="H184" s="86"/>
    </row>
    <row r="185" ht="14.25" customHeight="1">
      <c r="H185" s="86"/>
    </row>
    <row r="186" ht="14.25" customHeight="1">
      <c r="H186" s="86"/>
    </row>
    <row r="187" ht="14.25" customHeight="1">
      <c r="H187" s="86"/>
    </row>
    <row r="188" ht="14.25" customHeight="1">
      <c r="H188" s="86"/>
    </row>
    <row r="189" ht="14.25" customHeight="1">
      <c r="H189" s="86"/>
    </row>
    <row r="190" ht="14.25" customHeight="1">
      <c r="H190" s="86"/>
    </row>
    <row r="191" ht="14.25" customHeight="1">
      <c r="H191" s="86"/>
    </row>
    <row r="192" ht="14.25" customHeight="1">
      <c r="H192" s="86"/>
    </row>
    <row r="193" ht="14.25" customHeight="1">
      <c r="H193" s="86"/>
    </row>
    <row r="194" ht="14.25" customHeight="1">
      <c r="H194" s="86"/>
    </row>
    <row r="195" ht="14.25" customHeight="1">
      <c r="H195" s="86"/>
    </row>
    <row r="196" ht="14.25" customHeight="1">
      <c r="H196" s="86"/>
    </row>
    <row r="197" ht="14.25" customHeight="1">
      <c r="H197" s="86"/>
    </row>
    <row r="198" ht="14.25" customHeight="1">
      <c r="H198" s="86"/>
    </row>
    <row r="199" ht="14.25" customHeight="1">
      <c r="H199" s="86"/>
    </row>
    <row r="200" ht="14.25" customHeight="1">
      <c r="H200" s="86"/>
    </row>
    <row r="201" ht="14.25" customHeight="1">
      <c r="H201" s="86"/>
    </row>
    <row r="202" ht="14.25" customHeight="1">
      <c r="H202" s="86"/>
    </row>
    <row r="203" ht="14.25" customHeight="1">
      <c r="H203" s="86"/>
    </row>
    <row r="204" ht="14.25" customHeight="1">
      <c r="H204" s="86"/>
    </row>
    <row r="205" ht="14.25" customHeight="1">
      <c r="H205" s="86"/>
    </row>
    <row r="206" ht="14.25" customHeight="1">
      <c r="H206" s="86"/>
    </row>
    <row r="207" ht="14.25" customHeight="1">
      <c r="H207" s="86"/>
    </row>
    <row r="208" ht="14.25" customHeight="1">
      <c r="H208" s="86"/>
    </row>
    <row r="209" ht="14.25" customHeight="1">
      <c r="H209" s="86"/>
    </row>
    <row r="210" ht="14.25" customHeight="1">
      <c r="H210" s="86"/>
    </row>
    <row r="211" ht="14.25" customHeight="1">
      <c r="H211" s="86"/>
    </row>
    <row r="212" ht="14.25" customHeight="1">
      <c r="H212" s="86"/>
    </row>
    <row r="213" ht="14.25" customHeight="1">
      <c r="H213" s="86"/>
    </row>
    <row r="214" ht="14.25" customHeight="1">
      <c r="H214" s="86"/>
    </row>
    <row r="215" ht="14.25" customHeight="1">
      <c r="H215" s="86"/>
    </row>
    <row r="216" ht="14.25" customHeight="1">
      <c r="H216" s="86"/>
    </row>
    <row r="217" ht="14.25" customHeight="1">
      <c r="H217" s="86"/>
    </row>
    <row r="218" ht="14.25" customHeight="1">
      <c r="H218" s="86"/>
    </row>
    <row r="219" ht="14.25" customHeight="1">
      <c r="H219" s="86"/>
    </row>
    <row r="220" ht="14.25" customHeight="1">
      <c r="H220" s="86"/>
    </row>
    <row r="221" ht="14.25" customHeight="1">
      <c r="H221" s="86"/>
    </row>
    <row r="222" ht="14.25" customHeight="1">
      <c r="H222" s="86"/>
    </row>
    <row r="223" ht="14.25" customHeight="1">
      <c r="H223" s="86"/>
    </row>
    <row r="224" ht="14.25" customHeight="1">
      <c r="H224" s="86"/>
    </row>
    <row r="225" ht="14.25" customHeight="1">
      <c r="H225" s="86"/>
    </row>
    <row r="226" ht="14.25" customHeight="1">
      <c r="H226" s="86"/>
    </row>
    <row r="227" ht="14.25" customHeight="1">
      <c r="H227" s="86"/>
    </row>
    <row r="228" ht="14.25" customHeight="1">
      <c r="H228" s="86"/>
    </row>
    <row r="229" ht="14.25" customHeight="1">
      <c r="H229" s="86"/>
    </row>
    <row r="230" ht="14.25" customHeight="1">
      <c r="H230" s="86"/>
    </row>
    <row r="231" ht="14.25" customHeight="1">
      <c r="H231" s="86"/>
    </row>
    <row r="232" ht="14.25" customHeight="1">
      <c r="H232" s="86"/>
    </row>
    <row r="233" ht="14.25" customHeight="1">
      <c r="H233" s="86"/>
    </row>
    <row r="234" ht="14.25" customHeight="1">
      <c r="H234" s="86"/>
    </row>
    <row r="235" ht="14.25" customHeight="1">
      <c r="H235" s="86"/>
    </row>
    <row r="236" ht="14.25" customHeight="1">
      <c r="H236" s="86"/>
    </row>
    <row r="237" ht="14.25" customHeight="1">
      <c r="H237" s="86"/>
    </row>
    <row r="238" ht="14.25" customHeight="1">
      <c r="H238" s="86"/>
    </row>
    <row r="239" ht="14.25" customHeight="1">
      <c r="H239" s="86"/>
    </row>
    <row r="240" ht="14.25" customHeight="1">
      <c r="H240" s="86"/>
    </row>
    <row r="241" ht="14.25" customHeight="1">
      <c r="H241" s="86"/>
    </row>
    <row r="242" ht="14.25" customHeight="1">
      <c r="H242" s="86"/>
    </row>
    <row r="243" ht="14.25" customHeight="1">
      <c r="H243" s="86"/>
    </row>
    <row r="244" ht="14.25" customHeight="1">
      <c r="H244" s="86"/>
    </row>
    <row r="245" ht="14.25" customHeight="1">
      <c r="H245" s="86"/>
    </row>
    <row r="246" ht="14.25" customHeight="1">
      <c r="H246" s="86"/>
    </row>
    <row r="247" ht="14.25" customHeight="1">
      <c r="H247" s="86"/>
    </row>
    <row r="248" ht="14.25" customHeight="1">
      <c r="H248" s="86"/>
    </row>
    <row r="249" ht="14.25" customHeight="1">
      <c r="H249" s="86"/>
    </row>
    <row r="250" ht="14.25" customHeight="1">
      <c r="H250" s="86"/>
    </row>
    <row r="251" ht="14.25" customHeight="1">
      <c r="H251" s="86"/>
    </row>
    <row r="252" ht="14.25" customHeight="1">
      <c r="H252" s="86"/>
    </row>
    <row r="253" ht="14.25" customHeight="1">
      <c r="H253" s="86"/>
    </row>
    <row r="254" ht="14.25" customHeight="1">
      <c r="H254" s="86"/>
    </row>
    <row r="255" ht="14.25" customHeight="1">
      <c r="H255" s="86"/>
    </row>
    <row r="256" ht="14.25" customHeight="1">
      <c r="H256" s="86"/>
    </row>
    <row r="257" ht="14.25" customHeight="1">
      <c r="H257" s="86"/>
    </row>
    <row r="258" ht="14.25" customHeight="1">
      <c r="H258" s="86"/>
    </row>
    <row r="259" ht="14.25" customHeight="1">
      <c r="H259" s="86"/>
    </row>
    <row r="260" ht="14.25" customHeight="1">
      <c r="H260" s="86"/>
    </row>
    <row r="261" ht="14.25" customHeight="1">
      <c r="H261" s="86"/>
    </row>
    <row r="262" ht="14.25" customHeight="1">
      <c r="H262" s="86"/>
    </row>
    <row r="263" ht="14.25" customHeight="1">
      <c r="H263" s="86"/>
    </row>
    <row r="264" ht="14.25" customHeight="1">
      <c r="H264" s="86"/>
    </row>
    <row r="265" ht="14.25" customHeight="1">
      <c r="H265" s="86"/>
    </row>
    <row r="266" ht="14.25" customHeight="1">
      <c r="H266" s="86"/>
    </row>
    <row r="267" ht="14.25" customHeight="1">
      <c r="H267" s="86"/>
    </row>
    <row r="268" ht="14.25" customHeight="1">
      <c r="H268" s="86"/>
    </row>
    <row r="269" ht="14.25" customHeight="1">
      <c r="H269" s="86"/>
    </row>
    <row r="270" ht="14.25" customHeight="1">
      <c r="H270" s="86"/>
    </row>
    <row r="271" ht="14.25" customHeight="1">
      <c r="H271" s="86"/>
    </row>
    <row r="272" ht="14.25" customHeight="1">
      <c r="H272" s="86"/>
    </row>
    <row r="273" ht="14.25" customHeight="1">
      <c r="H273" s="86"/>
    </row>
    <row r="274" ht="14.25" customHeight="1">
      <c r="H274" s="86"/>
    </row>
    <row r="275" ht="14.25" customHeight="1">
      <c r="H275" s="86"/>
    </row>
    <row r="276" ht="14.25" customHeight="1">
      <c r="H276" s="86"/>
    </row>
    <row r="277" ht="14.25" customHeight="1">
      <c r="H277" s="86"/>
    </row>
    <row r="278" ht="14.25" customHeight="1">
      <c r="H278" s="86"/>
    </row>
    <row r="279" ht="14.25" customHeight="1">
      <c r="H279" s="86"/>
    </row>
    <row r="280" ht="14.25" customHeight="1">
      <c r="H280" s="86"/>
    </row>
    <row r="281" ht="14.25" customHeight="1">
      <c r="H281" s="86"/>
    </row>
    <row r="282" ht="14.25" customHeight="1">
      <c r="H282" s="86"/>
    </row>
    <row r="283" ht="14.25" customHeight="1">
      <c r="H283" s="86"/>
    </row>
    <row r="284" ht="14.25" customHeight="1">
      <c r="H284" s="86"/>
    </row>
    <row r="285" ht="14.25" customHeight="1">
      <c r="H285" s="86"/>
    </row>
    <row r="286" ht="14.25" customHeight="1">
      <c r="H286" s="86"/>
    </row>
    <row r="287" ht="14.25" customHeight="1">
      <c r="H287" s="86"/>
    </row>
    <row r="288" ht="14.25" customHeight="1">
      <c r="H288" s="86"/>
    </row>
    <row r="289" ht="14.25" customHeight="1">
      <c r="H289" s="86"/>
    </row>
    <row r="290" ht="14.25" customHeight="1">
      <c r="H290" s="86"/>
    </row>
    <row r="291" ht="14.25" customHeight="1">
      <c r="H291" s="86"/>
    </row>
    <row r="292" ht="14.25" customHeight="1">
      <c r="H292" s="86"/>
    </row>
    <row r="293" ht="14.25" customHeight="1">
      <c r="H293" s="86"/>
    </row>
    <row r="294" ht="14.25" customHeight="1">
      <c r="H294" s="86"/>
    </row>
    <row r="295" ht="14.25" customHeight="1">
      <c r="H295" s="86"/>
    </row>
    <row r="296" ht="14.25" customHeight="1">
      <c r="H296" s="86"/>
    </row>
    <row r="297" ht="14.25" customHeight="1">
      <c r="H297" s="86"/>
    </row>
    <row r="298" ht="14.25" customHeight="1">
      <c r="H298" s="86"/>
    </row>
    <row r="299" ht="14.25" customHeight="1">
      <c r="H299" s="86"/>
    </row>
    <row r="300" ht="14.25" customHeight="1">
      <c r="H300" s="86"/>
    </row>
    <row r="301" ht="14.25" customHeight="1">
      <c r="H301" s="86"/>
    </row>
    <row r="302" ht="14.25" customHeight="1">
      <c r="H302" s="86"/>
    </row>
    <row r="303" ht="14.25" customHeight="1">
      <c r="H303" s="86"/>
    </row>
    <row r="304" ht="14.25" customHeight="1">
      <c r="H304" s="86"/>
    </row>
    <row r="305" ht="14.25" customHeight="1">
      <c r="H305" s="86"/>
    </row>
    <row r="306" ht="14.25" customHeight="1">
      <c r="H306" s="86"/>
    </row>
    <row r="307" ht="14.25" customHeight="1">
      <c r="H307" s="86"/>
    </row>
    <row r="308" ht="14.25" customHeight="1">
      <c r="H308" s="86"/>
    </row>
    <row r="309" ht="14.25" customHeight="1">
      <c r="H309" s="86"/>
    </row>
    <row r="310" ht="14.25" customHeight="1">
      <c r="H310" s="86"/>
    </row>
    <row r="311" ht="14.25" customHeight="1">
      <c r="H311" s="86"/>
    </row>
    <row r="312" ht="14.25" customHeight="1">
      <c r="H312" s="86"/>
    </row>
    <row r="313" ht="14.25" customHeight="1">
      <c r="H313" s="86"/>
    </row>
    <row r="314" ht="14.25" customHeight="1">
      <c r="H314" s="86"/>
    </row>
    <row r="315" ht="14.25" customHeight="1">
      <c r="H315" s="86"/>
    </row>
    <row r="316" ht="14.25" customHeight="1">
      <c r="H316" s="86"/>
    </row>
    <row r="317" ht="14.25" customHeight="1">
      <c r="H317" s="86"/>
    </row>
    <row r="318" ht="14.25" customHeight="1">
      <c r="H318" s="86"/>
    </row>
    <row r="319" ht="14.25" customHeight="1">
      <c r="H319" s="86"/>
    </row>
    <row r="320" ht="14.25" customHeight="1">
      <c r="H320" s="86"/>
    </row>
    <row r="321" ht="14.25" customHeight="1">
      <c r="H321" s="86"/>
    </row>
    <row r="322" ht="14.25" customHeight="1">
      <c r="H322" s="86"/>
    </row>
    <row r="323" ht="14.25" customHeight="1">
      <c r="H323" s="86"/>
    </row>
    <row r="324" ht="14.25" customHeight="1">
      <c r="H324" s="86"/>
    </row>
    <row r="325" ht="14.25" customHeight="1">
      <c r="H325" s="86"/>
    </row>
    <row r="326" ht="14.25" customHeight="1">
      <c r="H326" s="86"/>
    </row>
    <row r="327" ht="14.25" customHeight="1">
      <c r="H327" s="86"/>
    </row>
    <row r="328" ht="14.25" customHeight="1">
      <c r="H328" s="86"/>
    </row>
    <row r="329" ht="14.25" customHeight="1">
      <c r="H329" s="86"/>
    </row>
    <row r="330" ht="14.25" customHeight="1">
      <c r="H330" s="86"/>
    </row>
    <row r="331" ht="14.25" customHeight="1">
      <c r="H331" s="86"/>
    </row>
    <row r="332" ht="14.25" customHeight="1">
      <c r="H332" s="86"/>
    </row>
    <row r="333" ht="14.25" customHeight="1">
      <c r="H333" s="86"/>
    </row>
    <row r="334" ht="14.25" customHeight="1">
      <c r="H334" s="86"/>
    </row>
    <row r="335" ht="14.25" customHeight="1">
      <c r="H335" s="86"/>
    </row>
    <row r="336" ht="14.25" customHeight="1">
      <c r="H336" s="86"/>
    </row>
    <row r="337" ht="14.25" customHeight="1">
      <c r="H337" s="86"/>
    </row>
    <row r="338" ht="14.25" customHeight="1">
      <c r="H338" s="86"/>
    </row>
    <row r="339" ht="14.25" customHeight="1">
      <c r="H339" s="86"/>
    </row>
    <row r="340" ht="14.25" customHeight="1">
      <c r="H340" s="86"/>
    </row>
    <row r="341" ht="14.25" customHeight="1">
      <c r="H341" s="86"/>
    </row>
    <row r="342" ht="14.25" customHeight="1">
      <c r="H342" s="86"/>
    </row>
    <row r="343" ht="14.25" customHeight="1">
      <c r="H343" s="86"/>
    </row>
    <row r="344" ht="14.25" customHeight="1">
      <c r="H344" s="86"/>
    </row>
    <row r="345" ht="14.25" customHeight="1">
      <c r="H345" s="86"/>
    </row>
    <row r="346" ht="14.25" customHeight="1">
      <c r="H346" s="86"/>
    </row>
    <row r="347" ht="14.25" customHeight="1">
      <c r="H347" s="86"/>
    </row>
    <row r="348" ht="14.25" customHeight="1">
      <c r="H348" s="86"/>
    </row>
    <row r="349" ht="14.25" customHeight="1">
      <c r="H349" s="86"/>
    </row>
    <row r="350" ht="14.25" customHeight="1">
      <c r="H350" s="86"/>
    </row>
    <row r="351" ht="14.25" customHeight="1">
      <c r="H351" s="86"/>
    </row>
    <row r="352" ht="14.25" customHeight="1">
      <c r="H352" s="86"/>
    </row>
    <row r="353" ht="14.25" customHeight="1">
      <c r="H353" s="86"/>
    </row>
    <row r="354" ht="14.25" customHeight="1">
      <c r="H354" s="86"/>
    </row>
    <row r="355" ht="14.25" customHeight="1">
      <c r="H355" s="86"/>
    </row>
    <row r="356" ht="14.25" customHeight="1">
      <c r="H356" s="86"/>
    </row>
    <row r="357" ht="14.25" customHeight="1">
      <c r="H357" s="86"/>
    </row>
    <row r="358" ht="14.25" customHeight="1">
      <c r="H358" s="86"/>
    </row>
    <row r="359" ht="14.25" customHeight="1">
      <c r="H359" s="86"/>
    </row>
    <row r="360" ht="14.25" customHeight="1">
      <c r="H360" s="86"/>
    </row>
    <row r="361" ht="14.25" customHeight="1">
      <c r="H361" s="86"/>
    </row>
    <row r="362" ht="14.25" customHeight="1">
      <c r="H362" s="86"/>
    </row>
    <row r="363" ht="14.25" customHeight="1">
      <c r="H363" s="86"/>
    </row>
    <row r="364" ht="14.25" customHeight="1">
      <c r="H364" s="86"/>
    </row>
    <row r="365" ht="14.25" customHeight="1">
      <c r="H365" s="86"/>
    </row>
    <row r="366" ht="14.25" customHeight="1">
      <c r="H366" s="86"/>
    </row>
    <row r="367" ht="14.25" customHeight="1">
      <c r="H367" s="86"/>
    </row>
    <row r="368" ht="14.25" customHeight="1">
      <c r="H368" s="86"/>
    </row>
    <row r="369" ht="14.25" customHeight="1">
      <c r="H369" s="86"/>
    </row>
    <row r="370" ht="14.25" customHeight="1">
      <c r="H370" s="86"/>
    </row>
    <row r="371" ht="14.25" customHeight="1">
      <c r="H371" s="86"/>
    </row>
    <row r="372" ht="14.25" customHeight="1">
      <c r="H372" s="86"/>
    </row>
    <row r="373" ht="14.25" customHeight="1">
      <c r="H373" s="86"/>
    </row>
    <row r="374" ht="14.25" customHeight="1">
      <c r="H374" s="86"/>
    </row>
    <row r="375" ht="14.25" customHeight="1">
      <c r="H375" s="86"/>
    </row>
    <row r="376" ht="14.25" customHeight="1">
      <c r="H376" s="86"/>
    </row>
    <row r="377" ht="14.25" customHeight="1">
      <c r="H377" s="86"/>
    </row>
    <row r="378" ht="14.25" customHeight="1">
      <c r="H378" s="86"/>
    </row>
    <row r="379" ht="14.25" customHeight="1">
      <c r="H379" s="86"/>
    </row>
    <row r="380" ht="14.25" customHeight="1">
      <c r="H380" s="86"/>
    </row>
    <row r="381" ht="14.25" customHeight="1">
      <c r="H381" s="86"/>
    </row>
    <row r="382" ht="14.25" customHeight="1">
      <c r="H382" s="86"/>
    </row>
    <row r="383" ht="14.25" customHeight="1">
      <c r="H383" s="86"/>
    </row>
    <row r="384" ht="14.25" customHeight="1">
      <c r="H384" s="86"/>
    </row>
    <row r="385" ht="14.25" customHeight="1">
      <c r="H385" s="86"/>
    </row>
    <row r="386" ht="14.25" customHeight="1">
      <c r="H386" s="86"/>
    </row>
    <row r="387" ht="14.25" customHeight="1">
      <c r="H387" s="86"/>
    </row>
    <row r="388" ht="14.25" customHeight="1">
      <c r="H388" s="86"/>
    </row>
    <row r="389" ht="14.25" customHeight="1">
      <c r="H389" s="86"/>
    </row>
    <row r="390" ht="14.25" customHeight="1">
      <c r="H390" s="86"/>
    </row>
    <row r="391" ht="14.25" customHeight="1">
      <c r="H391" s="86"/>
    </row>
    <row r="392" ht="14.25" customHeight="1">
      <c r="H392" s="86"/>
    </row>
    <row r="393" ht="14.25" customHeight="1">
      <c r="H393" s="86"/>
    </row>
    <row r="394" ht="14.25" customHeight="1">
      <c r="H394" s="86"/>
    </row>
    <row r="395" ht="14.25" customHeight="1">
      <c r="H395" s="86"/>
    </row>
    <row r="396" ht="14.25" customHeight="1">
      <c r="H396" s="86"/>
    </row>
    <row r="397" ht="14.25" customHeight="1">
      <c r="H397" s="86"/>
    </row>
    <row r="398" ht="14.25" customHeight="1">
      <c r="H398" s="86"/>
    </row>
    <row r="399" ht="14.25" customHeight="1">
      <c r="H399" s="86"/>
    </row>
    <row r="400" ht="14.25" customHeight="1">
      <c r="H400" s="86"/>
    </row>
    <row r="401" ht="14.25" customHeight="1">
      <c r="H401" s="86"/>
    </row>
    <row r="402" ht="14.25" customHeight="1">
      <c r="H402" s="86"/>
    </row>
    <row r="403" ht="14.25" customHeight="1">
      <c r="H403" s="86"/>
    </row>
    <row r="404" ht="14.25" customHeight="1">
      <c r="H404" s="86"/>
    </row>
    <row r="405" ht="14.25" customHeight="1">
      <c r="H405" s="86"/>
    </row>
    <row r="406" ht="14.25" customHeight="1">
      <c r="H406" s="86"/>
    </row>
    <row r="407" ht="14.25" customHeight="1">
      <c r="H407" s="86"/>
    </row>
    <row r="408" ht="14.25" customHeight="1">
      <c r="H408" s="86"/>
    </row>
    <row r="409" ht="14.25" customHeight="1">
      <c r="H409" s="86"/>
    </row>
    <row r="410" ht="14.25" customHeight="1">
      <c r="H410" s="86"/>
    </row>
    <row r="411" ht="14.25" customHeight="1">
      <c r="H411" s="86"/>
    </row>
    <row r="412" ht="14.25" customHeight="1">
      <c r="H412" s="86"/>
    </row>
    <row r="413" ht="14.25" customHeight="1">
      <c r="H413" s="86"/>
    </row>
    <row r="414" ht="14.25" customHeight="1">
      <c r="H414" s="86"/>
    </row>
    <row r="415" ht="14.25" customHeight="1">
      <c r="H415" s="86"/>
    </row>
    <row r="416" ht="14.25" customHeight="1">
      <c r="H416" s="86"/>
    </row>
    <row r="417" ht="14.25" customHeight="1">
      <c r="H417" s="86"/>
    </row>
    <row r="418" ht="14.25" customHeight="1">
      <c r="H418" s="86"/>
    </row>
    <row r="419" ht="14.25" customHeight="1">
      <c r="H419" s="86"/>
    </row>
    <row r="420" ht="14.25" customHeight="1">
      <c r="H420" s="86"/>
    </row>
    <row r="421" ht="14.25" customHeight="1">
      <c r="H421" s="86"/>
    </row>
    <row r="422" ht="14.25" customHeight="1">
      <c r="H422" s="86"/>
    </row>
    <row r="423" ht="14.25" customHeight="1">
      <c r="H423" s="86"/>
    </row>
    <row r="424" ht="14.25" customHeight="1">
      <c r="H424" s="86"/>
    </row>
    <row r="425" ht="14.25" customHeight="1">
      <c r="H425" s="86"/>
    </row>
    <row r="426" ht="14.25" customHeight="1">
      <c r="H426" s="86"/>
    </row>
    <row r="427" ht="14.25" customHeight="1">
      <c r="H427" s="86"/>
    </row>
    <row r="428" ht="14.25" customHeight="1">
      <c r="H428" s="86"/>
    </row>
    <row r="429" ht="14.25" customHeight="1">
      <c r="H429" s="86"/>
    </row>
    <row r="430" ht="14.25" customHeight="1">
      <c r="H430" s="86"/>
    </row>
    <row r="431" ht="14.25" customHeight="1">
      <c r="H431" s="86"/>
    </row>
    <row r="432" ht="14.25" customHeight="1">
      <c r="H432" s="86"/>
    </row>
    <row r="433" ht="14.25" customHeight="1">
      <c r="H433" s="86"/>
    </row>
    <row r="434" ht="14.25" customHeight="1">
      <c r="H434" s="86"/>
    </row>
    <row r="435" ht="14.25" customHeight="1">
      <c r="H435" s="86"/>
    </row>
    <row r="436" ht="14.25" customHeight="1">
      <c r="H436" s="86"/>
    </row>
    <row r="437" ht="14.25" customHeight="1">
      <c r="H437" s="86"/>
    </row>
    <row r="438" ht="14.25" customHeight="1">
      <c r="H438" s="86"/>
    </row>
    <row r="439" ht="14.25" customHeight="1">
      <c r="H439" s="86"/>
    </row>
    <row r="440" ht="14.25" customHeight="1">
      <c r="H440" s="86"/>
    </row>
    <row r="441" ht="14.25" customHeight="1">
      <c r="H441" s="86"/>
    </row>
    <row r="442" ht="14.25" customHeight="1">
      <c r="H442" s="86"/>
    </row>
    <row r="443" ht="14.25" customHeight="1">
      <c r="H443" s="86"/>
    </row>
    <row r="444" ht="14.25" customHeight="1">
      <c r="H444" s="86"/>
    </row>
    <row r="445" ht="14.25" customHeight="1">
      <c r="H445" s="86"/>
    </row>
    <row r="446" ht="14.25" customHeight="1">
      <c r="H446" s="86"/>
    </row>
    <row r="447" ht="14.25" customHeight="1">
      <c r="H447" s="86"/>
    </row>
    <row r="448" ht="14.25" customHeight="1">
      <c r="H448" s="86"/>
    </row>
    <row r="449" ht="14.25" customHeight="1">
      <c r="H449" s="86"/>
    </row>
    <row r="450" ht="14.25" customHeight="1">
      <c r="H450" s="86"/>
    </row>
    <row r="451" ht="14.25" customHeight="1">
      <c r="H451" s="86"/>
    </row>
    <row r="452" ht="14.25" customHeight="1">
      <c r="H452" s="86"/>
    </row>
    <row r="453" ht="14.25" customHeight="1">
      <c r="H453" s="86"/>
    </row>
    <row r="454" ht="14.25" customHeight="1">
      <c r="H454" s="86"/>
    </row>
    <row r="455" ht="14.25" customHeight="1">
      <c r="H455" s="86"/>
    </row>
    <row r="456" ht="14.25" customHeight="1">
      <c r="H456" s="86"/>
    </row>
    <row r="457" ht="14.25" customHeight="1">
      <c r="H457" s="86"/>
    </row>
    <row r="458" ht="14.25" customHeight="1">
      <c r="H458" s="86"/>
    </row>
    <row r="459" ht="14.25" customHeight="1">
      <c r="H459" s="86"/>
    </row>
    <row r="460" ht="14.25" customHeight="1">
      <c r="H460" s="86"/>
    </row>
    <row r="461" ht="14.25" customHeight="1">
      <c r="H461" s="86"/>
    </row>
    <row r="462" ht="14.25" customHeight="1">
      <c r="H462" s="86"/>
    </row>
    <row r="463" ht="14.25" customHeight="1">
      <c r="H463" s="86"/>
    </row>
    <row r="464" ht="14.25" customHeight="1">
      <c r="H464" s="86"/>
    </row>
    <row r="465" ht="14.25" customHeight="1">
      <c r="H465" s="86"/>
    </row>
    <row r="466" ht="14.25" customHeight="1">
      <c r="H466" s="86"/>
    </row>
    <row r="467" ht="14.25" customHeight="1">
      <c r="H467" s="86"/>
    </row>
    <row r="468" ht="14.25" customHeight="1">
      <c r="H468" s="86"/>
    </row>
    <row r="469" ht="14.25" customHeight="1">
      <c r="H469" s="86"/>
    </row>
    <row r="470" ht="14.25" customHeight="1">
      <c r="H470" s="86"/>
    </row>
    <row r="471" ht="14.25" customHeight="1">
      <c r="H471" s="86"/>
    </row>
    <row r="472" ht="14.25" customHeight="1">
      <c r="H472" s="86"/>
    </row>
    <row r="473" ht="14.25" customHeight="1">
      <c r="H473" s="86"/>
    </row>
    <row r="474" ht="14.25" customHeight="1">
      <c r="H474" s="86"/>
    </row>
    <row r="475" ht="14.25" customHeight="1">
      <c r="H475" s="86"/>
    </row>
    <row r="476" ht="14.25" customHeight="1">
      <c r="H476" s="86"/>
    </row>
    <row r="477" ht="14.25" customHeight="1">
      <c r="H477" s="86"/>
    </row>
    <row r="478" ht="14.25" customHeight="1">
      <c r="H478" s="86"/>
    </row>
    <row r="479" ht="14.25" customHeight="1">
      <c r="H479" s="86"/>
    </row>
    <row r="480" ht="14.25" customHeight="1">
      <c r="H480" s="86"/>
    </row>
    <row r="481" ht="14.25" customHeight="1">
      <c r="H481" s="86"/>
    </row>
    <row r="482" ht="14.25" customHeight="1">
      <c r="H482" s="86"/>
    </row>
    <row r="483" ht="14.25" customHeight="1">
      <c r="H483" s="86"/>
    </row>
    <row r="484" ht="14.25" customHeight="1">
      <c r="H484" s="86"/>
    </row>
    <row r="485" ht="14.25" customHeight="1">
      <c r="H485" s="86"/>
    </row>
    <row r="486" ht="14.25" customHeight="1">
      <c r="H486" s="86"/>
    </row>
    <row r="487" ht="14.25" customHeight="1">
      <c r="H487" s="86"/>
    </row>
    <row r="488" ht="14.25" customHeight="1">
      <c r="H488" s="86"/>
    </row>
    <row r="489" ht="14.25" customHeight="1">
      <c r="H489" s="86"/>
    </row>
    <row r="490" ht="14.25" customHeight="1">
      <c r="H490" s="86"/>
    </row>
    <row r="491" ht="14.25" customHeight="1">
      <c r="H491" s="86"/>
    </row>
    <row r="492" ht="14.25" customHeight="1">
      <c r="H492" s="86"/>
    </row>
    <row r="493" ht="14.25" customHeight="1">
      <c r="H493" s="86"/>
    </row>
    <row r="494" ht="14.25" customHeight="1">
      <c r="H494" s="86"/>
    </row>
    <row r="495" ht="14.25" customHeight="1">
      <c r="H495" s="86"/>
    </row>
    <row r="496" ht="14.25" customHeight="1">
      <c r="H496" s="86"/>
    </row>
    <row r="497" ht="14.25" customHeight="1">
      <c r="H497" s="86"/>
    </row>
    <row r="498" ht="14.25" customHeight="1">
      <c r="H498" s="86"/>
    </row>
    <row r="499" ht="14.25" customHeight="1">
      <c r="H499" s="86"/>
    </row>
    <row r="500" ht="14.25" customHeight="1">
      <c r="H500" s="86"/>
    </row>
    <row r="501" ht="14.25" customHeight="1">
      <c r="H501" s="86"/>
    </row>
    <row r="502" ht="14.25" customHeight="1">
      <c r="H502" s="86"/>
    </row>
    <row r="503" ht="14.25" customHeight="1">
      <c r="H503" s="86"/>
    </row>
    <row r="504" ht="14.25" customHeight="1">
      <c r="H504" s="86"/>
    </row>
    <row r="505" ht="14.25" customHeight="1">
      <c r="H505" s="86"/>
    </row>
    <row r="506" ht="14.25" customHeight="1">
      <c r="H506" s="86"/>
    </row>
    <row r="507" ht="14.25" customHeight="1">
      <c r="H507" s="86"/>
    </row>
    <row r="508" ht="14.25" customHeight="1">
      <c r="H508" s="86"/>
    </row>
    <row r="509" ht="14.25" customHeight="1">
      <c r="H509" s="86"/>
    </row>
    <row r="510" ht="14.25" customHeight="1">
      <c r="H510" s="86"/>
    </row>
    <row r="511" ht="14.25" customHeight="1">
      <c r="H511" s="86"/>
    </row>
    <row r="512" ht="14.25" customHeight="1">
      <c r="H512" s="86"/>
    </row>
    <row r="513" ht="14.25" customHeight="1">
      <c r="H513" s="86"/>
    </row>
    <row r="514" ht="14.25" customHeight="1">
      <c r="H514" s="86"/>
    </row>
    <row r="515" ht="14.25" customHeight="1">
      <c r="H515" s="86"/>
    </row>
    <row r="516" ht="14.25" customHeight="1">
      <c r="H516" s="86"/>
    </row>
    <row r="517" ht="14.25" customHeight="1">
      <c r="H517" s="86"/>
    </row>
    <row r="518" ht="14.25" customHeight="1">
      <c r="H518" s="86"/>
    </row>
    <row r="519" ht="14.25" customHeight="1">
      <c r="H519" s="86"/>
    </row>
    <row r="520" ht="14.25" customHeight="1">
      <c r="H520" s="86"/>
    </row>
    <row r="521" ht="14.25" customHeight="1">
      <c r="H521" s="86"/>
    </row>
    <row r="522" ht="14.25" customHeight="1">
      <c r="H522" s="86"/>
    </row>
    <row r="523" ht="14.25" customHeight="1">
      <c r="H523" s="86"/>
    </row>
    <row r="524" ht="14.25" customHeight="1">
      <c r="H524" s="86"/>
    </row>
    <row r="525" ht="14.25" customHeight="1">
      <c r="H525" s="86"/>
    </row>
    <row r="526" ht="14.25" customHeight="1">
      <c r="H526" s="86"/>
    </row>
    <row r="527" ht="14.25" customHeight="1">
      <c r="H527" s="86"/>
    </row>
    <row r="528" ht="14.25" customHeight="1">
      <c r="H528" s="86"/>
    </row>
    <row r="529" ht="14.25" customHeight="1">
      <c r="H529" s="86"/>
    </row>
    <row r="530" ht="14.25" customHeight="1">
      <c r="H530" s="86"/>
    </row>
    <row r="531" ht="14.25" customHeight="1">
      <c r="H531" s="86"/>
    </row>
    <row r="532" ht="14.25" customHeight="1">
      <c r="H532" s="86"/>
    </row>
    <row r="533" ht="14.25" customHeight="1">
      <c r="H533" s="86"/>
    </row>
    <row r="534" ht="14.25" customHeight="1">
      <c r="H534" s="86"/>
    </row>
    <row r="535" ht="14.25" customHeight="1">
      <c r="H535" s="86"/>
    </row>
    <row r="536" ht="14.25" customHeight="1">
      <c r="H536" s="86"/>
    </row>
    <row r="537" ht="14.25" customHeight="1">
      <c r="H537" s="86"/>
    </row>
    <row r="538" ht="14.25" customHeight="1">
      <c r="H538" s="86"/>
    </row>
    <row r="539" ht="14.25" customHeight="1">
      <c r="H539" s="86"/>
    </row>
    <row r="540" ht="14.25" customHeight="1">
      <c r="H540" s="86"/>
    </row>
    <row r="541" ht="14.25" customHeight="1">
      <c r="H541" s="86"/>
    </row>
    <row r="542" ht="14.25" customHeight="1">
      <c r="H542" s="86"/>
    </row>
    <row r="543" ht="14.25" customHeight="1">
      <c r="H543" s="86"/>
    </row>
    <row r="544" ht="14.25" customHeight="1">
      <c r="H544" s="86"/>
    </row>
    <row r="545" ht="14.25" customHeight="1">
      <c r="H545" s="86"/>
    </row>
    <row r="546" ht="14.25" customHeight="1">
      <c r="H546" s="86"/>
    </row>
    <row r="547" ht="14.25" customHeight="1">
      <c r="H547" s="86"/>
    </row>
    <row r="548" ht="14.25" customHeight="1">
      <c r="H548" s="86"/>
    </row>
    <row r="549" ht="14.25" customHeight="1">
      <c r="H549" s="86"/>
    </row>
    <row r="550" ht="14.25" customHeight="1">
      <c r="H550" s="86"/>
    </row>
    <row r="551" ht="14.25" customHeight="1">
      <c r="H551" s="86"/>
    </row>
    <row r="552" ht="14.25" customHeight="1">
      <c r="H552" s="86"/>
    </row>
    <row r="553" ht="14.25" customHeight="1">
      <c r="H553" s="86"/>
    </row>
    <row r="554" ht="14.25" customHeight="1">
      <c r="H554" s="86"/>
    </row>
    <row r="555" ht="14.25" customHeight="1">
      <c r="H555" s="86"/>
    </row>
    <row r="556" ht="14.25" customHeight="1">
      <c r="H556" s="86"/>
    </row>
    <row r="557" ht="14.25" customHeight="1">
      <c r="H557" s="86"/>
    </row>
    <row r="558" ht="14.25" customHeight="1">
      <c r="H558" s="86"/>
    </row>
    <row r="559" ht="14.25" customHeight="1">
      <c r="H559" s="86"/>
    </row>
    <row r="560" ht="14.25" customHeight="1">
      <c r="H560" s="86"/>
    </row>
    <row r="561" ht="14.25" customHeight="1">
      <c r="H561" s="86"/>
    </row>
    <row r="562" ht="14.25" customHeight="1">
      <c r="H562" s="86"/>
    </row>
    <row r="563" ht="14.25" customHeight="1">
      <c r="H563" s="86"/>
    </row>
    <row r="564" ht="14.25" customHeight="1">
      <c r="H564" s="86"/>
    </row>
    <row r="565" ht="14.25" customHeight="1">
      <c r="H565" s="86"/>
    </row>
    <row r="566" ht="14.25" customHeight="1">
      <c r="H566" s="86"/>
    </row>
    <row r="567" ht="14.25" customHeight="1">
      <c r="H567" s="86"/>
    </row>
    <row r="568" ht="14.25" customHeight="1">
      <c r="H568" s="86"/>
    </row>
    <row r="569" ht="14.25" customHeight="1">
      <c r="H569" s="86"/>
    </row>
    <row r="570" ht="14.25" customHeight="1">
      <c r="H570" s="86"/>
    </row>
    <row r="571" ht="14.25" customHeight="1">
      <c r="H571" s="86"/>
    </row>
    <row r="572" ht="14.25" customHeight="1">
      <c r="H572" s="86"/>
    </row>
    <row r="573" ht="14.25" customHeight="1">
      <c r="H573" s="86"/>
    </row>
    <row r="574" ht="14.25" customHeight="1">
      <c r="H574" s="86"/>
    </row>
    <row r="575" ht="14.25" customHeight="1">
      <c r="H575" s="86"/>
    </row>
    <row r="576" ht="14.25" customHeight="1">
      <c r="H576" s="86"/>
    </row>
    <row r="577" ht="14.25" customHeight="1">
      <c r="H577" s="86"/>
    </row>
    <row r="578" ht="14.25" customHeight="1">
      <c r="H578" s="86"/>
    </row>
    <row r="579" ht="14.25" customHeight="1">
      <c r="H579" s="86"/>
    </row>
    <row r="580" ht="14.25" customHeight="1">
      <c r="H580" s="86"/>
    </row>
    <row r="581" ht="14.25" customHeight="1">
      <c r="H581" s="86"/>
    </row>
    <row r="582" ht="14.25" customHeight="1">
      <c r="H582" s="86"/>
    </row>
    <row r="583" ht="14.25" customHeight="1">
      <c r="H583" s="86"/>
    </row>
    <row r="584" ht="14.25" customHeight="1">
      <c r="H584" s="86"/>
    </row>
    <row r="585" ht="14.25" customHeight="1">
      <c r="H585" s="86"/>
    </row>
    <row r="586" ht="14.25" customHeight="1">
      <c r="H586" s="86"/>
    </row>
    <row r="587" ht="14.25" customHeight="1">
      <c r="H587" s="86"/>
    </row>
    <row r="588" ht="14.25" customHeight="1">
      <c r="H588" s="86"/>
    </row>
    <row r="589" ht="14.25" customHeight="1">
      <c r="H589" s="86"/>
    </row>
    <row r="590" ht="14.25" customHeight="1">
      <c r="H590" s="86"/>
    </row>
    <row r="591" ht="14.25" customHeight="1">
      <c r="H591" s="86"/>
    </row>
    <row r="592" ht="14.25" customHeight="1">
      <c r="H592" s="86"/>
    </row>
    <row r="593" ht="14.25" customHeight="1">
      <c r="H593" s="86"/>
    </row>
    <row r="594" ht="14.25" customHeight="1">
      <c r="H594" s="86"/>
    </row>
    <row r="595" ht="14.25" customHeight="1">
      <c r="H595" s="86"/>
    </row>
    <row r="596" ht="14.25" customHeight="1">
      <c r="H596" s="86"/>
    </row>
    <row r="597" ht="14.25" customHeight="1">
      <c r="H597" s="86"/>
    </row>
    <row r="598" ht="14.25" customHeight="1">
      <c r="H598" s="86"/>
    </row>
    <row r="599" ht="14.25" customHeight="1">
      <c r="H599" s="86"/>
    </row>
    <row r="600" ht="14.25" customHeight="1">
      <c r="H600" s="86"/>
    </row>
    <row r="601" ht="14.25" customHeight="1">
      <c r="H601" s="86"/>
    </row>
    <row r="602" ht="14.25" customHeight="1">
      <c r="H602" s="86"/>
    </row>
    <row r="603" ht="14.25" customHeight="1">
      <c r="H603" s="86"/>
    </row>
    <row r="604" ht="14.25" customHeight="1">
      <c r="H604" s="86"/>
    </row>
    <row r="605" ht="14.25" customHeight="1">
      <c r="H605" s="86"/>
    </row>
    <row r="606" ht="14.25" customHeight="1">
      <c r="H606" s="86"/>
    </row>
    <row r="607" ht="14.25" customHeight="1">
      <c r="H607" s="86"/>
    </row>
    <row r="608" ht="14.25" customHeight="1">
      <c r="H608" s="86"/>
    </row>
    <row r="609" ht="14.25" customHeight="1">
      <c r="H609" s="86"/>
    </row>
    <row r="610" ht="14.25" customHeight="1">
      <c r="H610" s="86"/>
    </row>
    <row r="611" ht="14.25" customHeight="1">
      <c r="H611" s="86"/>
    </row>
    <row r="612" ht="14.25" customHeight="1">
      <c r="H612" s="86"/>
    </row>
    <row r="613" ht="14.25" customHeight="1">
      <c r="H613" s="86"/>
    </row>
    <row r="614" ht="14.25" customHeight="1">
      <c r="H614" s="86"/>
    </row>
    <row r="615" ht="14.25" customHeight="1">
      <c r="H615" s="86"/>
    </row>
    <row r="616" ht="14.25" customHeight="1">
      <c r="H616" s="86"/>
    </row>
    <row r="617" ht="14.25" customHeight="1">
      <c r="H617" s="86"/>
    </row>
    <row r="618" ht="14.25" customHeight="1">
      <c r="H618" s="86"/>
    </row>
    <row r="619" ht="14.25" customHeight="1">
      <c r="H619" s="86"/>
    </row>
    <row r="620" ht="14.25" customHeight="1">
      <c r="H620" s="86"/>
    </row>
    <row r="621" ht="14.25" customHeight="1">
      <c r="H621" s="86"/>
    </row>
    <row r="622" ht="14.25" customHeight="1">
      <c r="H622" s="86"/>
    </row>
    <row r="623" ht="14.25" customHeight="1">
      <c r="H623" s="86"/>
    </row>
    <row r="624" ht="14.25" customHeight="1">
      <c r="H624" s="86"/>
    </row>
    <row r="625" ht="14.25" customHeight="1">
      <c r="H625" s="86"/>
    </row>
    <row r="626" ht="14.25" customHeight="1">
      <c r="H626" s="86"/>
    </row>
    <row r="627" ht="14.25" customHeight="1">
      <c r="H627" s="86"/>
    </row>
    <row r="628" ht="14.25" customHeight="1">
      <c r="H628" s="86"/>
    </row>
    <row r="629" ht="14.25" customHeight="1">
      <c r="H629" s="86"/>
    </row>
    <row r="630" ht="14.25" customHeight="1">
      <c r="H630" s="86"/>
    </row>
    <row r="631" ht="14.25" customHeight="1">
      <c r="H631" s="86"/>
    </row>
    <row r="632" ht="14.25" customHeight="1">
      <c r="H632" s="86"/>
    </row>
    <row r="633" ht="14.25" customHeight="1">
      <c r="H633" s="86"/>
    </row>
    <row r="634" ht="14.25" customHeight="1">
      <c r="H634" s="86"/>
    </row>
    <row r="635" ht="14.25" customHeight="1">
      <c r="H635" s="86"/>
    </row>
    <row r="636" ht="14.25" customHeight="1">
      <c r="H636" s="86"/>
    </row>
    <row r="637" ht="14.25" customHeight="1">
      <c r="H637" s="86"/>
    </row>
    <row r="638" ht="14.25" customHeight="1">
      <c r="H638" s="86"/>
    </row>
    <row r="639" ht="14.25" customHeight="1">
      <c r="H639" s="86"/>
    </row>
    <row r="640" ht="14.25" customHeight="1">
      <c r="H640" s="86"/>
    </row>
    <row r="641" ht="14.25" customHeight="1">
      <c r="H641" s="86"/>
    </row>
    <row r="642" ht="14.25" customHeight="1">
      <c r="H642" s="86"/>
    </row>
    <row r="643" ht="14.25" customHeight="1">
      <c r="H643" s="86"/>
    </row>
    <row r="644" ht="14.25" customHeight="1">
      <c r="H644" s="86"/>
    </row>
    <row r="645" ht="14.25" customHeight="1">
      <c r="H645" s="86"/>
    </row>
    <row r="646" ht="14.25" customHeight="1">
      <c r="H646" s="86"/>
    </row>
    <row r="647" ht="14.25" customHeight="1">
      <c r="H647" s="86"/>
    </row>
    <row r="648" ht="14.25" customHeight="1">
      <c r="H648" s="86"/>
    </row>
    <row r="649" ht="14.25" customHeight="1">
      <c r="H649" s="86"/>
    </row>
    <row r="650" ht="14.25" customHeight="1">
      <c r="H650" s="86"/>
    </row>
    <row r="651" ht="14.25" customHeight="1">
      <c r="H651" s="86"/>
    </row>
    <row r="652" ht="14.25" customHeight="1">
      <c r="H652" s="86"/>
    </row>
    <row r="653" ht="14.25" customHeight="1">
      <c r="H653" s="86"/>
    </row>
    <row r="654" ht="14.25" customHeight="1">
      <c r="H654" s="86"/>
    </row>
    <row r="655" ht="14.25" customHeight="1">
      <c r="H655" s="86"/>
    </row>
    <row r="656" ht="14.25" customHeight="1">
      <c r="H656" s="86"/>
    </row>
    <row r="657" ht="14.25" customHeight="1">
      <c r="H657" s="86"/>
    </row>
    <row r="658" ht="14.25" customHeight="1">
      <c r="H658" s="86"/>
    </row>
    <row r="659" ht="14.25" customHeight="1">
      <c r="H659" s="86"/>
    </row>
    <row r="660" ht="14.25" customHeight="1">
      <c r="H660" s="86"/>
    </row>
    <row r="661" ht="14.25" customHeight="1">
      <c r="H661" s="86"/>
    </row>
    <row r="662" ht="14.25" customHeight="1">
      <c r="H662" s="86"/>
    </row>
    <row r="663" ht="14.25" customHeight="1">
      <c r="H663" s="86"/>
    </row>
    <row r="664" ht="14.25" customHeight="1">
      <c r="H664" s="86"/>
    </row>
    <row r="665" ht="14.25" customHeight="1">
      <c r="H665" s="86"/>
    </row>
    <row r="666" ht="14.25" customHeight="1">
      <c r="H666" s="86"/>
    </row>
    <row r="667" ht="14.25" customHeight="1">
      <c r="H667" s="86"/>
    </row>
    <row r="668" ht="14.25" customHeight="1">
      <c r="H668" s="86"/>
    </row>
    <row r="669" ht="14.25" customHeight="1">
      <c r="H669" s="86"/>
    </row>
    <row r="670" ht="14.25" customHeight="1">
      <c r="H670" s="86"/>
    </row>
    <row r="671" ht="14.25" customHeight="1">
      <c r="H671" s="86"/>
    </row>
    <row r="672" ht="14.25" customHeight="1">
      <c r="H672" s="86"/>
    </row>
    <row r="673" ht="14.25" customHeight="1">
      <c r="H673" s="86"/>
    </row>
    <row r="674" ht="14.25" customHeight="1">
      <c r="H674" s="86"/>
    </row>
    <row r="675" ht="14.25" customHeight="1">
      <c r="H675" s="86"/>
    </row>
    <row r="676" ht="14.25" customHeight="1">
      <c r="H676" s="86"/>
    </row>
    <row r="677" ht="14.25" customHeight="1">
      <c r="H677" s="86"/>
    </row>
    <row r="678" ht="14.25" customHeight="1">
      <c r="H678" s="86"/>
    </row>
    <row r="679" ht="14.25" customHeight="1">
      <c r="H679" s="86"/>
    </row>
    <row r="680" ht="14.25" customHeight="1">
      <c r="H680" s="86"/>
    </row>
    <row r="681" ht="14.25" customHeight="1">
      <c r="H681" s="86"/>
    </row>
    <row r="682" ht="14.25" customHeight="1">
      <c r="H682" s="86"/>
    </row>
    <row r="683" ht="14.25" customHeight="1">
      <c r="H683" s="86"/>
    </row>
    <row r="684" ht="14.25" customHeight="1">
      <c r="H684" s="86"/>
    </row>
    <row r="685" ht="14.25" customHeight="1">
      <c r="H685" s="86"/>
    </row>
    <row r="686" ht="14.25" customHeight="1">
      <c r="H686" s="86"/>
    </row>
    <row r="687" ht="14.25" customHeight="1">
      <c r="H687" s="86"/>
    </row>
    <row r="688" ht="14.25" customHeight="1">
      <c r="H688" s="86"/>
    </row>
    <row r="689" ht="14.25" customHeight="1">
      <c r="H689" s="86"/>
    </row>
    <row r="690" ht="14.25" customHeight="1">
      <c r="H690" s="86"/>
    </row>
    <row r="691" ht="14.25" customHeight="1">
      <c r="H691" s="86"/>
    </row>
    <row r="692" ht="14.25" customHeight="1">
      <c r="H692" s="86"/>
    </row>
    <row r="693" ht="14.25" customHeight="1">
      <c r="H693" s="86"/>
    </row>
    <row r="694" ht="14.25" customHeight="1">
      <c r="H694" s="86"/>
    </row>
    <row r="695" ht="14.25" customHeight="1">
      <c r="H695" s="86"/>
    </row>
    <row r="696" ht="14.25" customHeight="1">
      <c r="H696" s="86"/>
    </row>
    <row r="697" ht="14.25" customHeight="1">
      <c r="H697" s="86"/>
    </row>
    <row r="698" ht="14.25" customHeight="1">
      <c r="H698" s="86"/>
    </row>
    <row r="699" ht="14.25" customHeight="1">
      <c r="H699" s="86"/>
    </row>
    <row r="700" ht="14.25" customHeight="1">
      <c r="H700" s="86"/>
    </row>
    <row r="701" ht="14.25" customHeight="1">
      <c r="H701" s="86"/>
    </row>
    <row r="702" ht="14.25" customHeight="1">
      <c r="H702" s="86"/>
    </row>
    <row r="703" ht="14.25" customHeight="1">
      <c r="H703" s="86"/>
    </row>
    <row r="704" ht="14.25" customHeight="1">
      <c r="H704" s="86"/>
    </row>
    <row r="705" ht="14.25" customHeight="1">
      <c r="H705" s="86"/>
    </row>
    <row r="706" ht="14.25" customHeight="1">
      <c r="H706" s="86"/>
    </row>
    <row r="707" ht="14.25" customHeight="1">
      <c r="H707" s="86"/>
    </row>
    <row r="708" ht="14.25" customHeight="1">
      <c r="H708" s="86"/>
    </row>
    <row r="709" ht="14.25" customHeight="1">
      <c r="H709" s="86"/>
    </row>
    <row r="710" ht="14.25" customHeight="1">
      <c r="H710" s="86"/>
    </row>
    <row r="711" ht="14.25" customHeight="1">
      <c r="H711" s="86"/>
    </row>
    <row r="712" ht="14.25" customHeight="1">
      <c r="H712" s="86"/>
    </row>
    <row r="713" ht="14.25" customHeight="1">
      <c r="H713" s="86"/>
    </row>
    <row r="714" ht="14.25" customHeight="1">
      <c r="H714" s="86"/>
    </row>
    <row r="715" ht="14.25" customHeight="1">
      <c r="H715" s="86"/>
    </row>
    <row r="716" ht="14.25" customHeight="1">
      <c r="H716" s="86"/>
    </row>
    <row r="717" ht="14.25" customHeight="1">
      <c r="H717" s="86"/>
    </row>
    <row r="718" ht="14.25" customHeight="1">
      <c r="H718" s="86"/>
    </row>
    <row r="719" ht="14.25" customHeight="1">
      <c r="H719" s="86"/>
    </row>
    <row r="720" ht="14.25" customHeight="1">
      <c r="H720" s="86"/>
    </row>
    <row r="721" ht="14.25" customHeight="1">
      <c r="H721" s="86"/>
    </row>
    <row r="722" ht="14.25" customHeight="1">
      <c r="H722" s="86"/>
    </row>
    <row r="723" ht="14.25" customHeight="1">
      <c r="H723" s="86"/>
    </row>
    <row r="724" ht="14.25" customHeight="1">
      <c r="H724" s="86"/>
    </row>
    <row r="725" ht="14.25" customHeight="1">
      <c r="H725" s="86"/>
    </row>
    <row r="726" ht="14.25" customHeight="1">
      <c r="H726" s="86"/>
    </row>
    <row r="727" ht="14.25" customHeight="1">
      <c r="H727" s="86"/>
    </row>
    <row r="728" ht="14.25" customHeight="1">
      <c r="H728" s="86"/>
    </row>
    <row r="729" ht="14.25" customHeight="1">
      <c r="H729" s="86"/>
    </row>
    <row r="730" ht="14.25" customHeight="1">
      <c r="H730" s="86"/>
    </row>
    <row r="731" ht="14.25" customHeight="1">
      <c r="H731" s="86"/>
    </row>
    <row r="732" ht="14.25" customHeight="1">
      <c r="H732" s="86"/>
    </row>
    <row r="733" ht="14.25" customHeight="1">
      <c r="H733" s="86"/>
    </row>
    <row r="734" ht="14.25" customHeight="1">
      <c r="H734" s="86"/>
    </row>
    <row r="735" ht="14.25" customHeight="1">
      <c r="H735" s="86"/>
    </row>
    <row r="736" ht="14.25" customHeight="1">
      <c r="H736" s="86"/>
    </row>
    <row r="737" ht="14.25" customHeight="1">
      <c r="H737" s="86"/>
    </row>
    <row r="738" ht="14.25" customHeight="1">
      <c r="H738" s="86"/>
    </row>
    <row r="739" ht="14.25" customHeight="1">
      <c r="H739" s="86"/>
    </row>
    <row r="740" ht="14.25" customHeight="1">
      <c r="H740" s="86"/>
    </row>
    <row r="741" ht="14.25" customHeight="1">
      <c r="H741" s="86"/>
    </row>
    <row r="742" ht="14.25" customHeight="1">
      <c r="H742" s="86"/>
    </row>
    <row r="743" ht="14.25" customHeight="1">
      <c r="H743" s="86"/>
    </row>
    <row r="744" ht="14.25" customHeight="1">
      <c r="H744" s="86"/>
    </row>
    <row r="745" ht="14.25" customHeight="1">
      <c r="H745" s="86"/>
    </row>
    <row r="746" ht="14.25" customHeight="1">
      <c r="H746" s="86"/>
    </row>
    <row r="747" ht="14.25" customHeight="1">
      <c r="H747" s="86"/>
    </row>
    <row r="748" ht="14.25" customHeight="1">
      <c r="H748" s="86"/>
    </row>
    <row r="749" ht="14.25" customHeight="1">
      <c r="H749" s="86"/>
    </row>
    <row r="750" ht="14.25" customHeight="1">
      <c r="H750" s="86"/>
    </row>
    <row r="751" ht="14.25" customHeight="1">
      <c r="H751" s="86"/>
    </row>
    <row r="752" ht="14.25" customHeight="1">
      <c r="H752" s="86"/>
    </row>
    <row r="753" ht="14.25" customHeight="1">
      <c r="H753" s="86"/>
    </row>
    <row r="754" ht="14.25" customHeight="1">
      <c r="H754" s="86"/>
    </row>
    <row r="755" ht="14.25" customHeight="1">
      <c r="H755" s="86"/>
    </row>
    <row r="756" ht="14.25" customHeight="1">
      <c r="H756" s="86"/>
    </row>
    <row r="757" ht="14.25" customHeight="1">
      <c r="H757" s="86"/>
    </row>
    <row r="758" ht="14.25" customHeight="1">
      <c r="H758" s="86"/>
    </row>
    <row r="759" ht="14.25" customHeight="1">
      <c r="H759" s="86"/>
    </row>
    <row r="760" ht="14.25" customHeight="1">
      <c r="H760" s="86"/>
    </row>
    <row r="761" ht="14.25" customHeight="1">
      <c r="H761" s="86"/>
    </row>
    <row r="762" ht="14.25" customHeight="1">
      <c r="H762" s="86"/>
    </row>
    <row r="763" ht="14.25" customHeight="1">
      <c r="H763" s="86"/>
    </row>
    <row r="764" ht="14.25" customHeight="1">
      <c r="H764" s="86"/>
    </row>
    <row r="765" ht="14.25" customHeight="1">
      <c r="H765" s="86"/>
    </row>
    <row r="766" ht="14.25" customHeight="1">
      <c r="H766" s="86"/>
    </row>
    <row r="767" ht="14.25" customHeight="1">
      <c r="H767" s="86"/>
    </row>
    <row r="768" ht="14.25" customHeight="1">
      <c r="H768" s="86"/>
    </row>
    <row r="769" ht="14.25" customHeight="1">
      <c r="H769" s="86"/>
    </row>
    <row r="770" ht="14.25" customHeight="1">
      <c r="H770" s="86"/>
    </row>
    <row r="771" ht="14.25" customHeight="1">
      <c r="H771" s="86"/>
    </row>
    <row r="772" ht="14.25" customHeight="1">
      <c r="H772" s="86"/>
    </row>
    <row r="773" ht="14.25" customHeight="1">
      <c r="H773" s="86"/>
    </row>
    <row r="774" ht="14.25" customHeight="1">
      <c r="H774" s="86"/>
    </row>
    <row r="775" ht="14.25" customHeight="1">
      <c r="H775" s="86"/>
    </row>
    <row r="776" ht="14.25" customHeight="1">
      <c r="H776" s="86"/>
    </row>
    <row r="777" ht="14.25" customHeight="1">
      <c r="H777" s="86"/>
    </row>
    <row r="778" ht="14.25" customHeight="1">
      <c r="H778" s="86"/>
    </row>
    <row r="779" ht="14.25" customHeight="1">
      <c r="H779" s="86"/>
    </row>
    <row r="780" ht="14.25" customHeight="1">
      <c r="H780" s="86"/>
    </row>
    <row r="781" ht="14.25" customHeight="1">
      <c r="H781" s="86"/>
    </row>
    <row r="782" ht="14.25" customHeight="1">
      <c r="H782" s="86"/>
    </row>
    <row r="783" ht="14.25" customHeight="1">
      <c r="H783" s="86"/>
    </row>
    <row r="784" ht="14.25" customHeight="1">
      <c r="H784" s="86"/>
    </row>
    <row r="785" ht="14.25" customHeight="1">
      <c r="H785" s="86"/>
    </row>
    <row r="786" ht="14.25" customHeight="1">
      <c r="H786" s="86"/>
    </row>
    <row r="787" ht="14.25" customHeight="1">
      <c r="H787" s="86"/>
    </row>
    <row r="788" ht="14.25" customHeight="1">
      <c r="H788" s="86"/>
    </row>
    <row r="789" ht="14.25" customHeight="1">
      <c r="H789" s="86"/>
    </row>
    <row r="790" ht="14.25" customHeight="1">
      <c r="H790" s="86"/>
    </row>
    <row r="791" ht="14.25" customHeight="1">
      <c r="H791" s="86"/>
    </row>
    <row r="792" ht="14.25" customHeight="1">
      <c r="H792" s="86"/>
    </row>
    <row r="793" ht="14.25" customHeight="1">
      <c r="H793" s="86"/>
    </row>
    <row r="794" ht="14.25" customHeight="1">
      <c r="H794" s="86"/>
    </row>
    <row r="795" ht="14.25" customHeight="1">
      <c r="H795" s="86"/>
    </row>
    <row r="796" ht="14.25" customHeight="1">
      <c r="H796" s="86"/>
    </row>
    <row r="797" ht="14.25" customHeight="1">
      <c r="H797" s="86"/>
    </row>
    <row r="798" ht="14.25" customHeight="1">
      <c r="H798" s="86"/>
    </row>
    <row r="799" ht="14.25" customHeight="1">
      <c r="H799" s="86"/>
    </row>
    <row r="800" ht="14.25" customHeight="1">
      <c r="H800" s="86"/>
    </row>
    <row r="801" ht="14.25" customHeight="1">
      <c r="H801" s="86"/>
    </row>
    <row r="802" ht="14.25" customHeight="1">
      <c r="H802" s="86"/>
    </row>
    <row r="803" ht="14.25" customHeight="1">
      <c r="H803" s="86"/>
    </row>
    <row r="804" ht="14.25" customHeight="1">
      <c r="H804" s="86"/>
    </row>
    <row r="805" ht="14.25" customHeight="1">
      <c r="H805" s="86"/>
    </row>
    <row r="806" ht="14.25" customHeight="1">
      <c r="H806" s="86"/>
    </row>
    <row r="807" ht="14.25" customHeight="1">
      <c r="H807" s="86"/>
    </row>
    <row r="808" ht="14.25" customHeight="1">
      <c r="H808" s="86"/>
    </row>
    <row r="809" ht="14.25" customHeight="1">
      <c r="H809" s="86"/>
    </row>
    <row r="810" ht="14.25" customHeight="1">
      <c r="H810" s="86"/>
    </row>
    <row r="811" ht="14.25" customHeight="1">
      <c r="H811" s="86"/>
    </row>
    <row r="812" ht="14.25" customHeight="1">
      <c r="H812" s="86"/>
    </row>
    <row r="813" ht="14.25" customHeight="1">
      <c r="H813" s="86"/>
    </row>
    <row r="814" ht="14.25" customHeight="1">
      <c r="H814" s="86"/>
    </row>
    <row r="815" ht="14.25" customHeight="1">
      <c r="H815" s="86"/>
    </row>
    <row r="816" ht="14.25" customHeight="1">
      <c r="H816" s="86"/>
    </row>
    <row r="817" ht="14.25" customHeight="1">
      <c r="H817" s="86"/>
    </row>
    <row r="818" ht="14.25" customHeight="1">
      <c r="H818" s="86"/>
    </row>
    <row r="819" ht="14.25" customHeight="1">
      <c r="H819" s="86"/>
    </row>
    <row r="820" ht="14.25" customHeight="1">
      <c r="H820" s="86"/>
    </row>
    <row r="821" ht="14.25" customHeight="1">
      <c r="H821" s="86"/>
    </row>
    <row r="822" ht="14.25" customHeight="1">
      <c r="H822" s="86"/>
    </row>
    <row r="823" ht="14.25" customHeight="1">
      <c r="H823" s="86"/>
    </row>
    <row r="824" ht="14.25" customHeight="1">
      <c r="H824" s="86"/>
    </row>
    <row r="825" ht="14.25" customHeight="1">
      <c r="H825" s="86"/>
    </row>
    <row r="826" ht="14.25" customHeight="1">
      <c r="H826" s="86"/>
    </row>
    <row r="827" ht="14.25" customHeight="1">
      <c r="H827" s="86"/>
    </row>
    <row r="828" ht="14.25" customHeight="1">
      <c r="H828" s="86"/>
    </row>
    <row r="829" ht="14.25" customHeight="1">
      <c r="H829" s="86"/>
    </row>
    <row r="830" ht="14.25" customHeight="1">
      <c r="H830" s="86"/>
    </row>
    <row r="831" ht="14.25" customHeight="1">
      <c r="H831" s="86"/>
    </row>
    <row r="832" ht="14.25" customHeight="1">
      <c r="H832" s="86"/>
    </row>
    <row r="833" ht="14.25" customHeight="1">
      <c r="H833" s="86"/>
    </row>
    <row r="834" ht="14.25" customHeight="1">
      <c r="H834" s="86"/>
    </row>
    <row r="835" ht="14.25" customHeight="1">
      <c r="H835" s="86"/>
    </row>
    <row r="836" ht="14.25" customHeight="1">
      <c r="H836" s="86"/>
    </row>
    <row r="837" ht="14.25" customHeight="1">
      <c r="H837" s="86"/>
    </row>
    <row r="838" ht="14.25" customHeight="1">
      <c r="H838" s="86"/>
    </row>
    <row r="839" ht="14.25" customHeight="1">
      <c r="H839" s="86"/>
    </row>
    <row r="840" ht="14.25" customHeight="1">
      <c r="H840" s="86"/>
    </row>
    <row r="841" ht="14.25" customHeight="1">
      <c r="H841" s="86"/>
    </row>
    <row r="842" ht="14.25" customHeight="1">
      <c r="H842" s="86"/>
    </row>
    <row r="843" ht="14.25" customHeight="1">
      <c r="H843" s="86"/>
    </row>
    <row r="844" ht="14.25" customHeight="1">
      <c r="H844" s="86"/>
    </row>
    <row r="845" ht="14.25" customHeight="1">
      <c r="H845" s="86"/>
    </row>
    <row r="846" ht="14.25" customHeight="1">
      <c r="H846" s="86"/>
    </row>
    <row r="847" ht="14.25" customHeight="1">
      <c r="H847" s="86"/>
    </row>
    <row r="848" ht="14.25" customHeight="1">
      <c r="H848" s="86"/>
    </row>
    <row r="849" ht="14.25" customHeight="1">
      <c r="H849" s="86"/>
    </row>
    <row r="850" ht="14.25" customHeight="1">
      <c r="H850" s="86"/>
    </row>
    <row r="851" ht="14.25" customHeight="1">
      <c r="H851" s="86"/>
    </row>
    <row r="852" ht="14.25" customHeight="1">
      <c r="H852" s="86"/>
    </row>
    <row r="853" ht="14.25" customHeight="1">
      <c r="H853" s="86"/>
    </row>
    <row r="854" ht="14.25" customHeight="1">
      <c r="H854" s="86"/>
    </row>
    <row r="855" ht="14.25" customHeight="1">
      <c r="H855" s="86"/>
    </row>
    <row r="856" ht="14.25" customHeight="1">
      <c r="H856" s="86"/>
    </row>
    <row r="857" ht="14.25" customHeight="1">
      <c r="H857" s="86"/>
    </row>
    <row r="858" ht="14.25" customHeight="1">
      <c r="H858" s="86"/>
    </row>
    <row r="859" ht="14.25" customHeight="1">
      <c r="H859" s="86"/>
    </row>
    <row r="860" ht="14.25" customHeight="1">
      <c r="H860" s="86"/>
    </row>
    <row r="861" ht="14.25" customHeight="1">
      <c r="H861" s="86"/>
    </row>
    <row r="862" ht="14.25" customHeight="1">
      <c r="H862" s="86"/>
    </row>
    <row r="863" ht="14.25" customHeight="1">
      <c r="H863" s="86"/>
    </row>
    <row r="864" ht="14.25" customHeight="1">
      <c r="H864" s="86"/>
    </row>
    <row r="865" ht="14.25" customHeight="1">
      <c r="H865" s="86"/>
    </row>
    <row r="866" ht="14.25" customHeight="1">
      <c r="H866" s="86"/>
    </row>
    <row r="867" ht="14.25" customHeight="1">
      <c r="H867" s="86"/>
    </row>
    <row r="868" ht="14.25" customHeight="1">
      <c r="H868" s="86"/>
    </row>
    <row r="869" ht="14.25" customHeight="1">
      <c r="H869" s="86"/>
    </row>
    <row r="870" ht="14.25" customHeight="1">
      <c r="H870" s="86"/>
    </row>
    <row r="871" ht="14.25" customHeight="1">
      <c r="H871" s="86"/>
    </row>
    <row r="872" ht="14.25" customHeight="1">
      <c r="H872" s="86"/>
    </row>
    <row r="873" ht="14.25" customHeight="1">
      <c r="H873" s="86"/>
    </row>
    <row r="874" ht="14.25" customHeight="1">
      <c r="H874" s="86"/>
    </row>
    <row r="875" ht="14.25" customHeight="1">
      <c r="H875" s="86"/>
    </row>
    <row r="876" ht="14.25" customHeight="1">
      <c r="H876" s="86"/>
    </row>
    <row r="877" ht="14.25" customHeight="1">
      <c r="H877" s="86"/>
    </row>
    <row r="878" ht="14.25" customHeight="1">
      <c r="H878" s="86"/>
    </row>
    <row r="879" ht="14.25" customHeight="1">
      <c r="H879" s="86"/>
    </row>
    <row r="880" ht="14.25" customHeight="1">
      <c r="H880" s="86"/>
    </row>
    <row r="881" ht="14.25" customHeight="1">
      <c r="H881" s="86"/>
    </row>
    <row r="882" ht="14.25" customHeight="1">
      <c r="H882" s="86"/>
    </row>
    <row r="883" ht="14.25" customHeight="1">
      <c r="H883" s="86"/>
    </row>
    <row r="884" ht="14.25" customHeight="1">
      <c r="H884" s="86"/>
    </row>
    <row r="885" ht="14.25" customHeight="1">
      <c r="H885" s="86"/>
    </row>
    <row r="886" ht="14.25" customHeight="1">
      <c r="H886" s="86"/>
    </row>
    <row r="887" ht="14.25" customHeight="1">
      <c r="H887" s="86"/>
    </row>
    <row r="888" ht="14.25" customHeight="1">
      <c r="H888" s="86"/>
    </row>
    <row r="889" ht="14.25" customHeight="1">
      <c r="H889" s="86"/>
    </row>
    <row r="890" ht="14.25" customHeight="1">
      <c r="H890" s="86"/>
    </row>
    <row r="891" ht="14.25" customHeight="1">
      <c r="H891" s="86"/>
    </row>
    <row r="892" ht="14.25" customHeight="1">
      <c r="H892" s="86"/>
    </row>
    <row r="893" ht="14.25" customHeight="1">
      <c r="H893" s="86"/>
    </row>
    <row r="894" ht="14.25" customHeight="1">
      <c r="H894" s="86"/>
    </row>
    <row r="895" ht="14.25" customHeight="1">
      <c r="H895" s="86"/>
    </row>
    <row r="896" ht="14.25" customHeight="1">
      <c r="H896" s="86"/>
    </row>
    <row r="897" ht="14.25" customHeight="1">
      <c r="H897" s="86"/>
    </row>
    <row r="898" ht="14.25" customHeight="1">
      <c r="H898" s="86"/>
    </row>
    <row r="899" ht="14.25" customHeight="1">
      <c r="H899" s="86"/>
    </row>
    <row r="900" ht="14.25" customHeight="1">
      <c r="H900" s="86"/>
    </row>
    <row r="901" ht="14.25" customHeight="1">
      <c r="H901" s="86"/>
    </row>
    <row r="902" ht="14.25" customHeight="1">
      <c r="H902" s="86"/>
    </row>
    <row r="903" ht="14.25" customHeight="1">
      <c r="H903" s="86"/>
    </row>
    <row r="904" ht="14.25" customHeight="1">
      <c r="H904" s="86"/>
    </row>
    <row r="905" ht="14.25" customHeight="1">
      <c r="H905" s="86"/>
    </row>
    <row r="906" ht="14.25" customHeight="1">
      <c r="H906" s="86"/>
    </row>
    <row r="907" ht="14.25" customHeight="1">
      <c r="H907" s="86"/>
    </row>
    <row r="908" ht="14.25" customHeight="1">
      <c r="H908" s="86"/>
    </row>
    <row r="909" ht="14.25" customHeight="1">
      <c r="H909" s="86"/>
    </row>
    <row r="910" ht="14.25" customHeight="1">
      <c r="H910" s="86"/>
    </row>
    <row r="911" ht="14.25" customHeight="1">
      <c r="H911" s="86"/>
    </row>
    <row r="912" ht="14.25" customHeight="1">
      <c r="H912" s="86"/>
    </row>
    <row r="913" ht="14.25" customHeight="1">
      <c r="H913" s="86"/>
    </row>
    <row r="914" ht="14.25" customHeight="1">
      <c r="H914" s="86"/>
    </row>
    <row r="915" ht="14.25" customHeight="1">
      <c r="H915" s="86"/>
    </row>
    <row r="916" ht="14.25" customHeight="1">
      <c r="H916" s="86"/>
    </row>
    <row r="917" ht="14.25" customHeight="1">
      <c r="H917" s="86"/>
    </row>
    <row r="918" ht="14.25" customHeight="1">
      <c r="H918" s="86"/>
    </row>
    <row r="919" ht="14.25" customHeight="1">
      <c r="H919" s="86"/>
    </row>
    <row r="920" ht="14.25" customHeight="1">
      <c r="H920" s="86"/>
    </row>
    <row r="921" ht="14.25" customHeight="1">
      <c r="H921" s="86"/>
    </row>
    <row r="922" ht="14.25" customHeight="1">
      <c r="H922" s="86"/>
    </row>
    <row r="923" ht="14.25" customHeight="1">
      <c r="H923" s="86"/>
    </row>
    <row r="924" ht="14.25" customHeight="1">
      <c r="H924" s="86"/>
    </row>
    <row r="925" ht="14.25" customHeight="1">
      <c r="H925" s="86"/>
    </row>
    <row r="926" ht="14.25" customHeight="1">
      <c r="H926" s="86"/>
    </row>
    <row r="927" ht="14.25" customHeight="1">
      <c r="H927" s="86"/>
    </row>
    <row r="928" ht="14.25" customHeight="1">
      <c r="H928" s="86"/>
    </row>
    <row r="929" ht="14.25" customHeight="1">
      <c r="H929" s="86"/>
    </row>
    <row r="930" ht="14.25" customHeight="1">
      <c r="H930" s="86"/>
    </row>
    <row r="931" ht="14.25" customHeight="1">
      <c r="H931" s="86"/>
    </row>
    <row r="932" ht="14.25" customHeight="1">
      <c r="H932" s="86"/>
    </row>
    <row r="933" ht="14.25" customHeight="1">
      <c r="H933" s="86"/>
    </row>
    <row r="934" ht="14.25" customHeight="1">
      <c r="H934" s="86"/>
    </row>
    <row r="935" ht="14.25" customHeight="1">
      <c r="H935" s="86"/>
    </row>
    <row r="936" ht="14.25" customHeight="1">
      <c r="H936" s="86"/>
    </row>
    <row r="937" ht="14.25" customHeight="1">
      <c r="H937" s="86"/>
    </row>
    <row r="938" ht="14.25" customHeight="1">
      <c r="H938" s="86"/>
    </row>
    <row r="939" ht="14.25" customHeight="1">
      <c r="H939" s="86"/>
    </row>
    <row r="940" ht="14.25" customHeight="1">
      <c r="H940" s="86"/>
    </row>
    <row r="941" ht="14.25" customHeight="1">
      <c r="H941" s="86"/>
    </row>
    <row r="942" ht="14.25" customHeight="1">
      <c r="H942" s="86"/>
    </row>
    <row r="943" ht="14.25" customHeight="1">
      <c r="H943" s="86"/>
    </row>
    <row r="944" ht="14.25" customHeight="1">
      <c r="H944" s="86"/>
    </row>
    <row r="945" ht="14.25" customHeight="1">
      <c r="H945" s="86"/>
    </row>
    <row r="946" ht="14.25" customHeight="1">
      <c r="H946" s="86"/>
    </row>
    <row r="947" ht="14.25" customHeight="1">
      <c r="H947" s="86"/>
    </row>
    <row r="948" ht="14.25" customHeight="1">
      <c r="H948" s="86"/>
    </row>
    <row r="949" ht="14.25" customHeight="1">
      <c r="H949" s="86"/>
    </row>
    <row r="950" ht="14.25" customHeight="1">
      <c r="H950" s="86"/>
    </row>
    <row r="951" ht="14.25" customHeight="1">
      <c r="H951" s="86"/>
    </row>
    <row r="952" ht="14.25" customHeight="1">
      <c r="H952" s="86"/>
    </row>
    <row r="953" ht="14.25" customHeight="1">
      <c r="H953" s="86"/>
    </row>
    <row r="954" ht="14.25" customHeight="1">
      <c r="H954" s="86"/>
    </row>
    <row r="955" ht="14.25" customHeight="1">
      <c r="H955" s="86"/>
    </row>
    <row r="956" ht="14.25" customHeight="1">
      <c r="H956" s="86"/>
    </row>
    <row r="957" ht="14.25" customHeight="1">
      <c r="H957" s="86"/>
    </row>
    <row r="958" ht="14.25" customHeight="1">
      <c r="H958" s="86"/>
    </row>
    <row r="959" ht="14.25" customHeight="1">
      <c r="H959" s="86"/>
    </row>
    <row r="960" ht="14.25" customHeight="1">
      <c r="H960" s="86"/>
    </row>
    <row r="961" ht="14.25" customHeight="1">
      <c r="H961" s="86"/>
    </row>
    <row r="962" ht="14.25" customHeight="1">
      <c r="H962" s="86"/>
    </row>
    <row r="963" ht="14.25" customHeight="1">
      <c r="H963" s="86"/>
    </row>
    <row r="964" ht="14.25" customHeight="1">
      <c r="H964" s="86"/>
    </row>
    <row r="965" ht="14.25" customHeight="1">
      <c r="H965" s="86"/>
    </row>
    <row r="966" ht="14.25" customHeight="1">
      <c r="H966" s="86"/>
    </row>
    <row r="967" ht="14.25" customHeight="1">
      <c r="H967" s="86"/>
    </row>
    <row r="968" ht="14.25" customHeight="1">
      <c r="H968" s="86"/>
    </row>
    <row r="969" ht="14.25" customHeight="1">
      <c r="H969" s="86"/>
    </row>
    <row r="970" ht="14.25" customHeight="1">
      <c r="H970" s="86"/>
    </row>
    <row r="971" ht="14.25" customHeight="1">
      <c r="H971" s="86"/>
    </row>
    <row r="972" ht="14.25" customHeight="1">
      <c r="H972" s="86"/>
    </row>
    <row r="973" ht="14.25" customHeight="1">
      <c r="H973" s="86"/>
    </row>
    <row r="974" ht="14.25" customHeight="1">
      <c r="H974" s="86"/>
    </row>
    <row r="975" ht="14.25" customHeight="1">
      <c r="H975" s="86"/>
    </row>
    <row r="976" ht="14.25" customHeight="1">
      <c r="H976" s="86"/>
    </row>
    <row r="977" ht="14.25" customHeight="1">
      <c r="H977" s="86"/>
    </row>
    <row r="978" ht="14.25" customHeight="1">
      <c r="H978" s="86"/>
    </row>
    <row r="979" ht="14.25" customHeight="1">
      <c r="H979" s="86"/>
    </row>
    <row r="980" ht="14.25" customHeight="1">
      <c r="H980" s="86"/>
    </row>
    <row r="981" ht="14.25" customHeight="1">
      <c r="H981" s="86"/>
    </row>
    <row r="982" ht="14.25" customHeight="1">
      <c r="H982" s="86"/>
    </row>
    <row r="983" ht="14.25" customHeight="1">
      <c r="H983" s="86"/>
    </row>
    <row r="984" ht="14.25" customHeight="1">
      <c r="H984" s="86"/>
    </row>
    <row r="985" ht="14.25" customHeight="1">
      <c r="H985" s="86"/>
    </row>
    <row r="986" ht="14.25" customHeight="1">
      <c r="H986" s="86"/>
    </row>
    <row r="987" ht="14.25" customHeight="1">
      <c r="H987" s="86"/>
    </row>
    <row r="988" ht="14.25" customHeight="1">
      <c r="H988" s="86"/>
    </row>
    <row r="989" ht="14.25" customHeight="1">
      <c r="H989" s="86"/>
    </row>
    <row r="990" ht="14.25" customHeight="1">
      <c r="H990" s="86"/>
    </row>
    <row r="991" ht="14.25" customHeight="1">
      <c r="H991" s="86"/>
    </row>
    <row r="992" ht="14.25" customHeight="1">
      <c r="H992" s="86"/>
    </row>
    <row r="993" ht="14.25" customHeight="1">
      <c r="H993" s="86"/>
    </row>
    <row r="994" ht="14.25" customHeight="1">
      <c r="H994" s="86"/>
    </row>
    <row r="995" ht="14.25" customHeight="1">
      <c r="H995" s="86"/>
    </row>
    <row r="996" ht="14.25" customHeight="1">
      <c r="H996" s="86"/>
    </row>
    <row r="997" ht="14.25" customHeight="1">
      <c r="H997" s="86"/>
    </row>
    <row r="998" ht="14.25" customHeight="1">
      <c r="H998" s="86"/>
    </row>
    <row r="999" ht="14.25" customHeight="1">
      <c r="H999" s="86"/>
    </row>
    <row r="1000" ht="14.25" customHeight="1">
      <c r="H1000" s="86"/>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4.86"/>
    <col customWidth="1" min="3" max="11" width="10.71"/>
    <col customWidth="1" min="12" max="12" width="10.57"/>
    <col customWidth="1" min="13" max="26" width="8.71"/>
  </cols>
  <sheetData>
    <row r="1" ht="14.25" customHeight="1">
      <c r="A1" s="12"/>
      <c r="B1" s="12"/>
      <c r="H1" s="86"/>
      <c r="L1" s="366"/>
    </row>
    <row r="2" ht="14.25" customHeight="1">
      <c r="B2" s="367" t="s">
        <v>41</v>
      </c>
      <c r="C2" s="367" t="s">
        <v>42</v>
      </c>
      <c r="D2" s="367" t="s">
        <v>43</v>
      </c>
      <c r="E2" s="367" t="s">
        <v>44</v>
      </c>
      <c r="F2" s="367" t="s">
        <v>45</v>
      </c>
      <c r="G2" s="367" t="s">
        <v>46</v>
      </c>
      <c r="H2" s="367" t="s">
        <v>47</v>
      </c>
      <c r="I2" s="367" t="s">
        <v>48</v>
      </c>
      <c r="J2" s="367" t="s">
        <v>49</v>
      </c>
      <c r="K2" s="367" t="s">
        <v>50</v>
      </c>
      <c r="L2" s="368" t="s">
        <v>508</v>
      </c>
      <c r="M2" s="352" t="s">
        <v>624</v>
      </c>
      <c r="N2" s="352" t="s">
        <v>625</v>
      </c>
      <c r="O2" s="352" t="s">
        <v>626</v>
      </c>
      <c r="P2" s="352" t="s">
        <v>627</v>
      </c>
      <c r="Q2" s="369" t="s">
        <v>628</v>
      </c>
      <c r="R2" s="369" t="s">
        <v>629</v>
      </c>
      <c r="S2" s="369" t="s">
        <v>630</v>
      </c>
      <c r="T2" s="369" t="s">
        <v>631</v>
      </c>
      <c r="U2" s="369" t="s">
        <v>632</v>
      </c>
      <c r="V2" s="370" t="s">
        <v>633</v>
      </c>
    </row>
    <row r="3" ht="14.25" customHeight="1">
      <c r="A3" s="12" t="s">
        <v>649</v>
      </c>
      <c r="B3" s="122"/>
      <c r="C3" s="122">
        <f>'5. Reorg. fin. stmts'!C8</f>
        <v>1393.391934</v>
      </c>
      <c r="D3" s="122">
        <f>'5. Reorg. fin. stmts'!D8</f>
        <v>1340.016509</v>
      </c>
      <c r="E3" s="122">
        <f>'5. Reorg. fin. stmts'!E8</f>
        <v>1297.190549</v>
      </c>
      <c r="F3" s="122">
        <f>'5. Reorg. fin. stmts'!F8</f>
        <v>1027.311552</v>
      </c>
      <c r="G3" s="122">
        <f>'5. Reorg. fin. stmts'!G8</f>
        <v>1179.353591</v>
      </c>
      <c r="H3" s="371">
        <f>'5. Reorg. fin. stmts'!H8</f>
        <v>1248.048128</v>
      </c>
      <c r="I3" s="122">
        <f>'5. Reorg. fin. stmts'!I8</f>
        <v>1566.113141</v>
      </c>
      <c r="J3" s="122">
        <f>'5. Reorg. fin. stmts'!J8</f>
        <v>1041.413397</v>
      </c>
      <c r="K3" s="122">
        <f>'5. Reorg. fin. stmts'!K8</f>
        <v>1093.679726</v>
      </c>
      <c r="L3" s="122">
        <f>'5. Reorg. fin. stmts'!L8</f>
        <v>1227.051431</v>
      </c>
      <c r="M3" s="122">
        <f>'5. Reorg. fin. stmts'!M8</f>
        <v>1291.950836</v>
      </c>
      <c r="N3" s="122">
        <f>'5. Reorg. fin. stmts'!N8</f>
        <v>1353.494468</v>
      </c>
      <c r="O3" s="122">
        <f>'5. Reorg. fin. stmts'!O8</f>
        <v>1422.00985</v>
      </c>
      <c r="P3" s="122">
        <f>'5. Reorg. fin. stmts'!P8</f>
        <v>1494.500932</v>
      </c>
      <c r="Q3" s="122">
        <f>'5. Reorg. fin. stmts'!Q8</f>
        <v>1562.711223</v>
      </c>
      <c r="R3" s="122">
        <f>'5. Reorg. fin. stmts'!R8</f>
        <v>1616.211642</v>
      </c>
      <c r="S3" s="122">
        <f>'5. Reorg. fin. stmts'!S8</f>
        <v>1661.354588</v>
      </c>
      <c r="T3" s="122">
        <f>'5. Reorg. fin. stmts'!T8</f>
        <v>1697.308705</v>
      </c>
      <c r="U3" s="122">
        <f>'5. Reorg. fin. stmts'!U8</f>
        <v>1723.383611</v>
      </c>
      <c r="V3" s="122">
        <f>'5. Reorg. fin. stmts'!V8</f>
        <v>1750.251702</v>
      </c>
      <c r="W3" s="12"/>
      <c r="X3" s="12"/>
      <c r="Y3" s="12"/>
      <c r="Z3" s="12"/>
    </row>
    <row r="4" ht="14.25" customHeight="1">
      <c r="A4" s="12" t="s">
        <v>888</v>
      </c>
      <c r="B4" s="122"/>
      <c r="C4" s="122">
        <f>'5. Reorg. fin. stmts'!C14</f>
        <v>830</v>
      </c>
      <c r="D4" s="122">
        <f>'5. Reorg. fin. stmts'!D14</f>
        <v>-642</v>
      </c>
      <c r="E4" s="122">
        <f>'5. Reorg. fin. stmts'!E14</f>
        <v>-224</v>
      </c>
      <c r="F4" s="122">
        <f>'5. Reorg. fin. stmts'!F14</f>
        <v>-93</v>
      </c>
      <c r="G4" s="122">
        <f>'5. Reorg. fin. stmts'!G14</f>
        <v>168</v>
      </c>
      <c r="H4" s="371">
        <f>'5. Reorg. fin. stmts'!H14</f>
        <v>329</v>
      </c>
      <c r="I4" s="122">
        <f>'5. Reorg. fin. stmts'!I14</f>
        <v>18</v>
      </c>
      <c r="J4" s="122">
        <f>'5. Reorg. fin. stmts'!J14</f>
        <v>-803</v>
      </c>
      <c r="K4" s="122">
        <f>'5. Reorg. fin. stmts'!K14</f>
        <v>-9</v>
      </c>
      <c r="L4" s="122">
        <f>'5. Reorg. fin. stmts'!L14</f>
        <v>97.55577161</v>
      </c>
      <c r="M4" s="122">
        <f>'5. Reorg. fin. stmts'!M14</f>
        <v>51.41654319</v>
      </c>
      <c r="N4" s="122">
        <f>'5. Reorg. fin. stmts'!N14</f>
        <v>53.76113755</v>
      </c>
      <c r="O4" s="122">
        <f>'5. Reorg. fin. stmts'!O14</f>
        <v>56.21264543</v>
      </c>
      <c r="P4" s="122">
        <f>'5. Reorg. fin. stmts'!P14</f>
        <v>58.77594206</v>
      </c>
      <c r="Q4" s="122">
        <f>'5. Reorg. fin. stmts'!Q14</f>
        <v>53.20806613</v>
      </c>
      <c r="R4" s="122">
        <f>'5. Reorg. fin. stmts'!R14</f>
        <v>46.73502834</v>
      </c>
      <c r="S4" s="122">
        <f>'5. Reorg. fin. stmts'!S14</f>
        <v>39.43439826</v>
      </c>
      <c r="T4" s="122">
        <f>'5. Reorg. fin. stmts'!T14</f>
        <v>31.40754213</v>
      </c>
      <c r="U4" s="122">
        <f>'5. Reorg. fin. stmts'!U14</f>
        <v>22.77760612</v>
      </c>
      <c r="V4" s="122">
        <f>'5. Reorg. fin. stmts'!V14</f>
        <v>23.11927021</v>
      </c>
      <c r="W4" s="12"/>
      <c r="X4" s="12"/>
      <c r="Y4" s="12"/>
      <c r="Z4" s="12"/>
    </row>
    <row r="5" ht="14.25" customHeight="1">
      <c r="A5" s="12" t="s">
        <v>883</v>
      </c>
      <c r="B5" s="122"/>
      <c r="C5" s="122">
        <f>'5. Reorg. fin. stmts'!C23</f>
        <v>790</v>
      </c>
      <c r="D5" s="122">
        <f>'5. Reorg. fin. stmts'!D23</f>
        <v>556</v>
      </c>
      <c r="E5" s="122">
        <f>'5. Reorg. fin. stmts'!E23</f>
        <v>975</v>
      </c>
      <c r="F5" s="122">
        <f>'5. Reorg. fin. stmts'!F23</f>
        <v>744</v>
      </c>
      <c r="G5" s="122">
        <f>'5. Reorg. fin. stmts'!G23</f>
        <v>521</v>
      </c>
      <c r="H5" s="371">
        <f>'5. Reorg. fin. stmts'!H23</f>
        <v>206</v>
      </c>
      <c r="I5" s="122">
        <f>'5. Reorg. fin. stmts'!I23</f>
        <v>-1088</v>
      </c>
      <c r="J5" s="122">
        <f>'5. Reorg. fin. stmts'!J23</f>
        <v>247</v>
      </c>
      <c r="K5" s="122">
        <f>'5. Reorg. fin. stmts'!K23</f>
        <v>457</v>
      </c>
      <c r="L5" s="122">
        <f>'5. Reorg. fin. stmts'!L23</f>
        <v>205.6929149</v>
      </c>
      <c r="M5" s="122">
        <f>'5. Reorg. fin. stmts'!M23</f>
        <v>342.3211666</v>
      </c>
      <c r="N5" s="122">
        <f>'5. Reorg. fin. stmts'!N23</f>
        <v>375.470357</v>
      </c>
      <c r="O5" s="122">
        <f>'5. Reorg. fin. stmts'!O23</f>
        <v>392.5918053</v>
      </c>
      <c r="P5" s="122">
        <f>'5. Reorg. fin. stmts'!P23</f>
        <v>410.4939916</v>
      </c>
      <c r="Q5" s="122">
        <f>'5. Reorg. fin. stmts'!Q23</f>
        <v>427.100732</v>
      </c>
      <c r="R5" s="122">
        <f>'5. Reorg. fin. stmts'!R23</f>
        <v>432.5855477</v>
      </c>
      <c r="S5" s="122">
        <f>'5. Reorg. fin. stmts'!S23</f>
        <v>435.1475525</v>
      </c>
      <c r="T5" s="122">
        <f>'5. Reorg. fin. stmts'!T23</f>
        <v>434.6910977</v>
      </c>
      <c r="U5" s="122">
        <f>'5. Reorg. fin. stmts'!U23</f>
        <v>431.1797636</v>
      </c>
      <c r="V5" s="122">
        <f>'5. Reorg. fin. stmts'!V23</f>
        <v>427.0539281</v>
      </c>
      <c r="W5" s="12"/>
      <c r="X5" s="12"/>
      <c r="Y5" s="12"/>
      <c r="Z5" s="12"/>
    </row>
    <row r="6" ht="14.25" customHeight="1">
      <c r="A6" s="372" t="s">
        <v>889</v>
      </c>
      <c r="B6" s="373"/>
      <c r="C6" s="373">
        <f t="shared" ref="C6:V6" si="1">C3-C4-C5</f>
        <v>-226.6080662</v>
      </c>
      <c r="D6" s="373">
        <f t="shared" si="1"/>
        <v>1426.016509</v>
      </c>
      <c r="E6" s="373">
        <f t="shared" si="1"/>
        <v>546.1905488</v>
      </c>
      <c r="F6" s="373">
        <f t="shared" si="1"/>
        <v>376.3115519</v>
      </c>
      <c r="G6" s="373">
        <f t="shared" si="1"/>
        <v>490.3535912</v>
      </c>
      <c r="H6" s="374">
        <f t="shared" si="1"/>
        <v>713.0481283</v>
      </c>
      <c r="I6" s="373">
        <f t="shared" si="1"/>
        <v>2636.113141</v>
      </c>
      <c r="J6" s="373">
        <f t="shared" si="1"/>
        <v>1597.413397</v>
      </c>
      <c r="K6" s="373">
        <f t="shared" si="1"/>
        <v>645.6797258</v>
      </c>
      <c r="L6" s="373">
        <f t="shared" si="1"/>
        <v>923.8027447</v>
      </c>
      <c r="M6" s="373">
        <f t="shared" si="1"/>
        <v>898.2131258</v>
      </c>
      <c r="N6" s="373">
        <f t="shared" si="1"/>
        <v>924.2629735</v>
      </c>
      <c r="O6" s="373">
        <f t="shared" si="1"/>
        <v>973.2053989</v>
      </c>
      <c r="P6" s="373">
        <f t="shared" si="1"/>
        <v>1025.230998</v>
      </c>
      <c r="Q6" s="373">
        <f t="shared" si="1"/>
        <v>1082.402425</v>
      </c>
      <c r="R6" s="373">
        <f t="shared" si="1"/>
        <v>1136.891066</v>
      </c>
      <c r="S6" s="373">
        <f t="shared" si="1"/>
        <v>1186.772637</v>
      </c>
      <c r="T6" s="373">
        <f t="shared" si="1"/>
        <v>1231.210065</v>
      </c>
      <c r="U6" s="373">
        <f t="shared" si="1"/>
        <v>1269.426241</v>
      </c>
      <c r="V6" s="373">
        <f t="shared" si="1"/>
        <v>1300.078504</v>
      </c>
      <c r="W6" s="375"/>
      <c r="X6" s="375"/>
      <c r="Y6" s="375"/>
      <c r="Z6" s="375"/>
    </row>
    <row r="7" ht="14.25" customHeight="1">
      <c r="B7" s="12"/>
      <c r="C7" s="12"/>
      <c r="D7" s="12"/>
      <c r="E7" s="12"/>
      <c r="F7" s="366"/>
      <c r="G7" s="12"/>
      <c r="H7" s="103"/>
      <c r="I7" s="12"/>
      <c r="J7" s="12"/>
      <c r="K7" s="12"/>
      <c r="L7" s="12"/>
      <c r="M7" s="12"/>
      <c r="N7" s="12"/>
      <c r="O7" s="12"/>
      <c r="P7" s="12"/>
      <c r="Q7" s="12"/>
    </row>
    <row r="8" ht="14.25" customHeight="1">
      <c r="A8" s="12" t="s">
        <v>890</v>
      </c>
      <c r="B8" s="122"/>
      <c r="C8" s="122">
        <f>-'5. Reorg. fin. stmts'!C9</f>
        <v>269.0165094</v>
      </c>
      <c r="D8" s="122">
        <f>-'5. Reorg. fin. stmts'!D9</f>
        <v>304.1905488</v>
      </c>
      <c r="E8" s="122">
        <f>-'5. Reorg. fin. stmts'!E9</f>
        <v>289.3115519</v>
      </c>
      <c r="F8" s="122">
        <f>-'5. Reorg. fin. stmts'!F9</f>
        <v>764.3535912</v>
      </c>
      <c r="G8" s="122">
        <f>-'5. Reorg. fin. stmts'!G9</f>
        <v>333.0481283</v>
      </c>
      <c r="H8" s="137">
        <f>-'5. Reorg. fin. stmts'!H9</f>
        <v>293.1131413</v>
      </c>
      <c r="I8" s="122">
        <f>-'5. Reorg. fin. stmts'!I9</f>
        <v>264.4133971</v>
      </c>
      <c r="J8" s="122">
        <f>-'5. Reorg. fin. stmts'!J9</f>
        <v>296.6797258</v>
      </c>
      <c r="K8" s="122">
        <f>-'5. Reorg. fin. stmts'!K9</f>
        <v>296.6797258</v>
      </c>
      <c r="L8" s="122">
        <f>-'5. Reorg. fin. stmts'!L9</f>
        <v>242.2700009</v>
      </c>
      <c r="M8" s="122">
        <f>-'5. Reorg. fin. stmts'!M9</f>
        <v>219.309772</v>
      </c>
      <c r="N8" s="122">
        <f>-'5. Reorg. fin. stmts'!N9</f>
        <v>219.309772</v>
      </c>
      <c r="O8" s="122">
        <f>-'5. Reorg. fin. stmts'!O9</f>
        <v>203.4751314</v>
      </c>
      <c r="P8" s="122">
        <f>-'5. Reorg. fin. stmts'!P9</f>
        <v>183.6818307</v>
      </c>
      <c r="Q8" s="122">
        <f>-'5. Reorg. fin. stmts'!Q9</f>
        <v>155.9316231</v>
      </c>
      <c r="R8" s="122">
        <f>-'5. Reorg. fin. stmts'!R9</f>
        <v>155.9316231</v>
      </c>
      <c r="S8" s="122">
        <f>-'5. Reorg. fin. stmts'!S9</f>
        <v>155.9316231</v>
      </c>
      <c r="T8" s="122">
        <f>-'5. Reorg. fin. stmts'!T9</f>
        <v>155.9316231</v>
      </c>
      <c r="U8" s="122">
        <f>-'5. Reorg. fin. stmts'!U9</f>
        <v>155.9316231</v>
      </c>
      <c r="V8" s="122">
        <f>-'5. Reorg. fin. stmts'!V9</f>
        <v>154.4031844</v>
      </c>
    </row>
    <row r="9" ht="14.25" customHeight="1">
      <c r="A9" s="12" t="s">
        <v>891</v>
      </c>
      <c r="B9" s="122"/>
      <c r="C9" s="122">
        <f>'5. Reorg. fin. stmts'!C26</f>
        <v>999</v>
      </c>
      <c r="D9" s="122">
        <f>'5. Reorg. fin. stmts'!D26</f>
        <v>15</v>
      </c>
      <c r="E9" s="122">
        <f>'5. Reorg. fin. stmts'!E26</f>
        <v>58</v>
      </c>
      <c r="F9" s="122">
        <f>'5. Reorg. fin. stmts'!F26</f>
        <v>17</v>
      </c>
      <c r="G9" s="122">
        <f>'5. Reorg. fin. stmts'!G26</f>
        <v>3288</v>
      </c>
      <c r="H9" s="123">
        <f>'5. Reorg. fin. stmts'!H26</f>
        <v>-1585</v>
      </c>
      <c r="I9" s="122">
        <f>'5. Reorg. fin. stmts'!I26</f>
        <v>-1501</v>
      </c>
      <c r="J9" s="122">
        <f>'5. Reorg. fin. stmts'!J26</f>
        <v>40</v>
      </c>
      <c r="K9" s="122">
        <f>'5. Reorg. fin. stmts'!K26</f>
        <v>-480</v>
      </c>
      <c r="L9" s="122">
        <f>'5. Reorg. fin. stmts'!L26</f>
        <v>-622.2291854</v>
      </c>
      <c r="M9" s="122">
        <f>'5. Reorg. fin. stmts'!M26</f>
        <v>-552.7568798</v>
      </c>
      <c r="N9" s="122">
        <f>'5. Reorg. fin. stmts'!N26</f>
        <v>-491.0412037</v>
      </c>
      <c r="O9" s="122">
        <f>'5. Reorg. fin. stmts'!O26</f>
        <v>-436.2161242</v>
      </c>
      <c r="P9" s="122">
        <f>'5. Reorg. fin. stmts'!P26</f>
        <v>-387.5123015</v>
      </c>
      <c r="Q9" s="122">
        <f>'5. Reorg. fin. stmts'!Q26</f>
        <v>30.83244305</v>
      </c>
      <c r="R9" s="122">
        <f>'5. Reorg. fin. stmts'!R26</f>
        <v>31.14076748</v>
      </c>
      <c r="S9" s="122">
        <f>'5. Reorg. fin. stmts'!S26</f>
        <v>31.45217516</v>
      </c>
      <c r="T9" s="122">
        <f>'5. Reorg. fin. stmts'!T26</f>
        <v>31.76669691</v>
      </c>
      <c r="U9" s="122">
        <f>'5. Reorg. fin. stmts'!U26</f>
        <v>32.08436388</v>
      </c>
      <c r="V9" s="122">
        <f>'5. Reorg. fin. stmts'!V26</f>
        <v>0.3240520752</v>
      </c>
    </row>
    <row r="10" ht="14.25" customHeight="1">
      <c r="A10" s="372" t="s">
        <v>892</v>
      </c>
      <c r="B10" s="373"/>
      <c r="C10" s="373">
        <f t="shared" ref="C10:V10" si="2">C6-C8+C9</f>
        <v>503.3754244</v>
      </c>
      <c r="D10" s="373">
        <f t="shared" si="2"/>
        <v>1136.825961</v>
      </c>
      <c r="E10" s="373">
        <f t="shared" si="2"/>
        <v>314.8789969</v>
      </c>
      <c r="F10" s="373">
        <f t="shared" si="2"/>
        <v>-371.0420392</v>
      </c>
      <c r="G10" s="373">
        <f t="shared" si="2"/>
        <v>3445.305463</v>
      </c>
      <c r="H10" s="374">
        <f t="shared" si="2"/>
        <v>-1165.065013</v>
      </c>
      <c r="I10" s="373">
        <f t="shared" si="2"/>
        <v>870.6997441</v>
      </c>
      <c r="J10" s="373">
        <f t="shared" si="2"/>
        <v>1340.733671</v>
      </c>
      <c r="K10" s="373">
        <f t="shared" si="2"/>
        <v>-131</v>
      </c>
      <c r="L10" s="373">
        <f t="shared" si="2"/>
        <v>59.30355841</v>
      </c>
      <c r="M10" s="373">
        <f t="shared" si="2"/>
        <v>126.1464739</v>
      </c>
      <c r="N10" s="373">
        <f t="shared" si="2"/>
        <v>213.9119978</v>
      </c>
      <c r="O10" s="373">
        <f t="shared" si="2"/>
        <v>333.5141433</v>
      </c>
      <c r="P10" s="373">
        <f t="shared" si="2"/>
        <v>454.0368662</v>
      </c>
      <c r="Q10" s="373">
        <f t="shared" si="2"/>
        <v>957.3032445</v>
      </c>
      <c r="R10" s="373">
        <f t="shared" si="2"/>
        <v>1012.10021</v>
      </c>
      <c r="S10" s="373">
        <f t="shared" si="2"/>
        <v>1062.293189</v>
      </c>
      <c r="T10" s="373">
        <f t="shared" si="2"/>
        <v>1107.045139</v>
      </c>
      <c r="U10" s="373">
        <f t="shared" si="2"/>
        <v>1145.578982</v>
      </c>
      <c r="V10" s="373">
        <f t="shared" si="2"/>
        <v>1145.999371</v>
      </c>
      <c r="W10" s="375"/>
      <c r="X10" s="375"/>
      <c r="Y10" s="375"/>
      <c r="Z10" s="375"/>
    </row>
    <row r="11" ht="14.25" customHeight="1">
      <c r="B11" s="12"/>
      <c r="C11" s="12"/>
      <c r="D11" s="12"/>
      <c r="E11" s="12"/>
      <c r="F11" s="12"/>
      <c r="G11" s="12"/>
      <c r="H11" s="103"/>
      <c r="I11" s="12"/>
      <c r="J11" s="12"/>
      <c r="K11" s="12"/>
      <c r="L11" s="12"/>
      <c r="M11" s="12"/>
      <c r="N11" s="12"/>
      <c r="O11" s="12"/>
      <c r="P11" s="12"/>
      <c r="Q11" s="12"/>
      <c r="R11" s="12"/>
      <c r="S11" s="12"/>
      <c r="T11" s="12"/>
      <c r="U11" s="12"/>
      <c r="V11" s="12"/>
    </row>
    <row r="12" ht="14.25" customHeight="1">
      <c r="B12" s="12"/>
      <c r="C12" s="12"/>
      <c r="D12" s="12"/>
      <c r="E12" s="12"/>
      <c r="F12" s="12"/>
      <c r="G12" s="12"/>
      <c r="H12" s="86"/>
      <c r="I12" s="12"/>
      <c r="J12" s="12"/>
      <c r="K12" s="12"/>
      <c r="L12" s="12"/>
      <c r="M12" s="12"/>
      <c r="N12" s="12"/>
      <c r="O12" s="12"/>
      <c r="P12" s="12"/>
      <c r="Q12" s="12"/>
      <c r="R12" s="12"/>
      <c r="S12" s="12"/>
      <c r="T12" s="12"/>
      <c r="U12" s="12"/>
      <c r="V12" s="12"/>
    </row>
    <row r="13" ht="14.25" customHeight="1">
      <c r="A13" s="12" t="s">
        <v>649</v>
      </c>
      <c r="B13" s="122"/>
      <c r="C13" s="122">
        <f>'5. Reorg. fin. stmts'!C8</f>
        <v>1393.391934</v>
      </c>
      <c r="D13" s="122">
        <f>'5. Reorg. fin. stmts'!D8</f>
        <v>1340.016509</v>
      </c>
      <c r="E13" s="122">
        <f>'5. Reorg. fin. stmts'!E8</f>
        <v>1297.190549</v>
      </c>
      <c r="F13" s="122">
        <f>'5. Reorg. fin. stmts'!F8</f>
        <v>1027.311552</v>
      </c>
      <c r="G13" s="122">
        <f>'5. Reorg. fin. stmts'!G8</f>
        <v>1179.353591</v>
      </c>
      <c r="H13" s="137">
        <f>'5. Reorg. fin. stmts'!H8</f>
        <v>1248.048128</v>
      </c>
      <c r="I13" s="122">
        <f>'5. Reorg. fin. stmts'!I8</f>
        <v>1566.113141</v>
      </c>
      <c r="J13" s="122">
        <f>'5. Reorg. fin. stmts'!J8</f>
        <v>1041.413397</v>
      </c>
      <c r="K13" s="122">
        <f>'5. Reorg. fin. stmts'!K8</f>
        <v>1093.679726</v>
      </c>
      <c r="L13" s="122">
        <f>'5. Reorg. fin. stmts'!L8</f>
        <v>1227.051431</v>
      </c>
      <c r="M13" s="122">
        <f>'5. Reorg. fin. stmts'!M8</f>
        <v>1291.950836</v>
      </c>
      <c r="N13" s="122">
        <f>'5. Reorg. fin. stmts'!N8</f>
        <v>1353.494468</v>
      </c>
      <c r="O13" s="122">
        <f>'5. Reorg. fin. stmts'!O8</f>
        <v>1422.00985</v>
      </c>
      <c r="P13" s="122">
        <f>'5. Reorg. fin. stmts'!P8</f>
        <v>1494.500932</v>
      </c>
      <c r="Q13" s="122">
        <f>'5. Reorg. fin. stmts'!Q8</f>
        <v>1562.711223</v>
      </c>
      <c r="R13" s="122">
        <f>'5. Reorg. fin. stmts'!R8</f>
        <v>1616.211642</v>
      </c>
      <c r="S13" s="122">
        <f>'5. Reorg. fin. stmts'!S8</f>
        <v>1661.354588</v>
      </c>
      <c r="T13" s="122">
        <f>'5. Reorg. fin. stmts'!T8</f>
        <v>1697.308705</v>
      </c>
      <c r="U13" s="122">
        <f>'5. Reorg. fin. stmts'!U8</f>
        <v>1723.383611</v>
      </c>
      <c r="V13" s="122">
        <f>'5. Reorg. fin. stmts'!V8</f>
        <v>1750.251702</v>
      </c>
    </row>
    <row r="14" ht="14.25" customHeight="1">
      <c r="A14" s="12" t="s">
        <v>893</v>
      </c>
      <c r="B14" s="122"/>
      <c r="C14" s="122">
        <f>'2. Integrated fin.'!C49</f>
        <v>5563</v>
      </c>
      <c r="D14" s="122">
        <f>'2. Integrated fin.'!D49</f>
        <v>6431</v>
      </c>
      <c r="E14" s="122">
        <f>'2. Integrated fin.'!E49</f>
        <v>6223</v>
      </c>
      <c r="F14" s="122">
        <f>'2. Integrated fin.'!F49</f>
        <v>6153</v>
      </c>
      <c r="G14" s="122">
        <f>'2. Integrated fin.'!G49</f>
        <v>5993</v>
      </c>
      <c r="H14" s="123">
        <f>'2. Integrated fin.'!H49</f>
        <v>5126</v>
      </c>
      <c r="I14" s="122">
        <f>'2. Integrated fin.'!I49</f>
        <v>3758</v>
      </c>
      <c r="J14" s="122">
        <f>'2. Integrated fin.'!J49</f>
        <v>3802</v>
      </c>
      <c r="K14" s="122">
        <f>'2. Integrated fin.'!K49</f>
        <v>3187</v>
      </c>
      <c r="L14" s="122">
        <f>'2. Integrated fin.'!L49</f>
        <v>3095</v>
      </c>
      <c r="M14" s="122">
        <f>'2. Integrated fin.'!M49</f>
        <v>3241.580933</v>
      </c>
      <c r="N14" s="122">
        <f>'2. Integrated fin.'!N49</f>
        <v>3389.397023</v>
      </c>
      <c r="O14" s="122">
        <f>'2. Integrated fin.'!O49</f>
        <v>3543.953527</v>
      </c>
      <c r="P14" s="122">
        <f>'2. Integrated fin.'!P49</f>
        <v>3705.557808</v>
      </c>
      <c r="Q14" s="122">
        <f>'2. Integrated fin.'!Q49</f>
        <v>3874.531244</v>
      </c>
      <c r="R14" s="122">
        <f>'2. Integrated fin.'!R49</f>
        <v>4027.497738</v>
      </c>
      <c r="S14" s="122">
        <f>'2. Integrated fin.'!S49</f>
        <v>4161.855062</v>
      </c>
      <c r="T14" s="122">
        <f>'2. Integrated fin.'!T49</f>
        <v>4275.223994</v>
      </c>
      <c r="U14" s="122">
        <f>'2. Integrated fin.'!U49</f>
        <v>4365.516725</v>
      </c>
      <c r="V14" s="122">
        <f>'2. Integrated fin.'!V49</f>
        <v>4430.999476</v>
      </c>
    </row>
    <row r="15" ht="14.25" customHeight="1">
      <c r="A15" s="372" t="s">
        <v>894</v>
      </c>
      <c r="B15" s="376"/>
      <c r="C15" s="376">
        <f t="shared" ref="C15:V15" si="3">C13/C14</f>
        <v>0.2504749117</v>
      </c>
      <c r="D15" s="376">
        <f t="shared" si="3"/>
        <v>0.2083682957</v>
      </c>
      <c r="E15" s="376">
        <f t="shared" si="3"/>
        <v>0.2084509961</v>
      </c>
      <c r="F15" s="376">
        <f t="shared" si="3"/>
        <v>0.1669610843</v>
      </c>
      <c r="G15" s="376">
        <f t="shared" si="3"/>
        <v>0.1967885185</v>
      </c>
      <c r="H15" s="377">
        <f t="shared" si="3"/>
        <v>0.2434740789</v>
      </c>
      <c r="I15" s="376">
        <f t="shared" si="3"/>
        <v>0.4167411233</v>
      </c>
      <c r="J15" s="376">
        <f t="shared" si="3"/>
        <v>0.2739119929</v>
      </c>
      <c r="K15" s="376">
        <f t="shared" si="3"/>
        <v>0.3431690385</v>
      </c>
      <c r="L15" s="376">
        <f t="shared" si="3"/>
        <v>0.396462498</v>
      </c>
      <c r="M15" s="376">
        <f t="shared" si="3"/>
        <v>0.3985557857</v>
      </c>
      <c r="N15" s="376">
        <f t="shared" si="3"/>
        <v>0.3993319339</v>
      </c>
      <c r="O15" s="376">
        <f t="shared" si="3"/>
        <v>0.4012495758</v>
      </c>
      <c r="P15" s="376">
        <f t="shared" si="3"/>
        <v>0.4033133497</v>
      </c>
      <c r="Q15" s="376">
        <f t="shared" si="3"/>
        <v>0.4033291059</v>
      </c>
      <c r="R15" s="376">
        <f t="shared" si="3"/>
        <v>0.4012942396</v>
      </c>
      <c r="S15" s="376">
        <f t="shared" si="3"/>
        <v>0.3991860752</v>
      </c>
      <c r="T15" s="376">
        <f t="shared" si="3"/>
        <v>0.3970104741</v>
      </c>
      <c r="U15" s="376">
        <f t="shared" si="3"/>
        <v>0.3947719639</v>
      </c>
      <c r="V15" s="376">
        <f t="shared" si="3"/>
        <v>0.3950015593</v>
      </c>
      <c r="W15" s="375"/>
      <c r="X15" s="375"/>
      <c r="Y15" s="375"/>
      <c r="Z15" s="375"/>
    </row>
    <row r="16" ht="14.25" customHeight="1">
      <c r="A16" s="52"/>
      <c r="B16" s="52"/>
      <c r="C16" s="194"/>
      <c r="D16" s="194"/>
      <c r="E16" s="194"/>
      <c r="F16" s="194"/>
      <c r="G16" s="194"/>
      <c r="H16" s="378"/>
      <c r="I16" s="194"/>
      <c r="J16" s="194"/>
      <c r="K16" s="194"/>
      <c r="L16" s="194"/>
      <c r="M16" s="194"/>
      <c r="N16" s="194"/>
      <c r="O16" s="194"/>
      <c r="P16" s="194"/>
      <c r="Q16" s="194"/>
      <c r="R16" s="12"/>
      <c r="S16" s="12"/>
      <c r="T16" s="12"/>
      <c r="U16" s="12"/>
      <c r="V16" s="12"/>
      <c r="W16" s="12"/>
      <c r="X16" s="12"/>
      <c r="Y16" s="12"/>
      <c r="Z16" s="12"/>
    </row>
    <row r="17" ht="14.25" customHeight="1">
      <c r="A17" s="52"/>
      <c r="B17" s="52"/>
      <c r="C17" s="194"/>
      <c r="D17" s="194"/>
      <c r="E17" s="194"/>
      <c r="F17" s="194"/>
      <c r="G17" s="194"/>
      <c r="H17" s="201"/>
      <c r="I17" s="194"/>
      <c r="J17" s="194"/>
      <c r="K17" s="194"/>
      <c r="L17" s="194"/>
      <c r="M17" s="194"/>
      <c r="N17" s="194"/>
      <c r="O17" s="194"/>
      <c r="P17" s="194"/>
      <c r="Q17" s="194"/>
      <c r="R17" s="12"/>
      <c r="S17" s="12"/>
      <c r="T17" s="12"/>
      <c r="U17" s="12"/>
      <c r="V17" s="12"/>
      <c r="W17" s="12"/>
      <c r="X17" s="12"/>
      <c r="Y17" s="12"/>
      <c r="Z17" s="12"/>
    </row>
    <row r="18" ht="14.25" customHeight="1">
      <c r="A18" s="52"/>
      <c r="B18" s="52"/>
      <c r="C18" s="194"/>
      <c r="D18" s="194"/>
      <c r="E18" s="194"/>
      <c r="F18" s="194"/>
      <c r="G18" s="194"/>
      <c r="H18" s="201"/>
      <c r="I18" s="194"/>
      <c r="J18" s="194"/>
      <c r="K18" s="194"/>
      <c r="L18" s="194"/>
      <c r="M18" s="194"/>
      <c r="N18" s="194"/>
      <c r="O18" s="194"/>
      <c r="P18" s="194"/>
      <c r="Q18" s="194"/>
      <c r="R18" s="12"/>
      <c r="S18" s="12"/>
      <c r="T18" s="12"/>
      <c r="U18" s="12"/>
      <c r="V18" s="12"/>
      <c r="W18" s="12"/>
      <c r="X18" s="12"/>
      <c r="Y18" s="12"/>
      <c r="Z18" s="12"/>
    </row>
    <row r="19" ht="14.25" customHeight="1">
      <c r="A19" s="52"/>
      <c r="B19" s="52"/>
      <c r="C19" s="194"/>
      <c r="D19" s="194"/>
      <c r="E19" s="194"/>
      <c r="F19" s="194"/>
      <c r="G19" s="194"/>
      <c r="H19" s="201"/>
      <c r="I19" s="194"/>
      <c r="J19" s="194"/>
      <c r="K19" s="194"/>
      <c r="L19" s="194"/>
      <c r="M19" s="194"/>
      <c r="N19" s="194"/>
      <c r="O19" s="194"/>
      <c r="P19" s="194"/>
      <c r="Q19" s="194"/>
      <c r="R19" s="12"/>
      <c r="S19" s="12"/>
      <c r="T19" s="12"/>
      <c r="U19" s="12"/>
      <c r="V19" s="12"/>
      <c r="W19" s="12"/>
      <c r="X19" s="12"/>
      <c r="Y19" s="12"/>
      <c r="Z19" s="12"/>
    </row>
    <row r="20" ht="14.25" customHeight="1">
      <c r="A20" s="52"/>
      <c r="B20" s="52"/>
      <c r="C20" s="194"/>
      <c r="D20" s="194"/>
      <c r="E20" s="194"/>
      <c r="F20" s="194"/>
      <c r="G20" s="194"/>
      <c r="H20" s="86"/>
      <c r="I20" s="194"/>
      <c r="J20" s="194"/>
      <c r="K20" s="194"/>
      <c r="L20" s="194"/>
      <c r="M20" s="194"/>
      <c r="N20" s="194"/>
      <c r="O20" s="194"/>
      <c r="P20" s="194"/>
      <c r="Q20" s="194"/>
      <c r="R20" s="12"/>
      <c r="S20" s="12"/>
      <c r="T20" s="12"/>
      <c r="U20" s="12"/>
      <c r="V20" s="12"/>
      <c r="W20" s="12"/>
      <c r="X20" s="12"/>
      <c r="Y20" s="12"/>
      <c r="Z20" s="12"/>
    </row>
    <row r="21" ht="14.25" customHeight="1">
      <c r="A21" s="52"/>
      <c r="B21" s="52"/>
      <c r="C21" s="194"/>
      <c r="D21" s="194"/>
      <c r="E21" s="194"/>
      <c r="F21" s="194"/>
      <c r="G21" s="194"/>
      <c r="H21" s="86"/>
      <c r="I21" s="194"/>
      <c r="J21" s="194"/>
      <c r="K21" s="194"/>
      <c r="L21" s="194"/>
      <c r="M21" s="194"/>
      <c r="N21" s="194"/>
      <c r="O21" s="194"/>
      <c r="P21" s="194"/>
      <c r="Q21" s="194"/>
      <c r="R21" s="12"/>
      <c r="S21" s="12"/>
      <c r="T21" s="12"/>
      <c r="U21" s="12"/>
      <c r="V21" s="12"/>
      <c r="W21" s="12"/>
      <c r="X21" s="12"/>
      <c r="Y21" s="12"/>
      <c r="Z21" s="12"/>
    </row>
    <row r="22" ht="14.25" customHeight="1">
      <c r="A22" s="52"/>
      <c r="B22" s="52"/>
      <c r="C22" s="145"/>
      <c r="D22" s="145"/>
      <c r="E22" s="145"/>
      <c r="F22" s="145"/>
      <c r="G22" s="145"/>
      <c r="H22" s="86"/>
      <c r="I22" s="145"/>
      <c r="J22" s="145"/>
      <c r="K22" s="145"/>
      <c r="L22" s="12"/>
    </row>
    <row r="23" ht="14.25" customHeight="1">
      <c r="A23" s="52"/>
      <c r="B23" s="52"/>
      <c r="C23" s="12"/>
      <c r="D23" s="12"/>
      <c r="E23" s="12"/>
      <c r="F23" s="12"/>
      <c r="G23" s="12"/>
      <c r="H23" s="86"/>
      <c r="I23" s="12"/>
      <c r="J23" s="12"/>
      <c r="K23" s="12"/>
      <c r="L23" s="12"/>
    </row>
    <row r="24" ht="14.25" customHeight="1">
      <c r="A24" s="52"/>
      <c r="B24" s="52"/>
      <c r="C24" s="34"/>
      <c r="D24" s="34"/>
      <c r="E24" s="34"/>
      <c r="F24" s="34"/>
      <c r="G24" s="34"/>
      <c r="H24" s="86"/>
      <c r="I24" s="34"/>
      <c r="J24" s="34"/>
      <c r="K24" s="34"/>
      <c r="L24" s="12"/>
    </row>
    <row r="25" ht="14.25" customHeight="1">
      <c r="A25" s="12"/>
      <c r="B25" s="12"/>
      <c r="C25" s="145"/>
      <c r="D25" s="145"/>
      <c r="E25" s="145"/>
      <c r="F25" s="145"/>
      <c r="G25" s="145"/>
      <c r="H25" s="86"/>
      <c r="I25" s="145"/>
      <c r="J25" s="145"/>
      <c r="K25" s="145"/>
      <c r="L25" s="12"/>
    </row>
    <row r="26" ht="14.25" customHeight="1">
      <c r="A26" s="12"/>
      <c r="B26" s="12"/>
      <c r="C26" s="95"/>
      <c r="D26" s="95"/>
      <c r="E26" s="95"/>
      <c r="F26" s="95"/>
      <c r="G26" s="95"/>
      <c r="H26" s="86"/>
      <c r="I26" s="95"/>
      <c r="J26" s="95"/>
      <c r="K26" s="95"/>
      <c r="L26" s="194"/>
      <c r="M26" s="194"/>
      <c r="N26" s="194"/>
      <c r="O26" s="194"/>
      <c r="P26" s="194"/>
      <c r="Q26" s="194"/>
    </row>
    <row r="27" ht="14.25" customHeight="1">
      <c r="A27" s="12"/>
      <c r="B27" s="12"/>
      <c r="C27" s="12"/>
      <c r="D27" s="12"/>
      <c r="E27" s="12"/>
      <c r="F27" s="12"/>
      <c r="G27" s="12"/>
      <c r="H27" s="86"/>
      <c r="I27" s="12"/>
      <c r="J27" s="12"/>
      <c r="K27" s="12"/>
      <c r="L27" s="12"/>
    </row>
    <row r="28" ht="14.25" customHeight="1">
      <c r="A28" s="12"/>
      <c r="B28" s="12"/>
      <c r="C28" s="34"/>
      <c r="D28" s="34"/>
      <c r="E28" s="34"/>
      <c r="F28" s="34"/>
      <c r="G28" s="34"/>
      <c r="H28" s="86"/>
      <c r="I28" s="34"/>
      <c r="J28" s="34"/>
      <c r="K28" s="34"/>
      <c r="L28" s="12"/>
    </row>
    <row r="29" ht="14.25" customHeight="1">
      <c r="A29" s="12"/>
      <c r="B29" s="12"/>
      <c r="C29" s="34"/>
      <c r="D29" s="34"/>
      <c r="E29" s="34"/>
      <c r="F29" s="34"/>
      <c r="G29" s="34"/>
      <c r="H29" s="86"/>
      <c r="I29" s="34"/>
      <c r="J29" s="34"/>
      <c r="K29" s="34"/>
      <c r="L29" s="12"/>
    </row>
    <row r="30" ht="14.25" customHeight="1">
      <c r="H30" s="86"/>
    </row>
    <row r="31" ht="14.25" customHeight="1">
      <c r="H31" s="86"/>
    </row>
    <row r="32" ht="14.25" customHeight="1">
      <c r="H32" s="86"/>
    </row>
    <row r="33" ht="14.25" customHeight="1">
      <c r="A33" s="52"/>
      <c r="B33" s="52"/>
      <c r="H33" s="86"/>
    </row>
    <row r="34" ht="14.25" customHeight="1">
      <c r="H34" s="86"/>
    </row>
    <row r="35" ht="14.25" customHeight="1">
      <c r="H35" s="86"/>
    </row>
    <row r="36" ht="14.25" customHeight="1">
      <c r="H36" s="86"/>
    </row>
    <row r="37" ht="14.25" customHeight="1">
      <c r="H37" s="86"/>
    </row>
    <row r="38" ht="14.25" customHeight="1">
      <c r="H38" s="86"/>
    </row>
    <row r="39" ht="14.25" customHeight="1">
      <c r="H39" s="86"/>
    </row>
    <row r="40" ht="14.25" customHeight="1">
      <c r="H40" s="86"/>
    </row>
    <row r="41" ht="14.25" customHeight="1">
      <c r="H41" s="86"/>
    </row>
    <row r="42" ht="14.25" customHeight="1">
      <c r="H42" s="86"/>
    </row>
    <row r="43" ht="14.25" customHeight="1">
      <c r="H43" s="86"/>
    </row>
    <row r="44" ht="14.25" customHeight="1">
      <c r="H44" s="86"/>
    </row>
    <row r="45" ht="14.25" customHeight="1">
      <c r="H45" s="86"/>
    </row>
    <row r="46" ht="14.25" customHeight="1">
      <c r="H46" s="86"/>
    </row>
    <row r="47" ht="14.25" customHeight="1">
      <c r="H47" s="86"/>
    </row>
    <row r="48" ht="14.25" customHeight="1">
      <c r="H48" s="86"/>
    </row>
    <row r="49" ht="14.25" customHeight="1">
      <c r="H49" s="86"/>
    </row>
    <row r="50" ht="14.25" customHeight="1">
      <c r="H50" s="86"/>
    </row>
    <row r="51" ht="14.25" customHeight="1">
      <c r="H51" s="86"/>
    </row>
    <row r="52" ht="14.25" customHeight="1">
      <c r="H52" s="86"/>
    </row>
    <row r="53" ht="14.25" customHeight="1">
      <c r="H53" s="86"/>
    </row>
    <row r="54" ht="14.25" customHeight="1">
      <c r="H54" s="86"/>
    </row>
    <row r="55" ht="14.25" customHeight="1">
      <c r="H55" s="86"/>
    </row>
    <row r="56" ht="14.25" customHeight="1">
      <c r="H56" s="86"/>
    </row>
    <row r="57" ht="14.25" customHeight="1">
      <c r="H57" s="86"/>
    </row>
    <row r="58" ht="14.25" customHeight="1">
      <c r="H58" s="86"/>
    </row>
    <row r="59" ht="14.25" customHeight="1">
      <c r="H59" s="86"/>
    </row>
    <row r="60" ht="14.25" customHeight="1">
      <c r="H60" s="86"/>
    </row>
    <row r="61" ht="14.25" customHeight="1">
      <c r="H61" s="86"/>
    </row>
    <row r="62" ht="14.25" customHeight="1">
      <c r="H62" s="86"/>
    </row>
    <row r="63" ht="14.25" customHeight="1">
      <c r="H63" s="86"/>
    </row>
    <row r="64" ht="14.25" customHeight="1">
      <c r="H64" s="86"/>
    </row>
    <row r="65" ht="14.25" customHeight="1">
      <c r="H65" s="86"/>
    </row>
    <row r="66" ht="14.25" customHeight="1">
      <c r="H66" s="86"/>
    </row>
    <row r="67" ht="14.25" customHeight="1">
      <c r="H67" s="86"/>
    </row>
    <row r="68" ht="14.25" customHeight="1">
      <c r="H68" s="86"/>
    </row>
    <row r="69" ht="14.25" customHeight="1">
      <c r="H69" s="86"/>
    </row>
    <row r="70" ht="14.25" customHeight="1">
      <c r="H70" s="86"/>
    </row>
    <row r="71" ht="14.25" customHeight="1">
      <c r="H71" s="86"/>
    </row>
    <row r="72" ht="14.25" customHeight="1">
      <c r="H72" s="86"/>
    </row>
    <row r="73" ht="14.25" customHeight="1">
      <c r="H73" s="86"/>
    </row>
    <row r="74" ht="14.25" customHeight="1">
      <c r="H74" s="86"/>
    </row>
    <row r="75" ht="14.25" customHeight="1">
      <c r="H75" s="86"/>
    </row>
    <row r="76" ht="14.25" customHeight="1">
      <c r="H76" s="86"/>
    </row>
    <row r="77" ht="14.25" customHeight="1">
      <c r="H77" s="86"/>
    </row>
    <row r="78" ht="14.25" customHeight="1">
      <c r="H78" s="86"/>
    </row>
    <row r="79" ht="14.25" customHeight="1">
      <c r="H79" s="86"/>
    </row>
    <row r="80" ht="14.25" customHeight="1">
      <c r="H80" s="86"/>
    </row>
    <row r="81" ht="14.25" customHeight="1">
      <c r="H81" s="86"/>
    </row>
    <row r="82" ht="14.25" customHeight="1">
      <c r="H82" s="86"/>
    </row>
    <row r="83" ht="14.25" customHeight="1">
      <c r="H83" s="86"/>
    </row>
    <row r="84" ht="14.25" customHeight="1">
      <c r="H84" s="86"/>
    </row>
    <row r="85" ht="14.25" customHeight="1">
      <c r="H85" s="86"/>
    </row>
    <row r="86" ht="14.25" customHeight="1">
      <c r="H86" s="86"/>
    </row>
    <row r="87" ht="14.25" customHeight="1">
      <c r="H87" s="86"/>
    </row>
    <row r="88" ht="14.25" customHeight="1">
      <c r="H88" s="86"/>
    </row>
    <row r="89" ht="14.25" customHeight="1">
      <c r="H89" s="86"/>
    </row>
    <row r="90" ht="14.25" customHeight="1">
      <c r="H90" s="86"/>
    </row>
    <row r="91" ht="14.25" customHeight="1">
      <c r="H91" s="86"/>
    </row>
    <row r="92" ht="14.25" customHeight="1">
      <c r="H92" s="86"/>
    </row>
    <row r="93" ht="14.25" customHeight="1">
      <c r="H93" s="86"/>
    </row>
    <row r="94" ht="14.25" customHeight="1">
      <c r="H94" s="86"/>
    </row>
    <row r="95" ht="14.25" customHeight="1">
      <c r="H95" s="86"/>
    </row>
    <row r="96" ht="14.25" customHeight="1">
      <c r="H96" s="86"/>
    </row>
    <row r="97" ht="14.25" customHeight="1">
      <c r="H97" s="86"/>
    </row>
    <row r="98" ht="14.25" customHeight="1">
      <c r="H98" s="86"/>
    </row>
    <row r="99" ht="14.25" customHeight="1">
      <c r="H99" s="86"/>
    </row>
    <row r="100" ht="14.25" customHeight="1">
      <c r="H100" s="86"/>
    </row>
    <row r="101" ht="14.25" customHeight="1">
      <c r="H101" s="86"/>
    </row>
    <row r="102" ht="14.25" customHeight="1">
      <c r="H102" s="86"/>
    </row>
    <row r="103" ht="14.25" customHeight="1">
      <c r="H103" s="86"/>
    </row>
    <row r="104" ht="14.25" customHeight="1">
      <c r="H104" s="86"/>
    </row>
    <row r="105" ht="14.25" customHeight="1">
      <c r="H105" s="86"/>
    </row>
    <row r="106" ht="14.25" customHeight="1">
      <c r="H106" s="86"/>
    </row>
    <row r="107" ht="14.25" customHeight="1">
      <c r="H107" s="86"/>
    </row>
    <row r="108" ht="14.25" customHeight="1">
      <c r="H108" s="86"/>
    </row>
    <row r="109" ht="14.25" customHeight="1">
      <c r="H109" s="86"/>
    </row>
    <row r="110" ht="14.25" customHeight="1">
      <c r="H110" s="86"/>
    </row>
    <row r="111" ht="14.25" customHeight="1">
      <c r="H111" s="86"/>
    </row>
    <row r="112" ht="14.25" customHeight="1">
      <c r="H112" s="86"/>
    </row>
    <row r="113" ht="14.25" customHeight="1">
      <c r="H113" s="86"/>
    </row>
    <row r="114" ht="14.25" customHeight="1">
      <c r="H114" s="86"/>
    </row>
    <row r="115" ht="14.25" customHeight="1">
      <c r="H115" s="86"/>
    </row>
    <row r="116" ht="14.25" customHeight="1">
      <c r="H116" s="86"/>
    </row>
    <row r="117" ht="14.25" customHeight="1">
      <c r="H117" s="86"/>
    </row>
    <row r="118" ht="14.25" customHeight="1">
      <c r="H118" s="86"/>
    </row>
    <row r="119" ht="14.25" customHeight="1">
      <c r="H119" s="86"/>
    </row>
    <row r="120" ht="14.25" customHeight="1">
      <c r="H120" s="86"/>
    </row>
    <row r="121" ht="14.25" customHeight="1">
      <c r="H121" s="86"/>
    </row>
    <row r="122" ht="14.25" customHeight="1">
      <c r="H122" s="86"/>
    </row>
    <row r="123" ht="14.25" customHeight="1">
      <c r="H123" s="86"/>
    </row>
    <row r="124" ht="14.25" customHeight="1">
      <c r="H124" s="86"/>
    </row>
    <row r="125" ht="14.25" customHeight="1">
      <c r="H125" s="86"/>
    </row>
    <row r="126" ht="14.25" customHeight="1">
      <c r="H126" s="86"/>
    </row>
    <row r="127" ht="14.25" customHeight="1">
      <c r="H127" s="86"/>
    </row>
    <row r="128" ht="14.25" customHeight="1">
      <c r="H128" s="86"/>
    </row>
    <row r="129" ht="14.25" customHeight="1">
      <c r="H129" s="86"/>
    </row>
    <row r="130" ht="14.25" customHeight="1">
      <c r="H130" s="86"/>
    </row>
    <row r="131" ht="14.25" customHeight="1">
      <c r="H131" s="86"/>
    </row>
    <row r="132" ht="14.25" customHeight="1">
      <c r="H132" s="86"/>
    </row>
    <row r="133" ht="14.25" customHeight="1">
      <c r="H133" s="86"/>
    </row>
    <row r="134" ht="14.25" customHeight="1">
      <c r="H134" s="86"/>
    </row>
    <row r="135" ht="14.25" customHeight="1">
      <c r="H135" s="86"/>
    </row>
    <row r="136" ht="14.25" customHeight="1">
      <c r="H136" s="86"/>
    </row>
    <row r="137" ht="14.25" customHeight="1">
      <c r="H137" s="86"/>
    </row>
    <row r="138" ht="14.25" customHeight="1">
      <c r="H138" s="86"/>
    </row>
    <row r="139" ht="14.25" customHeight="1">
      <c r="H139" s="86"/>
    </row>
    <row r="140" ht="14.25" customHeight="1">
      <c r="H140" s="86"/>
    </row>
    <row r="141" ht="14.25" customHeight="1">
      <c r="H141" s="86"/>
    </row>
    <row r="142" ht="14.25" customHeight="1">
      <c r="H142" s="86"/>
    </row>
    <row r="143" ht="14.25" customHeight="1">
      <c r="H143" s="86"/>
    </row>
    <row r="144" ht="14.25" customHeight="1">
      <c r="H144" s="86"/>
    </row>
    <row r="145" ht="14.25" customHeight="1">
      <c r="H145" s="86"/>
    </row>
    <row r="146" ht="14.25" customHeight="1">
      <c r="H146" s="86"/>
    </row>
    <row r="147" ht="14.25" customHeight="1">
      <c r="H147" s="86"/>
    </row>
    <row r="148" ht="14.25" customHeight="1">
      <c r="H148" s="86"/>
    </row>
    <row r="149" ht="14.25" customHeight="1">
      <c r="H149" s="86"/>
    </row>
    <row r="150" ht="14.25" customHeight="1">
      <c r="H150" s="86"/>
    </row>
    <row r="151" ht="14.25" customHeight="1">
      <c r="H151" s="86"/>
    </row>
    <row r="152" ht="14.25" customHeight="1">
      <c r="H152" s="86"/>
    </row>
    <row r="153" ht="14.25" customHeight="1">
      <c r="H153" s="86"/>
    </row>
    <row r="154" ht="14.25" customHeight="1">
      <c r="H154" s="86"/>
    </row>
    <row r="155" ht="14.25" customHeight="1">
      <c r="H155" s="86"/>
    </row>
    <row r="156" ht="14.25" customHeight="1">
      <c r="H156" s="86"/>
    </row>
    <row r="157" ht="14.25" customHeight="1">
      <c r="H157" s="86"/>
    </row>
    <row r="158" ht="14.25" customHeight="1">
      <c r="H158" s="86"/>
    </row>
    <row r="159" ht="14.25" customHeight="1">
      <c r="H159" s="86"/>
    </row>
    <row r="160" ht="14.25" customHeight="1">
      <c r="H160" s="86"/>
    </row>
    <row r="161" ht="14.25" customHeight="1">
      <c r="H161" s="86"/>
    </row>
    <row r="162" ht="14.25" customHeight="1">
      <c r="H162" s="86"/>
    </row>
    <row r="163" ht="14.25" customHeight="1">
      <c r="H163" s="86"/>
    </row>
    <row r="164" ht="14.25" customHeight="1">
      <c r="H164" s="86"/>
    </row>
    <row r="165" ht="14.25" customHeight="1">
      <c r="H165" s="86"/>
    </row>
    <row r="166" ht="14.25" customHeight="1">
      <c r="H166" s="86"/>
    </row>
    <row r="167" ht="14.25" customHeight="1">
      <c r="H167" s="86"/>
    </row>
    <row r="168" ht="14.25" customHeight="1">
      <c r="H168" s="86"/>
    </row>
    <row r="169" ht="14.25" customHeight="1">
      <c r="H169" s="86"/>
    </row>
    <row r="170" ht="14.25" customHeight="1">
      <c r="H170" s="86"/>
    </row>
    <row r="171" ht="14.25" customHeight="1">
      <c r="H171" s="86"/>
    </row>
    <row r="172" ht="14.25" customHeight="1">
      <c r="H172" s="86"/>
    </row>
    <row r="173" ht="14.25" customHeight="1">
      <c r="H173" s="86"/>
    </row>
    <row r="174" ht="14.25" customHeight="1">
      <c r="H174" s="86"/>
    </row>
    <row r="175" ht="14.25" customHeight="1">
      <c r="H175" s="86"/>
    </row>
    <row r="176" ht="14.25" customHeight="1">
      <c r="H176" s="86"/>
    </row>
    <row r="177" ht="14.25" customHeight="1">
      <c r="H177" s="86"/>
    </row>
    <row r="178" ht="14.25" customHeight="1">
      <c r="H178" s="86"/>
    </row>
    <row r="179" ht="14.25" customHeight="1">
      <c r="H179" s="86"/>
    </row>
    <row r="180" ht="14.25" customHeight="1">
      <c r="H180" s="86"/>
    </row>
    <row r="181" ht="14.25" customHeight="1">
      <c r="H181" s="86"/>
    </row>
    <row r="182" ht="14.25" customHeight="1">
      <c r="H182" s="86"/>
    </row>
    <row r="183" ht="14.25" customHeight="1">
      <c r="H183" s="86"/>
    </row>
    <row r="184" ht="14.25" customHeight="1">
      <c r="H184" s="86"/>
    </row>
    <row r="185" ht="14.25" customHeight="1">
      <c r="H185" s="86"/>
    </row>
    <row r="186" ht="14.25" customHeight="1">
      <c r="H186" s="86"/>
    </row>
    <row r="187" ht="14.25" customHeight="1">
      <c r="H187" s="86"/>
    </row>
    <row r="188" ht="14.25" customHeight="1">
      <c r="H188" s="86"/>
    </row>
    <row r="189" ht="14.25" customHeight="1">
      <c r="H189" s="86"/>
    </row>
    <row r="190" ht="14.25" customHeight="1">
      <c r="H190" s="86"/>
    </row>
    <row r="191" ht="14.25" customHeight="1">
      <c r="H191" s="86"/>
    </row>
    <row r="192" ht="14.25" customHeight="1">
      <c r="H192" s="86"/>
    </row>
    <row r="193" ht="14.25" customHeight="1">
      <c r="H193" s="86"/>
    </row>
    <row r="194" ht="14.25" customHeight="1">
      <c r="H194" s="86"/>
    </row>
    <row r="195" ht="14.25" customHeight="1">
      <c r="H195" s="86"/>
    </row>
    <row r="196" ht="14.25" customHeight="1">
      <c r="H196" s="86"/>
    </row>
    <row r="197" ht="14.25" customHeight="1">
      <c r="H197" s="86"/>
    </row>
    <row r="198" ht="14.25" customHeight="1">
      <c r="H198" s="86"/>
    </row>
    <row r="199" ht="14.25" customHeight="1">
      <c r="H199" s="86"/>
    </row>
    <row r="200" ht="14.25" customHeight="1">
      <c r="H200" s="86"/>
    </row>
    <row r="201" ht="14.25" customHeight="1">
      <c r="H201" s="86"/>
    </row>
    <row r="202" ht="14.25" customHeight="1">
      <c r="H202" s="86"/>
    </row>
    <row r="203" ht="14.25" customHeight="1">
      <c r="H203" s="86"/>
    </row>
    <row r="204" ht="14.25" customHeight="1">
      <c r="H204" s="86"/>
    </row>
    <row r="205" ht="14.25" customHeight="1">
      <c r="H205" s="86"/>
    </row>
    <row r="206" ht="14.25" customHeight="1">
      <c r="H206" s="86"/>
    </row>
    <row r="207" ht="14.25" customHeight="1">
      <c r="H207" s="86"/>
    </row>
    <row r="208" ht="14.25" customHeight="1">
      <c r="H208" s="86"/>
    </row>
    <row r="209" ht="14.25" customHeight="1">
      <c r="H209" s="86"/>
    </row>
    <row r="210" ht="14.25" customHeight="1">
      <c r="H210" s="86"/>
    </row>
    <row r="211" ht="14.25" customHeight="1">
      <c r="H211" s="86"/>
    </row>
    <row r="212" ht="14.25" customHeight="1">
      <c r="H212" s="86"/>
    </row>
    <row r="213" ht="14.25" customHeight="1">
      <c r="H213" s="86"/>
    </row>
    <row r="214" ht="14.25" customHeight="1">
      <c r="H214" s="86"/>
    </row>
    <row r="215" ht="14.25" customHeight="1">
      <c r="H215" s="86"/>
    </row>
    <row r="216" ht="14.25" customHeight="1">
      <c r="H216" s="86"/>
    </row>
    <row r="217" ht="14.25" customHeight="1">
      <c r="H217" s="86"/>
    </row>
    <row r="218" ht="14.25" customHeight="1">
      <c r="H218" s="86"/>
    </row>
    <row r="219" ht="14.25" customHeight="1">
      <c r="H219" s="86"/>
    </row>
    <row r="220" ht="14.25" customHeight="1">
      <c r="H220" s="86"/>
    </row>
    <row r="221" ht="14.25" customHeight="1">
      <c r="H221" s="86"/>
    </row>
    <row r="222" ht="14.25" customHeight="1">
      <c r="H222" s="86"/>
    </row>
    <row r="223" ht="14.25" customHeight="1">
      <c r="H223" s="86"/>
    </row>
    <row r="224" ht="14.25" customHeight="1">
      <c r="H224" s="86"/>
    </row>
    <row r="225" ht="14.25" customHeight="1">
      <c r="H225" s="86"/>
    </row>
    <row r="226" ht="14.25" customHeight="1">
      <c r="H226" s="86"/>
    </row>
    <row r="227" ht="14.25" customHeight="1">
      <c r="H227" s="86"/>
    </row>
    <row r="228" ht="14.25" customHeight="1">
      <c r="H228" s="86"/>
    </row>
    <row r="229" ht="14.25" customHeight="1">
      <c r="H229" s="86"/>
    </row>
    <row r="230" ht="14.25" customHeight="1">
      <c r="H230" s="86"/>
    </row>
    <row r="231" ht="14.25" customHeight="1">
      <c r="H231" s="86"/>
    </row>
    <row r="232" ht="14.25" customHeight="1">
      <c r="H232" s="86"/>
    </row>
    <row r="233" ht="14.25" customHeight="1">
      <c r="H233" s="86"/>
    </row>
    <row r="234" ht="14.25" customHeight="1">
      <c r="H234" s="86"/>
    </row>
    <row r="235" ht="14.25" customHeight="1">
      <c r="H235" s="86"/>
    </row>
    <row r="236" ht="14.25" customHeight="1">
      <c r="H236" s="86"/>
    </row>
    <row r="237" ht="14.25" customHeight="1">
      <c r="H237" s="86"/>
    </row>
    <row r="238" ht="14.25" customHeight="1">
      <c r="H238" s="86"/>
    </row>
    <row r="239" ht="14.25" customHeight="1">
      <c r="H239" s="86"/>
    </row>
    <row r="240" ht="14.25" customHeight="1">
      <c r="H240" s="86"/>
    </row>
    <row r="241" ht="14.25" customHeight="1">
      <c r="H241" s="86"/>
    </row>
    <row r="242" ht="14.25" customHeight="1">
      <c r="H242" s="86"/>
    </row>
    <row r="243" ht="14.25" customHeight="1">
      <c r="H243" s="86"/>
    </row>
    <row r="244" ht="14.25" customHeight="1">
      <c r="H244" s="86"/>
    </row>
    <row r="245" ht="14.25" customHeight="1">
      <c r="H245" s="86"/>
    </row>
    <row r="246" ht="14.25" customHeight="1">
      <c r="H246" s="86"/>
    </row>
    <row r="247" ht="14.25" customHeight="1">
      <c r="H247" s="86"/>
    </row>
    <row r="248" ht="14.25" customHeight="1">
      <c r="H248" s="86"/>
    </row>
    <row r="249" ht="14.25" customHeight="1">
      <c r="H249" s="86"/>
    </row>
    <row r="250" ht="14.25" customHeight="1">
      <c r="H250" s="86"/>
    </row>
    <row r="251" ht="14.25" customHeight="1">
      <c r="H251" s="86"/>
    </row>
    <row r="252" ht="14.25" customHeight="1">
      <c r="H252" s="86"/>
    </row>
    <row r="253" ht="14.25" customHeight="1">
      <c r="H253" s="86"/>
    </row>
    <row r="254" ht="14.25" customHeight="1">
      <c r="H254" s="86"/>
    </row>
    <row r="255" ht="14.25" customHeight="1">
      <c r="H255" s="86"/>
    </row>
    <row r="256" ht="14.25" customHeight="1">
      <c r="H256" s="86"/>
    </row>
    <row r="257" ht="14.25" customHeight="1">
      <c r="H257" s="86"/>
    </row>
    <row r="258" ht="14.25" customHeight="1">
      <c r="H258" s="86"/>
    </row>
    <row r="259" ht="14.25" customHeight="1">
      <c r="H259" s="86"/>
    </row>
    <row r="260" ht="14.25" customHeight="1">
      <c r="H260" s="86"/>
    </row>
    <row r="261" ht="14.25" customHeight="1">
      <c r="H261" s="86"/>
    </row>
    <row r="262" ht="14.25" customHeight="1">
      <c r="H262" s="86"/>
    </row>
    <row r="263" ht="14.25" customHeight="1">
      <c r="H263" s="86"/>
    </row>
    <row r="264" ht="14.25" customHeight="1">
      <c r="H264" s="86"/>
    </row>
    <row r="265" ht="14.25" customHeight="1">
      <c r="H265" s="86"/>
    </row>
    <row r="266" ht="14.25" customHeight="1">
      <c r="H266" s="86"/>
    </row>
    <row r="267" ht="14.25" customHeight="1">
      <c r="H267" s="86"/>
    </row>
    <row r="268" ht="14.25" customHeight="1">
      <c r="H268" s="86"/>
    </row>
    <row r="269" ht="14.25" customHeight="1">
      <c r="H269" s="86"/>
    </row>
    <row r="270" ht="14.25" customHeight="1">
      <c r="H270" s="86"/>
    </row>
    <row r="271" ht="14.25" customHeight="1">
      <c r="H271" s="86"/>
    </row>
    <row r="272" ht="14.25" customHeight="1">
      <c r="H272" s="86"/>
    </row>
    <row r="273" ht="14.25" customHeight="1">
      <c r="H273" s="86"/>
    </row>
    <row r="274" ht="14.25" customHeight="1">
      <c r="H274" s="86"/>
    </row>
    <row r="275" ht="14.25" customHeight="1">
      <c r="H275" s="86"/>
    </row>
    <row r="276" ht="14.25" customHeight="1">
      <c r="H276" s="86"/>
    </row>
    <row r="277" ht="14.25" customHeight="1">
      <c r="H277" s="86"/>
    </row>
    <row r="278" ht="14.25" customHeight="1">
      <c r="H278" s="86"/>
    </row>
    <row r="279" ht="14.25" customHeight="1">
      <c r="H279" s="86"/>
    </row>
    <row r="280" ht="14.25" customHeight="1">
      <c r="H280" s="86"/>
    </row>
    <row r="281" ht="14.25" customHeight="1">
      <c r="H281" s="86"/>
    </row>
    <row r="282" ht="14.25" customHeight="1">
      <c r="H282" s="86"/>
    </row>
    <row r="283" ht="14.25" customHeight="1">
      <c r="H283" s="86"/>
    </row>
    <row r="284" ht="14.25" customHeight="1">
      <c r="H284" s="86"/>
    </row>
    <row r="285" ht="14.25" customHeight="1">
      <c r="H285" s="86"/>
    </row>
    <row r="286" ht="14.25" customHeight="1">
      <c r="H286" s="86"/>
    </row>
    <row r="287" ht="14.25" customHeight="1">
      <c r="H287" s="86"/>
    </row>
    <row r="288" ht="14.25" customHeight="1">
      <c r="H288" s="86"/>
    </row>
    <row r="289" ht="14.25" customHeight="1">
      <c r="H289" s="86"/>
    </row>
    <row r="290" ht="14.25" customHeight="1">
      <c r="H290" s="86"/>
    </row>
    <row r="291" ht="14.25" customHeight="1">
      <c r="H291" s="86"/>
    </row>
    <row r="292" ht="14.25" customHeight="1">
      <c r="H292" s="86"/>
    </row>
    <row r="293" ht="14.25" customHeight="1">
      <c r="H293" s="86"/>
    </row>
    <row r="294" ht="14.25" customHeight="1">
      <c r="H294" s="86"/>
    </row>
    <row r="295" ht="14.25" customHeight="1">
      <c r="H295" s="86"/>
    </row>
    <row r="296" ht="14.25" customHeight="1">
      <c r="H296" s="86"/>
    </row>
    <row r="297" ht="14.25" customHeight="1">
      <c r="H297" s="86"/>
    </row>
    <row r="298" ht="14.25" customHeight="1">
      <c r="H298" s="86"/>
    </row>
    <row r="299" ht="14.25" customHeight="1">
      <c r="H299" s="86"/>
    </row>
    <row r="300" ht="14.25" customHeight="1">
      <c r="H300" s="86"/>
    </row>
    <row r="301" ht="14.25" customHeight="1">
      <c r="H301" s="86"/>
    </row>
    <row r="302" ht="14.25" customHeight="1">
      <c r="H302" s="86"/>
    </row>
    <row r="303" ht="14.25" customHeight="1">
      <c r="H303" s="86"/>
    </row>
    <row r="304" ht="14.25" customHeight="1">
      <c r="H304" s="86"/>
    </row>
    <row r="305" ht="14.25" customHeight="1">
      <c r="H305" s="86"/>
    </row>
    <row r="306" ht="14.25" customHeight="1">
      <c r="H306" s="86"/>
    </row>
    <row r="307" ht="14.25" customHeight="1">
      <c r="H307" s="86"/>
    </row>
    <row r="308" ht="14.25" customHeight="1">
      <c r="H308" s="86"/>
    </row>
    <row r="309" ht="14.25" customHeight="1">
      <c r="H309" s="86"/>
    </row>
    <row r="310" ht="14.25" customHeight="1">
      <c r="H310" s="86"/>
    </row>
    <row r="311" ht="14.25" customHeight="1">
      <c r="H311" s="86"/>
    </row>
    <row r="312" ht="14.25" customHeight="1">
      <c r="H312" s="86"/>
    </row>
    <row r="313" ht="14.25" customHeight="1">
      <c r="H313" s="86"/>
    </row>
    <row r="314" ht="14.25" customHeight="1">
      <c r="H314" s="86"/>
    </row>
    <row r="315" ht="14.25" customHeight="1">
      <c r="H315" s="86"/>
    </row>
    <row r="316" ht="14.25" customHeight="1">
      <c r="H316" s="86"/>
    </row>
    <row r="317" ht="14.25" customHeight="1">
      <c r="H317" s="86"/>
    </row>
    <row r="318" ht="14.25" customHeight="1">
      <c r="H318" s="86"/>
    </row>
    <row r="319" ht="14.25" customHeight="1">
      <c r="H319" s="86"/>
    </row>
    <row r="320" ht="14.25" customHeight="1">
      <c r="H320" s="86"/>
    </row>
    <row r="321" ht="14.25" customHeight="1">
      <c r="H321" s="86"/>
    </row>
    <row r="322" ht="14.25" customHeight="1">
      <c r="H322" s="86"/>
    </row>
    <row r="323" ht="14.25" customHeight="1">
      <c r="H323" s="86"/>
    </row>
    <row r="324" ht="14.25" customHeight="1">
      <c r="H324" s="86"/>
    </row>
    <row r="325" ht="14.25" customHeight="1">
      <c r="H325" s="86"/>
    </row>
    <row r="326" ht="14.25" customHeight="1">
      <c r="H326" s="86"/>
    </row>
    <row r="327" ht="14.25" customHeight="1">
      <c r="H327" s="86"/>
    </row>
    <row r="328" ht="14.25" customHeight="1">
      <c r="H328" s="86"/>
    </row>
    <row r="329" ht="14.25" customHeight="1">
      <c r="H329" s="86"/>
    </row>
    <row r="330" ht="14.25" customHeight="1">
      <c r="H330" s="86"/>
    </row>
    <row r="331" ht="14.25" customHeight="1">
      <c r="H331" s="86"/>
    </row>
    <row r="332" ht="14.25" customHeight="1">
      <c r="H332" s="86"/>
    </row>
    <row r="333" ht="14.25" customHeight="1">
      <c r="H333" s="86"/>
    </row>
    <row r="334" ht="14.25" customHeight="1">
      <c r="H334" s="86"/>
    </row>
    <row r="335" ht="14.25" customHeight="1">
      <c r="H335" s="86"/>
    </row>
    <row r="336" ht="14.25" customHeight="1">
      <c r="H336" s="86"/>
    </row>
    <row r="337" ht="14.25" customHeight="1">
      <c r="H337" s="86"/>
    </row>
    <row r="338" ht="14.25" customHeight="1">
      <c r="H338" s="86"/>
    </row>
    <row r="339" ht="14.25" customHeight="1">
      <c r="H339" s="86"/>
    </row>
    <row r="340" ht="14.25" customHeight="1">
      <c r="H340" s="86"/>
    </row>
    <row r="341" ht="14.25" customHeight="1">
      <c r="H341" s="86"/>
    </row>
    <row r="342" ht="14.25" customHeight="1">
      <c r="H342" s="86"/>
    </row>
    <row r="343" ht="14.25" customHeight="1">
      <c r="H343" s="86"/>
    </row>
    <row r="344" ht="14.25" customHeight="1">
      <c r="H344" s="86"/>
    </row>
    <row r="345" ht="14.25" customHeight="1">
      <c r="H345" s="86"/>
    </row>
    <row r="346" ht="14.25" customHeight="1">
      <c r="H346" s="86"/>
    </row>
    <row r="347" ht="14.25" customHeight="1">
      <c r="H347" s="86"/>
    </row>
    <row r="348" ht="14.25" customHeight="1">
      <c r="H348" s="86"/>
    </row>
    <row r="349" ht="14.25" customHeight="1">
      <c r="H349" s="86"/>
    </row>
    <row r="350" ht="14.25" customHeight="1">
      <c r="H350" s="86"/>
    </row>
    <row r="351" ht="14.25" customHeight="1">
      <c r="H351" s="86"/>
    </row>
    <row r="352" ht="14.25" customHeight="1">
      <c r="H352" s="86"/>
    </row>
    <row r="353" ht="14.25" customHeight="1">
      <c r="H353" s="86"/>
    </row>
    <row r="354" ht="14.25" customHeight="1">
      <c r="H354" s="86"/>
    </row>
    <row r="355" ht="14.25" customHeight="1">
      <c r="H355" s="86"/>
    </row>
    <row r="356" ht="14.25" customHeight="1">
      <c r="H356" s="86"/>
    </row>
    <row r="357" ht="14.25" customHeight="1">
      <c r="H357" s="86"/>
    </row>
    <row r="358" ht="14.25" customHeight="1">
      <c r="H358" s="86"/>
    </row>
    <row r="359" ht="14.25" customHeight="1">
      <c r="H359" s="86"/>
    </row>
    <row r="360" ht="14.25" customHeight="1">
      <c r="H360" s="86"/>
    </row>
    <row r="361" ht="14.25" customHeight="1">
      <c r="H361" s="86"/>
    </row>
    <row r="362" ht="14.25" customHeight="1">
      <c r="H362" s="86"/>
    </row>
    <row r="363" ht="14.25" customHeight="1">
      <c r="H363" s="86"/>
    </row>
    <row r="364" ht="14.25" customHeight="1">
      <c r="H364" s="86"/>
    </row>
    <row r="365" ht="14.25" customHeight="1">
      <c r="H365" s="86"/>
    </row>
    <row r="366" ht="14.25" customHeight="1">
      <c r="H366" s="86"/>
    </row>
    <row r="367" ht="14.25" customHeight="1">
      <c r="H367" s="86"/>
    </row>
    <row r="368" ht="14.25" customHeight="1">
      <c r="H368" s="86"/>
    </row>
    <row r="369" ht="14.25" customHeight="1">
      <c r="H369" s="86"/>
    </row>
    <row r="370" ht="14.25" customHeight="1">
      <c r="H370" s="86"/>
    </row>
    <row r="371" ht="14.25" customHeight="1">
      <c r="H371" s="86"/>
    </row>
    <row r="372" ht="14.25" customHeight="1">
      <c r="H372" s="86"/>
    </row>
    <row r="373" ht="14.25" customHeight="1">
      <c r="H373" s="86"/>
    </row>
    <row r="374" ht="14.25" customHeight="1">
      <c r="H374" s="86"/>
    </row>
    <row r="375" ht="14.25" customHeight="1">
      <c r="H375" s="86"/>
    </row>
    <row r="376" ht="14.25" customHeight="1">
      <c r="H376" s="86"/>
    </row>
    <row r="377" ht="14.25" customHeight="1">
      <c r="H377" s="86"/>
    </row>
    <row r="378" ht="14.25" customHeight="1">
      <c r="H378" s="86"/>
    </row>
    <row r="379" ht="14.25" customHeight="1">
      <c r="H379" s="86"/>
    </row>
    <row r="380" ht="14.25" customHeight="1">
      <c r="H380" s="86"/>
    </row>
    <row r="381" ht="14.25" customHeight="1">
      <c r="H381" s="86"/>
    </row>
    <row r="382" ht="14.25" customHeight="1">
      <c r="H382" s="86"/>
    </row>
    <row r="383" ht="14.25" customHeight="1">
      <c r="H383" s="86"/>
    </row>
    <row r="384" ht="14.25" customHeight="1">
      <c r="H384" s="86"/>
    </row>
    <row r="385" ht="14.25" customHeight="1">
      <c r="H385" s="86"/>
    </row>
    <row r="386" ht="14.25" customHeight="1">
      <c r="H386" s="86"/>
    </row>
    <row r="387" ht="14.25" customHeight="1">
      <c r="H387" s="86"/>
    </row>
    <row r="388" ht="14.25" customHeight="1">
      <c r="H388" s="86"/>
    </row>
    <row r="389" ht="14.25" customHeight="1">
      <c r="H389" s="86"/>
    </row>
    <row r="390" ht="14.25" customHeight="1">
      <c r="H390" s="86"/>
    </row>
    <row r="391" ht="14.25" customHeight="1">
      <c r="H391" s="86"/>
    </row>
    <row r="392" ht="14.25" customHeight="1">
      <c r="H392" s="86"/>
    </row>
    <row r="393" ht="14.25" customHeight="1">
      <c r="H393" s="86"/>
    </row>
    <row r="394" ht="14.25" customHeight="1">
      <c r="H394" s="86"/>
    </row>
    <row r="395" ht="14.25" customHeight="1">
      <c r="H395" s="86"/>
    </row>
    <row r="396" ht="14.25" customHeight="1">
      <c r="H396" s="86"/>
    </row>
    <row r="397" ht="14.25" customHeight="1">
      <c r="H397" s="86"/>
    </row>
    <row r="398" ht="14.25" customHeight="1">
      <c r="H398" s="86"/>
    </row>
    <row r="399" ht="14.25" customHeight="1">
      <c r="H399" s="86"/>
    </row>
    <row r="400" ht="14.25" customHeight="1">
      <c r="H400" s="86"/>
    </row>
    <row r="401" ht="14.25" customHeight="1">
      <c r="H401" s="86"/>
    </row>
    <row r="402" ht="14.25" customHeight="1">
      <c r="H402" s="86"/>
    </row>
    <row r="403" ht="14.25" customHeight="1">
      <c r="H403" s="86"/>
    </row>
    <row r="404" ht="14.25" customHeight="1">
      <c r="H404" s="86"/>
    </row>
    <row r="405" ht="14.25" customHeight="1">
      <c r="H405" s="86"/>
    </row>
    <row r="406" ht="14.25" customHeight="1">
      <c r="H406" s="86"/>
    </row>
    <row r="407" ht="14.25" customHeight="1">
      <c r="H407" s="86"/>
    </row>
    <row r="408" ht="14.25" customHeight="1">
      <c r="H408" s="86"/>
    </row>
    <row r="409" ht="14.25" customHeight="1">
      <c r="H409" s="86"/>
    </row>
    <row r="410" ht="14.25" customHeight="1">
      <c r="H410" s="86"/>
    </row>
    <row r="411" ht="14.25" customHeight="1">
      <c r="H411" s="86"/>
    </row>
    <row r="412" ht="14.25" customHeight="1">
      <c r="H412" s="86"/>
    </row>
    <row r="413" ht="14.25" customHeight="1">
      <c r="H413" s="86"/>
    </row>
    <row r="414" ht="14.25" customHeight="1">
      <c r="H414" s="86"/>
    </row>
    <row r="415" ht="14.25" customHeight="1">
      <c r="H415" s="86"/>
    </row>
    <row r="416" ht="14.25" customHeight="1">
      <c r="H416" s="86"/>
    </row>
    <row r="417" ht="14.25" customHeight="1">
      <c r="H417" s="86"/>
    </row>
    <row r="418" ht="14.25" customHeight="1">
      <c r="H418" s="86"/>
    </row>
    <row r="419" ht="14.25" customHeight="1">
      <c r="H419" s="86"/>
    </row>
    <row r="420" ht="14.25" customHeight="1">
      <c r="H420" s="86"/>
    </row>
    <row r="421" ht="14.25" customHeight="1">
      <c r="H421" s="86"/>
    </row>
    <row r="422" ht="14.25" customHeight="1">
      <c r="H422" s="86"/>
    </row>
    <row r="423" ht="14.25" customHeight="1">
      <c r="H423" s="86"/>
    </row>
    <row r="424" ht="14.25" customHeight="1">
      <c r="H424" s="86"/>
    </row>
    <row r="425" ht="14.25" customHeight="1">
      <c r="H425" s="86"/>
    </row>
    <row r="426" ht="14.25" customHeight="1">
      <c r="H426" s="86"/>
    </row>
    <row r="427" ht="14.25" customHeight="1">
      <c r="H427" s="86"/>
    </row>
    <row r="428" ht="14.25" customHeight="1">
      <c r="H428" s="86"/>
    </row>
    <row r="429" ht="14.25" customHeight="1">
      <c r="H429" s="86"/>
    </row>
    <row r="430" ht="14.25" customHeight="1">
      <c r="H430" s="86"/>
    </row>
    <row r="431" ht="14.25" customHeight="1">
      <c r="H431" s="86"/>
    </row>
    <row r="432" ht="14.25" customHeight="1">
      <c r="H432" s="86"/>
    </row>
    <row r="433" ht="14.25" customHeight="1">
      <c r="H433" s="86"/>
    </row>
    <row r="434" ht="14.25" customHeight="1">
      <c r="H434" s="86"/>
    </row>
    <row r="435" ht="14.25" customHeight="1">
      <c r="H435" s="86"/>
    </row>
    <row r="436" ht="14.25" customHeight="1">
      <c r="H436" s="86"/>
    </row>
    <row r="437" ht="14.25" customHeight="1">
      <c r="H437" s="86"/>
    </row>
    <row r="438" ht="14.25" customHeight="1">
      <c r="H438" s="86"/>
    </row>
    <row r="439" ht="14.25" customHeight="1">
      <c r="H439" s="86"/>
    </row>
    <row r="440" ht="14.25" customHeight="1">
      <c r="H440" s="86"/>
    </row>
    <row r="441" ht="14.25" customHeight="1">
      <c r="H441" s="86"/>
    </row>
    <row r="442" ht="14.25" customHeight="1">
      <c r="H442" s="86"/>
    </row>
    <row r="443" ht="14.25" customHeight="1">
      <c r="H443" s="86"/>
    </row>
    <row r="444" ht="14.25" customHeight="1">
      <c r="H444" s="86"/>
    </row>
    <row r="445" ht="14.25" customHeight="1">
      <c r="H445" s="86"/>
    </row>
    <row r="446" ht="14.25" customHeight="1">
      <c r="H446" s="86"/>
    </row>
    <row r="447" ht="14.25" customHeight="1">
      <c r="H447" s="86"/>
    </row>
    <row r="448" ht="14.25" customHeight="1">
      <c r="H448" s="86"/>
    </row>
    <row r="449" ht="14.25" customHeight="1">
      <c r="H449" s="86"/>
    </row>
    <row r="450" ht="14.25" customHeight="1">
      <c r="H450" s="86"/>
    </row>
    <row r="451" ht="14.25" customHeight="1">
      <c r="H451" s="86"/>
    </row>
    <row r="452" ht="14.25" customHeight="1">
      <c r="H452" s="86"/>
    </row>
    <row r="453" ht="14.25" customHeight="1">
      <c r="H453" s="86"/>
    </row>
    <row r="454" ht="14.25" customHeight="1">
      <c r="H454" s="86"/>
    </row>
    <row r="455" ht="14.25" customHeight="1">
      <c r="H455" s="86"/>
    </row>
    <row r="456" ht="14.25" customHeight="1">
      <c r="H456" s="86"/>
    </row>
    <row r="457" ht="14.25" customHeight="1">
      <c r="H457" s="86"/>
    </row>
    <row r="458" ht="14.25" customHeight="1">
      <c r="H458" s="86"/>
    </row>
    <row r="459" ht="14.25" customHeight="1">
      <c r="H459" s="86"/>
    </row>
    <row r="460" ht="14.25" customHeight="1">
      <c r="H460" s="86"/>
    </row>
    <row r="461" ht="14.25" customHeight="1">
      <c r="H461" s="86"/>
    </row>
    <row r="462" ht="14.25" customHeight="1">
      <c r="H462" s="86"/>
    </row>
    <row r="463" ht="14.25" customHeight="1">
      <c r="H463" s="86"/>
    </row>
    <row r="464" ht="14.25" customHeight="1">
      <c r="H464" s="86"/>
    </row>
    <row r="465" ht="14.25" customHeight="1">
      <c r="H465" s="86"/>
    </row>
    <row r="466" ht="14.25" customHeight="1">
      <c r="H466" s="86"/>
    </row>
    <row r="467" ht="14.25" customHeight="1">
      <c r="H467" s="86"/>
    </row>
    <row r="468" ht="14.25" customHeight="1">
      <c r="H468" s="86"/>
    </row>
    <row r="469" ht="14.25" customHeight="1">
      <c r="H469" s="86"/>
    </row>
    <row r="470" ht="14.25" customHeight="1">
      <c r="H470" s="86"/>
    </row>
    <row r="471" ht="14.25" customHeight="1">
      <c r="H471" s="86"/>
    </row>
    <row r="472" ht="14.25" customHeight="1">
      <c r="H472" s="86"/>
    </row>
    <row r="473" ht="14.25" customHeight="1">
      <c r="H473" s="86"/>
    </row>
    <row r="474" ht="14.25" customHeight="1">
      <c r="H474" s="86"/>
    </row>
    <row r="475" ht="14.25" customHeight="1">
      <c r="H475" s="86"/>
    </row>
    <row r="476" ht="14.25" customHeight="1">
      <c r="H476" s="86"/>
    </row>
    <row r="477" ht="14.25" customHeight="1">
      <c r="H477" s="86"/>
    </row>
    <row r="478" ht="14.25" customHeight="1">
      <c r="H478" s="86"/>
    </row>
    <row r="479" ht="14.25" customHeight="1">
      <c r="H479" s="86"/>
    </row>
    <row r="480" ht="14.25" customHeight="1">
      <c r="H480" s="86"/>
    </row>
    <row r="481" ht="14.25" customHeight="1">
      <c r="H481" s="86"/>
    </row>
    <row r="482" ht="14.25" customHeight="1">
      <c r="H482" s="86"/>
    </row>
    <row r="483" ht="14.25" customHeight="1">
      <c r="H483" s="86"/>
    </row>
    <row r="484" ht="14.25" customHeight="1">
      <c r="H484" s="86"/>
    </row>
    <row r="485" ht="14.25" customHeight="1">
      <c r="H485" s="86"/>
    </row>
    <row r="486" ht="14.25" customHeight="1">
      <c r="H486" s="86"/>
    </row>
    <row r="487" ht="14.25" customHeight="1">
      <c r="H487" s="86"/>
    </row>
    <row r="488" ht="14.25" customHeight="1">
      <c r="H488" s="86"/>
    </row>
    <row r="489" ht="14.25" customHeight="1">
      <c r="H489" s="86"/>
    </row>
    <row r="490" ht="14.25" customHeight="1">
      <c r="H490" s="86"/>
    </row>
    <row r="491" ht="14.25" customHeight="1">
      <c r="H491" s="86"/>
    </row>
    <row r="492" ht="14.25" customHeight="1">
      <c r="H492" s="86"/>
    </row>
    <row r="493" ht="14.25" customHeight="1">
      <c r="H493" s="86"/>
    </row>
    <row r="494" ht="14.25" customHeight="1">
      <c r="H494" s="86"/>
    </row>
    <row r="495" ht="14.25" customHeight="1">
      <c r="H495" s="86"/>
    </row>
    <row r="496" ht="14.25" customHeight="1">
      <c r="H496" s="86"/>
    </row>
    <row r="497" ht="14.25" customHeight="1">
      <c r="H497" s="86"/>
    </row>
    <row r="498" ht="14.25" customHeight="1">
      <c r="H498" s="86"/>
    </row>
    <row r="499" ht="14.25" customHeight="1">
      <c r="H499" s="86"/>
    </row>
    <row r="500" ht="14.25" customHeight="1">
      <c r="H500" s="86"/>
    </row>
    <row r="501" ht="14.25" customHeight="1">
      <c r="H501" s="86"/>
    </row>
    <row r="502" ht="14.25" customHeight="1">
      <c r="H502" s="86"/>
    </row>
    <row r="503" ht="14.25" customHeight="1">
      <c r="H503" s="86"/>
    </row>
    <row r="504" ht="14.25" customHeight="1">
      <c r="H504" s="86"/>
    </row>
    <row r="505" ht="14.25" customHeight="1">
      <c r="H505" s="86"/>
    </row>
    <row r="506" ht="14.25" customHeight="1">
      <c r="H506" s="86"/>
    </row>
    <row r="507" ht="14.25" customHeight="1">
      <c r="H507" s="86"/>
    </row>
    <row r="508" ht="14.25" customHeight="1">
      <c r="H508" s="86"/>
    </row>
    <row r="509" ht="14.25" customHeight="1">
      <c r="H509" s="86"/>
    </row>
    <row r="510" ht="14.25" customHeight="1">
      <c r="H510" s="86"/>
    </row>
    <row r="511" ht="14.25" customHeight="1">
      <c r="H511" s="86"/>
    </row>
    <row r="512" ht="14.25" customHeight="1">
      <c r="H512" s="86"/>
    </row>
    <row r="513" ht="14.25" customHeight="1">
      <c r="H513" s="86"/>
    </row>
    <row r="514" ht="14.25" customHeight="1">
      <c r="H514" s="86"/>
    </row>
    <row r="515" ht="14.25" customHeight="1">
      <c r="H515" s="86"/>
    </row>
    <row r="516" ht="14.25" customHeight="1">
      <c r="H516" s="86"/>
    </row>
    <row r="517" ht="14.25" customHeight="1">
      <c r="H517" s="86"/>
    </row>
    <row r="518" ht="14.25" customHeight="1">
      <c r="H518" s="86"/>
    </row>
    <row r="519" ht="14.25" customHeight="1">
      <c r="H519" s="86"/>
    </row>
    <row r="520" ht="14.25" customHeight="1">
      <c r="H520" s="86"/>
    </row>
    <row r="521" ht="14.25" customHeight="1">
      <c r="H521" s="86"/>
    </row>
    <row r="522" ht="14.25" customHeight="1">
      <c r="H522" s="86"/>
    </row>
    <row r="523" ht="14.25" customHeight="1">
      <c r="H523" s="86"/>
    </row>
    <row r="524" ht="14.25" customHeight="1">
      <c r="H524" s="86"/>
    </row>
    <row r="525" ht="14.25" customHeight="1">
      <c r="H525" s="86"/>
    </row>
    <row r="526" ht="14.25" customHeight="1">
      <c r="H526" s="86"/>
    </row>
    <row r="527" ht="14.25" customHeight="1">
      <c r="H527" s="86"/>
    </row>
    <row r="528" ht="14.25" customHeight="1">
      <c r="H528" s="86"/>
    </row>
    <row r="529" ht="14.25" customHeight="1">
      <c r="H529" s="86"/>
    </row>
    <row r="530" ht="14.25" customHeight="1">
      <c r="H530" s="86"/>
    </row>
    <row r="531" ht="14.25" customHeight="1">
      <c r="H531" s="86"/>
    </row>
    <row r="532" ht="14.25" customHeight="1">
      <c r="H532" s="86"/>
    </row>
    <row r="533" ht="14.25" customHeight="1">
      <c r="H533" s="86"/>
    </row>
    <row r="534" ht="14.25" customHeight="1">
      <c r="H534" s="86"/>
    </row>
    <row r="535" ht="14.25" customHeight="1">
      <c r="H535" s="86"/>
    </row>
    <row r="536" ht="14.25" customHeight="1">
      <c r="H536" s="86"/>
    </row>
    <row r="537" ht="14.25" customHeight="1">
      <c r="H537" s="86"/>
    </row>
    <row r="538" ht="14.25" customHeight="1">
      <c r="H538" s="86"/>
    </row>
    <row r="539" ht="14.25" customHeight="1">
      <c r="H539" s="86"/>
    </row>
    <row r="540" ht="14.25" customHeight="1">
      <c r="H540" s="86"/>
    </row>
    <row r="541" ht="14.25" customHeight="1">
      <c r="H541" s="86"/>
    </row>
    <row r="542" ht="14.25" customHeight="1">
      <c r="H542" s="86"/>
    </row>
    <row r="543" ht="14.25" customHeight="1">
      <c r="H543" s="86"/>
    </row>
    <row r="544" ht="14.25" customHeight="1">
      <c r="H544" s="86"/>
    </row>
    <row r="545" ht="14.25" customHeight="1">
      <c r="H545" s="86"/>
    </row>
    <row r="546" ht="14.25" customHeight="1">
      <c r="H546" s="86"/>
    </row>
    <row r="547" ht="14.25" customHeight="1">
      <c r="H547" s="86"/>
    </row>
    <row r="548" ht="14.25" customHeight="1">
      <c r="H548" s="86"/>
    </row>
    <row r="549" ht="14.25" customHeight="1">
      <c r="H549" s="86"/>
    </row>
    <row r="550" ht="14.25" customHeight="1">
      <c r="H550" s="86"/>
    </row>
    <row r="551" ht="14.25" customHeight="1">
      <c r="H551" s="86"/>
    </row>
    <row r="552" ht="14.25" customHeight="1">
      <c r="H552" s="86"/>
    </row>
    <row r="553" ht="14.25" customHeight="1">
      <c r="H553" s="86"/>
    </row>
    <row r="554" ht="14.25" customHeight="1">
      <c r="H554" s="86"/>
    </row>
    <row r="555" ht="14.25" customHeight="1">
      <c r="H555" s="86"/>
    </row>
    <row r="556" ht="14.25" customHeight="1">
      <c r="H556" s="86"/>
    </row>
    <row r="557" ht="14.25" customHeight="1">
      <c r="H557" s="86"/>
    </row>
    <row r="558" ht="14.25" customHeight="1">
      <c r="H558" s="86"/>
    </row>
    <row r="559" ht="14.25" customHeight="1">
      <c r="H559" s="86"/>
    </row>
    <row r="560" ht="14.25" customHeight="1">
      <c r="H560" s="86"/>
    </row>
    <row r="561" ht="14.25" customHeight="1">
      <c r="H561" s="86"/>
    </row>
    <row r="562" ht="14.25" customHeight="1">
      <c r="H562" s="86"/>
    </row>
    <row r="563" ht="14.25" customHeight="1">
      <c r="H563" s="86"/>
    </row>
    <row r="564" ht="14.25" customHeight="1">
      <c r="H564" s="86"/>
    </row>
    <row r="565" ht="14.25" customHeight="1">
      <c r="H565" s="86"/>
    </row>
    <row r="566" ht="14.25" customHeight="1">
      <c r="H566" s="86"/>
    </row>
    <row r="567" ht="14.25" customHeight="1">
      <c r="H567" s="86"/>
    </row>
    <row r="568" ht="14.25" customHeight="1">
      <c r="H568" s="86"/>
    </row>
    <row r="569" ht="14.25" customHeight="1">
      <c r="H569" s="86"/>
    </row>
    <row r="570" ht="14.25" customHeight="1">
      <c r="H570" s="86"/>
    </row>
    <row r="571" ht="14.25" customHeight="1">
      <c r="H571" s="86"/>
    </row>
    <row r="572" ht="14.25" customHeight="1">
      <c r="H572" s="86"/>
    </row>
    <row r="573" ht="14.25" customHeight="1">
      <c r="H573" s="86"/>
    </row>
    <row r="574" ht="14.25" customHeight="1">
      <c r="H574" s="86"/>
    </row>
    <row r="575" ht="14.25" customHeight="1">
      <c r="H575" s="86"/>
    </row>
    <row r="576" ht="14.25" customHeight="1">
      <c r="H576" s="86"/>
    </row>
    <row r="577" ht="14.25" customHeight="1">
      <c r="H577" s="86"/>
    </row>
    <row r="578" ht="14.25" customHeight="1">
      <c r="H578" s="86"/>
    </row>
    <row r="579" ht="14.25" customHeight="1">
      <c r="H579" s="86"/>
    </row>
    <row r="580" ht="14.25" customHeight="1">
      <c r="H580" s="86"/>
    </row>
    <row r="581" ht="14.25" customHeight="1">
      <c r="H581" s="86"/>
    </row>
    <row r="582" ht="14.25" customHeight="1">
      <c r="H582" s="86"/>
    </row>
    <row r="583" ht="14.25" customHeight="1">
      <c r="H583" s="86"/>
    </row>
    <row r="584" ht="14.25" customHeight="1">
      <c r="H584" s="86"/>
    </row>
    <row r="585" ht="14.25" customHeight="1">
      <c r="H585" s="86"/>
    </row>
    <row r="586" ht="14.25" customHeight="1">
      <c r="H586" s="86"/>
    </row>
    <row r="587" ht="14.25" customHeight="1">
      <c r="H587" s="86"/>
    </row>
    <row r="588" ht="14.25" customHeight="1">
      <c r="H588" s="86"/>
    </row>
    <row r="589" ht="14.25" customHeight="1">
      <c r="H589" s="86"/>
    </row>
    <row r="590" ht="14.25" customHeight="1">
      <c r="H590" s="86"/>
    </row>
    <row r="591" ht="14.25" customHeight="1">
      <c r="H591" s="86"/>
    </row>
    <row r="592" ht="14.25" customHeight="1">
      <c r="H592" s="86"/>
    </row>
    <row r="593" ht="14.25" customHeight="1">
      <c r="H593" s="86"/>
    </row>
    <row r="594" ht="14.25" customHeight="1">
      <c r="H594" s="86"/>
    </row>
    <row r="595" ht="14.25" customHeight="1">
      <c r="H595" s="86"/>
    </row>
    <row r="596" ht="14.25" customHeight="1">
      <c r="H596" s="86"/>
    </row>
    <row r="597" ht="14.25" customHeight="1">
      <c r="H597" s="86"/>
    </row>
    <row r="598" ht="14.25" customHeight="1">
      <c r="H598" s="86"/>
    </row>
    <row r="599" ht="14.25" customHeight="1">
      <c r="H599" s="86"/>
    </row>
    <row r="600" ht="14.25" customHeight="1">
      <c r="H600" s="86"/>
    </row>
    <row r="601" ht="14.25" customHeight="1">
      <c r="H601" s="86"/>
    </row>
    <row r="602" ht="14.25" customHeight="1">
      <c r="H602" s="86"/>
    </row>
    <row r="603" ht="14.25" customHeight="1">
      <c r="H603" s="86"/>
    </row>
    <row r="604" ht="14.25" customHeight="1">
      <c r="H604" s="86"/>
    </row>
    <row r="605" ht="14.25" customHeight="1">
      <c r="H605" s="86"/>
    </row>
    <row r="606" ht="14.25" customHeight="1">
      <c r="H606" s="86"/>
    </row>
    <row r="607" ht="14.25" customHeight="1">
      <c r="H607" s="86"/>
    </row>
    <row r="608" ht="14.25" customHeight="1">
      <c r="H608" s="86"/>
    </row>
    <row r="609" ht="14.25" customHeight="1">
      <c r="H609" s="86"/>
    </row>
    <row r="610" ht="14.25" customHeight="1">
      <c r="H610" s="86"/>
    </row>
    <row r="611" ht="14.25" customHeight="1">
      <c r="H611" s="86"/>
    </row>
    <row r="612" ht="14.25" customHeight="1">
      <c r="H612" s="86"/>
    </row>
    <row r="613" ht="14.25" customHeight="1">
      <c r="H613" s="86"/>
    </row>
    <row r="614" ht="14.25" customHeight="1">
      <c r="H614" s="86"/>
    </row>
    <row r="615" ht="14.25" customHeight="1">
      <c r="H615" s="86"/>
    </row>
    <row r="616" ht="14.25" customHeight="1">
      <c r="H616" s="86"/>
    </row>
    <row r="617" ht="14.25" customHeight="1">
      <c r="H617" s="86"/>
    </row>
    <row r="618" ht="14.25" customHeight="1">
      <c r="H618" s="86"/>
    </row>
    <row r="619" ht="14.25" customHeight="1">
      <c r="H619" s="86"/>
    </row>
    <row r="620" ht="14.25" customHeight="1">
      <c r="H620" s="86"/>
    </row>
    <row r="621" ht="14.25" customHeight="1">
      <c r="H621" s="86"/>
    </row>
    <row r="622" ht="14.25" customHeight="1">
      <c r="H622" s="86"/>
    </row>
    <row r="623" ht="14.25" customHeight="1">
      <c r="H623" s="86"/>
    </row>
    <row r="624" ht="14.25" customHeight="1">
      <c r="H624" s="86"/>
    </row>
    <row r="625" ht="14.25" customHeight="1">
      <c r="H625" s="86"/>
    </row>
    <row r="626" ht="14.25" customHeight="1">
      <c r="H626" s="86"/>
    </row>
    <row r="627" ht="14.25" customHeight="1">
      <c r="H627" s="86"/>
    </row>
    <row r="628" ht="14.25" customHeight="1">
      <c r="H628" s="86"/>
    </row>
    <row r="629" ht="14.25" customHeight="1">
      <c r="H629" s="86"/>
    </row>
    <row r="630" ht="14.25" customHeight="1">
      <c r="H630" s="86"/>
    </row>
    <row r="631" ht="14.25" customHeight="1">
      <c r="H631" s="86"/>
    </row>
    <row r="632" ht="14.25" customHeight="1">
      <c r="H632" s="86"/>
    </row>
    <row r="633" ht="14.25" customHeight="1">
      <c r="H633" s="86"/>
    </row>
    <row r="634" ht="14.25" customHeight="1">
      <c r="H634" s="86"/>
    </row>
    <row r="635" ht="14.25" customHeight="1">
      <c r="H635" s="86"/>
    </row>
    <row r="636" ht="14.25" customHeight="1">
      <c r="H636" s="86"/>
    </row>
    <row r="637" ht="14.25" customHeight="1">
      <c r="H637" s="86"/>
    </row>
    <row r="638" ht="14.25" customHeight="1">
      <c r="H638" s="86"/>
    </row>
    <row r="639" ht="14.25" customHeight="1">
      <c r="H639" s="86"/>
    </row>
    <row r="640" ht="14.25" customHeight="1">
      <c r="H640" s="86"/>
    </row>
    <row r="641" ht="14.25" customHeight="1">
      <c r="H641" s="86"/>
    </row>
    <row r="642" ht="14.25" customHeight="1">
      <c r="H642" s="86"/>
    </row>
    <row r="643" ht="14.25" customHeight="1">
      <c r="H643" s="86"/>
    </row>
    <row r="644" ht="14.25" customHeight="1">
      <c r="H644" s="86"/>
    </row>
    <row r="645" ht="14.25" customHeight="1">
      <c r="H645" s="86"/>
    </row>
    <row r="646" ht="14.25" customHeight="1">
      <c r="H646" s="86"/>
    </row>
    <row r="647" ht="14.25" customHeight="1">
      <c r="H647" s="86"/>
    </row>
    <row r="648" ht="14.25" customHeight="1">
      <c r="H648" s="86"/>
    </row>
    <row r="649" ht="14.25" customHeight="1">
      <c r="H649" s="86"/>
    </row>
    <row r="650" ht="14.25" customHeight="1">
      <c r="H650" s="86"/>
    </row>
    <row r="651" ht="14.25" customHeight="1">
      <c r="H651" s="86"/>
    </row>
    <row r="652" ht="14.25" customHeight="1">
      <c r="H652" s="86"/>
    </row>
    <row r="653" ht="14.25" customHeight="1">
      <c r="H653" s="86"/>
    </row>
    <row r="654" ht="14.25" customHeight="1">
      <c r="H654" s="86"/>
    </row>
    <row r="655" ht="14.25" customHeight="1">
      <c r="H655" s="86"/>
    </row>
    <row r="656" ht="14.25" customHeight="1">
      <c r="H656" s="86"/>
    </row>
    <row r="657" ht="14.25" customHeight="1">
      <c r="H657" s="86"/>
    </row>
    <row r="658" ht="14.25" customHeight="1">
      <c r="H658" s="86"/>
    </row>
    <row r="659" ht="14.25" customHeight="1">
      <c r="H659" s="86"/>
    </row>
    <row r="660" ht="14.25" customHeight="1">
      <c r="H660" s="86"/>
    </row>
    <row r="661" ht="14.25" customHeight="1">
      <c r="H661" s="86"/>
    </row>
    <row r="662" ht="14.25" customHeight="1">
      <c r="H662" s="86"/>
    </row>
    <row r="663" ht="14.25" customHeight="1">
      <c r="H663" s="86"/>
    </row>
    <row r="664" ht="14.25" customHeight="1">
      <c r="H664" s="86"/>
    </row>
    <row r="665" ht="14.25" customHeight="1">
      <c r="H665" s="86"/>
    </row>
    <row r="666" ht="14.25" customHeight="1">
      <c r="H666" s="86"/>
    </row>
    <row r="667" ht="14.25" customHeight="1">
      <c r="H667" s="86"/>
    </row>
    <row r="668" ht="14.25" customHeight="1">
      <c r="H668" s="86"/>
    </row>
    <row r="669" ht="14.25" customHeight="1">
      <c r="H669" s="86"/>
    </row>
    <row r="670" ht="14.25" customHeight="1">
      <c r="H670" s="86"/>
    </row>
    <row r="671" ht="14.25" customHeight="1">
      <c r="H671" s="86"/>
    </row>
    <row r="672" ht="14.25" customHeight="1">
      <c r="H672" s="86"/>
    </row>
    <row r="673" ht="14.25" customHeight="1">
      <c r="H673" s="86"/>
    </row>
    <row r="674" ht="14.25" customHeight="1">
      <c r="H674" s="86"/>
    </row>
    <row r="675" ht="14.25" customHeight="1">
      <c r="H675" s="86"/>
    </row>
    <row r="676" ht="14.25" customHeight="1">
      <c r="H676" s="86"/>
    </row>
    <row r="677" ht="14.25" customHeight="1">
      <c r="H677" s="86"/>
    </row>
    <row r="678" ht="14.25" customHeight="1">
      <c r="H678" s="86"/>
    </row>
    <row r="679" ht="14.25" customHeight="1">
      <c r="H679" s="86"/>
    </row>
    <row r="680" ht="14.25" customHeight="1">
      <c r="H680" s="86"/>
    </row>
    <row r="681" ht="14.25" customHeight="1">
      <c r="H681" s="86"/>
    </row>
    <row r="682" ht="14.25" customHeight="1">
      <c r="H682" s="86"/>
    </row>
    <row r="683" ht="14.25" customHeight="1">
      <c r="H683" s="86"/>
    </row>
    <row r="684" ht="14.25" customHeight="1">
      <c r="H684" s="86"/>
    </row>
    <row r="685" ht="14.25" customHeight="1">
      <c r="H685" s="86"/>
    </row>
    <row r="686" ht="14.25" customHeight="1">
      <c r="H686" s="86"/>
    </row>
    <row r="687" ht="14.25" customHeight="1">
      <c r="H687" s="86"/>
    </row>
    <row r="688" ht="14.25" customHeight="1">
      <c r="H688" s="86"/>
    </row>
    <row r="689" ht="14.25" customHeight="1">
      <c r="H689" s="86"/>
    </row>
    <row r="690" ht="14.25" customHeight="1">
      <c r="H690" s="86"/>
    </row>
    <row r="691" ht="14.25" customHeight="1">
      <c r="H691" s="86"/>
    </row>
    <row r="692" ht="14.25" customHeight="1">
      <c r="H692" s="86"/>
    </row>
    <row r="693" ht="14.25" customHeight="1">
      <c r="H693" s="86"/>
    </row>
    <row r="694" ht="14.25" customHeight="1">
      <c r="H694" s="86"/>
    </row>
    <row r="695" ht="14.25" customHeight="1">
      <c r="H695" s="86"/>
    </row>
    <row r="696" ht="14.25" customHeight="1">
      <c r="H696" s="86"/>
    </row>
    <row r="697" ht="14.25" customHeight="1">
      <c r="H697" s="86"/>
    </row>
    <row r="698" ht="14.25" customHeight="1">
      <c r="H698" s="86"/>
    </row>
    <row r="699" ht="14.25" customHeight="1">
      <c r="H699" s="86"/>
    </row>
    <row r="700" ht="14.25" customHeight="1">
      <c r="H700" s="86"/>
    </row>
    <row r="701" ht="14.25" customHeight="1">
      <c r="H701" s="86"/>
    </row>
    <row r="702" ht="14.25" customHeight="1">
      <c r="H702" s="86"/>
    </row>
    <row r="703" ht="14.25" customHeight="1">
      <c r="H703" s="86"/>
    </row>
    <row r="704" ht="14.25" customHeight="1">
      <c r="H704" s="86"/>
    </row>
    <row r="705" ht="14.25" customHeight="1">
      <c r="H705" s="86"/>
    </row>
    <row r="706" ht="14.25" customHeight="1">
      <c r="H706" s="86"/>
    </row>
    <row r="707" ht="14.25" customHeight="1">
      <c r="H707" s="86"/>
    </row>
    <row r="708" ht="14.25" customHeight="1">
      <c r="H708" s="86"/>
    </row>
    <row r="709" ht="14.25" customHeight="1">
      <c r="H709" s="86"/>
    </row>
    <row r="710" ht="14.25" customHeight="1">
      <c r="H710" s="86"/>
    </row>
    <row r="711" ht="14.25" customHeight="1">
      <c r="H711" s="86"/>
    </row>
    <row r="712" ht="14.25" customHeight="1">
      <c r="H712" s="86"/>
    </row>
    <row r="713" ht="14.25" customHeight="1">
      <c r="H713" s="86"/>
    </row>
    <row r="714" ht="14.25" customHeight="1">
      <c r="H714" s="86"/>
    </row>
    <row r="715" ht="14.25" customHeight="1">
      <c r="H715" s="86"/>
    </row>
    <row r="716" ht="14.25" customHeight="1">
      <c r="H716" s="86"/>
    </row>
    <row r="717" ht="14.25" customHeight="1">
      <c r="H717" s="86"/>
    </row>
    <row r="718" ht="14.25" customHeight="1">
      <c r="H718" s="86"/>
    </row>
    <row r="719" ht="14.25" customHeight="1">
      <c r="H719" s="86"/>
    </row>
    <row r="720" ht="14.25" customHeight="1">
      <c r="H720" s="86"/>
    </row>
    <row r="721" ht="14.25" customHeight="1">
      <c r="H721" s="86"/>
    </row>
    <row r="722" ht="14.25" customHeight="1">
      <c r="H722" s="86"/>
    </row>
    <row r="723" ht="14.25" customHeight="1">
      <c r="H723" s="86"/>
    </row>
    <row r="724" ht="14.25" customHeight="1">
      <c r="H724" s="86"/>
    </row>
    <row r="725" ht="14.25" customHeight="1">
      <c r="H725" s="86"/>
    </row>
    <row r="726" ht="14.25" customHeight="1">
      <c r="H726" s="86"/>
    </row>
    <row r="727" ht="14.25" customHeight="1">
      <c r="H727" s="86"/>
    </row>
    <row r="728" ht="14.25" customHeight="1">
      <c r="H728" s="86"/>
    </row>
    <row r="729" ht="14.25" customHeight="1">
      <c r="H729" s="86"/>
    </row>
    <row r="730" ht="14.25" customHeight="1">
      <c r="H730" s="86"/>
    </row>
    <row r="731" ht="14.25" customHeight="1">
      <c r="H731" s="86"/>
    </row>
    <row r="732" ht="14.25" customHeight="1">
      <c r="H732" s="86"/>
    </row>
    <row r="733" ht="14.25" customHeight="1">
      <c r="H733" s="86"/>
    </row>
    <row r="734" ht="14.25" customHeight="1">
      <c r="H734" s="86"/>
    </row>
    <row r="735" ht="14.25" customHeight="1">
      <c r="H735" s="86"/>
    </row>
    <row r="736" ht="14.25" customHeight="1">
      <c r="H736" s="86"/>
    </row>
    <row r="737" ht="14.25" customHeight="1">
      <c r="H737" s="86"/>
    </row>
    <row r="738" ht="14.25" customHeight="1">
      <c r="H738" s="86"/>
    </row>
    <row r="739" ht="14.25" customHeight="1">
      <c r="H739" s="86"/>
    </row>
    <row r="740" ht="14.25" customHeight="1">
      <c r="H740" s="86"/>
    </row>
    <row r="741" ht="14.25" customHeight="1">
      <c r="H741" s="86"/>
    </row>
    <row r="742" ht="14.25" customHeight="1">
      <c r="H742" s="86"/>
    </row>
    <row r="743" ht="14.25" customHeight="1">
      <c r="H743" s="86"/>
    </row>
    <row r="744" ht="14.25" customHeight="1">
      <c r="H744" s="86"/>
    </row>
    <row r="745" ht="14.25" customHeight="1">
      <c r="H745" s="86"/>
    </row>
    <row r="746" ht="14.25" customHeight="1">
      <c r="H746" s="86"/>
    </row>
    <row r="747" ht="14.25" customHeight="1">
      <c r="H747" s="86"/>
    </row>
    <row r="748" ht="14.25" customHeight="1">
      <c r="H748" s="86"/>
    </row>
    <row r="749" ht="14.25" customHeight="1">
      <c r="H749" s="86"/>
    </row>
    <row r="750" ht="14.25" customHeight="1">
      <c r="H750" s="86"/>
    </row>
    <row r="751" ht="14.25" customHeight="1">
      <c r="H751" s="86"/>
    </row>
    <row r="752" ht="14.25" customHeight="1">
      <c r="H752" s="86"/>
    </row>
    <row r="753" ht="14.25" customHeight="1">
      <c r="H753" s="86"/>
    </row>
    <row r="754" ht="14.25" customHeight="1">
      <c r="H754" s="86"/>
    </row>
    <row r="755" ht="14.25" customHeight="1">
      <c r="H755" s="86"/>
    </row>
    <row r="756" ht="14.25" customHeight="1">
      <c r="H756" s="86"/>
    </row>
    <row r="757" ht="14.25" customHeight="1">
      <c r="H757" s="86"/>
    </row>
    <row r="758" ht="14.25" customHeight="1">
      <c r="H758" s="86"/>
    </row>
    <row r="759" ht="14.25" customHeight="1">
      <c r="H759" s="86"/>
    </row>
    <row r="760" ht="14.25" customHeight="1">
      <c r="H760" s="86"/>
    </row>
    <row r="761" ht="14.25" customHeight="1">
      <c r="H761" s="86"/>
    </row>
    <row r="762" ht="14.25" customHeight="1">
      <c r="H762" s="86"/>
    </row>
    <row r="763" ht="14.25" customHeight="1">
      <c r="H763" s="86"/>
    </row>
    <row r="764" ht="14.25" customHeight="1">
      <c r="H764" s="86"/>
    </row>
    <row r="765" ht="14.25" customHeight="1">
      <c r="H765" s="86"/>
    </row>
    <row r="766" ht="14.25" customHeight="1">
      <c r="H766" s="86"/>
    </row>
    <row r="767" ht="14.25" customHeight="1">
      <c r="H767" s="86"/>
    </row>
    <row r="768" ht="14.25" customHeight="1">
      <c r="H768" s="86"/>
    </row>
    <row r="769" ht="14.25" customHeight="1">
      <c r="H769" s="86"/>
    </row>
    <row r="770" ht="14.25" customHeight="1">
      <c r="H770" s="86"/>
    </row>
    <row r="771" ht="14.25" customHeight="1">
      <c r="H771" s="86"/>
    </row>
    <row r="772" ht="14.25" customHeight="1">
      <c r="H772" s="86"/>
    </row>
    <row r="773" ht="14.25" customHeight="1">
      <c r="H773" s="86"/>
    </row>
    <row r="774" ht="14.25" customHeight="1">
      <c r="H774" s="86"/>
    </row>
    <row r="775" ht="14.25" customHeight="1">
      <c r="H775" s="86"/>
    </row>
    <row r="776" ht="14.25" customHeight="1">
      <c r="H776" s="86"/>
    </row>
    <row r="777" ht="14.25" customHeight="1">
      <c r="H777" s="86"/>
    </row>
    <row r="778" ht="14.25" customHeight="1">
      <c r="H778" s="86"/>
    </row>
    <row r="779" ht="14.25" customHeight="1">
      <c r="H779" s="86"/>
    </row>
    <row r="780" ht="14.25" customHeight="1">
      <c r="H780" s="86"/>
    </row>
    <row r="781" ht="14.25" customHeight="1">
      <c r="H781" s="86"/>
    </row>
    <row r="782" ht="14.25" customHeight="1">
      <c r="H782" s="86"/>
    </row>
    <row r="783" ht="14.25" customHeight="1">
      <c r="H783" s="86"/>
    </row>
    <row r="784" ht="14.25" customHeight="1">
      <c r="H784" s="86"/>
    </row>
    <row r="785" ht="14.25" customHeight="1">
      <c r="H785" s="86"/>
    </row>
    <row r="786" ht="14.25" customHeight="1">
      <c r="H786" s="86"/>
    </row>
    <row r="787" ht="14.25" customHeight="1">
      <c r="H787" s="86"/>
    </row>
    <row r="788" ht="14.25" customHeight="1">
      <c r="H788" s="86"/>
    </row>
    <row r="789" ht="14.25" customHeight="1">
      <c r="H789" s="86"/>
    </row>
    <row r="790" ht="14.25" customHeight="1">
      <c r="H790" s="86"/>
    </row>
    <row r="791" ht="14.25" customHeight="1">
      <c r="H791" s="86"/>
    </row>
    <row r="792" ht="14.25" customHeight="1">
      <c r="H792" s="86"/>
    </row>
    <row r="793" ht="14.25" customHeight="1">
      <c r="H793" s="86"/>
    </row>
    <row r="794" ht="14.25" customHeight="1">
      <c r="H794" s="86"/>
    </row>
    <row r="795" ht="14.25" customHeight="1">
      <c r="H795" s="86"/>
    </row>
    <row r="796" ht="14.25" customHeight="1">
      <c r="H796" s="86"/>
    </row>
    <row r="797" ht="14.25" customHeight="1">
      <c r="H797" s="86"/>
    </row>
    <row r="798" ht="14.25" customHeight="1">
      <c r="H798" s="86"/>
    </row>
    <row r="799" ht="14.25" customHeight="1">
      <c r="H799" s="86"/>
    </row>
    <row r="800" ht="14.25" customHeight="1">
      <c r="H800" s="86"/>
    </row>
    <row r="801" ht="14.25" customHeight="1">
      <c r="H801" s="86"/>
    </row>
    <row r="802" ht="14.25" customHeight="1">
      <c r="H802" s="86"/>
    </row>
    <row r="803" ht="14.25" customHeight="1">
      <c r="H803" s="86"/>
    </row>
    <row r="804" ht="14.25" customHeight="1">
      <c r="H804" s="86"/>
    </row>
    <row r="805" ht="14.25" customHeight="1">
      <c r="H805" s="86"/>
    </row>
    <row r="806" ht="14.25" customHeight="1">
      <c r="H806" s="86"/>
    </row>
    <row r="807" ht="14.25" customHeight="1">
      <c r="H807" s="86"/>
    </row>
    <row r="808" ht="14.25" customHeight="1">
      <c r="H808" s="86"/>
    </row>
    <row r="809" ht="14.25" customHeight="1">
      <c r="H809" s="86"/>
    </row>
    <row r="810" ht="14.25" customHeight="1">
      <c r="H810" s="86"/>
    </row>
    <row r="811" ht="14.25" customHeight="1">
      <c r="H811" s="86"/>
    </row>
    <row r="812" ht="14.25" customHeight="1">
      <c r="H812" s="86"/>
    </row>
    <row r="813" ht="14.25" customHeight="1">
      <c r="H813" s="86"/>
    </row>
    <row r="814" ht="14.25" customHeight="1">
      <c r="H814" s="86"/>
    </row>
    <row r="815" ht="14.25" customHeight="1">
      <c r="H815" s="86"/>
    </row>
    <row r="816" ht="14.25" customHeight="1">
      <c r="H816" s="86"/>
    </row>
    <row r="817" ht="14.25" customHeight="1">
      <c r="H817" s="86"/>
    </row>
    <row r="818" ht="14.25" customHeight="1">
      <c r="H818" s="86"/>
    </row>
    <row r="819" ht="14.25" customHeight="1">
      <c r="H819" s="86"/>
    </row>
    <row r="820" ht="14.25" customHeight="1">
      <c r="H820" s="86"/>
    </row>
    <row r="821" ht="14.25" customHeight="1">
      <c r="H821" s="86"/>
    </row>
    <row r="822" ht="14.25" customHeight="1">
      <c r="H822" s="86"/>
    </row>
    <row r="823" ht="14.25" customHeight="1">
      <c r="H823" s="86"/>
    </row>
    <row r="824" ht="14.25" customHeight="1">
      <c r="H824" s="86"/>
    </row>
    <row r="825" ht="14.25" customHeight="1">
      <c r="H825" s="86"/>
    </row>
    <row r="826" ht="14.25" customHeight="1">
      <c r="H826" s="86"/>
    </row>
    <row r="827" ht="14.25" customHeight="1">
      <c r="H827" s="86"/>
    </row>
    <row r="828" ht="14.25" customHeight="1">
      <c r="H828" s="86"/>
    </row>
    <row r="829" ht="14.25" customHeight="1">
      <c r="H829" s="86"/>
    </row>
    <row r="830" ht="14.25" customHeight="1">
      <c r="H830" s="86"/>
    </row>
    <row r="831" ht="14.25" customHeight="1">
      <c r="H831" s="86"/>
    </row>
    <row r="832" ht="14.25" customHeight="1">
      <c r="H832" s="86"/>
    </row>
    <row r="833" ht="14.25" customHeight="1">
      <c r="H833" s="86"/>
    </row>
    <row r="834" ht="14.25" customHeight="1">
      <c r="H834" s="86"/>
    </row>
    <row r="835" ht="14.25" customHeight="1">
      <c r="H835" s="86"/>
    </row>
    <row r="836" ht="14.25" customHeight="1">
      <c r="H836" s="86"/>
    </row>
    <row r="837" ht="14.25" customHeight="1">
      <c r="H837" s="86"/>
    </row>
    <row r="838" ht="14.25" customHeight="1">
      <c r="H838" s="86"/>
    </row>
    <row r="839" ht="14.25" customHeight="1">
      <c r="H839" s="86"/>
    </row>
    <row r="840" ht="14.25" customHeight="1">
      <c r="H840" s="86"/>
    </row>
    <row r="841" ht="14.25" customHeight="1">
      <c r="H841" s="86"/>
    </row>
    <row r="842" ht="14.25" customHeight="1">
      <c r="H842" s="86"/>
    </row>
    <row r="843" ht="14.25" customHeight="1">
      <c r="H843" s="86"/>
    </row>
    <row r="844" ht="14.25" customHeight="1">
      <c r="H844" s="86"/>
    </row>
    <row r="845" ht="14.25" customHeight="1">
      <c r="H845" s="86"/>
    </row>
    <row r="846" ht="14.25" customHeight="1">
      <c r="H846" s="86"/>
    </row>
    <row r="847" ht="14.25" customHeight="1">
      <c r="H847" s="86"/>
    </row>
    <row r="848" ht="14.25" customHeight="1">
      <c r="H848" s="86"/>
    </row>
    <row r="849" ht="14.25" customHeight="1">
      <c r="H849" s="86"/>
    </row>
    <row r="850" ht="14.25" customHeight="1">
      <c r="H850" s="86"/>
    </row>
    <row r="851" ht="14.25" customHeight="1">
      <c r="H851" s="86"/>
    </row>
    <row r="852" ht="14.25" customHeight="1">
      <c r="H852" s="86"/>
    </row>
    <row r="853" ht="14.25" customHeight="1">
      <c r="H853" s="86"/>
    </row>
    <row r="854" ht="14.25" customHeight="1">
      <c r="H854" s="86"/>
    </row>
    <row r="855" ht="14.25" customHeight="1">
      <c r="H855" s="86"/>
    </row>
    <row r="856" ht="14.25" customHeight="1">
      <c r="H856" s="86"/>
    </row>
    <row r="857" ht="14.25" customHeight="1">
      <c r="H857" s="86"/>
    </row>
    <row r="858" ht="14.25" customHeight="1">
      <c r="H858" s="86"/>
    </row>
    <row r="859" ht="14.25" customHeight="1">
      <c r="H859" s="86"/>
    </row>
    <row r="860" ht="14.25" customHeight="1">
      <c r="H860" s="86"/>
    </row>
    <row r="861" ht="14.25" customHeight="1">
      <c r="H861" s="86"/>
    </row>
    <row r="862" ht="14.25" customHeight="1">
      <c r="H862" s="86"/>
    </row>
    <row r="863" ht="14.25" customHeight="1">
      <c r="H863" s="86"/>
    </row>
    <row r="864" ht="14.25" customHeight="1">
      <c r="H864" s="86"/>
    </row>
    <row r="865" ht="14.25" customHeight="1">
      <c r="H865" s="86"/>
    </row>
    <row r="866" ht="14.25" customHeight="1">
      <c r="H866" s="86"/>
    </row>
    <row r="867" ht="14.25" customHeight="1">
      <c r="H867" s="86"/>
    </row>
    <row r="868" ht="14.25" customHeight="1">
      <c r="H868" s="86"/>
    </row>
    <row r="869" ht="14.25" customHeight="1">
      <c r="H869" s="86"/>
    </row>
    <row r="870" ht="14.25" customHeight="1">
      <c r="H870" s="86"/>
    </row>
    <row r="871" ht="14.25" customHeight="1">
      <c r="H871" s="86"/>
    </row>
    <row r="872" ht="14.25" customHeight="1">
      <c r="H872" s="86"/>
    </row>
    <row r="873" ht="14.25" customHeight="1">
      <c r="H873" s="86"/>
    </row>
    <row r="874" ht="14.25" customHeight="1">
      <c r="H874" s="86"/>
    </row>
    <row r="875" ht="14.25" customHeight="1">
      <c r="H875" s="86"/>
    </row>
    <row r="876" ht="14.25" customHeight="1">
      <c r="H876" s="86"/>
    </row>
    <row r="877" ht="14.25" customHeight="1">
      <c r="H877" s="86"/>
    </row>
    <row r="878" ht="14.25" customHeight="1">
      <c r="H878" s="86"/>
    </row>
    <row r="879" ht="14.25" customHeight="1">
      <c r="H879" s="86"/>
    </row>
    <row r="880" ht="14.25" customHeight="1">
      <c r="H880" s="86"/>
    </row>
    <row r="881" ht="14.25" customHeight="1">
      <c r="H881" s="86"/>
    </row>
    <row r="882" ht="14.25" customHeight="1">
      <c r="H882" s="86"/>
    </row>
    <row r="883" ht="14.25" customHeight="1">
      <c r="H883" s="86"/>
    </row>
    <row r="884" ht="14.25" customHeight="1">
      <c r="H884" s="86"/>
    </row>
    <row r="885" ht="14.25" customHeight="1">
      <c r="H885" s="86"/>
    </row>
    <row r="886" ht="14.25" customHeight="1">
      <c r="H886" s="86"/>
    </row>
    <row r="887" ht="14.25" customHeight="1">
      <c r="H887" s="86"/>
    </row>
    <row r="888" ht="14.25" customHeight="1">
      <c r="H888" s="86"/>
    </row>
    <row r="889" ht="14.25" customHeight="1">
      <c r="H889" s="86"/>
    </row>
    <row r="890" ht="14.25" customHeight="1">
      <c r="H890" s="86"/>
    </row>
    <row r="891" ht="14.25" customHeight="1">
      <c r="H891" s="86"/>
    </row>
    <row r="892" ht="14.25" customHeight="1">
      <c r="H892" s="86"/>
    </row>
    <row r="893" ht="14.25" customHeight="1">
      <c r="H893" s="86"/>
    </row>
    <row r="894" ht="14.25" customHeight="1">
      <c r="H894" s="86"/>
    </row>
    <row r="895" ht="14.25" customHeight="1">
      <c r="H895" s="86"/>
    </row>
    <row r="896" ht="14.25" customHeight="1">
      <c r="H896" s="86"/>
    </row>
    <row r="897" ht="14.25" customHeight="1">
      <c r="H897" s="86"/>
    </row>
    <row r="898" ht="14.25" customHeight="1">
      <c r="H898" s="86"/>
    </row>
    <row r="899" ht="14.25" customHeight="1">
      <c r="H899" s="86"/>
    </row>
    <row r="900" ht="14.25" customHeight="1">
      <c r="H900" s="86"/>
    </row>
    <row r="901" ht="14.25" customHeight="1">
      <c r="H901" s="86"/>
    </row>
    <row r="902" ht="14.25" customHeight="1">
      <c r="H902" s="86"/>
    </row>
    <row r="903" ht="14.25" customHeight="1">
      <c r="H903" s="86"/>
    </row>
    <row r="904" ht="14.25" customHeight="1">
      <c r="H904" s="86"/>
    </row>
    <row r="905" ht="14.25" customHeight="1">
      <c r="H905" s="86"/>
    </row>
    <row r="906" ht="14.25" customHeight="1">
      <c r="H906" s="86"/>
    </row>
    <row r="907" ht="14.25" customHeight="1">
      <c r="H907" s="86"/>
    </row>
    <row r="908" ht="14.25" customHeight="1">
      <c r="H908" s="86"/>
    </row>
    <row r="909" ht="14.25" customHeight="1">
      <c r="H909" s="86"/>
    </row>
    <row r="910" ht="14.25" customHeight="1">
      <c r="H910" s="86"/>
    </row>
    <row r="911" ht="14.25" customHeight="1">
      <c r="H911" s="86"/>
    </row>
    <row r="912" ht="14.25" customHeight="1">
      <c r="H912" s="86"/>
    </row>
    <row r="913" ht="14.25" customHeight="1">
      <c r="H913" s="86"/>
    </row>
    <row r="914" ht="14.25" customHeight="1">
      <c r="H914" s="86"/>
    </row>
    <row r="915" ht="14.25" customHeight="1">
      <c r="H915" s="86"/>
    </row>
    <row r="916" ht="14.25" customHeight="1">
      <c r="H916" s="86"/>
    </row>
    <row r="917" ht="14.25" customHeight="1">
      <c r="H917" s="86"/>
    </row>
    <row r="918" ht="14.25" customHeight="1">
      <c r="H918" s="86"/>
    </row>
    <row r="919" ht="14.25" customHeight="1">
      <c r="H919" s="86"/>
    </row>
    <row r="920" ht="14.25" customHeight="1">
      <c r="H920" s="86"/>
    </row>
    <row r="921" ht="14.25" customHeight="1">
      <c r="H921" s="86"/>
    </row>
    <row r="922" ht="14.25" customHeight="1">
      <c r="H922" s="86"/>
    </row>
    <row r="923" ht="14.25" customHeight="1">
      <c r="H923" s="86"/>
    </row>
    <row r="924" ht="14.25" customHeight="1">
      <c r="H924" s="86"/>
    </row>
    <row r="925" ht="14.25" customHeight="1">
      <c r="H925" s="86"/>
    </row>
    <row r="926" ht="14.25" customHeight="1">
      <c r="H926" s="86"/>
    </row>
    <row r="927" ht="14.25" customHeight="1">
      <c r="H927" s="86"/>
    </row>
    <row r="928" ht="14.25" customHeight="1">
      <c r="H928" s="86"/>
    </row>
    <row r="929" ht="14.25" customHeight="1">
      <c r="H929" s="86"/>
    </row>
    <row r="930" ht="14.25" customHeight="1">
      <c r="H930" s="86"/>
    </row>
    <row r="931" ht="14.25" customHeight="1">
      <c r="H931" s="86"/>
    </row>
    <row r="932" ht="14.25" customHeight="1">
      <c r="H932" s="86"/>
    </row>
    <row r="933" ht="14.25" customHeight="1">
      <c r="H933" s="86"/>
    </row>
    <row r="934" ht="14.25" customHeight="1">
      <c r="H934" s="86"/>
    </row>
    <row r="935" ht="14.25" customHeight="1">
      <c r="H935" s="86"/>
    </row>
    <row r="936" ht="14.25" customHeight="1">
      <c r="H936" s="86"/>
    </row>
    <row r="937" ht="14.25" customHeight="1">
      <c r="H937" s="86"/>
    </row>
    <row r="938" ht="14.25" customHeight="1">
      <c r="H938" s="86"/>
    </row>
    <row r="939" ht="14.25" customHeight="1">
      <c r="H939" s="86"/>
    </row>
    <row r="940" ht="14.25" customHeight="1">
      <c r="H940" s="86"/>
    </row>
    <row r="941" ht="14.25" customHeight="1">
      <c r="H941" s="86"/>
    </row>
    <row r="942" ht="14.25" customHeight="1">
      <c r="H942" s="86"/>
    </row>
    <row r="943" ht="14.25" customHeight="1">
      <c r="H943" s="86"/>
    </row>
    <row r="944" ht="14.25" customHeight="1">
      <c r="H944" s="86"/>
    </row>
    <row r="945" ht="14.25" customHeight="1">
      <c r="H945" s="86"/>
    </row>
    <row r="946" ht="14.25" customHeight="1">
      <c r="H946" s="86"/>
    </row>
    <row r="947" ht="14.25" customHeight="1">
      <c r="H947" s="86"/>
    </row>
    <row r="948" ht="14.25" customHeight="1">
      <c r="H948" s="86"/>
    </row>
    <row r="949" ht="14.25" customHeight="1">
      <c r="H949" s="86"/>
    </row>
    <row r="950" ht="14.25" customHeight="1">
      <c r="H950" s="86"/>
    </row>
    <row r="951" ht="14.25" customHeight="1">
      <c r="H951" s="86"/>
    </row>
    <row r="952" ht="14.25" customHeight="1">
      <c r="H952" s="86"/>
    </row>
    <row r="953" ht="14.25" customHeight="1">
      <c r="H953" s="86"/>
    </row>
    <row r="954" ht="14.25" customHeight="1">
      <c r="H954" s="86"/>
    </row>
    <row r="955" ht="14.25" customHeight="1">
      <c r="H955" s="86"/>
    </row>
    <row r="956" ht="14.25" customHeight="1">
      <c r="H956" s="86"/>
    </row>
    <row r="957" ht="14.25" customHeight="1">
      <c r="H957" s="86"/>
    </row>
    <row r="958" ht="14.25" customHeight="1">
      <c r="H958" s="86"/>
    </row>
    <row r="959" ht="14.25" customHeight="1">
      <c r="H959" s="86"/>
    </row>
    <row r="960" ht="14.25" customHeight="1">
      <c r="H960" s="86"/>
    </row>
    <row r="961" ht="14.25" customHeight="1">
      <c r="H961" s="86"/>
    </row>
    <row r="962" ht="14.25" customHeight="1">
      <c r="H962" s="86"/>
    </row>
    <row r="963" ht="14.25" customHeight="1">
      <c r="H963" s="86"/>
    </row>
    <row r="964" ht="14.25" customHeight="1">
      <c r="H964" s="86"/>
    </row>
    <row r="965" ht="14.25" customHeight="1">
      <c r="H965" s="86"/>
    </row>
    <row r="966" ht="14.25" customHeight="1">
      <c r="H966" s="86"/>
    </row>
    <row r="967" ht="14.25" customHeight="1">
      <c r="H967" s="86"/>
    </row>
    <row r="968" ht="14.25" customHeight="1">
      <c r="H968" s="86"/>
    </row>
    <row r="969" ht="14.25" customHeight="1">
      <c r="H969" s="86"/>
    </row>
    <row r="970" ht="14.25" customHeight="1">
      <c r="H970" s="86"/>
    </row>
    <row r="971" ht="14.25" customHeight="1">
      <c r="H971" s="86"/>
    </row>
    <row r="972" ht="14.25" customHeight="1">
      <c r="H972" s="86"/>
    </row>
    <row r="973" ht="14.25" customHeight="1">
      <c r="H973" s="86"/>
    </row>
    <row r="974" ht="14.25" customHeight="1">
      <c r="H974" s="86"/>
    </row>
    <row r="975" ht="14.25" customHeight="1">
      <c r="H975" s="86"/>
    </row>
    <row r="976" ht="14.25" customHeight="1">
      <c r="H976" s="86"/>
    </row>
    <row r="977" ht="14.25" customHeight="1">
      <c r="H977" s="86"/>
    </row>
    <row r="978" ht="14.25" customHeight="1">
      <c r="H978" s="86"/>
    </row>
    <row r="979" ht="14.25" customHeight="1">
      <c r="H979" s="86"/>
    </row>
    <row r="980" ht="14.25" customHeight="1">
      <c r="H980" s="86"/>
    </row>
    <row r="981" ht="14.25" customHeight="1">
      <c r="H981" s="86"/>
    </row>
    <row r="982" ht="14.25" customHeight="1">
      <c r="H982" s="86"/>
    </row>
    <row r="983" ht="14.25" customHeight="1">
      <c r="H983" s="86"/>
    </row>
    <row r="984" ht="14.25" customHeight="1">
      <c r="H984" s="86"/>
    </row>
    <row r="985" ht="14.25" customHeight="1">
      <c r="H985" s="86"/>
    </row>
    <row r="986" ht="14.25" customHeight="1">
      <c r="H986" s="86"/>
    </row>
    <row r="987" ht="14.25" customHeight="1">
      <c r="H987" s="86"/>
    </row>
    <row r="988" ht="14.25" customHeight="1">
      <c r="H988" s="86"/>
    </row>
    <row r="989" ht="14.25" customHeight="1">
      <c r="H989" s="86"/>
    </row>
    <row r="990" ht="14.25" customHeight="1">
      <c r="H990" s="86"/>
    </row>
    <row r="991" ht="14.25" customHeight="1">
      <c r="H991" s="86"/>
    </row>
    <row r="992" ht="14.25" customHeight="1">
      <c r="H992" s="86"/>
    </row>
    <row r="993" ht="14.25" customHeight="1">
      <c r="H993" s="86"/>
    </row>
    <row r="994" ht="14.25" customHeight="1">
      <c r="H994" s="86"/>
    </row>
    <row r="995" ht="14.25" customHeight="1">
      <c r="H995" s="86"/>
    </row>
    <row r="996" ht="14.25" customHeight="1">
      <c r="H996" s="86"/>
    </row>
    <row r="997" ht="14.25" customHeight="1">
      <c r="H997" s="86"/>
    </row>
    <row r="998" ht="14.25" customHeight="1">
      <c r="H998" s="86"/>
    </row>
    <row r="999" ht="14.25" customHeight="1">
      <c r="H999" s="86"/>
    </row>
    <row r="1000" ht="14.25" customHeight="1">
      <c r="H1000" s="86"/>
    </row>
    <row r="1001" ht="14.25" customHeight="1">
      <c r="H1001" s="86"/>
    </row>
    <row r="1002" ht="14.25" customHeight="1">
      <c r="H1002" s="86"/>
    </row>
    <row r="1003" ht="14.25" customHeight="1">
      <c r="H1003" s="86"/>
    </row>
    <row r="1004" ht="14.25" customHeight="1">
      <c r="H1004" s="86"/>
    </row>
    <row r="1005" ht="14.25" customHeight="1">
      <c r="H1005" s="8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2019-10-02T15:43:15Z</dcterms:created>
  <dc:creator>Dr. Lisa Sheenan</dc:creator>
</cp:coreProperties>
</file>