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Data Science\"/>
    </mc:Choice>
  </mc:AlternateContent>
  <xr:revisionPtr revIDLastSave="0" documentId="13_ncr:1_{D4FF84A4-FF7C-4401-8258-2163C48A1215}" xr6:coauthVersionLast="47" xr6:coauthVersionMax="47" xr10:uidLastSave="{00000000-0000-0000-0000-000000000000}"/>
  <bookViews>
    <workbookView xWindow="8910" yWindow="2730" windowWidth="16980" windowHeight="11385" xr2:uid="{00000000-000D-0000-FFFF-FFFF00000000}"/>
  </bookViews>
  <sheets>
    <sheet name="Case Study 1" sheetId="1" r:id="rId1"/>
    <sheet name="Case Study 2" sheetId="2" r:id="rId2"/>
    <sheet name="Case Study 3" sheetId="3" r:id="rId3"/>
    <sheet name="Case Study 4" sheetId="4" r:id="rId4"/>
  </sheets>
  <calcPr calcId="191029"/>
  <pivotCaches>
    <pivotCache cacheId="4" r:id="rId5"/>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6" i="1" l="1"/>
  <c r="L38" i="1"/>
  <c r="K39" i="1"/>
  <c r="K40" i="1"/>
  <c r="K41" i="1"/>
  <c r="K38" i="1"/>
  <c r="J39" i="1"/>
  <c r="J40" i="1"/>
  <c r="J41" i="1"/>
  <c r="J38" i="1"/>
  <c r="J27" i="1"/>
  <c r="J28" i="1"/>
  <c r="J29" i="1"/>
  <c r="I39" i="1"/>
  <c r="I40" i="1"/>
  <c r="I41" i="1"/>
  <c r="I38" i="1"/>
  <c r="H39" i="1"/>
  <c r="H40" i="1"/>
  <c r="H41" i="1"/>
  <c r="H38" i="1"/>
  <c r="K27" i="1"/>
  <c r="K28" i="1"/>
  <c r="K29" i="1"/>
  <c r="K26" i="1"/>
  <c r="I27" i="1"/>
  <c r="I28" i="1"/>
  <c r="I29" i="1"/>
  <c r="I26" i="1"/>
  <c r="H27" i="1"/>
  <c r="H28" i="1"/>
  <c r="H29" i="1"/>
  <c r="H26" i="1"/>
  <c r="D18" i="1"/>
  <c r="H13" i="1"/>
  <c r="H14" i="1"/>
  <c r="H15" i="1"/>
  <c r="H12" i="1"/>
  <c r="I13" i="1"/>
  <c r="I14" i="1"/>
  <c r="I15" i="1"/>
  <c r="I12" i="1"/>
  <c r="G59" i="4"/>
  <c r="I58" i="4"/>
  <c r="H58" i="4"/>
  <c r="J58" i="4" s="1"/>
  <c r="G58" i="4"/>
  <c r="D58" i="4"/>
  <c r="C58" i="4"/>
  <c r="E58" i="4" s="1"/>
  <c r="I57" i="4"/>
  <c r="I59" i="4" s="1"/>
  <c r="H57" i="4"/>
  <c r="H59" i="4" s="1"/>
  <c r="J59" i="4" s="1"/>
  <c r="G57" i="4"/>
  <c r="D57" i="4"/>
  <c r="D59" i="4" s="1"/>
  <c r="C57" i="4"/>
  <c r="E57" i="4" s="1"/>
  <c r="H56" i="4"/>
  <c r="G56" i="4"/>
  <c r="C56" i="4"/>
  <c r="N55" i="4"/>
  <c r="M55" i="4"/>
  <c r="I55" i="4"/>
  <c r="H55" i="4"/>
  <c r="J55" i="4" s="1"/>
  <c r="G55" i="4"/>
  <c r="D55" i="4"/>
  <c r="C55" i="4"/>
  <c r="E55" i="4" s="1"/>
  <c r="N54" i="4"/>
  <c r="M54" i="4"/>
  <c r="J54" i="4"/>
  <c r="I54" i="4"/>
  <c r="H54" i="4"/>
  <c r="G54" i="4"/>
  <c r="E54" i="4"/>
  <c r="D54" i="4"/>
  <c r="C54" i="4"/>
  <c r="N53" i="4"/>
  <c r="M53" i="4"/>
  <c r="J53" i="4"/>
  <c r="I53" i="4"/>
  <c r="I56" i="4" s="1"/>
  <c r="H53" i="4"/>
  <c r="G53" i="4"/>
  <c r="D53" i="4"/>
  <c r="D56" i="4" s="1"/>
  <c r="C53" i="4"/>
  <c r="I45" i="4"/>
  <c r="I44" i="4"/>
  <c r="H44" i="4"/>
  <c r="J44" i="4" s="1"/>
  <c r="E44" i="4"/>
  <c r="D44" i="4"/>
  <c r="C44" i="4"/>
  <c r="J43" i="4"/>
  <c r="I43" i="4"/>
  <c r="H43" i="4"/>
  <c r="H45" i="4" s="1"/>
  <c r="J45" i="4" s="1"/>
  <c r="D43" i="4"/>
  <c r="D45" i="4" s="1"/>
  <c r="C43" i="4"/>
  <c r="C45" i="4" s="1"/>
  <c r="J41" i="4"/>
  <c r="I41" i="4"/>
  <c r="H41" i="4"/>
  <c r="D41" i="4"/>
  <c r="E41" i="4" s="1"/>
  <c r="C41" i="4"/>
  <c r="I40" i="4"/>
  <c r="H40" i="4"/>
  <c r="H42" i="4" s="1"/>
  <c r="J42" i="4" s="1"/>
  <c r="E40" i="4"/>
  <c r="D40" i="4"/>
  <c r="C40" i="4"/>
  <c r="J39" i="4"/>
  <c r="I39" i="4"/>
  <c r="I42" i="4" s="1"/>
  <c r="H39" i="4"/>
  <c r="D39" i="4"/>
  <c r="D42" i="4" s="1"/>
  <c r="C39" i="4"/>
  <c r="C42" i="4" s="1"/>
  <c r="E42" i="4" s="1"/>
  <c r="I32" i="4"/>
  <c r="H32" i="4"/>
  <c r="E32" i="4"/>
  <c r="D32" i="4"/>
  <c r="D33" i="4" s="1"/>
  <c r="C32" i="4"/>
  <c r="I31" i="4"/>
  <c r="I33" i="4" s="1"/>
  <c r="H31" i="4"/>
  <c r="H33" i="4" s="1"/>
  <c r="D31" i="4"/>
  <c r="C31" i="4"/>
  <c r="C33" i="4" s="1"/>
  <c r="E33" i="4" s="1"/>
  <c r="I29" i="4"/>
  <c r="H29" i="4"/>
  <c r="E29" i="4"/>
  <c r="D29" i="4"/>
  <c r="D30" i="4" s="1"/>
  <c r="C29" i="4"/>
  <c r="I28" i="4"/>
  <c r="H28" i="4"/>
  <c r="D28" i="4"/>
  <c r="E28" i="4" s="1"/>
  <c r="C28" i="4"/>
  <c r="I27" i="4"/>
  <c r="I30" i="4" s="1"/>
  <c r="H27" i="4"/>
  <c r="H30" i="4" s="1"/>
  <c r="D27" i="4"/>
  <c r="C27" i="4"/>
  <c r="E27" i="4" s="1"/>
  <c r="D22" i="4"/>
  <c r="C22" i="4"/>
  <c r="E22" i="4" s="1"/>
  <c r="I21" i="4"/>
  <c r="I22" i="4" s="1"/>
  <c r="H21" i="4"/>
  <c r="E21" i="4"/>
  <c r="D21" i="4"/>
  <c r="C21" i="4"/>
  <c r="I20" i="4"/>
  <c r="H20" i="4"/>
  <c r="H22" i="4" s="1"/>
  <c r="E20" i="4"/>
  <c r="D20" i="4"/>
  <c r="C20" i="4"/>
  <c r="C19" i="4"/>
  <c r="I18" i="4"/>
  <c r="I19" i="4" s="1"/>
  <c r="H18" i="4"/>
  <c r="D18" i="4"/>
  <c r="E18" i="4" s="1"/>
  <c r="C18" i="4"/>
  <c r="I17" i="4"/>
  <c r="H17" i="4"/>
  <c r="E17" i="4"/>
  <c r="D17" i="4"/>
  <c r="C17" i="4"/>
  <c r="I16" i="4"/>
  <c r="H16" i="4"/>
  <c r="H19" i="4" s="1"/>
  <c r="D16" i="4"/>
  <c r="E16" i="4" s="1"/>
  <c r="C16" i="4"/>
  <c r="I11" i="4"/>
  <c r="H11" i="4"/>
  <c r="D11" i="4"/>
  <c r="C11" i="4"/>
  <c r="I10" i="4"/>
  <c r="H10" i="4"/>
  <c r="D10" i="4"/>
  <c r="C10" i="4"/>
  <c r="I9" i="4"/>
  <c r="H9" i="4"/>
  <c r="D9" i="4"/>
  <c r="C9" i="4"/>
  <c r="I8" i="4"/>
  <c r="H8" i="4"/>
  <c r="D8" i="4"/>
  <c r="C8" i="4"/>
  <c r="I7" i="4"/>
  <c r="H7" i="4"/>
  <c r="D7" i="4"/>
  <c r="C7" i="4"/>
  <c r="I6" i="4"/>
  <c r="H6" i="4"/>
  <c r="D6" i="4"/>
  <c r="C6" i="4"/>
  <c r="I5" i="4"/>
  <c r="H5" i="4"/>
  <c r="D5" i="4"/>
  <c r="C5" i="4"/>
  <c r="M33" i="3"/>
  <c r="L33" i="3"/>
  <c r="K33" i="3"/>
  <c r="I33" i="3"/>
  <c r="H33" i="3"/>
  <c r="M32" i="3"/>
  <c r="L32" i="3"/>
  <c r="K32" i="3"/>
  <c r="I32" i="3"/>
  <c r="H32" i="3"/>
  <c r="M31" i="3"/>
  <c r="L31" i="3"/>
  <c r="K31" i="3"/>
  <c r="I31" i="3"/>
  <c r="H31" i="3"/>
  <c r="K27" i="3"/>
  <c r="I27" i="3"/>
  <c r="H27" i="3"/>
  <c r="K26" i="3"/>
  <c r="I26" i="3"/>
  <c r="H26" i="3"/>
  <c r="I25" i="3"/>
  <c r="K25" i="3" s="1"/>
  <c r="H25" i="3"/>
  <c r="I22" i="3"/>
  <c r="H22" i="3"/>
  <c r="I21" i="3"/>
  <c r="H21" i="3"/>
  <c r="I20" i="3"/>
  <c r="H20" i="3"/>
  <c r="H17" i="3"/>
  <c r="H16" i="3"/>
  <c r="H15" i="3"/>
  <c r="H6" i="3"/>
  <c r="H5" i="3"/>
  <c r="H4" i="3"/>
  <c r="J49" i="2"/>
  <c r="I49" i="2"/>
  <c r="H49" i="2"/>
  <c r="F49" i="2"/>
  <c r="I48" i="2"/>
  <c r="J48" i="2" s="1"/>
  <c r="H48" i="2"/>
  <c r="F48" i="2"/>
  <c r="J47" i="2"/>
  <c r="I47" i="2"/>
  <c r="H47" i="2"/>
  <c r="F47" i="2"/>
  <c r="I46" i="2"/>
  <c r="J46" i="2" s="1"/>
  <c r="H46" i="2"/>
  <c r="F46" i="2"/>
  <c r="J45" i="2"/>
  <c r="I45" i="2"/>
  <c r="H45" i="2"/>
  <c r="G45" i="2"/>
  <c r="F45" i="2"/>
  <c r="F41" i="2"/>
  <c r="F40" i="2"/>
  <c r="F39" i="2"/>
  <c r="F38" i="2"/>
  <c r="F37" i="2"/>
  <c r="F34" i="2"/>
  <c r="F33" i="2"/>
  <c r="F32" i="2"/>
  <c r="F31" i="2"/>
  <c r="F30" i="2"/>
  <c r="F27" i="2"/>
  <c r="F26" i="2"/>
  <c r="F25" i="2"/>
  <c r="F24" i="2"/>
  <c r="F23" i="2"/>
  <c r="I48" i="1"/>
  <c r="I47" i="1"/>
  <c r="I46" i="1"/>
  <c r="I45" i="1"/>
  <c r="B21" i="1"/>
  <c r="C21" i="1" s="1"/>
  <c r="B20" i="1"/>
  <c r="C20" i="1" s="1"/>
  <c r="C19" i="1"/>
  <c r="B19" i="1"/>
  <c r="B18" i="1"/>
  <c r="C18" i="1" s="1"/>
  <c r="F32" i="1" l="1"/>
  <c r="F34" i="1"/>
  <c r="G32" i="1"/>
  <c r="G34" i="1"/>
  <c r="F33" i="1"/>
  <c r="G33" i="1"/>
  <c r="E56" i="4"/>
  <c r="J56" i="4"/>
  <c r="E45" i="4"/>
  <c r="D19" i="4"/>
  <c r="E19" i="4" s="1"/>
  <c r="E39" i="4"/>
  <c r="E43" i="4"/>
  <c r="J57" i="4"/>
  <c r="C59" i="4"/>
  <c r="E59" i="4" s="1"/>
  <c r="E31" i="4"/>
  <c r="J40" i="4"/>
  <c r="C30" i="4"/>
  <c r="E30" i="4" s="1"/>
  <c r="E53" i="4"/>
</calcChain>
</file>

<file path=xl/sharedStrings.xml><?xml version="1.0" encoding="utf-8"?>
<sst xmlns="http://schemas.openxmlformats.org/spreadsheetml/2006/main" count="468" uniqueCount="120">
  <si>
    <t>Brand</t>
  </si>
  <si>
    <t>Processor</t>
  </si>
  <si>
    <t>Cost</t>
  </si>
  <si>
    <t>Qty Sold</t>
  </si>
  <si>
    <t>Date Sold</t>
  </si>
  <si>
    <t>Discount%</t>
  </si>
  <si>
    <t>Final Price</t>
  </si>
  <si>
    <t>HP</t>
  </si>
  <si>
    <t>I5</t>
  </si>
  <si>
    <t>Dell</t>
  </si>
  <si>
    <t>I7</t>
  </si>
  <si>
    <t>Macbook</t>
  </si>
  <si>
    <t>I3</t>
  </si>
  <si>
    <t>Asus</t>
  </si>
  <si>
    <t>This is the data of XY electronics and the items sold by them</t>
  </si>
  <si>
    <t>Question 1. Find the final price at which the item is sold by XY electronics.</t>
  </si>
  <si>
    <t>Laptop_Id</t>
  </si>
  <si>
    <t>Discount Amount</t>
  </si>
  <si>
    <t>Final price</t>
  </si>
  <si>
    <t>Discount</t>
  </si>
  <si>
    <t>Discount_Mac</t>
  </si>
  <si>
    <t>Customer_id</t>
  </si>
  <si>
    <t>Location</t>
  </si>
  <si>
    <t>Delhi</t>
  </si>
  <si>
    <t>Gurgaon</t>
  </si>
  <si>
    <t>Noida</t>
  </si>
  <si>
    <t>Customer_ID</t>
  </si>
  <si>
    <t>Unit Sold</t>
  </si>
  <si>
    <t>Revenue</t>
  </si>
  <si>
    <t>Total Discount Percent</t>
  </si>
  <si>
    <t>An organization measures the performace of the analysts by tracking their Total occupancy i.e The number of hours out of their total hours that they are spending on working on productive URLs.</t>
  </si>
  <si>
    <t>Their work on productive URLs is capture has HBAT productive Time and their work on Non productive URLs is said to be Unproductive.Productive URLs are essentially the urls which theya re using for the purpose of their work and unproductive urls can be some URLs like you tube etc which they are using for recreation.The Productive time needs to be used by the organization to measure their performance. The sum of productive and unproductive time is the time when they are on some productive/unproductive URLs on the browser whereas Logged Productive hours are the total hours manually punched in by the analyst. Break , Lunch, slack, Internet issue etc. may be some reasons why Sum of productive and Unproductive &lt; Total Logged Hours</t>
  </si>
  <si>
    <t>Refer to the below Table for the Sales Department Analysts</t>
  </si>
  <si>
    <t>Id</t>
  </si>
  <si>
    <t>Productive Time( In hours)</t>
  </si>
  <si>
    <t>Unproductive Time ( In Hours)</t>
  </si>
  <si>
    <t>Total Logged Hours</t>
  </si>
  <si>
    <t>Date</t>
  </si>
  <si>
    <t>1. Find the productivity of analysts for each day. Name the new column as TO% which is defined as Productive Time in hours/Total Logged Hours</t>
  </si>
  <si>
    <t>TO%</t>
  </si>
  <si>
    <t xml:space="preserve"> </t>
  </si>
  <si>
    <t>2. The organization had earlier decided to incentivise the analysts with TO% greater than or equal to 50%. If 80% of analysts are covered and are eligible for this then the target of TO% as 50% is fine.</t>
  </si>
  <si>
    <t>3. Please help the organization define the eligible % so that atleast 80% of the analysts are eligible for the variable incentive otherwise the analysts can feel demotivated and their efficiency may further reduce.</t>
  </si>
  <si>
    <t>Eligible%</t>
  </si>
  <si>
    <t>4. To understand the low TO% find unproductive% and productive time% for each agent. Also flag the analysts which have higher Unprodutive % then Productive%</t>
  </si>
  <si>
    <t>Productive%</t>
  </si>
  <si>
    <t>UnProductive%</t>
  </si>
  <si>
    <t>Flag</t>
  </si>
  <si>
    <t>5. Find quartile for the analysts to understand the analyst falling in lowest quartile so that overall TO% can improve and targets analysts can be sent on Performance Improvement Plan</t>
  </si>
  <si>
    <t>Quartile 1</t>
  </si>
  <si>
    <t>Quartile 2</t>
  </si>
  <si>
    <t>Quartile 3</t>
  </si>
  <si>
    <t>Quartile 4</t>
  </si>
  <si>
    <t>Quartile Flag</t>
  </si>
  <si>
    <t>This is the data for Relevel Test Team. The creators create case study and send it out to the editor for editing. After approval from editors only is the question finalised. Please refer to the sample data below</t>
  </si>
  <si>
    <t>Each case has been created by a creator and every creator is mapped to an editor. Let's analyse data to understand and improve the business</t>
  </si>
  <si>
    <t>Case_id</t>
  </si>
  <si>
    <t>Domain</t>
  </si>
  <si>
    <t>Tech skill checked</t>
  </si>
  <si>
    <t>Case_Created_Date</t>
  </si>
  <si>
    <t>Case_assigned_to_Editor</t>
  </si>
  <si>
    <t>Case_status</t>
  </si>
  <si>
    <t>Case_submitted_by_Editor</t>
  </si>
  <si>
    <t>Creator</t>
  </si>
  <si>
    <t>Editor</t>
  </si>
  <si>
    <t>Business Analyst</t>
  </si>
  <si>
    <t>SQL</t>
  </si>
  <si>
    <t>Approved</t>
  </si>
  <si>
    <t>A</t>
  </si>
  <si>
    <t>x</t>
  </si>
  <si>
    <t>Excel</t>
  </si>
  <si>
    <t>Rework</t>
  </si>
  <si>
    <t>y</t>
  </si>
  <si>
    <t>Data Analyst</t>
  </si>
  <si>
    <t>Python</t>
  </si>
  <si>
    <t>B</t>
  </si>
  <si>
    <t>z</t>
  </si>
  <si>
    <t>1. Create a flag to find the duplicate in the data</t>
  </si>
  <si>
    <t>2. Find the average time taken from case created date to finally submitted by the editor.</t>
  </si>
  <si>
    <t>Difference</t>
  </si>
  <si>
    <t>Avg diff</t>
  </si>
  <si>
    <t>3.The service level agreement(SLA) for this is 3 days. Flag the cases which take more time . It is important to take action on these cases to improve the business operations and thus make sure that the cases are submitted within sla</t>
  </si>
  <si>
    <t>SLA</t>
  </si>
  <si>
    <t>4. Map the case with the editor and creator to understand the issue of not meeting the SLA in detail</t>
  </si>
  <si>
    <t>5.Business analytics is becoming more and more popular and contributing to a lot of platform on the relevel site. Find out what skills are checked for the domain of business analyst since it has been decided to pick up business analysts operations first. Do this by using pivot tables. Make the approach flexible like in case at an instance tech skills for Data Analyst needs to be checked that can also be done with minimal effort.In short create a filter of Domain in a pivot on selecting which we can get the skills used for that domain</t>
  </si>
  <si>
    <t>COUNTA of Domain</t>
  </si>
  <si>
    <t>Grand Total</t>
  </si>
  <si>
    <t>This is data for the sales rep of America. They have their sales and goals data in separate tables. Suppose this data is for cardiovascular related disease.Depending on the targets they have achieved they will be given variable payouts.</t>
  </si>
  <si>
    <t>Product1</t>
  </si>
  <si>
    <t>Product2</t>
  </si>
  <si>
    <t>Sales</t>
  </si>
  <si>
    <t>Goals</t>
  </si>
  <si>
    <t>Rep_Id</t>
  </si>
  <si>
    <t>Designation</t>
  </si>
  <si>
    <t>Attainment</t>
  </si>
  <si>
    <t>Earnings</t>
  </si>
  <si>
    <t>Rank</t>
  </si>
  <si>
    <t>Product</t>
  </si>
  <si>
    <t>Key</t>
  </si>
  <si>
    <t>Rep_Area_1</t>
  </si>
  <si>
    <t>1Product1</t>
  </si>
  <si>
    <t>2Product1</t>
  </si>
  <si>
    <t>3Product1</t>
  </si>
  <si>
    <t>Manager_Area_1</t>
  </si>
  <si>
    <t>5Product1</t>
  </si>
  <si>
    <t>Rep_Area_2</t>
  </si>
  <si>
    <t>6Product1</t>
  </si>
  <si>
    <t>1Product2</t>
  </si>
  <si>
    <t>Manager_Area_2</t>
  </si>
  <si>
    <t>2Product2</t>
  </si>
  <si>
    <t>3Product2</t>
  </si>
  <si>
    <t>1. Fill the table with sales and goals data of the reps</t>
  </si>
  <si>
    <t>5Product2</t>
  </si>
  <si>
    <t>6Product2</t>
  </si>
  <si>
    <t>2. The sales and goals of the area manager of that area is a roll up of sales and goals of the reps reporting to them . Rep_Area_1 reports to manager_Area_1 and so on..Find the sales and goals of area managers</t>
  </si>
  <si>
    <t>3 Goal Attainment is defined as Sales/Goals. Please fill teh column attainment for both the products</t>
  </si>
  <si>
    <t>4. Rank the Reps and manager in the order of their goal attainment.Higher the goal attainment the better it is. Rank reps with other reps and area managers with other area managers</t>
  </si>
  <si>
    <t>5. Calculate earnings on the basis of the rank. Please refer to the below grid for the same</t>
  </si>
  <si>
    <t>1 and 2</t>
  </si>
  <si>
    <t>3 and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</si>
</sst>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
    <numFmt numFmtId="166" formatCode="mm\-dd\-yyyy"/>
    <numFmt numFmtId="167" formatCode="m\-d\-yyyy"/>
    <numFmt numFmtId="168" formatCode="0.0000"/>
  </numFmts>
  <fonts count="9" x14ac:knownFonts="1">
    <font>
      <sz val="10"/>
      <color rgb="FF000000"/>
      <name val="Arial"/>
      <scheme val="minor"/>
    </font>
    <font>
      <b/>
      <sz val="10"/>
      <color theme="1"/>
      <name val="Arial"/>
    </font>
    <font>
      <sz val="10"/>
      <color theme="1"/>
      <name val="Arial"/>
      <scheme val="minor"/>
    </font>
    <font>
      <sz val="10"/>
      <color theme="1"/>
      <name val="Arial"/>
    </font>
    <font>
      <b/>
      <sz val="10"/>
      <color theme="1"/>
      <name val="Arial"/>
      <scheme val="minor"/>
    </font>
    <font>
      <sz val="10"/>
      <name val="Arial"/>
    </font>
    <font>
      <sz val="11"/>
      <color theme="1"/>
      <name val="Calibri"/>
    </font>
    <font>
      <sz val="11"/>
      <color rgb="FF000000"/>
      <name val="Calibri"/>
    </font>
    <font>
      <sz val="11"/>
      <color rgb="FF1155CC"/>
      <name val="Inconsolata"/>
    </font>
  </fonts>
  <fills count="3">
    <fill>
      <patternFill patternType="none"/>
    </fill>
    <fill>
      <patternFill patternType="gray125"/>
    </fill>
    <fill>
      <patternFill patternType="solid">
        <fgColor rgb="FFFFFFFF"/>
        <bgColor rgb="FFFFFFFF"/>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000000"/>
      </left>
      <right/>
      <top/>
      <bottom/>
      <diagonal/>
    </border>
  </borders>
  <cellStyleXfs count="1">
    <xf numFmtId="0" fontId="0" fillId="0" borderId="0"/>
  </cellStyleXfs>
  <cellXfs count="62">
    <xf numFmtId="0" fontId="0" fillId="0" borderId="0" xfId="0"/>
    <xf numFmtId="0" fontId="1" fillId="0" borderId="1" xfId="0" applyFont="1" applyBorder="1" applyAlignment="1">
      <alignment horizontal="center"/>
    </xf>
    <xf numFmtId="0" fontId="2" fillId="0" borderId="0" xfId="0" applyFont="1"/>
    <xf numFmtId="0" fontId="3" fillId="0" borderId="1" xfId="0" applyFont="1" applyBorder="1" applyAlignment="1">
      <alignment horizontal="center"/>
    </xf>
    <xf numFmtId="3" fontId="3" fillId="0" borderId="1" xfId="0" applyNumberFormat="1" applyFont="1" applyBorder="1" applyAlignment="1">
      <alignment horizontal="center"/>
    </xf>
    <xf numFmtId="164" fontId="3" fillId="0" borderId="1" xfId="0" applyNumberFormat="1" applyFont="1" applyBorder="1" applyAlignment="1">
      <alignment horizontal="center"/>
    </xf>
    <xf numFmtId="9" fontId="3" fillId="0" borderId="1" xfId="0" applyNumberFormat="1" applyFont="1" applyBorder="1" applyAlignment="1">
      <alignment horizontal="center"/>
    </xf>
    <xf numFmtId="10" fontId="3" fillId="0" borderId="1" xfId="0" applyNumberFormat="1" applyFont="1" applyBorder="1" applyAlignment="1">
      <alignment horizontal="center"/>
    </xf>
    <xf numFmtId="0" fontId="3" fillId="0" borderId="0" xfId="0" applyFont="1"/>
    <xf numFmtId="0" fontId="4" fillId="0" borderId="1" xfId="0" applyFont="1" applyBorder="1"/>
    <xf numFmtId="0" fontId="2" fillId="0" borderId="1" xfId="0" applyFont="1" applyBorder="1"/>
    <xf numFmtId="0" fontId="1" fillId="0" borderId="1" xfId="0" applyFont="1" applyBorder="1"/>
    <xf numFmtId="3" fontId="3" fillId="0" borderId="1" xfId="0" applyNumberFormat="1" applyFont="1" applyBorder="1"/>
    <xf numFmtId="0" fontId="4" fillId="0" borderId="0" xfId="0" applyFont="1" applyAlignment="1">
      <alignment wrapText="1"/>
    </xf>
    <xf numFmtId="165" fontId="2" fillId="0" borderId="0" xfId="0" applyNumberFormat="1" applyFont="1"/>
    <xf numFmtId="3" fontId="2" fillId="0" borderId="1" xfId="0" applyNumberFormat="1" applyFont="1" applyBorder="1"/>
    <xf numFmtId="0" fontId="3" fillId="0" borderId="0" xfId="0" applyFont="1" applyAlignment="1">
      <alignment horizontal="center"/>
    </xf>
    <xf numFmtId="0" fontId="2" fillId="0" borderId="0" xfId="0" applyFont="1" applyAlignment="1">
      <alignment horizontal="right"/>
    </xf>
    <xf numFmtId="0" fontId="3" fillId="0" borderId="5" xfId="0" applyFont="1" applyBorder="1" applyAlignment="1">
      <alignment horizontal="center"/>
    </xf>
    <xf numFmtId="0" fontId="2" fillId="0" borderId="1" xfId="0" applyFont="1" applyBorder="1" applyAlignment="1">
      <alignment horizontal="right"/>
    </xf>
    <xf numFmtId="0" fontId="3" fillId="0" borderId="4" xfId="0" applyFont="1" applyBorder="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10" fontId="2" fillId="0" borderId="1" xfId="0" applyNumberFormat="1" applyFont="1" applyBorder="1"/>
    <xf numFmtId="10" fontId="2" fillId="0" borderId="0" xfId="0" applyNumberFormat="1" applyFont="1"/>
    <xf numFmtId="9" fontId="2" fillId="0" borderId="1" xfId="0" applyNumberFormat="1" applyFont="1" applyBorder="1"/>
    <xf numFmtId="0" fontId="6" fillId="0" borderId="0" xfId="0" applyFont="1"/>
    <xf numFmtId="0" fontId="6" fillId="0" borderId="1" xfId="0" applyFont="1" applyBorder="1" applyAlignment="1">
      <alignment horizontal="center"/>
    </xf>
    <xf numFmtId="0" fontId="6" fillId="0" borderId="1" xfId="0" applyFont="1" applyBorder="1" applyAlignment="1">
      <alignment horizontal="center" wrapText="1"/>
    </xf>
    <xf numFmtId="166" fontId="6" fillId="0" borderId="1" xfId="0" applyNumberFormat="1" applyFont="1" applyBorder="1" applyAlignment="1">
      <alignment horizontal="center"/>
    </xf>
    <xf numFmtId="167" fontId="6" fillId="0" borderId="1" xfId="0" applyNumberFormat="1" applyFont="1" applyBorder="1" applyAlignment="1">
      <alignment horizontal="center"/>
    </xf>
    <xf numFmtId="0" fontId="7" fillId="0" borderId="0" xfId="0" applyFont="1"/>
    <xf numFmtId="0" fontId="3" fillId="0" borderId="1" xfId="0" applyFont="1" applyBorder="1"/>
    <xf numFmtId="0" fontId="8" fillId="2" borderId="0" xfId="0" applyFont="1" applyFill="1"/>
    <xf numFmtId="168" fontId="3" fillId="0" borderId="1" xfId="0" applyNumberFormat="1" applyFont="1" applyBorder="1" applyAlignment="1">
      <alignment horizontal="center"/>
    </xf>
    <xf numFmtId="0" fontId="0" fillId="0" borderId="9" xfId="0" pivotButton="1" applyBorder="1"/>
    <xf numFmtId="0" fontId="0" fillId="0" borderId="10" xfId="0" applyBorder="1"/>
    <xf numFmtId="0" fontId="0" fillId="0" borderId="11" xfId="0" applyBorder="1"/>
    <xf numFmtId="0" fontId="0" fillId="0" borderId="9" xfId="0" applyBorder="1"/>
    <xf numFmtId="0" fontId="0" fillId="0" borderId="12" xfId="0" applyBorder="1"/>
    <xf numFmtId="0" fontId="0" fillId="0" borderId="13" xfId="0" applyBorder="1"/>
    <xf numFmtId="0" fontId="0" fillId="0" borderId="14" xfId="0" applyBorder="1"/>
    <xf numFmtId="0" fontId="0" fillId="0" borderId="16" xfId="0" applyBorder="1"/>
    <xf numFmtId="0" fontId="5" fillId="0" borderId="3" xfId="0" applyFont="1" applyBorder="1"/>
    <xf numFmtId="0" fontId="5" fillId="0" borderId="4" xfId="0" applyFont="1" applyBorder="1"/>
    <xf numFmtId="0" fontId="6" fillId="0" borderId="0" xfId="0" applyFont="1"/>
    <xf numFmtId="0" fontId="0" fillId="0" borderId="0" xfId="0"/>
    <xf numFmtId="0" fontId="3" fillId="0" borderId="7" xfId="0" applyFont="1" applyBorder="1"/>
    <xf numFmtId="0" fontId="5" fillId="0" borderId="8" xfId="0" applyFont="1" applyBorder="1"/>
    <xf numFmtId="0" fontId="5" fillId="0" borderId="5" xfId="0" applyFont="1" applyBorder="1"/>
    <xf numFmtId="0" fontId="0" fillId="0" borderId="9" xfId="0" applyNumberFormat="1" applyBorder="1"/>
    <xf numFmtId="0" fontId="0" fillId="0" borderId="12" xfId="0" applyNumberFormat="1" applyBorder="1"/>
    <xf numFmtId="0" fontId="0" fillId="0" borderId="13" xfId="0" applyNumberFormat="1" applyBorder="1"/>
    <xf numFmtId="0" fontId="0" fillId="0" borderId="14" xfId="0" applyNumberFormat="1" applyBorder="1"/>
    <xf numFmtId="0" fontId="0" fillId="0" borderId="0" xfId="0" applyNumberFormat="1"/>
    <xf numFmtId="0" fontId="0" fillId="0" borderId="15" xfId="0" applyNumberFormat="1" applyBorder="1"/>
    <xf numFmtId="0" fontId="0" fillId="0" borderId="16" xfId="0" applyNumberFormat="1" applyBorder="1"/>
    <xf numFmtId="0" fontId="0" fillId="0" borderId="17" xfId="0" applyNumberFormat="1" applyBorder="1"/>
    <xf numFmtId="0" fontId="0" fillId="0" borderId="18" xfId="0" applyNumberFormat="1" applyBorder="1"/>
    <xf numFmtId="0" fontId="1" fillId="0" borderId="19" xfId="0" applyFont="1" applyFill="1" applyBorder="1" applyAlignment="1">
      <alignment horizontal="center"/>
    </xf>
    <xf numFmtId="3" fontId="3" fillId="0" borderId="2" xfId="0" applyNumberFormat="1" applyFont="1" applyBorder="1" applyAlignment="1">
      <alignment horizontal="center" vertical="center"/>
    </xf>
    <xf numFmtId="0" fontId="4" fillId="0" borderId="3"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Revenue</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'Case Study 1'!$G$31</c:f>
              <c:strCache>
                <c:ptCount val="1"/>
                <c:pt idx="0">
                  <c:v>Revenue</c:v>
                </c:pt>
              </c:strCache>
            </c:strRef>
          </c:tx>
          <c:dPt>
            <c:idx val="0"/>
            <c:bubble3D val="0"/>
            <c:spPr>
              <a:solidFill>
                <a:srgbClr val="4285F4"/>
              </a:solidFill>
            </c:spPr>
            <c:extLst>
              <c:ext xmlns:c16="http://schemas.microsoft.com/office/drawing/2014/chart" uri="{C3380CC4-5D6E-409C-BE32-E72D297353CC}">
                <c16:uniqueId val="{00000001-1CC6-49E4-BAA7-185A692CC269}"/>
              </c:ext>
            </c:extLst>
          </c:dPt>
          <c:dPt>
            <c:idx val="1"/>
            <c:bubble3D val="0"/>
            <c:spPr>
              <a:solidFill>
                <a:srgbClr val="EA4335"/>
              </a:solidFill>
            </c:spPr>
            <c:extLst>
              <c:ext xmlns:c16="http://schemas.microsoft.com/office/drawing/2014/chart" uri="{C3380CC4-5D6E-409C-BE32-E72D297353CC}">
                <c16:uniqueId val="{00000003-1CC6-49E4-BAA7-185A692CC269}"/>
              </c:ext>
            </c:extLst>
          </c:dPt>
          <c:dPt>
            <c:idx val="2"/>
            <c:bubble3D val="0"/>
            <c:spPr>
              <a:solidFill>
                <a:srgbClr val="FBBC04"/>
              </a:solidFill>
            </c:spPr>
            <c:extLst>
              <c:ext xmlns:c16="http://schemas.microsoft.com/office/drawing/2014/chart" uri="{C3380CC4-5D6E-409C-BE32-E72D297353CC}">
                <c16:uniqueId val="{00000005-1CC6-49E4-BAA7-185A692CC269}"/>
              </c:ext>
            </c:extLst>
          </c:dPt>
          <c:cat>
            <c:strRef>
              <c:f>'Case Study 1'!$E$32:$E$34</c:f>
              <c:strCache>
                <c:ptCount val="3"/>
                <c:pt idx="0">
                  <c:v>Delhi</c:v>
                </c:pt>
                <c:pt idx="1">
                  <c:v>Gurgaon</c:v>
                </c:pt>
                <c:pt idx="2">
                  <c:v>Noida</c:v>
                </c:pt>
              </c:strCache>
            </c:strRef>
          </c:cat>
          <c:val>
            <c:numRef>
              <c:f>'Case Study 1'!$G$32:$G$34</c:f>
              <c:numCache>
                <c:formatCode>General</c:formatCode>
                <c:ptCount val="3"/>
                <c:pt idx="0">
                  <c:v>152500</c:v>
                </c:pt>
                <c:pt idx="1">
                  <c:v>60125</c:v>
                </c:pt>
                <c:pt idx="2">
                  <c:v>150000</c:v>
                </c:pt>
              </c:numCache>
            </c:numRef>
          </c:val>
          <c:extLst>
            <c:ext xmlns:c16="http://schemas.microsoft.com/office/drawing/2014/chart" uri="{C3380CC4-5D6E-409C-BE32-E72D297353CC}">
              <c16:uniqueId val="{00000006-1CC6-49E4-BAA7-185A692CC269}"/>
            </c:ext>
          </c:extLst>
        </c:ser>
        <c:dLbls>
          <c:showLegendKey val="0"/>
          <c:showVal val="0"/>
          <c:showCatName val="0"/>
          <c:showSerName val="0"/>
          <c:showPercent val="0"/>
          <c:showBubbleSize val="0"/>
          <c:showLeaderLines val="1"/>
        </c:dLbls>
      </c:pie3DChart>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11</xdr:col>
      <xdr:colOff>581025</xdr:colOff>
      <xdr:row>22</xdr:row>
      <xdr:rowOff>180975</xdr:rowOff>
    </xdr:from>
    <xdr:ext cx="3714750" cy="1885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DITYA MUKHERJEE" refreshedDate="44826.450589236112" refreshedVersion="8" recordCount="3" xr:uid="{00000000-000A-0000-FFFF-FFFF00000000}">
  <cacheSource type="worksheet">
    <worksheetSource ref="A30:M33" sheet="Case Study 3"/>
  </cacheSource>
  <cacheFields count="13">
    <cacheField name="Case_id" numFmtId="0">
      <sharedItems containsSemiMixedTypes="0" containsString="0" containsNumber="1" containsInteger="1" minValue="1" maxValue="3"/>
    </cacheField>
    <cacheField name="Domain" numFmtId="0">
      <sharedItems count="2">
        <s v="Business Analyst"/>
        <s v="Data Analyst"/>
      </sharedItems>
    </cacheField>
    <cacheField name="Tech skill checked" numFmtId="0">
      <sharedItems count="3">
        <s v="SQL"/>
        <s v="Excel"/>
        <s v="Python"/>
      </sharedItems>
    </cacheField>
    <cacheField name="Case_Created_Date" numFmtId="166">
      <sharedItems containsSemiMixedTypes="0" containsNonDate="0" containsDate="1" containsString="0" minDate="2022-04-01T00:00:00" maxDate="2022-05-06T00:00:00"/>
    </cacheField>
    <cacheField name="Case_assigned_to_Editor" numFmtId="166">
      <sharedItems containsSemiMixedTypes="0" containsNonDate="0" containsDate="1" containsString="0" minDate="2022-02-04T00:00:00" maxDate="2022-05-11T00:00:00"/>
    </cacheField>
    <cacheField name="Case_status" numFmtId="0">
      <sharedItems/>
    </cacheField>
    <cacheField name="Case_submitted_by_Editor" numFmtId="0">
      <sharedItems containsSemiMixedTypes="0" containsNonDate="0" containsDate="1" containsString="0" minDate="2022-04-03T00:00:00" maxDate="2022-05-16T00:00:00"/>
    </cacheField>
    <cacheField name="Flag" numFmtId="0">
      <sharedItems/>
    </cacheField>
    <cacheField name="Difference" numFmtId="0">
      <sharedItems containsSemiMixedTypes="0" containsString="0" containsNumber="1" containsInteger="1" minValue="2" maxValue="10"/>
    </cacheField>
    <cacheField name="SLA" numFmtId="0">
      <sharedItems containsString="0" containsBlank="1" containsNumber="1" containsInteger="1" minValue="3" maxValue="3"/>
    </cacheField>
    <cacheField name="Flag2" numFmtId="0">
      <sharedItems/>
    </cacheField>
    <cacheField name="Creator" numFmtId="0">
      <sharedItems/>
    </cacheField>
    <cacheField name="Edito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n v="1"/>
    <x v="0"/>
    <x v="0"/>
    <d v="2022-04-01T00:00:00"/>
    <d v="2022-02-04T00:00:00"/>
    <s v="Approved"/>
    <d v="2022-04-03T00:00:00"/>
    <s v="No Duplicate"/>
    <n v="2"/>
    <n v="3"/>
    <s v="Normal"/>
    <s v="A"/>
    <s v="x"/>
  </r>
  <r>
    <n v="2"/>
    <x v="0"/>
    <x v="1"/>
    <d v="2022-05-01T00:00:00"/>
    <d v="2022-05-02T00:00:00"/>
    <s v="Rework"/>
    <d v="2022-05-07T00:00:00"/>
    <s v="No Duplicate"/>
    <n v="6"/>
    <m/>
    <s v="Critical"/>
    <s v="A"/>
    <s v="y"/>
  </r>
  <r>
    <n v="3"/>
    <x v="1"/>
    <x v="2"/>
    <d v="2022-05-05T00:00:00"/>
    <d v="2022-05-10T00:00:00"/>
    <s v="Approved"/>
    <d v="2022-05-15T00:00:00"/>
    <s v="No Duplicate"/>
    <n v="10"/>
    <m/>
    <s v="Critical"/>
    <s v="B"/>
    <s v="z"/>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Case Study 3" cacheId="4" applyNumberFormats="0" applyBorderFormats="0" applyFontFormats="0" applyPatternFormats="0" applyAlignmentFormats="0" applyWidthHeightFormats="0" dataCaption="" updatedVersion="8" compact="0" compactData="0">
  <location ref="A36:E40" firstHeaderRow="1" firstDataRow="2" firstDataCol="1"/>
  <pivotFields count="13">
    <pivotField name="Case_id" compact="0" outline="0" multipleItemSelectionAllowed="1" showAll="0"/>
    <pivotField name="Domain" axis="axisRow" dataField="1" compact="0" outline="0" multipleItemSelectionAllowed="1" showAll="0" sortType="ascending">
      <items count="3">
        <item x="0"/>
        <item x="1"/>
        <item t="default"/>
      </items>
    </pivotField>
    <pivotField name="Tech skill checked" axis="axisCol" compact="0" outline="0" multipleItemSelectionAllowed="1" showAll="0" sortType="ascending">
      <items count="4">
        <item x="1"/>
        <item x="2"/>
        <item x="0"/>
        <item t="default"/>
      </items>
    </pivotField>
    <pivotField name="Case_Created_Date" compact="0" numFmtId="166" outline="0" multipleItemSelectionAllowed="1" showAll="0"/>
    <pivotField name="Case_assigned_to_Editor" compact="0" numFmtId="166" outline="0" multipleItemSelectionAllowed="1" showAll="0"/>
    <pivotField name="Case_status" compact="0" outline="0" multipleItemSelectionAllowed="1" showAll="0"/>
    <pivotField name="Case_submitted_by_Editor" compact="0" numFmtId="166" outline="0" multipleItemSelectionAllowed="1" showAll="0"/>
    <pivotField name="Flag" compact="0" outline="0" multipleItemSelectionAllowed="1" showAll="0"/>
    <pivotField name="Difference" compact="0" outline="0" multipleItemSelectionAllowed="1" showAll="0"/>
    <pivotField name="SLA" compact="0" outline="0" multipleItemSelectionAllowed="1" showAll="0"/>
    <pivotField name="flag2" compact="0" outline="0" multipleItemSelectionAllowed="1" showAll="0"/>
    <pivotField name="Creator" compact="0" outline="0" multipleItemSelectionAllowed="1" showAll="0"/>
    <pivotField name="Editor" compact="0" outline="0" multipleItemSelectionAllowed="1" showAll="0"/>
  </pivotFields>
  <rowFields count="1">
    <field x="1"/>
  </rowFields>
  <rowItems count="3">
    <i>
      <x/>
    </i>
    <i>
      <x v="1"/>
    </i>
    <i t="grand">
      <x/>
    </i>
  </rowItems>
  <colFields count="1">
    <field x="2"/>
  </colFields>
  <colItems count="4">
    <i>
      <x/>
    </i>
    <i>
      <x v="1"/>
    </i>
    <i>
      <x v="2"/>
    </i>
    <i t="grand">
      <x/>
    </i>
  </colItems>
  <dataFields count="1">
    <dataField name="COUNTA of Domain" fld="1"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48"/>
  <sheetViews>
    <sheetView tabSelected="1" topLeftCell="A31" workbookViewId="0">
      <selection activeCell="J45" sqref="J45"/>
    </sheetView>
  </sheetViews>
  <sheetFormatPr defaultColWidth="12.5703125" defaultRowHeight="15.75" customHeight="1" x14ac:dyDescent="0.2"/>
  <cols>
    <col min="4" max="4" width="13.5703125" bestFit="1" customWidth="1"/>
  </cols>
  <sheetData>
    <row r="1" spans="1:9" x14ac:dyDescent="0.2">
      <c r="A1" s="1" t="s">
        <v>0</v>
      </c>
      <c r="B1" s="1" t="s">
        <v>1</v>
      </c>
      <c r="C1" s="1" t="s">
        <v>2</v>
      </c>
      <c r="D1" s="1" t="s">
        <v>3</v>
      </c>
      <c r="E1" s="1" t="s">
        <v>4</v>
      </c>
      <c r="F1" s="1" t="s">
        <v>5</v>
      </c>
      <c r="G1" s="2" t="s">
        <v>6</v>
      </c>
      <c r="H1" s="59"/>
    </row>
    <row r="2" spans="1:9" x14ac:dyDescent="0.2">
      <c r="A2" s="3" t="s">
        <v>7</v>
      </c>
      <c r="B2" s="3" t="s">
        <v>8</v>
      </c>
      <c r="C2" s="4">
        <v>75000</v>
      </c>
      <c r="D2" s="3">
        <v>1</v>
      </c>
      <c r="E2" s="5">
        <v>44682</v>
      </c>
      <c r="F2" s="6">
        <v>0.1</v>
      </c>
    </row>
    <row r="3" spans="1:9" x14ac:dyDescent="0.2">
      <c r="A3" s="3" t="s">
        <v>9</v>
      </c>
      <c r="B3" s="3" t="s">
        <v>10</v>
      </c>
      <c r="C3" s="4">
        <v>65000</v>
      </c>
      <c r="D3" s="3">
        <v>1</v>
      </c>
      <c r="E3" s="5">
        <v>44684</v>
      </c>
      <c r="F3" s="7">
        <v>7.4999999999999997E-2</v>
      </c>
    </row>
    <row r="4" spans="1:9" x14ac:dyDescent="0.2">
      <c r="A4" s="3" t="s">
        <v>11</v>
      </c>
      <c r="B4" s="3" t="s">
        <v>12</v>
      </c>
      <c r="C4" s="4">
        <v>150000</v>
      </c>
      <c r="D4" s="3">
        <v>1</v>
      </c>
      <c r="E4" s="5">
        <v>44686</v>
      </c>
      <c r="F4" s="6"/>
    </row>
    <row r="5" spans="1:9" x14ac:dyDescent="0.2">
      <c r="A5" s="3" t="s">
        <v>13</v>
      </c>
      <c r="B5" s="3" t="s">
        <v>10</v>
      </c>
      <c r="C5" s="4">
        <v>50000</v>
      </c>
      <c r="D5" s="3">
        <v>2</v>
      </c>
      <c r="E5" s="5">
        <v>44688</v>
      </c>
      <c r="F5" s="6">
        <v>0.15</v>
      </c>
    </row>
    <row r="7" spans="1:9" x14ac:dyDescent="0.2">
      <c r="A7" s="8"/>
    </row>
    <row r="8" spans="1:9" x14ac:dyDescent="0.2">
      <c r="A8" s="8" t="s">
        <v>14</v>
      </c>
    </row>
    <row r="9" spans="1:9" x14ac:dyDescent="0.2">
      <c r="A9" s="2" t="s">
        <v>15</v>
      </c>
    </row>
    <row r="11" spans="1:9" x14ac:dyDescent="0.2">
      <c r="A11" s="1" t="s">
        <v>0</v>
      </c>
      <c r="B11" s="1" t="s">
        <v>1</v>
      </c>
      <c r="C11" s="1" t="s">
        <v>2</v>
      </c>
      <c r="D11" s="1" t="s">
        <v>3</v>
      </c>
      <c r="E11" s="1" t="s">
        <v>4</v>
      </c>
      <c r="F11" s="1" t="s">
        <v>5</v>
      </c>
      <c r="G11" s="1" t="s">
        <v>16</v>
      </c>
      <c r="H11" s="9" t="s">
        <v>6</v>
      </c>
      <c r="I11" s="2" t="s">
        <v>17</v>
      </c>
    </row>
    <row r="12" spans="1:9" x14ac:dyDescent="0.2">
      <c r="A12" s="3" t="s">
        <v>7</v>
      </c>
      <c r="B12" s="3" t="s">
        <v>8</v>
      </c>
      <c r="C12" s="4">
        <v>75000</v>
      </c>
      <c r="D12" s="3">
        <v>1</v>
      </c>
      <c r="E12" s="5">
        <v>44682</v>
      </c>
      <c r="F12" s="6">
        <v>0.1</v>
      </c>
      <c r="G12" s="3">
        <v>12345</v>
      </c>
      <c r="H12" s="15">
        <f xml:space="preserve"> C12-I12</f>
        <v>67500</v>
      </c>
      <c r="I12">
        <f xml:space="preserve"> C12*F12</f>
        <v>7500</v>
      </c>
    </row>
    <row r="13" spans="1:9" x14ac:dyDescent="0.2">
      <c r="A13" s="3" t="s">
        <v>9</v>
      </c>
      <c r="B13" s="3" t="s">
        <v>10</v>
      </c>
      <c r="C13" s="4">
        <v>65000</v>
      </c>
      <c r="D13" s="3">
        <v>1</v>
      </c>
      <c r="E13" s="5">
        <v>44684</v>
      </c>
      <c r="F13" s="7">
        <v>7.4999999999999997E-2</v>
      </c>
      <c r="G13" s="3">
        <v>12346</v>
      </c>
      <c r="H13" s="15">
        <f t="shared" ref="H13:H15" si="0" xml:space="preserve"> C13-I13</f>
        <v>60125</v>
      </c>
      <c r="I13">
        <f t="shared" ref="I13:I15" si="1" xml:space="preserve"> C13*F13</f>
        <v>4875</v>
      </c>
    </row>
    <row r="14" spans="1:9" x14ac:dyDescent="0.2">
      <c r="A14" s="3" t="s">
        <v>11</v>
      </c>
      <c r="B14" s="3" t="s">
        <v>12</v>
      </c>
      <c r="C14" s="4">
        <v>150000</v>
      </c>
      <c r="D14" s="3">
        <v>1</v>
      </c>
      <c r="E14" s="5">
        <v>44686</v>
      </c>
      <c r="F14" s="6"/>
      <c r="G14" s="3">
        <v>12347</v>
      </c>
      <c r="H14" s="15">
        <f t="shared" si="0"/>
        <v>150000</v>
      </c>
      <c r="I14">
        <f t="shared" si="1"/>
        <v>0</v>
      </c>
    </row>
    <row r="15" spans="1:9" x14ac:dyDescent="0.2">
      <c r="A15" s="3" t="s">
        <v>13</v>
      </c>
      <c r="B15" s="3" t="s">
        <v>10</v>
      </c>
      <c r="C15" s="4">
        <v>50000</v>
      </c>
      <c r="D15" s="3">
        <v>2</v>
      </c>
      <c r="E15" s="5">
        <v>44688</v>
      </c>
      <c r="F15" s="6">
        <v>0.15</v>
      </c>
      <c r="G15" s="3">
        <v>12348</v>
      </c>
      <c r="H15" s="15">
        <f t="shared" si="0"/>
        <v>42500</v>
      </c>
      <c r="I15">
        <f t="shared" si="1"/>
        <v>7500</v>
      </c>
    </row>
    <row r="17" spans="1:11" x14ac:dyDescent="0.2">
      <c r="A17" s="1" t="s">
        <v>16</v>
      </c>
      <c r="B17" s="11" t="s">
        <v>18</v>
      </c>
      <c r="C17" s="11" t="s">
        <v>19</v>
      </c>
      <c r="D17" s="11" t="s">
        <v>20</v>
      </c>
      <c r="E17" s="1" t="s">
        <v>16</v>
      </c>
      <c r="F17" s="1" t="s">
        <v>21</v>
      </c>
      <c r="G17" s="1" t="s">
        <v>22</v>
      </c>
    </row>
    <row r="18" spans="1:11" x14ac:dyDescent="0.2">
      <c r="A18" s="3">
        <v>12345</v>
      </c>
      <c r="B18" s="12">
        <f t="shared" ref="B18:B21" si="2">C2-(F2*C2)</f>
        <v>67500</v>
      </c>
      <c r="C18" s="12">
        <f t="shared" ref="C18:C21" si="3">C2-B18</f>
        <v>7500</v>
      </c>
      <c r="D18" s="60">
        <f>30000- SUM(C18:C21)</f>
        <v>10125</v>
      </c>
      <c r="E18" s="3">
        <v>12345</v>
      </c>
      <c r="F18" s="3">
        <v>1</v>
      </c>
      <c r="G18" s="3" t="s">
        <v>23</v>
      </c>
    </row>
    <row r="19" spans="1:11" x14ac:dyDescent="0.2">
      <c r="A19" s="3">
        <v>12346</v>
      </c>
      <c r="B19" s="12">
        <f t="shared" si="2"/>
        <v>60125</v>
      </c>
      <c r="C19" s="12">
        <f t="shared" si="3"/>
        <v>4875</v>
      </c>
      <c r="D19" s="43"/>
      <c r="E19" s="3">
        <v>12346</v>
      </c>
      <c r="F19" s="3">
        <v>2</v>
      </c>
      <c r="G19" s="3" t="s">
        <v>24</v>
      </c>
    </row>
    <row r="20" spans="1:11" x14ac:dyDescent="0.2">
      <c r="A20" s="3">
        <v>12347</v>
      </c>
      <c r="B20" s="12">
        <f t="shared" si="2"/>
        <v>150000</v>
      </c>
      <c r="C20" s="12">
        <f t="shared" si="3"/>
        <v>0</v>
      </c>
      <c r="D20" s="43"/>
      <c r="E20" s="3">
        <v>12347</v>
      </c>
      <c r="F20" s="3">
        <v>3</v>
      </c>
      <c r="G20" s="3" t="s">
        <v>25</v>
      </c>
    </row>
    <row r="21" spans="1:11" x14ac:dyDescent="0.2">
      <c r="A21" s="3">
        <v>12348</v>
      </c>
      <c r="B21" s="12">
        <f t="shared" si="2"/>
        <v>42500</v>
      </c>
      <c r="C21" s="12">
        <f t="shared" si="3"/>
        <v>7500</v>
      </c>
      <c r="D21" s="44"/>
      <c r="E21" s="3">
        <v>12348</v>
      </c>
      <c r="F21" s="3">
        <v>4</v>
      </c>
      <c r="G21" s="3" t="s">
        <v>23</v>
      </c>
    </row>
    <row r="25" spans="1:11" x14ac:dyDescent="0.2">
      <c r="A25" s="1" t="s">
        <v>0</v>
      </c>
      <c r="B25" s="1" t="s">
        <v>1</v>
      </c>
      <c r="C25" s="1" t="s">
        <v>2</v>
      </c>
      <c r="D25" s="1" t="s">
        <v>3</v>
      </c>
      <c r="E25" s="1" t="s">
        <v>4</v>
      </c>
      <c r="F25" s="1" t="s">
        <v>5</v>
      </c>
      <c r="G25" s="1" t="s">
        <v>16</v>
      </c>
      <c r="H25" s="9" t="s">
        <v>6</v>
      </c>
      <c r="I25" s="9" t="s">
        <v>26</v>
      </c>
      <c r="J25" s="9" t="s">
        <v>22</v>
      </c>
      <c r="K25" s="61" t="s">
        <v>28</v>
      </c>
    </row>
    <row r="26" spans="1:11" x14ac:dyDescent="0.2">
      <c r="A26" s="3" t="s">
        <v>7</v>
      </c>
      <c r="B26" s="3" t="s">
        <v>8</v>
      </c>
      <c r="C26" s="4">
        <v>75000</v>
      </c>
      <c r="D26" s="3">
        <v>1</v>
      </c>
      <c r="E26" s="5">
        <v>44682</v>
      </c>
      <c r="F26" s="6">
        <v>0.1</v>
      </c>
      <c r="G26" s="3">
        <v>12345</v>
      </c>
      <c r="H26" s="10">
        <f xml:space="preserve"> C26-(F26*C26)</f>
        <v>67500</v>
      </c>
      <c r="I26" s="10">
        <f xml:space="preserve"> VLOOKUP(G26,A17:G21, 6, FALSE)</f>
        <v>1</v>
      </c>
      <c r="J26" s="10" t="str">
        <f xml:space="preserve"> VLOOKUP(G26,$A$17:$G$21, 7, FALSE)</f>
        <v>Delhi</v>
      </c>
      <c r="K26">
        <f>H26*D26</f>
        <v>67500</v>
      </c>
    </row>
    <row r="27" spans="1:11" x14ac:dyDescent="0.2">
      <c r="A27" s="3" t="s">
        <v>9</v>
      </c>
      <c r="B27" s="3" t="s">
        <v>10</v>
      </c>
      <c r="C27" s="4">
        <v>65000</v>
      </c>
      <c r="D27" s="3">
        <v>1</v>
      </c>
      <c r="E27" s="5">
        <v>44684</v>
      </c>
      <c r="F27" s="7">
        <v>7.4999999999999997E-2</v>
      </c>
      <c r="G27" s="3">
        <v>12346</v>
      </c>
      <c r="H27" s="10">
        <f t="shared" ref="H27:H29" si="4" xml:space="preserve"> C27-(F27*C27)</f>
        <v>60125</v>
      </c>
      <c r="I27" s="10">
        <f t="shared" ref="I27:I29" si="5" xml:space="preserve"> VLOOKUP(G27,A18:G22, 6, FALSE)</f>
        <v>2</v>
      </c>
      <c r="J27" s="10" t="str">
        <f t="shared" ref="J27:J29" si="6" xml:space="preserve"> VLOOKUP(G27,$A$17:$G$21, 7, FALSE)</f>
        <v>Gurgaon</v>
      </c>
      <c r="K27">
        <f t="shared" ref="K27:K29" si="7">H27*D27</f>
        <v>60125</v>
      </c>
    </row>
    <row r="28" spans="1:11" x14ac:dyDescent="0.2">
      <c r="A28" s="3" t="s">
        <v>11</v>
      </c>
      <c r="B28" s="3" t="s">
        <v>12</v>
      </c>
      <c r="C28" s="4">
        <v>150000</v>
      </c>
      <c r="D28" s="3">
        <v>1</v>
      </c>
      <c r="E28" s="5">
        <v>44686</v>
      </c>
      <c r="F28" s="6"/>
      <c r="G28" s="3">
        <v>12347</v>
      </c>
      <c r="H28" s="10">
        <f t="shared" si="4"/>
        <v>150000</v>
      </c>
      <c r="I28" s="10">
        <f t="shared" si="5"/>
        <v>3</v>
      </c>
      <c r="J28" s="10" t="str">
        <f t="shared" si="6"/>
        <v>Noida</v>
      </c>
      <c r="K28">
        <f t="shared" si="7"/>
        <v>150000</v>
      </c>
    </row>
    <row r="29" spans="1:11" x14ac:dyDescent="0.2">
      <c r="A29" s="3" t="s">
        <v>13</v>
      </c>
      <c r="B29" s="3" t="s">
        <v>10</v>
      </c>
      <c r="C29" s="4">
        <v>50000</v>
      </c>
      <c r="D29" s="3">
        <v>2</v>
      </c>
      <c r="E29" s="5">
        <v>44688</v>
      </c>
      <c r="F29" s="6">
        <v>0.15</v>
      </c>
      <c r="G29" s="3">
        <v>12348</v>
      </c>
      <c r="H29" s="10">
        <f t="shared" si="4"/>
        <v>42500</v>
      </c>
      <c r="I29" s="10">
        <f t="shared" si="5"/>
        <v>4</v>
      </c>
      <c r="J29" s="10" t="str">
        <f t="shared" si="6"/>
        <v>Delhi</v>
      </c>
      <c r="K29">
        <f t="shared" si="7"/>
        <v>85000</v>
      </c>
    </row>
    <row r="31" spans="1:11" x14ac:dyDescent="0.2">
      <c r="E31" s="9" t="s">
        <v>22</v>
      </c>
      <c r="F31" s="9" t="s">
        <v>27</v>
      </c>
      <c r="G31" s="10" t="s">
        <v>28</v>
      </c>
    </row>
    <row r="32" spans="1:11" x14ac:dyDescent="0.2">
      <c r="E32" s="10" t="s">
        <v>23</v>
      </c>
      <c r="F32" s="10">
        <f xml:space="preserve"> SUMIF($J$26:$J$29, E32, $D$26:$D$29)</f>
        <v>3</v>
      </c>
      <c r="G32" s="10">
        <f xml:space="preserve"> SUMIF($J$26:$J$29, E32, $K$26:$K$29)</f>
        <v>152500</v>
      </c>
    </row>
    <row r="33" spans="2:12" x14ac:dyDescent="0.2">
      <c r="E33" s="10" t="s">
        <v>24</v>
      </c>
      <c r="F33" s="10">
        <f t="shared" ref="F33:F34" si="8" xml:space="preserve"> SUMIF($J$26:$J$29, E33, $D$26:$D$29)</f>
        <v>1</v>
      </c>
      <c r="G33" s="10">
        <f t="shared" ref="G33:G34" si="9" xml:space="preserve"> SUMIF($J$26:$J$29, E33, $K$26:$K$29)</f>
        <v>60125</v>
      </c>
    </row>
    <row r="34" spans="2:12" x14ac:dyDescent="0.2">
      <c r="E34" s="10" t="s">
        <v>25</v>
      </c>
      <c r="F34" s="10">
        <f t="shared" si="8"/>
        <v>1</v>
      </c>
      <c r="G34" s="10">
        <f t="shared" si="9"/>
        <v>150000</v>
      </c>
    </row>
    <row r="37" spans="2:12" x14ac:dyDescent="0.2">
      <c r="B37" s="1" t="s">
        <v>1</v>
      </c>
      <c r="C37" s="1" t="s">
        <v>2</v>
      </c>
      <c r="D37" s="1" t="s">
        <v>3</v>
      </c>
      <c r="E37" s="1" t="s">
        <v>4</v>
      </c>
      <c r="F37" s="1" t="s">
        <v>5</v>
      </c>
      <c r="G37" s="1" t="s">
        <v>16</v>
      </c>
      <c r="H37" s="9" t="s">
        <v>6</v>
      </c>
      <c r="I37" s="9" t="s">
        <v>26</v>
      </c>
      <c r="J37" s="9" t="s">
        <v>22</v>
      </c>
      <c r="K37" s="9" t="s">
        <v>19</v>
      </c>
      <c r="L37" s="13" t="s">
        <v>29</v>
      </c>
    </row>
    <row r="38" spans="2:12" x14ac:dyDescent="0.2">
      <c r="B38" s="3" t="s">
        <v>8</v>
      </c>
      <c r="C38" s="4">
        <v>75000</v>
      </c>
      <c r="D38" s="3">
        <v>1</v>
      </c>
      <c r="E38" s="5">
        <v>44682</v>
      </c>
      <c r="F38" s="6">
        <v>0.1</v>
      </c>
      <c r="G38" s="3">
        <v>12345</v>
      </c>
      <c r="H38" s="10">
        <f xml:space="preserve"> C38-(F38*C38)</f>
        <v>67500</v>
      </c>
      <c r="I38" s="10">
        <f xml:space="preserve"> VLOOKUP(G38,$A$17:$G$21, 6, FALSE)</f>
        <v>1</v>
      </c>
      <c r="J38" s="10" t="str">
        <f xml:space="preserve"> VLOOKUP(G38,$A$17:$G$21, 7, FALSE)</f>
        <v>Delhi</v>
      </c>
      <c r="K38" s="10">
        <f xml:space="preserve"> (C38*D38)*F38</f>
        <v>7500</v>
      </c>
      <c r="L38" s="14">
        <f xml:space="preserve"> SUM(K38:K41)/SUMPRODUCT(C38:C41, D38:D41) * 100</f>
        <v>7.0192307692307692</v>
      </c>
    </row>
    <row r="39" spans="2:12" x14ac:dyDescent="0.2">
      <c r="B39" s="3" t="s">
        <v>10</v>
      </c>
      <c r="C39" s="4">
        <v>65000</v>
      </c>
      <c r="D39" s="3">
        <v>1</v>
      </c>
      <c r="E39" s="5">
        <v>44684</v>
      </c>
      <c r="F39" s="7">
        <v>7.4999999999999997E-2</v>
      </c>
      <c r="G39" s="3">
        <v>12346</v>
      </c>
      <c r="H39" s="10">
        <f t="shared" ref="H39:H41" si="10" xml:space="preserve"> C39-(F39*C39)</f>
        <v>60125</v>
      </c>
      <c r="I39" s="10">
        <f t="shared" ref="I39:I41" si="11" xml:space="preserve"> VLOOKUP(G39,$A$17:$G$21, 6, FALSE)</f>
        <v>2</v>
      </c>
      <c r="J39" s="10" t="str">
        <f t="shared" ref="J39:J41" si="12" xml:space="preserve"> VLOOKUP(G39,$A$17:$G$21, 7, FALSE)</f>
        <v>Gurgaon</v>
      </c>
      <c r="K39" s="10">
        <f t="shared" ref="K39:K41" si="13" xml:space="preserve"> (C39*D39)*F39</f>
        <v>4875</v>
      </c>
    </row>
    <row r="40" spans="2:12" x14ac:dyDescent="0.2">
      <c r="B40" s="3" t="s">
        <v>12</v>
      </c>
      <c r="C40" s="4">
        <v>150000</v>
      </c>
      <c r="D40" s="3">
        <v>1</v>
      </c>
      <c r="E40" s="5">
        <v>44686</v>
      </c>
      <c r="F40" s="6"/>
      <c r="G40" s="3">
        <v>12347</v>
      </c>
      <c r="H40" s="10">
        <f t="shared" si="10"/>
        <v>150000</v>
      </c>
      <c r="I40" s="10">
        <f t="shared" si="11"/>
        <v>3</v>
      </c>
      <c r="J40" s="10" t="str">
        <f t="shared" si="12"/>
        <v>Noida</v>
      </c>
      <c r="K40" s="10">
        <f t="shared" si="13"/>
        <v>0</v>
      </c>
    </row>
    <row r="41" spans="2:12" x14ac:dyDescent="0.2">
      <c r="B41" s="3" t="s">
        <v>10</v>
      </c>
      <c r="C41" s="4">
        <v>50000</v>
      </c>
      <c r="D41" s="3">
        <v>2</v>
      </c>
      <c r="E41" s="5">
        <v>44688</v>
      </c>
      <c r="F41" s="6">
        <v>0.15</v>
      </c>
      <c r="G41" s="3">
        <v>12348</v>
      </c>
      <c r="H41" s="10">
        <f t="shared" si="10"/>
        <v>42500</v>
      </c>
      <c r="I41" s="10">
        <f t="shared" si="11"/>
        <v>4</v>
      </c>
      <c r="J41" s="10" t="str">
        <f t="shared" si="12"/>
        <v>Delhi</v>
      </c>
      <c r="K41" s="10">
        <f t="shared" si="13"/>
        <v>15000</v>
      </c>
    </row>
    <row r="44" spans="2:12" ht="12.75" x14ac:dyDescent="0.2">
      <c r="B44" s="1" t="s">
        <v>0</v>
      </c>
      <c r="C44" s="1" t="s">
        <v>1</v>
      </c>
      <c r="D44" s="1" t="s">
        <v>2</v>
      </c>
      <c r="E44" s="1" t="s">
        <v>3</v>
      </c>
      <c r="F44" s="1" t="s">
        <v>4</v>
      </c>
      <c r="G44" s="1" t="s">
        <v>5</v>
      </c>
      <c r="H44" s="1" t="s">
        <v>16</v>
      </c>
      <c r="I44" s="9" t="s">
        <v>6</v>
      </c>
      <c r="J44" s="13" t="s">
        <v>0</v>
      </c>
    </row>
    <row r="45" spans="2:12" x14ac:dyDescent="0.2">
      <c r="B45" s="3" t="s">
        <v>7</v>
      </c>
      <c r="C45" s="3" t="s">
        <v>8</v>
      </c>
      <c r="D45" s="4">
        <v>75000</v>
      </c>
      <c r="E45" s="3">
        <v>1</v>
      </c>
      <c r="F45" s="5">
        <v>44682</v>
      </c>
      <c r="G45" s="6">
        <v>0.1</v>
      </c>
      <c r="H45" s="3">
        <v>12345</v>
      </c>
      <c r="I45" s="15">
        <f t="shared" ref="I45:I48" si="14">D45-(G45*D45)</f>
        <v>67500</v>
      </c>
    </row>
    <row r="46" spans="2:12" x14ac:dyDescent="0.2">
      <c r="B46" s="3" t="s">
        <v>9</v>
      </c>
      <c r="C46" s="3" t="s">
        <v>10</v>
      </c>
      <c r="D46" s="4">
        <v>65000</v>
      </c>
      <c r="E46" s="3">
        <v>1</v>
      </c>
      <c r="F46" s="5">
        <v>44684</v>
      </c>
      <c r="G46" s="7">
        <v>7.4999999999999997E-2</v>
      </c>
      <c r="H46" s="3">
        <v>12346</v>
      </c>
      <c r="I46" s="15">
        <f t="shared" si="14"/>
        <v>60125</v>
      </c>
    </row>
    <row r="47" spans="2:12" x14ac:dyDescent="0.2">
      <c r="B47" s="3" t="s">
        <v>11</v>
      </c>
      <c r="C47" s="3" t="s">
        <v>12</v>
      </c>
      <c r="D47" s="4">
        <v>150000</v>
      </c>
      <c r="E47" s="3">
        <v>1</v>
      </c>
      <c r="F47" s="5">
        <v>44686</v>
      </c>
      <c r="G47" s="6"/>
      <c r="H47" s="3">
        <v>12347</v>
      </c>
      <c r="I47" s="15">
        <f t="shared" si="14"/>
        <v>150000</v>
      </c>
    </row>
    <row r="48" spans="2:12" x14ac:dyDescent="0.2">
      <c r="B48" s="3" t="s">
        <v>13</v>
      </c>
      <c r="C48" s="3" t="s">
        <v>10</v>
      </c>
      <c r="D48" s="4">
        <v>50000</v>
      </c>
      <c r="E48" s="3">
        <v>2</v>
      </c>
      <c r="F48" s="5">
        <v>44688</v>
      </c>
      <c r="G48" s="6">
        <v>0.15</v>
      </c>
      <c r="H48" s="3">
        <v>12348</v>
      </c>
      <c r="I48" s="15">
        <f t="shared" si="14"/>
        <v>42500</v>
      </c>
    </row>
  </sheetData>
  <mergeCells count="1">
    <mergeCell ref="D18:D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49"/>
  <sheetViews>
    <sheetView workbookViewId="0">
      <selection activeCell="N10" sqref="N10"/>
    </sheetView>
  </sheetViews>
  <sheetFormatPr defaultColWidth="12.5703125" defaultRowHeight="15.75" customHeight="1" x14ac:dyDescent="0.2"/>
  <cols>
    <col min="2" max="2" width="20.5703125" customWidth="1"/>
    <col min="3" max="3" width="23.28515625" customWidth="1"/>
    <col min="4" max="4" width="15.42578125" customWidth="1"/>
    <col min="5" max="5" width="10.140625" bestFit="1" customWidth="1"/>
  </cols>
  <sheetData>
    <row r="1" spans="1:6" x14ac:dyDescent="0.2">
      <c r="A1" s="8" t="s">
        <v>30</v>
      </c>
    </row>
    <row r="2" spans="1:6" x14ac:dyDescent="0.2">
      <c r="A2" s="8" t="s">
        <v>31</v>
      </c>
    </row>
    <row r="3" spans="1:6" x14ac:dyDescent="0.2">
      <c r="A3" s="8"/>
    </row>
    <row r="4" spans="1:6" x14ac:dyDescent="0.2">
      <c r="A4" s="8" t="s">
        <v>32</v>
      </c>
    </row>
    <row r="6" spans="1:6" x14ac:dyDescent="0.2">
      <c r="A6" s="3" t="s">
        <v>33</v>
      </c>
      <c r="B6" s="3" t="s">
        <v>34</v>
      </c>
      <c r="C6" s="3" t="s">
        <v>35</v>
      </c>
      <c r="D6" s="3" t="s">
        <v>36</v>
      </c>
      <c r="E6" s="3" t="s">
        <v>37</v>
      </c>
    </row>
    <row r="7" spans="1:6" x14ac:dyDescent="0.2">
      <c r="A7" s="3">
        <v>1</v>
      </c>
      <c r="B7" s="3">
        <v>3</v>
      </c>
      <c r="C7" s="3">
        <v>2</v>
      </c>
      <c r="D7" s="3">
        <v>8</v>
      </c>
      <c r="E7" s="5">
        <v>44702</v>
      </c>
    </row>
    <row r="8" spans="1:6" x14ac:dyDescent="0.2">
      <c r="A8" s="3">
        <v>2</v>
      </c>
      <c r="B8" s="3">
        <v>2</v>
      </c>
      <c r="C8" s="3">
        <v>3</v>
      </c>
      <c r="D8" s="3">
        <v>8.5</v>
      </c>
      <c r="E8" s="5">
        <v>44702</v>
      </c>
    </row>
    <row r="9" spans="1:6" x14ac:dyDescent="0.2">
      <c r="A9" s="3">
        <v>3</v>
      </c>
      <c r="B9" s="3">
        <v>4</v>
      </c>
      <c r="C9" s="3">
        <v>2</v>
      </c>
      <c r="D9" s="3">
        <v>9</v>
      </c>
      <c r="E9" s="5">
        <v>44702</v>
      </c>
    </row>
    <row r="10" spans="1:6" x14ac:dyDescent="0.2">
      <c r="A10" s="3">
        <v>4</v>
      </c>
      <c r="B10" s="3">
        <v>3.5</v>
      </c>
      <c r="C10" s="3">
        <v>4</v>
      </c>
      <c r="D10" s="3">
        <v>7</v>
      </c>
      <c r="E10" s="5">
        <v>44702</v>
      </c>
    </row>
    <row r="11" spans="1:6" x14ac:dyDescent="0.2">
      <c r="A11" s="3">
        <v>5</v>
      </c>
      <c r="B11" s="3">
        <v>5</v>
      </c>
      <c r="C11" s="3">
        <v>2</v>
      </c>
      <c r="D11" s="3">
        <v>8</v>
      </c>
      <c r="E11" s="5">
        <v>44702</v>
      </c>
    </row>
    <row r="13" spans="1:6" x14ac:dyDescent="0.2">
      <c r="A13" s="8" t="s">
        <v>38</v>
      </c>
    </row>
    <row r="14" spans="1:6" x14ac:dyDescent="0.2">
      <c r="A14" s="16"/>
      <c r="B14" s="16"/>
      <c r="C14" s="16"/>
      <c r="D14" s="16"/>
      <c r="E14" s="16"/>
      <c r="F14" s="17"/>
    </row>
    <row r="15" spans="1:6" x14ac:dyDescent="0.2">
      <c r="A15" s="3" t="s">
        <v>33</v>
      </c>
      <c r="B15" s="18" t="s">
        <v>34</v>
      </c>
      <c r="C15" s="18" t="s">
        <v>35</v>
      </c>
      <c r="D15" s="18" t="s">
        <v>36</v>
      </c>
      <c r="E15" s="18" t="s">
        <v>37</v>
      </c>
      <c r="F15" s="19" t="s">
        <v>39</v>
      </c>
    </row>
    <row r="16" spans="1:6" x14ac:dyDescent="0.2">
      <c r="A16" s="20">
        <v>1</v>
      </c>
      <c r="B16" s="21">
        <v>3</v>
      </c>
      <c r="C16" s="21">
        <v>2</v>
      </c>
      <c r="D16" s="21">
        <v>8</v>
      </c>
      <c r="E16" s="22">
        <v>44702</v>
      </c>
      <c r="F16" s="23"/>
    </row>
    <row r="17" spans="1:9" x14ac:dyDescent="0.2">
      <c r="A17" s="20">
        <v>2</v>
      </c>
      <c r="B17" s="21">
        <v>2</v>
      </c>
      <c r="C17" s="21">
        <v>3</v>
      </c>
      <c r="D17" s="21">
        <v>8.5</v>
      </c>
      <c r="E17" s="22">
        <v>44702</v>
      </c>
      <c r="F17" s="23"/>
      <c r="G17" s="2" t="s">
        <v>40</v>
      </c>
    </row>
    <row r="18" spans="1:9" x14ac:dyDescent="0.2">
      <c r="A18" s="20">
        <v>3</v>
      </c>
      <c r="B18" s="21">
        <v>4</v>
      </c>
      <c r="C18" s="21">
        <v>2</v>
      </c>
      <c r="D18" s="21">
        <v>9</v>
      </c>
      <c r="E18" s="22">
        <v>44702</v>
      </c>
      <c r="F18" s="23"/>
    </row>
    <row r="19" spans="1:9" x14ac:dyDescent="0.2">
      <c r="A19" s="20">
        <v>4</v>
      </c>
      <c r="B19" s="21">
        <v>3.5</v>
      </c>
      <c r="C19" s="21">
        <v>4</v>
      </c>
      <c r="D19" s="21">
        <v>7</v>
      </c>
      <c r="E19" s="22">
        <v>44702</v>
      </c>
      <c r="F19" s="23"/>
    </row>
    <row r="20" spans="1:9" x14ac:dyDescent="0.2">
      <c r="A20" s="20">
        <v>5</v>
      </c>
      <c r="B20" s="21">
        <v>5</v>
      </c>
      <c r="C20" s="21">
        <v>2</v>
      </c>
      <c r="D20" s="21">
        <v>8</v>
      </c>
      <c r="E20" s="22">
        <v>44702</v>
      </c>
      <c r="F20" s="23"/>
    </row>
    <row r="21" spans="1:9" x14ac:dyDescent="0.2">
      <c r="A21" s="8" t="s">
        <v>41</v>
      </c>
    </row>
    <row r="22" spans="1:9" x14ac:dyDescent="0.2">
      <c r="A22" s="3" t="s">
        <v>33</v>
      </c>
      <c r="B22" s="18" t="s">
        <v>34</v>
      </c>
      <c r="C22" s="18" t="s">
        <v>35</v>
      </c>
      <c r="D22" s="18" t="s">
        <v>36</v>
      </c>
      <c r="E22" s="18" t="s">
        <v>37</v>
      </c>
      <c r="F22" s="19" t="s">
        <v>39</v>
      </c>
    </row>
    <row r="23" spans="1:9" x14ac:dyDescent="0.2">
      <c r="A23" s="20">
        <v>1</v>
      </c>
      <c r="B23" s="21">
        <v>3</v>
      </c>
      <c r="C23" s="21">
        <v>2</v>
      </c>
      <c r="D23" s="21">
        <v>8</v>
      </c>
      <c r="E23" s="22">
        <v>44702</v>
      </c>
      <c r="F23" s="23">
        <f t="shared" ref="F23:F27" si="0">B23/D23</f>
        <v>0.375</v>
      </c>
      <c r="G23" s="24"/>
      <c r="I23" s="24"/>
    </row>
    <row r="24" spans="1:9" x14ac:dyDescent="0.2">
      <c r="A24" s="20">
        <v>2</v>
      </c>
      <c r="B24" s="21">
        <v>2</v>
      </c>
      <c r="C24" s="21">
        <v>3</v>
      </c>
      <c r="D24" s="21">
        <v>8.5</v>
      </c>
      <c r="E24" s="22">
        <v>44702</v>
      </c>
      <c r="F24" s="23">
        <f t="shared" si="0"/>
        <v>0.23529411764705882</v>
      </c>
    </row>
    <row r="25" spans="1:9" x14ac:dyDescent="0.2">
      <c r="A25" s="20">
        <v>3</v>
      </c>
      <c r="B25" s="21">
        <v>4</v>
      </c>
      <c r="C25" s="21">
        <v>2</v>
      </c>
      <c r="D25" s="21">
        <v>9</v>
      </c>
      <c r="E25" s="22">
        <v>44702</v>
      </c>
      <c r="F25" s="23">
        <f t="shared" si="0"/>
        <v>0.44444444444444442</v>
      </c>
    </row>
    <row r="26" spans="1:9" x14ac:dyDescent="0.2">
      <c r="A26" s="20">
        <v>4</v>
      </c>
      <c r="B26" s="21">
        <v>3.5</v>
      </c>
      <c r="C26" s="21">
        <v>4</v>
      </c>
      <c r="D26" s="21">
        <v>7</v>
      </c>
      <c r="E26" s="22">
        <v>44702</v>
      </c>
      <c r="F26" s="23">
        <f t="shared" si="0"/>
        <v>0.5</v>
      </c>
    </row>
    <row r="27" spans="1:9" x14ac:dyDescent="0.2">
      <c r="A27" s="20">
        <v>5</v>
      </c>
      <c r="B27" s="21">
        <v>5</v>
      </c>
      <c r="C27" s="21">
        <v>2</v>
      </c>
      <c r="D27" s="21">
        <v>8</v>
      </c>
      <c r="E27" s="22">
        <v>44702</v>
      </c>
      <c r="F27" s="23">
        <f t="shared" si="0"/>
        <v>0.625</v>
      </c>
    </row>
    <row r="28" spans="1:9" x14ac:dyDescent="0.2">
      <c r="A28" s="8" t="s">
        <v>42</v>
      </c>
    </row>
    <row r="29" spans="1:9" x14ac:dyDescent="0.2">
      <c r="A29" s="3" t="s">
        <v>33</v>
      </c>
      <c r="B29" s="18" t="s">
        <v>34</v>
      </c>
      <c r="C29" s="18" t="s">
        <v>35</v>
      </c>
      <c r="D29" s="18" t="s">
        <v>36</v>
      </c>
      <c r="E29" s="18" t="s">
        <v>37</v>
      </c>
      <c r="F29" s="19" t="s">
        <v>39</v>
      </c>
      <c r="G29" s="10" t="s">
        <v>43</v>
      </c>
    </row>
    <row r="30" spans="1:9" x14ac:dyDescent="0.2">
      <c r="A30" s="20">
        <v>1</v>
      </c>
      <c r="B30" s="21">
        <v>3</v>
      </c>
      <c r="C30" s="21">
        <v>2</v>
      </c>
      <c r="D30" s="21">
        <v>8</v>
      </c>
      <c r="E30" s="22">
        <v>44702</v>
      </c>
      <c r="F30" s="23">
        <f t="shared" ref="F30:F34" si="1">B30/D30</f>
        <v>0.375</v>
      </c>
      <c r="G30" s="25"/>
    </row>
    <row r="31" spans="1:9" x14ac:dyDescent="0.2">
      <c r="A31" s="20">
        <v>2</v>
      </c>
      <c r="B31" s="21">
        <v>2</v>
      </c>
      <c r="C31" s="21">
        <v>3</v>
      </c>
      <c r="D31" s="21">
        <v>8.5</v>
      </c>
      <c r="E31" s="22">
        <v>44702</v>
      </c>
      <c r="F31" s="23">
        <f t="shared" si="1"/>
        <v>0.23529411764705882</v>
      </c>
      <c r="G31" s="25"/>
    </row>
    <row r="32" spans="1:9" x14ac:dyDescent="0.2">
      <c r="A32" s="20">
        <v>3</v>
      </c>
      <c r="B32" s="21">
        <v>4</v>
      </c>
      <c r="C32" s="21">
        <v>2</v>
      </c>
      <c r="D32" s="21">
        <v>9</v>
      </c>
      <c r="E32" s="22">
        <v>44702</v>
      </c>
      <c r="F32" s="23">
        <f t="shared" si="1"/>
        <v>0.44444444444444442</v>
      </c>
      <c r="G32" s="25"/>
    </row>
    <row r="33" spans="1:15" x14ac:dyDescent="0.2">
      <c r="A33" s="20">
        <v>4</v>
      </c>
      <c r="B33" s="21">
        <v>3.5</v>
      </c>
      <c r="C33" s="21">
        <v>4</v>
      </c>
      <c r="D33" s="21">
        <v>7</v>
      </c>
      <c r="E33" s="22">
        <v>44702</v>
      </c>
      <c r="F33" s="23">
        <f t="shared" si="1"/>
        <v>0.5</v>
      </c>
      <c r="G33" s="25"/>
    </row>
    <row r="34" spans="1:15" x14ac:dyDescent="0.2">
      <c r="A34" s="20">
        <v>5</v>
      </c>
      <c r="B34" s="21">
        <v>5</v>
      </c>
      <c r="C34" s="21">
        <v>2</v>
      </c>
      <c r="D34" s="21">
        <v>8</v>
      </c>
      <c r="E34" s="22">
        <v>44702</v>
      </c>
      <c r="F34" s="23">
        <f t="shared" si="1"/>
        <v>0.625</v>
      </c>
      <c r="G34" s="25"/>
    </row>
    <row r="35" spans="1:15" x14ac:dyDescent="0.2">
      <c r="A35" s="2" t="s">
        <v>44</v>
      </c>
      <c r="H35" s="10"/>
    </row>
    <row r="36" spans="1:15" x14ac:dyDescent="0.2">
      <c r="A36" s="3" t="s">
        <v>33</v>
      </c>
      <c r="B36" s="18" t="s">
        <v>34</v>
      </c>
      <c r="C36" s="18" t="s">
        <v>35</v>
      </c>
      <c r="D36" s="18" t="s">
        <v>36</v>
      </c>
      <c r="E36" s="18" t="s">
        <v>37</v>
      </c>
      <c r="F36" s="19" t="s">
        <v>39</v>
      </c>
      <c r="G36" s="10" t="s">
        <v>43</v>
      </c>
      <c r="H36" s="10" t="s">
        <v>45</v>
      </c>
      <c r="I36" s="10" t="s">
        <v>46</v>
      </c>
      <c r="J36" s="10" t="s">
        <v>47</v>
      </c>
    </row>
    <row r="37" spans="1:15" x14ac:dyDescent="0.2">
      <c r="A37" s="20">
        <v>1</v>
      </c>
      <c r="B37" s="21">
        <v>3</v>
      </c>
      <c r="C37" s="21">
        <v>2</v>
      </c>
      <c r="D37" s="21">
        <v>8</v>
      </c>
      <c r="E37" s="22">
        <v>44702</v>
      </c>
      <c r="F37" s="23">
        <f t="shared" ref="F37:F41" si="2">B37/D37</f>
        <v>0.375</v>
      </c>
      <c r="G37" s="25"/>
      <c r="H37" s="25"/>
      <c r="I37" s="25"/>
      <c r="J37" s="10"/>
      <c r="K37" s="24"/>
    </row>
    <row r="38" spans="1:15" x14ac:dyDescent="0.2">
      <c r="A38" s="20">
        <v>2</v>
      </c>
      <c r="B38" s="21">
        <v>2</v>
      </c>
      <c r="C38" s="21">
        <v>3</v>
      </c>
      <c r="D38" s="21">
        <v>8.5</v>
      </c>
      <c r="E38" s="22">
        <v>44702</v>
      </c>
      <c r="F38" s="23">
        <f t="shared" si="2"/>
        <v>0.23529411764705882</v>
      </c>
      <c r="G38" s="10"/>
      <c r="H38" s="25"/>
      <c r="I38" s="25"/>
      <c r="J38" s="10"/>
      <c r="K38" s="24"/>
    </row>
    <row r="39" spans="1:15" x14ac:dyDescent="0.2">
      <c r="A39" s="20">
        <v>3</v>
      </c>
      <c r="B39" s="21">
        <v>4</v>
      </c>
      <c r="C39" s="21">
        <v>2</v>
      </c>
      <c r="D39" s="21">
        <v>9</v>
      </c>
      <c r="E39" s="22">
        <v>44702</v>
      </c>
      <c r="F39" s="23">
        <f t="shared" si="2"/>
        <v>0.44444444444444442</v>
      </c>
      <c r="G39" s="10"/>
      <c r="H39" s="25"/>
      <c r="I39" s="25"/>
      <c r="J39" s="10"/>
      <c r="K39" s="24"/>
    </row>
    <row r="40" spans="1:15" x14ac:dyDescent="0.2">
      <c r="A40" s="20">
        <v>4</v>
      </c>
      <c r="B40" s="21">
        <v>3.5</v>
      </c>
      <c r="C40" s="21">
        <v>4</v>
      </c>
      <c r="D40" s="21">
        <v>7</v>
      </c>
      <c r="E40" s="22">
        <v>44702</v>
      </c>
      <c r="F40" s="23">
        <f t="shared" si="2"/>
        <v>0.5</v>
      </c>
      <c r="G40" s="10"/>
      <c r="H40" s="25"/>
      <c r="I40" s="25"/>
      <c r="J40" s="10"/>
      <c r="K40" s="24"/>
    </row>
    <row r="41" spans="1:15" x14ac:dyDescent="0.2">
      <c r="A41" s="20">
        <v>5</v>
      </c>
      <c r="B41" s="21">
        <v>5</v>
      </c>
      <c r="C41" s="21">
        <v>2</v>
      </c>
      <c r="D41" s="21">
        <v>8</v>
      </c>
      <c r="E41" s="22">
        <v>44702</v>
      </c>
      <c r="F41" s="23">
        <f t="shared" si="2"/>
        <v>0.625</v>
      </c>
      <c r="G41" s="10"/>
      <c r="H41" s="25"/>
      <c r="I41" s="25"/>
      <c r="J41" s="10"/>
      <c r="K41" s="24"/>
    </row>
    <row r="42" spans="1:15" x14ac:dyDescent="0.2">
      <c r="A42" s="8" t="s">
        <v>48</v>
      </c>
    </row>
    <row r="44" spans="1:15" x14ac:dyDescent="0.2">
      <c r="A44" s="3" t="s">
        <v>33</v>
      </c>
      <c r="B44" s="18" t="s">
        <v>34</v>
      </c>
      <c r="C44" s="18" t="s">
        <v>35</v>
      </c>
      <c r="D44" s="18" t="s">
        <v>36</v>
      </c>
      <c r="E44" s="18" t="s">
        <v>37</v>
      </c>
      <c r="F44" s="19" t="s">
        <v>39</v>
      </c>
      <c r="G44" s="10" t="s">
        <v>43</v>
      </c>
      <c r="H44" s="10" t="s">
        <v>45</v>
      </c>
      <c r="I44" s="10" t="s">
        <v>46</v>
      </c>
      <c r="J44" s="10" t="s">
        <v>47</v>
      </c>
      <c r="K44" s="2" t="s">
        <v>49</v>
      </c>
      <c r="L44" s="2" t="s">
        <v>50</v>
      </c>
      <c r="M44" s="2" t="s">
        <v>51</v>
      </c>
      <c r="N44" s="2" t="s">
        <v>52</v>
      </c>
      <c r="O44" s="2" t="s">
        <v>53</v>
      </c>
    </row>
    <row r="45" spans="1:15" x14ac:dyDescent="0.2">
      <c r="A45" s="20">
        <v>1</v>
      </c>
      <c r="B45" s="21">
        <v>3</v>
      </c>
      <c r="C45" s="21">
        <v>2</v>
      </c>
      <c r="D45" s="21">
        <v>8</v>
      </c>
      <c r="E45" s="22">
        <v>44702</v>
      </c>
      <c r="F45" s="23">
        <f t="shared" ref="F45:F49" si="3">B45/D45</f>
        <v>0.375</v>
      </c>
      <c r="G45" s="25">
        <f>COUNTIF(F44:F49,"&gt;=0.30")/COUNT(A45:A49)</f>
        <v>0.8</v>
      </c>
      <c r="H45" s="25">
        <f t="shared" ref="H45:H49" si="4">B45/SUM(B45:C45)</f>
        <v>0.6</v>
      </c>
      <c r="I45" s="25">
        <f t="shared" ref="I45:I49" si="5">C45/SUM(B45:C45)</f>
        <v>0.4</v>
      </c>
      <c r="J45" s="10" t="str">
        <f t="shared" ref="J45:J49" si="6">IF(I45&gt;=H45,"Yes","No")</f>
        <v>No</v>
      </c>
      <c r="K45" s="24"/>
      <c r="L45" s="24"/>
      <c r="M45" s="24"/>
      <c r="N45" s="24"/>
    </row>
    <row r="46" spans="1:15" x14ac:dyDescent="0.2">
      <c r="A46" s="20">
        <v>2</v>
      </c>
      <c r="B46" s="21">
        <v>2</v>
      </c>
      <c r="C46" s="21">
        <v>3</v>
      </c>
      <c r="D46" s="21">
        <v>8.5</v>
      </c>
      <c r="E46" s="22">
        <v>44702</v>
      </c>
      <c r="F46" s="23">
        <f t="shared" si="3"/>
        <v>0.23529411764705882</v>
      </c>
      <c r="G46" s="10"/>
      <c r="H46" s="25">
        <f t="shared" si="4"/>
        <v>0.4</v>
      </c>
      <c r="I46" s="25">
        <f t="shared" si="5"/>
        <v>0.6</v>
      </c>
      <c r="J46" s="10" t="str">
        <f t="shared" si="6"/>
        <v>Yes</v>
      </c>
      <c r="K46" s="24"/>
    </row>
    <row r="47" spans="1:15" x14ac:dyDescent="0.2">
      <c r="A47" s="20">
        <v>3</v>
      </c>
      <c r="B47" s="21">
        <v>4</v>
      </c>
      <c r="C47" s="21">
        <v>2</v>
      </c>
      <c r="D47" s="21">
        <v>9</v>
      </c>
      <c r="E47" s="22">
        <v>44702</v>
      </c>
      <c r="F47" s="23">
        <f t="shared" si="3"/>
        <v>0.44444444444444442</v>
      </c>
      <c r="G47" s="10"/>
      <c r="H47" s="25">
        <f t="shared" si="4"/>
        <v>0.66666666666666663</v>
      </c>
      <c r="I47" s="25">
        <f t="shared" si="5"/>
        <v>0.33333333333333331</v>
      </c>
      <c r="J47" s="10" t="str">
        <f t="shared" si="6"/>
        <v>No</v>
      </c>
      <c r="K47" s="24"/>
    </row>
    <row r="48" spans="1:15" x14ac:dyDescent="0.2">
      <c r="A48" s="20">
        <v>4</v>
      </c>
      <c r="B48" s="21">
        <v>3.5</v>
      </c>
      <c r="C48" s="21">
        <v>4</v>
      </c>
      <c r="D48" s="21">
        <v>7</v>
      </c>
      <c r="E48" s="22">
        <v>44702</v>
      </c>
      <c r="F48" s="23">
        <f t="shared" si="3"/>
        <v>0.5</v>
      </c>
      <c r="G48" s="10"/>
      <c r="H48" s="25">
        <f t="shared" si="4"/>
        <v>0.46666666666666667</v>
      </c>
      <c r="I48" s="25">
        <f t="shared" si="5"/>
        <v>0.53333333333333333</v>
      </c>
      <c r="J48" s="10" t="str">
        <f t="shared" si="6"/>
        <v>Yes</v>
      </c>
      <c r="K48" s="24"/>
    </row>
    <row r="49" spans="1:11" x14ac:dyDescent="0.2">
      <c r="A49" s="20">
        <v>5</v>
      </c>
      <c r="B49" s="21">
        <v>5</v>
      </c>
      <c r="C49" s="21">
        <v>2</v>
      </c>
      <c r="D49" s="21">
        <v>8</v>
      </c>
      <c r="E49" s="22">
        <v>44702</v>
      </c>
      <c r="F49" s="23">
        <f t="shared" si="3"/>
        <v>0.625</v>
      </c>
      <c r="G49" s="10"/>
      <c r="H49" s="25">
        <f t="shared" si="4"/>
        <v>0.7142857142857143</v>
      </c>
      <c r="I49" s="25">
        <f t="shared" si="5"/>
        <v>0.2857142857142857</v>
      </c>
      <c r="J49" s="10" t="str">
        <f t="shared" si="6"/>
        <v>No</v>
      </c>
      <c r="K49"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40"/>
  <sheetViews>
    <sheetView workbookViewId="0"/>
  </sheetViews>
  <sheetFormatPr defaultColWidth="12.5703125" defaultRowHeight="15.75" customHeight="1" x14ac:dyDescent="0.2"/>
  <cols>
    <col min="3" max="3" width="14.140625" customWidth="1"/>
    <col min="4" max="4" width="15.5703125" customWidth="1"/>
    <col min="5" max="5" width="19.5703125" customWidth="1"/>
    <col min="7" max="7" width="12" customWidth="1"/>
  </cols>
  <sheetData>
    <row r="1" spans="1:12" ht="15.75" customHeight="1" x14ac:dyDescent="0.25">
      <c r="A1" s="45" t="s">
        <v>54</v>
      </c>
      <c r="B1" s="46"/>
      <c r="C1" s="46"/>
      <c r="D1" s="46"/>
      <c r="E1" s="46"/>
      <c r="F1" s="46"/>
      <c r="G1" s="46"/>
      <c r="H1" s="46"/>
      <c r="I1" s="46"/>
    </row>
    <row r="2" spans="1:12" ht="15.75" customHeight="1" x14ac:dyDescent="0.25">
      <c r="A2" s="45" t="s">
        <v>55</v>
      </c>
      <c r="B2" s="46"/>
      <c r="C2" s="46"/>
      <c r="D2" s="46"/>
      <c r="E2" s="46"/>
      <c r="F2" s="46"/>
      <c r="G2" s="46"/>
      <c r="H2" s="26"/>
      <c r="I2" s="26"/>
    </row>
    <row r="3" spans="1:12" ht="15.75" customHeight="1" x14ac:dyDescent="0.25">
      <c r="A3" s="27" t="s">
        <v>56</v>
      </c>
      <c r="B3" s="27" t="s">
        <v>57</v>
      </c>
      <c r="C3" s="27" t="s">
        <v>58</v>
      </c>
      <c r="D3" s="27" t="s">
        <v>59</v>
      </c>
      <c r="E3" s="27" t="s">
        <v>60</v>
      </c>
      <c r="F3" s="27" t="s">
        <v>61</v>
      </c>
      <c r="G3" s="28" t="s">
        <v>62</v>
      </c>
      <c r="H3" s="10" t="s">
        <v>47</v>
      </c>
      <c r="J3" s="10" t="s">
        <v>56</v>
      </c>
      <c r="K3" s="10" t="s">
        <v>63</v>
      </c>
      <c r="L3" s="10" t="s">
        <v>64</v>
      </c>
    </row>
    <row r="4" spans="1:12" ht="15.75" customHeight="1" x14ac:dyDescent="0.25">
      <c r="A4" s="27">
        <v>1</v>
      </c>
      <c r="B4" s="27" t="s">
        <v>65</v>
      </c>
      <c r="C4" s="27" t="s">
        <v>66</v>
      </c>
      <c r="D4" s="29">
        <v>44652</v>
      </c>
      <c r="E4" s="29">
        <v>44596</v>
      </c>
      <c r="F4" s="27" t="s">
        <v>67</v>
      </c>
      <c r="G4" s="29">
        <v>44654</v>
      </c>
      <c r="H4" s="10" t="str">
        <f t="shared" ref="H4:H6" si="0">IF(COUNTIF($A$4:$A$6,A4),"No Duplicate","Duplicate")</f>
        <v>No Duplicate</v>
      </c>
      <c r="J4" s="10">
        <v>1</v>
      </c>
      <c r="K4" s="10" t="s">
        <v>68</v>
      </c>
      <c r="L4" s="10" t="s">
        <v>69</v>
      </c>
    </row>
    <row r="5" spans="1:12" ht="15.75" customHeight="1" x14ac:dyDescent="0.25">
      <c r="A5" s="27">
        <v>2</v>
      </c>
      <c r="B5" s="27" t="s">
        <v>65</v>
      </c>
      <c r="C5" s="27" t="s">
        <v>70</v>
      </c>
      <c r="D5" s="29">
        <v>44682</v>
      </c>
      <c r="E5" s="29">
        <v>44683</v>
      </c>
      <c r="F5" s="27" t="s">
        <v>71</v>
      </c>
      <c r="G5" s="29">
        <v>44688</v>
      </c>
      <c r="H5" s="10" t="str">
        <f t="shared" si="0"/>
        <v>No Duplicate</v>
      </c>
      <c r="J5" s="10">
        <v>2</v>
      </c>
      <c r="K5" s="10" t="s">
        <v>68</v>
      </c>
      <c r="L5" s="10" t="s">
        <v>72</v>
      </c>
    </row>
    <row r="6" spans="1:12" ht="15.75" customHeight="1" x14ac:dyDescent="0.25">
      <c r="A6" s="27">
        <v>3</v>
      </c>
      <c r="B6" s="27" t="s">
        <v>73</v>
      </c>
      <c r="C6" s="27" t="s">
        <v>74</v>
      </c>
      <c r="D6" s="29">
        <v>44686</v>
      </c>
      <c r="E6" s="29">
        <v>44691</v>
      </c>
      <c r="F6" s="27" t="s">
        <v>67</v>
      </c>
      <c r="G6" s="30">
        <v>44696</v>
      </c>
      <c r="H6" s="10" t="str">
        <f t="shared" si="0"/>
        <v>No Duplicate</v>
      </c>
      <c r="J6" s="10">
        <v>3</v>
      </c>
      <c r="K6" s="10" t="s">
        <v>75</v>
      </c>
      <c r="L6" s="10" t="s">
        <v>76</v>
      </c>
    </row>
    <row r="8" spans="1:12" ht="15.75" customHeight="1" x14ac:dyDescent="0.25">
      <c r="A8" s="31" t="s">
        <v>77</v>
      </c>
    </row>
    <row r="9" spans="1:12" ht="15.75" customHeight="1" x14ac:dyDescent="0.25">
      <c r="A9" s="27" t="s">
        <v>56</v>
      </c>
      <c r="B9" s="27" t="s">
        <v>57</v>
      </c>
      <c r="C9" s="27" t="s">
        <v>58</v>
      </c>
      <c r="D9" s="27" t="s">
        <v>59</v>
      </c>
      <c r="E9" s="27" t="s">
        <v>60</v>
      </c>
      <c r="F9" s="27" t="s">
        <v>61</v>
      </c>
      <c r="G9" s="28" t="s">
        <v>62</v>
      </c>
      <c r="H9" s="10" t="s">
        <v>47</v>
      </c>
    </row>
    <row r="10" spans="1:12" ht="15.75" customHeight="1" x14ac:dyDescent="0.25">
      <c r="A10" s="27">
        <v>1</v>
      </c>
      <c r="B10" s="27" t="s">
        <v>65</v>
      </c>
      <c r="C10" s="27" t="s">
        <v>66</v>
      </c>
      <c r="D10" s="29">
        <v>44652</v>
      </c>
      <c r="E10" s="29">
        <v>44596</v>
      </c>
      <c r="F10" s="27" t="s">
        <v>67</v>
      </c>
      <c r="G10" s="29">
        <v>44654</v>
      </c>
      <c r="H10" s="10"/>
    </row>
    <row r="11" spans="1:12" ht="15.75" customHeight="1" x14ac:dyDescent="0.25">
      <c r="A11" s="27">
        <v>2</v>
      </c>
      <c r="B11" s="27" t="s">
        <v>65</v>
      </c>
      <c r="C11" s="27" t="s">
        <v>70</v>
      </c>
      <c r="D11" s="29">
        <v>44682</v>
      </c>
      <c r="E11" s="29">
        <v>44683</v>
      </c>
      <c r="F11" s="27" t="s">
        <v>71</v>
      </c>
      <c r="G11" s="29">
        <v>44688</v>
      </c>
      <c r="H11" s="10"/>
    </row>
    <row r="12" spans="1:12" ht="15.75" customHeight="1" x14ac:dyDescent="0.25">
      <c r="A12" s="27">
        <v>3</v>
      </c>
      <c r="B12" s="27" t="s">
        <v>73</v>
      </c>
      <c r="C12" s="27" t="s">
        <v>74</v>
      </c>
      <c r="D12" s="29">
        <v>44686</v>
      </c>
      <c r="E12" s="29">
        <v>44691</v>
      </c>
      <c r="F12" s="27" t="s">
        <v>67</v>
      </c>
      <c r="G12" s="30">
        <v>44696</v>
      </c>
      <c r="H12" s="10"/>
    </row>
    <row r="13" spans="1:12" ht="15.75" customHeight="1" x14ac:dyDescent="0.25">
      <c r="A13" s="31" t="s">
        <v>78</v>
      </c>
    </row>
    <row r="14" spans="1:12" ht="15.75" customHeight="1" x14ac:dyDescent="0.25">
      <c r="A14" s="27" t="s">
        <v>56</v>
      </c>
      <c r="B14" s="27" t="s">
        <v>57</v>
      </c>
      <c r="C14" s="27" t="s">
        <v>58</v>
      </c>
      <c r="D14" s="27" t="s">
        <v>59</v>
      </c>
      <c r="E14" s="27" t="s">
        <v>60</v>
      </c>
      <c r="F14" s="27" t="s">
        <v>61</v>
      </c>
      <c r="G14" s="28" t="s">
        <v>62</v>
      </c>
      <c r="H14" s="10" t="s">
        <v>47</v>
      </c>
      <c r="I14" s="10" t="s">
        <v>79</v>
      </c>
      <c r="J14" s="10" t="s">
        <v>80</v>
      </c>
    </row>
    <row r="15" spans="1:12" ht="15.75" customHeight="1" x14ac:dyDescent="0.25">
      <c r="A15" s="27">
        <v>1</v>
      </c>
      <c r="B15" s="27" t="s">
        <v>65</v>
      </c>
      <c r="C15" s="27" t="s">
        <v>66</v>
      </c>
      <c r="D15" s="29">
        <v>44652</v>
      </c>
      <c r="E15" s="29">
        <v>44596</v>
      </c>
      <c r="F15" s="27" t="s">
        <v>67</v>
      </c>
      <c r="G15" s="29">
        <v>44654</v>
      </c>
      <c r="H15" s="10" t="str">
        <f t="shared" ref="H15:H17" si="1">IF(COUNTIF($A$4:$A$6,A15),"No Duplicate","Duplicate")</f>
        <v>No Duplicate</v>
      </c>
      <c r="I15" s="10"/>
      <c r="J15" s="10"/>
    </row>
    <row r="16" spans="1:12" ht="15.75" customHeight="1" x14ac:dyDescent="0.25">
      <c r="A16" s="27">
        <v>2</v>
      </c>
      <c r="B16" s="27" t="s">
        <v>65</v>
      </c>
      <c r="C16" s="27" t="s">
        <v>70</v>
      </c>
      <c r="D16" s="29">
        <v>44682</v>
      </c>
      <c r="E16" s="29">
        <v>44683</v>
      </c>
      <c r="F16" s="27" t="s">
        <v>71</v>
      </c>
      <c r="G16" s="29">
        <v>44688</v>
      </c>
      <c r="H16" s="10" t="str">
        <f t="shared" si="1"/>
        <v>No Duplicate</v>
      </c>
      <c r="I16" s="10"/>
      <c r="J16" s="10"/>
    </row>
    <row r="17" spans="1:13" ht="15.75" customHeight="1" x14ac:dyDescent="0.25">
      <c r="A17" s="27">
        <v>3</v>
      </c>
      <c r="B17" s="27" t="s">
        <v>73</v>
      </c>
      <c r="C17" s="27" t="s">
        <v>74</v>
      </c>
      <c r="D17" s="29">
        <v>44686</v>
      </c>
      <c r="E17" s="29">
        <v>44691</v>
      </c>
      <c r="F17" s="27" t="s">
        <v>67</v>
      </c>
      <c r="G17" s="30">
        <v>44696</v>
      </c>
      <c r="H17" s="10" t="str">
        <f t="shared" si="1"/>
        <v>No Duplicate</v>
      </c>
      <c r="I17" s="10"/>
      <c r="J17" s="10"/>
    </row>
    <row r="18" spans="1:13" ht="15.75" customHeight="1" x14ac:dyDescent="0.25">
      <c r="A18" s="31" t="s">
        <v>81</v>
      </c>
    </row>
    <row r="19" spans="1:13" ht="15.75" customHeight="1" x14ac:dyDescent="0.25">
      <c r="A19" s="27" t="s">
        <v>56</v>
      </c>
      <c r="B19" s="27" t="s">
        <v>57</v>
      </c>
      <c r="C19" s="27" t="s">
        <v>58</v>
      </c>
      <c r="D19" s="27" t="s">
        <v>59</v>
      </c>
      <c r="E19" s="27" t="s">
        <v>60</v>
      </c>
      <c r="F19" s="27" t="s">
        <v>61</v>
      </c>
      <c r="G19" s="28" t="s">
        <v>62</v>
      </c>
      <c r="H19" s="10" t="s">
        <v>47</v>
      </c>
      <c r="I19" s="10" t="s">
        <v>79</v>
      </c>
      <c r="J19" s="10" t="s">
        <v>82</v>
      </c>
      <c r="K19" s="10" t="s">
        <v>47</v>
      </c>
    </row>
    <row r="20" spans="1:13" ht="15.75" customHeight="1" x14ac:dyDescent="0.25">
      <c r="A20" s="27">
        <v>1</v>
      </c>
      <c r="B20" s="27" t="s">
        <v>65</v>
      </c>
      <c r="C20" s="27" t="s">
        <v>66</v>
      </c>
      <c r="D20" s="29">
        <v>44652</v>
      </c>
      <c r="E20" s="29">
        <v>44596</v>
      </c>
      <c r="F20" s="27" t="s">
        <v>67</v>
      </c>
      <c r="G20" s="29">
        <v>44654</v>
      </c>
      <c r="H20" s="10" t="str">
        <f t="shared" ref="H20:H22" si="2">IF(COUNTIF($A$4:$A$6,A20),"No Duplicate","Duplicate")</f>
        <v>No Duplicate</v>
      </c>
      <c r="I20" s="10">
        <f t="shared" ref="I20:I22" si="3">ABS(D20-G20)</f>
        <v>2</v>
      </c>
      <c r="J20" s="10">
        <v>3</v>
      </c>
      <c r="K20" s="10"/>
    </row>
    <row r="21" spans="1:13" ht="15.75" customHeight="1" x14ac:dyDescent="0.25">
      <c r="A21" s="27">
        <v>2</v>
      </c>
      <c r="B21" s="27" t="s">
        <v>65</v>
      </c>
      <c r="C21" s="27" t="s">
        <v>70</v>
      </c>
      <c r="D21" s="29">
        <v>44682</v>
      </c>
      <c r="E21" s="29">
        <v>44683</v>
      </c>
      <c r="F21" s="27" t="s">
        <v>71</v>
      </c>
      <c r="G21" s="29">
        <v>44688</v>
      </c>
      <c r="H21" s="10" t="str">
        <f t="shared" si="2"/>
        <v>No Duplicate</v>
      </c>
      <c r="I21" s="10">
        <f t="shared" si="3"/>
        <v>6</v>
      </c>
      <c r="J21" s="10"/>
      <c r="K21" s="10"/>
    </row>
    <row r="22" spans="1:13" ht="15.75" customHeight="1" x14ac:dyDescent="0.25">
      <c r="A22" s="27">
        <v>3</v>
      </c>
      <c r="B22" s="27" t="s">
        <v>73</v>
      </c>
      <c r="C22" s="27" t="s">
        <v>74</v>
      </c>
      <c r="D22" s="29">
        <v>44686</v>
      </c>
      <c r="E22" s="29">
        <v>44691</v>
      </c>
      <c r="F22" s="27" t="s">
        <v>67</v>
      </c>
      <c r="G22" s="30">
        <v>44696</v>
      </c>
      <c r="H22" s="10" t="str">
        <f t="shared" si="2"/>
        <v>No Duplicate</v>
      </c>
      <c r="I22" s="10">
        <f t="shared" si="3"/>
        <v>10</v>
      </c>
      <c r="J22" s="10"/>
      <c r="K22" s="10"/>
    </row>
    <row r="23" spans="1:13" ht="15.75" customHeight="1" x14ac:dyDescent="0.25">
      <c r="A23" s="31" t="s">
        <v>83</v>
      </c>
    </row>
    <row r="24" spans="1:13" ht="15.75" customHeight="1" x14ac:dyDescent="0.25">
      <c r="A24" s="27" t="s">
        <v>56</v>
      </c>
      <c r="B24" s="27" t="s">
        <v>57</v>
      </c>
      <c r="C24" s="27" t="s">
        <v>58</v>
      </c>
      <c r="D24" s="27" t="s">
        <v>59</v>
      </c>
      <c r="E24" s="27" t="s">
        <v>60</v>
      </c>
      <c r="F24" s="27" t="s">
        <v>61</v>
      </c>
      <c r="G24" s="28" t="s">
        <v>62</v>
      </c>
      <c r="H24" s="10" t="s">
        <v>47</v>
      </c>
      <c r="I24" s="10" t="s">
        <v>79</v>
      </c>
      <c r="J24" s="10" t="s">
        <v>82</v>
      </c>
      <c r="K24" s="10" t="s">
        <v>47</v>
      </c>
      <c r="L24" s="10" t="s">
        <v>63</v>
      </c>
      <c r="M24" s="10" t="s">
        <v>64</v>
      </c>
    </row>
    <row r="25" spans="1:13" ht="15" x14ac:dyDescent="0.25">
      <c r="A25" s="27">
        <v>1</v>
      </c>
      <c r="B25" s="27" t="s">
        <v>65</v>
      </c>
      <c r="C25" s="27" t="s">
        <v>66</v>
      </c>
      <c r="D25" s="29">
        <v>44652</v>
      </c>
      <c r="E25" s="29">
        <v>44596</v>
      </c>
      <c r="F25" s="27" t="s">
        <v>67</v>
      </c>
      <c r="G25" s="29">
        <v>44654</v>
      </c>
      <c r="H25" s="10" t="str">
        <f t="shared" ref="H25:H27" si="4">IF(COUNTIF($A$4:$A$6,A25),"No Duplicate","Duplicate")</f>
        <v>No Duplicate</v>
      </c>
      <c r="I25" s="10">
        <f t="shared" ref="I25:I27" si="5">ABS(D25-G25)</f>
        <v>2</v>
      </c>
      <c r="J25" s="10">
        <v>3</v>
      </c>
      <c r="K25" s="10" t="str">
        <f t="shared" ref="K25:K27" si="6">IF(I25&gt;J25,"Critical","Normal")</f>
        <v>Normal</v>
      </c>
      <c r="L25" s="10"/>
      <c r="M25" s="10"/>
    </row>
    <row r="26" spans="1:13" ht="15" x14ac:dyDescent="0.25">
      <c r="A26" s="27">
        <v>2</v>
      </c>
      <c r="B26" s="27" t="s">
        <v>65</v>
      </c>
      <c r="C26" s="27" t="s">
        <v>70</v>
      </c>
      <c r="D26" s="29">
        <v>44682</v>
      </c>
      <c r="E26" s="29">
        <v>44683</v>
      </c>
      <c r="F26" s="27" t="s">
        <v>71</v>
      </c>
      <c r="G26" s="29">
        <v>44688</v>
      </c>
      <c r="H26" s="10" t="str">
        <f t="shared" si="4"/>
        <v>No Duplicate</v>
      </c>
      <c r="I26" s="10">
        <f t="shared" si="5"/>
        <v>6</v>
      </c>
      <c r="J26" s="10"/>
      <c r="K26" s="10" t="str">
        <f t="shared" si="6"/>
        <v>Critical</v>
      </c>
      <c r="L26" s="10"/>
      <c r="M26" s="10"/>
    </row>
    <row r="27" spans="1:13" ht="15" x14ac:dyDescent="0.25">
      <c r="A27" s="27">
        <v>3</v>
      </c>
      <c r="B27" s="27" t="s">
        <v>73</v>
      </c>
      <c r="C27" s="27" t="s">
        <v>74</v>
      </c>
      <c r="D27" s="29">
        <v>44686</v>
      </c>
      <c r="E27" s="29">
        <v>44691</v>
      </c>
      <c r="F27" s="27" t="s">
        <v>67</v>
      </c>
      <c r="G27" s="30">
        <v>44696</v>
      </c>
      <c r="H27" s="10" t="str">
        <f t="shared" si="4"/>
        <v>No Duplicate</v>
      </c>
      <c r="I27" s="10">
        <f t="shared" si="5"/>
        <v>10</v>
      </c>
      <c r="J27" s="10"/>
      <c r="K27" s="10" t="str">
        <f t="shared" si="6"/>
        <v>Critical</v>
      </c>
      <c r="L27" s="10"/>
      <c r="M27" s="10"/>
    </row>
    <row r="28" spans="1:13" ht="15" x14ac:dyDescent="0.25">
      <c r="A28" s="31" t="s">
        <v>84</v>
      </c>
    </row>
    <row r="30" spans="1:13" ht="45" x14ac:dyDescent="0.25">
      <c r="A30" s="27" t="s">
        <v>56</v>
      </c>
      <c r="B30" s="27" t="s">
        <v>57</v>
      </c>
      <c r="C30" s="27" t="s">
        <v>58</v>
      </c>
      <c r="D30" s="27" t="s">
        <v>59</v>
      </c>
      <c r="E30" s="27" t="s">
        <v>60</v>
      </c>
      <c r="F30" s="27" t="s">
        <v>61</v>
      </c>
      <c r="G30" s="28" t="s">
        <v>62</v>
      </c>
      <c r="H30" s="10" t="s">
        <v>47</v>
      </c>
      <c r="I30" s="10" t="s">
        <v>79</v>
      </c>
      <c r="J30" s="10" t="s">
        <v>82</v>
      </c>
      <c r="K30" s="10" t="s">
        <v>47</v>
      </c>
      <c r="L30" s="10" t="s">
        <v>63</v>
      </c>
      <c r="M30" s="10" t="s">
        <v>64</v>
      </c>
    </row>
    <row r="31" spans="1:13" ht="15" x14ac:dyDescent="0.25">
      <c r="A31" s="27">
        <v>1</v>
      </c>
      <c r="B31" s="27" t="s">
        <v>65</v>
      </c>
      <c r="C31" s="27" t="s">
        <v>66</v>
      </c>
      <c r="D31" s="29">
        <v>44652</v>
      </c>
      <c r="E31" s="29">
        <v>44596</v>
      </c>
      <c r="F31" s="27" t="s">
        <v>67</v>
      </c>
      <c r="G31" s="29">
        <v>44654</v>
      </c>
      <c r="H31" s="10" t="str">
        <f t="shared" ref="H31:H33" si="7">IF(COUNTIF($A$4:$A$6,A31),"No Duplicate","Duplicate")</f>
        <v>No Duplicate</v>
      </c>
      <c r="I31" s="10">
        <f t="shared" ref="I31:I33" si="8">ABS(D31-G31)</f>
        <v>2</v>
      </c>
      <c r="J31" s="10">
        <v>3</v>
      </c>
      <c r="K31" s="10" t="str">
        <f t="shared" ref="K31:K33" si="9">IF(I31&gt;J31,"Critical","Normal")</f>
        <v>Normal</v>
      </c>
      <c r="L31" s="10" t="str">
        <f t="shared" ref="L31:L33" si="10">VLOOKUP(A31,$J$4:$L$6,2,0)</f>
        <v>A</v>
      </c>
      <c r="M31" s="10" t="str">
        <f t="shared" ref="M31:M33" si="11">VLOOKUP(A31,$J$4:$L$6,3,0)</f>
        <v>x</v>
      </c>
    </row>
    <row r="32" spans="1:13" ht="15" x14ac:dyDescent="0.25">
      <c r="A32" s="27">
        <v>2</v>
      </c>
      <c r="B32" s="27" t="s">
        <v>65</v>
      </c>
      <c r="C32" s="27" t="s">
        <v>70</v>
      </c>
      <c r="D32" s="29">
        <v>44682</v>
      </c>
      <c r="E32" s="29">
        <v>44683</v>
      </c>
      <c r="F32" s="27" t="s">
        <v>71</v>
      </c>
      <c r="G32" s="29">
        <v>44688</v>
      </c>
      <c r="H32" s="10" t="str">
        <f t="shared" si="7"/>
        <v>No Duplicate</v>
      </c>
      <c r="I32" s="10">
        <f t="shared" si="8"/>
        <v>6</v>
      </c>
      <c r="J32" s="10"/>
      <c r="K32" s="10" t="str">
        <f t="shared" si="9"/>
        <v>Critical</v>
      </c>
      <c r="L32" s="10" t="str">
        <f t="shared" si="10"/>
        <v>A</v>
      </c>
      <c r="M32" s="10" t="str">
        <f t="shared" si="11"/>
        <v>y</v>
      </c>
    </row>
    <row r="33" spans="1:13" ht="15" x14ac:dyDescent="0.25">
      <c r="A33" s="27">
        <v>3</v>
      </c>
      <c r="B33" s="27" t="s">
        <v>73</v>
      </c>
      <c r="C33" s="27" t="s">
        <v>74</v>
      </c>
      <c r="D33" s="29">
        <v>44686</v>
      </c>
      <c r="E33" s="29">
        <v>44691</v>
      </c>
      <c r="F33" s="27" t="s">
        <v>67</v>
      </c>
      <c r="G33" s="30">
        <v>44696</v>
      </c>
      <c r="H33" s="10" t="str">
        <f t="shared" si="7"/>
        <v>No Duplicate</v>
      </c>
      <c r="I33" s="10">
        <f t="shared" si="8"/>
        <v>10</v>
      </c>
      <c r="J33" s="10"/>
      <c r="K33" s="10" t="str">
        <f t="shared" si="9"/>
        <v>Critical</v>
      </c>
      <c r="L33" s="10" t="str">
        <f t="shared" si="10"/>
        <v>B</v>
      </c>
      <c r="M33" s="10" t="str">
        <f t="shared" si="11"/>
        <v>z</v>
      </c>
    </row>
    <row r="36" spans="1:13" ht="12.75" x14ac:dyDescent="0.2">
      <c r="A36" s="35" t="s">
        <v>85</v>
      </c>
      <c r="B36" s="35" t="s">
        <v>58</v>
      </c>
      <c r="C36" s="36"/>
      <c r="D36" s="36"/>
      <c r="E36" s="37"/>
    </row>
    <row r="37" spans="1:13" ht="12.75" x14ac:dyDescent="0.2">
      <c r="A37" s="35" t="s">
        <v>57</v>
      </c>
      <c r="B37" s="38" t="s">
        <v>70</v>
      </c>
      <c r="C37" s="39" t="s">
        <v>74</v>
      </c>
      <c r="D37" s="39" t="s">
        <v>66</v>
      </c>
      <c r="E37" s="40" t="s">
        <v>86</v>
      </c>
    </row>
    <row r="38" spans="1:13" ht="12.75" x14ac:dyDescent="0.2">
      <c r="A38" s="38" t="s">
        <v>65</v>
      </c>
      <c r="B38" s="50">
        <v>1</v>
      </c>
      <c r="C38" s="51"/>
      <c r="D38" s="51">
        <v>1</v>
      </c>
      <c r="E38" s="52">
        <v>2</v>
      </c>
    </row>
    <row r="39" spans="1:13" ht="12.75" x14ac:dyDescent="0.2">
      <c r="A39" s="41" t="s">
        <v>73</v>
      </c>
      <c r="B39" s="53"/>
      <c r="C39" s="54">
        <v>1</v>
      </c>
      <c r="D39" s="54"/>
      <c r="E39" s="55">
        <v>1</v>
      </c>
    </row>
    <row r="40" spans="1:13" ht="12.75" x14ac:dyDescent="0.2">
      <c r="A40" s="42" t="s">
        <v>86</v>
      </c>
      <c r="B40" s="56">
        <v>1</v>
      </c>
      <c r="C40" s="57">
        <v>1</v>
      </c>
      <c r="D40" s="57">
        <v>1</v>
      </c>
      <c r="E40" s="58">
        <v>3</v>
      </c>
    </row>
  </sheetData>
  <mergeCells count="2">
    <mergeCell ref="A1:I1"/>
    <mergeCell ref="A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67"/>
  <sheetViews>
    <sheetView workbookViewId="0"/>
  </sheetViews>
  <sheetFormatPr defaultColWidth="12.5703125" defaultRowHeight="15.75" customHeight="1" x14ac:dyDescent="0.2"/>
  <sheetData>
    <row r="1" spans="1:22" ht="12.75" x14ac:dyDescent="0.2">
      <c r="A1" s="8" t="s">
        <v>87</v>
      </c>
    </row>
    <row r="3" spans="1:22" ht="12.75" x14ac:dyDescent="0.2">
      <c r="A3" s="8"/>
      <c r="B3" s="32"/>
      <c r="C3" s="47" t="s">
        <v>88</v>
      </c>
      <c r="D3" s="48"/>
      <c r="E3" s="48"/>
      <c r="F3" s="48"/>
      <c r="G3" s="49"/>
      <c r="H3" s="47" t="s">
        <v>89</v>
      </c>
      <c r="I3" s="48"/>
      <c r="J3" s="48"/>
      <c r="K3" s="48"/>
      <c r="L3" s="49"/>
      <c r="N3" s="8" t="s">
        <v>40</v>
      </c>
      <c r="O3" s="32" t="s">
        <v>90</v>
      </c>
      <c r="P3" s="32"/>
      <c r="Q3" s="32"/>
      <c r="R3" s="8"/>
      <c r="S3" s="8" t="s">
        <v>91</v>
      </c>
      <c r="T3" s="32"/>
      <c r="U3" s="32"/>
      <c r="V3" s="32"/>
    </row>
    <row r="4" spans="1:22" ht="12.75" x14ac:dyDescent="0.2">
      <c r="A4" s="32" t="s">
        <v>92</v>
      </c>
      <c r="B4" s="32" t="s">
        <v>93</v>
      </c>
      <c r="C4" s="32" t="s">
        <v>90</v>
      </c>
      <c r="D4" s="32" t="s">
        <v>91</v>
      </c>
      <c r="E4" s="32" t="s">
        <v>94</v>
      </c>
      <c r="F4" s="32" t="s">
        <v>95</v>
      </c>
      <c r="G4" s="32" t="s">
        <v>96</v>
      </c>
      <c r="H4" s="32" t="s">
        <v>90</v>
      </c>
      <c r="I4" s="32" t="s">
        <v>91</v>
      </c>
      <c r="J4" s="32" t="s">
        <v>94</v>
      </c>
      <c r="K4" s="32" t="s">
        <v>95</v>
      </c>
      <c r="L4" s="32" t="s">
        <v>96</v>
      </c>
      <c r="N4" s="32"/>
      <c r="O4" s="3" t="s">
        <v>92</v>
      </c>
      <c r="P4" s="3" t="s">
        <v>97</v>
      </c>
      <c r="Q4" s="3" t="s">
        <v>90</v>
      </c>
      <c r="R4" s="8"/>
      <c r="S4" s="3" t="s">
        <v>98</v>
      </c>
      <c r="T4" s="3" t="s">
        <v>92</v>
      </c>
      <c r="U4" s="3" t="s">
        <v>97</v>
      </c>
      <c r="V4" s="3" t="s">
        <v>90</v>
      </c>
    </row>
    <row r="5" spans="1:22" ht="15.75" customHeight="1" x14ac:dyDescent="0.2">
      <c r="A5" s="32">
        <v>1</v>
      </c>
      <c r="B5" s="32" t="s">
        <v>99</v>
      </c>
      <c r="C5" s="32">
        <f t="shared" ref="C5:C11" si="0">IFERROR(VLOOKUP(A5&amp;$C$3,$N$5:$U$14,4,0),"")</f>
        <v>823</v>
      </c>
      <c r="D5" s="32">
        <f t="shared" ref="D5:D11" si="1">IFERROR(VLOOKUP(A5&amp;$C$3,$N$5:$V$14,9,0),"")</f>
        <v>798</v>
      </c>
      <c r="E5" s="32"/>
      <c r="F5" s="32"/>
      <c r="G5" s="32"/>
      <c r="H5" s="33">
        <f t="shared" ref="H5:H11" si="2">IFERROR(VLOOKUP(A5&amp;$H$3,$N$5:$U$14,4,0),"")</f>
        <v>414</v>
      </c>
      <c r="I5" s="32">
        <f t="shared" ref="I5:I11" si="3">IFERROR(VLOOKUP(A5&amp;$H$3,$N$5:$V$14,9,0),"")</f>
        <v>389</v>
      </c>
      <c r="J5" s="32"/>
      <c r="K5" s="32"/>
      <c r="L5" s="32"/>
      <c r="N5" s="3" t="s">
        <v>100</v>
      </c>
      <c r="O5" s="3">
        <v>1</v>
      </c>
      <c r="P5" s="3" t="s">
        <v>88</v>
      </c>
      <c r="Q5" s="3">
        <v>823</v>
      </c>
      <c r="R5" s="8"/>
      <c r="S5" s="3" t="s">
        <v>100</v>
      </c>
      <c r="T5" s="3">
        <v>1</v>
      </c>
      <c r="U5" s="3" t="s">
        <v>88</v>
      </c>
      <c r="V5" s="3">
        <v>798</v>
      </c>
    </row>
    <row r="6" spans="1:22" ht="15.75" customHeight="1" x14ac:dyDescent="0.2">
      <c r="A6" s="32">
        <v>2</v>
      </c>
      <c r="B6" s="32" t="s">
        <v>99</v>
      </c>
      <c r="C6" s="32">
        <f t="shared" si="0"/>
        <v>210</v>
      </c>
      <c r="D6" s="32">
        <f t="shared" si="1"/>
        <v>185</v>
      </c>
      <c r="E6" s="32"/>
      <c r="F6" s="32"/>
      <c r="G6" s="32"/>
      <c r="H6" s="33">
        <f t="shared" si="2"/>
        <v>519</v>
      </c>
      <c r="I6" s="32">
        <f t="shared" si="3"/>
        <v>494</v>
      </c>
      <c r="J6" s="32"/>
      <c r="K6" s="32"/>
      <c r="L6" s="32"/>
      <c r="N6" s="3" t="s">
        <v>101</v>
      </c>
      <c r="O6" s="3">
        <v>2</v>
      </c>
      <c r="P6" s="3" t="s">
        <v>88</v>
      </c>
      <c r="Q6" s="34">
        <v>210</v>
      </c>
      <c r="R6" s="8"/>
      <c r="S6" s="3" t="s">
        <v>101</v>
      </c>
      <c r="T6" s="3">
        <v>2</v>
      </c>
      <c r="U6" s="3" t="s">
        <v>88</v>
      </c>
      <c r="V6" s="3">
        <v>185</v>
      </c>
    </row>
    <row r="7" spans="1:22" ht="15.75" customHeight="1" x14ac:dyDescent="0.2">
      <c r="A7" s="32">
        <v>3</v>
      </c>
      <c r="B7" s="32" t="s">
        <v>99</v>
      </c>
      <c r="C7" s="32">
        <f t="shared" si="0"/>
        <v>413</v>
      </c>
      <c r="D7" s="32">
        <f t="shared" si="1"/>
        <v>388</v>
      </c>
      <c r="E7" s="32"/>
      <c r="F7" s="32"/>
      <c r="G7" s="32"/>
      <c r="H7" s="33">
        <f t="shared" si="2"/>
        <v>729</v>
      </c>
      <c r="I7" s="32">
        <f t="shared" si="3"/>
        <v>704</v>
      </c>
      <c r="J7" s="32"/>
      <c r="K7" s="32"/>
      <c r="L7" s="32"/>
      <c r="N7" s="3" t="s">
        <v>102</v>
      </c>
      <c r="O7" s="3">
        <v>3</v>
      </c>
      <c r="P7" s="3" t="s">
        <v>88</v>
      </c>
      <c r="Q7" s="3">
        <v>413</v>
      </c>
      <c r="R7" s="8"/>
      <c r="S7" s="3" t="s">
        <v>102</v>
      </c>
      <c r="T7" s="3">
        <v>3</v>
      </c>
      <c r="U7" s="3" t="s">
        <v>88</v>
      </c>
      <c r="V7" s="3">
        <v>388</v>
      </c>
    </row>
    <row r="8" spans="1:22" ht="15.75" customHeight="1" x14ac:dyDescent="0.2">
      <c r="A8" s="32">
        <v>4</v>
      </c>
      <c r="B8" s="32" t="s">
        <v>103</v>
      </c>
      <c r="C8" s="32" t="str">
        <f t="shared" si="0"/>
        <v/>
      </c>
      <c r="D8" s="32" t="str">
        <f t="shared" si="1"/>
        <v/>
      </c>
      <c r="E8" s="32"/>
      <c r="F8" s="32"/>
      <c r="G8" s="32"/>
      <c r="H8" s="33" t="str">
        <f t="shared" si="2"/>
        <v/>
      </c>
      <c r="I8" s="32" t="str">
        <f t="shared" si="3"/>
        <v/>
      </c>
      <c r="J8" s="32"/>
      <c r="K8" s="32"/>
      <c r="L8" s="32"/>
      <c r="N8" s="3" t="s">
        <v>104</v>
      </c>
      <c r="O8" s="3">
        <v>5</v>
      </c>
      <c r="P8" s="3" t="s">
        <v>88</v>
      </c>
      <c r="Q8" s="3">
        <v>467</v>
      </c>
      <c r="R8" s="8"/>
      <c r="S8" s="3" t="s">
        <v>104</v>
      </c>
      <c r="T8" s="3">
        <v>5</v>
      </c>
      <c r="U8" s="3" t="s">
        <v>88</v>
      </c>
      <c r="V8" s="3">
        <v>442</v>
      </c>
    </row>
    <row r="9" spans="1:22" ht="15.75" customHeight="1" x14ac:dyDescent="0.2">
      <c r="A9" s="32">
        <v>5</v>
      </c>
      <c r="B9" s="32" t="s">
        <v>105</v>
      </c>
      <c r="C9" s="32">
        <f t="shared" si="0"/>
        <v>467</v>
      </c>
      <c r="D9" s="32">
        <f t="shared" si="1"/>
        <v>442</v>
      </c>
      <c r="E9" s="32"/>
      <c r="F9" s="32"/>
      <c r="G9" s="32"/>
      <c r="H9" s="33">
        <f t="shared" si="2"/>
        <v>450</v>
      </c>
      <c r="I9" s="32">
        <f t="shared" si="3"/>
        <v>400</v>
      </c>
      <c r="J9" s="32"/>
      <c r="K9" s="32"/>
      <c r="L9" s="32"/>
      <c r="N9" s="3" t="s">
        <v>106</v>
      </c>
      <c r="O9" s="3">
        <v>6</v>
      </c>
      <c r="P9" s="3" t="s">
        <v>88</v>
      </c>
      <c r="Q9" s="3">
        <v>602</v>
      </c>
      <c r="R9" s="8"/>
      <c r="S9" s="3" t="s">
        <v>106</v>
      </c>
      <c r="T9" s="3">
        <v>6</v>
      </c>
      <c r="U9" s="3" t="s">
        <v>88</v>
      </c>
      <c r="V9" s="3">
        <v>577</v>
      </c>
    </row>
    <row r="10" spans="1:22" ht="15.75" customHeight="1" x14ac:dyDescent="0.2">
      <c r="A10" s="32">
        <v>6</v>
      </c>
      <c r="B10" s="32" t="s">
        <v>105</v>
      </c>
      <c r="C10" s="32">
        <f t="shared" si="0"/>
        <v>602</v>
      </c>
      <c r="D10" s="32">
        <f t="shared" si="1"/>
        <v>577</v>
      </c>
      <c r="E10" s="32"/>
      <c r="F10" s="32"/>
      <c r="G10" s="32"/>
      <c r="H10" s="33">
        <f t="shared" si="2"/>
        <v>300</v>
      </c>
      <c r="I10" s="32">
        <f t="shared" si="3"/>
        <v>500</v>
      </c>
      <c r="J10" s="32"/>
      <c r="K10" s="32"/>
      <c r="L10" s="32"/>
      <c r="N10" s="3" t="s">
        <v>107</v>
      </c>
      <c r="O10" s="3">
        <v>1</v>
      </c>
      <c r="P10" s="3" t="s">
        <v>89</v>
      </c>
      <c r="Q10" s="3">
        <v>414</v>
      </c>
      <c r="R10" s="8"/>
      <c r="S10" s="3" t="s">
        <v>107</v>
      </c>
      <c r="T10" s="3">
        <v>1</v>
      </c>
      <c r="U10" s="3" t="s">
        <v>89</v>
      </c>
      <c r="V10" s="3">
        <v>389</v>
      </c>
    </row>
    <row r="11" spans="1:22" ht="15.75" customHeight="1" x14ac:dyDescent="0.2">
      <c r="A11" s="32">
        <v>7</v>
      </c>
      <c r="B11" s="32" t="s">
        <v>108</v>
      </c>
      <c r="C11" s="32" t="str">
        <f t="shared" si="0"/>
        <v/>
      </c>
      <c r="D11" s="32" t="str">
        <f t="shared" si="1"/>
        <v/>
      </c>
      <c r="E11" s="32"/>
      <c r="F11" s="32"/>
      <c r="G11" s="32"/>
      <c r="H11" s="33" t="str">
        <f t="shared" si="2"/>
        <v/>
      </c>
      <c r="I11" s="32" t="str">
        <f t="shared" si="3"/>
        <v/>
      </c>
      <c r="J11" s="32"/>
      <c r="K11" s="32"/>
      <c r="L11" s="32"/>
      <c r="N11" s="3" t="s">
        <v>109</v>
      </c>
      <c r="O11" s="3">
        <v>2</v>
      </c>
      <c r="P11" s="3" t="s">
        <v>89</v>
      </c>
      <c r="Q11" s="3">
        <v>519</v>
      </c>
      <c r="R11" s="8"/>
      <c r="S11" s="3" t="s">
        <v>109</v>
      </c>
      <c r="T11" s="3">
        <v>2</v>
      </c>
      <c r="U11" s="3" t="s">
        <v>89</v>
      </c>
      <c r="V11" s="3">
        <v>494</v>
      </c>
    </row>
    <row r="12" spans="1:22" ht="12.75" x14ac:dyDescent="0.2">
      <c r="N12" s="3" t="s">
        <v>110</v>
      </c>
      <c r="O12" s="3">
        <v>3</v>
      </c>
      <c r="P12" s="3" t="s">
        <v>89</v>
      </c>
      <c r="Q12" s="3">
        <v>729</v>
      </c>
      <c r="R12" s="8"/>
      <c r="S12" s="3" t="s">
        <v>110</v>
      </c>
      <c r="T12" s="3">
        <v>3</v>
      </c>
      <c r="U12" s="3" t="s">
        <v>89</v>
      </c>
      <c r="V12" s="3">
        <v>704</v>
      </c>
    </row>
    <row r="13" spans="1:22" ht="12.75" x14ac:dyDescent="0.2">
      <c r="A13" s="8" t="s">
        <v>111</v>
      </c>
      <c r="N13" s="3" t="s">
        <v>112</v>
      </c>
      <c r="O13" s="3">
        <v>5</v>
      </c>
      <c r="P13" s="3" t="s">
        <v>89</v>
      </c>
      <c r="Q13" s="3">
        <v>450</v>
      </c>
      <c r="R13" s="8"/>
      <c r="S13" s="3" t="s">
        <v>112</v>
      </c>
      <c r="T13" s="3">
        <v>5</v>
      </c>
      <c r="U13" s="3" t="s">
        <v>89</v>
      </c>
      <c r="V13" s="3">
        <v>400</v>
      </c>
    </row>
    <row r="14" spans="1:22" ht="12.75" x14ac:dyDescent="0.2">
      <c r="A14" s="8"/>
      <c r="B14" s="32"/>
      <c r="C14" s="47" t="s">
        <v>88</v>
      </c>
      <c r="D14" s="48"/>
      <c r="E14" s="48"/>
      <c r="F14" s="48"/>
      <c r="G14" s="49"/>
      <c r="H14" s="47" t="s">
        <v>89</v>
      </c>
      <c r="I14" s="48"/>
      <c r="J14" s="48"/>
      <c r="K14" s="48"/>
      <c r="L14" s="49"/>
      <c r="N14" s="3" t="s">
        <v>113</v>
      </c>
      <c r="O14" s="3">
        <v>6</v>
      </c>
      <c r="P14" s="3" t="s">
        <v>89</v>
      </c>
      <c r="Q14" s="3">
        <v>300</v>
      </c>
      <c r="R14" s="8"/>
      <c r="S14" s="3" t="s">
        <v>113</v>
      </c>
      <c r="T14" s="3">
        <v>6</v>
      </c>
      <c r="U14" s="3" t="s">
        <v>89</v>
      </c>
      <c r="V14" s="3">
        <v>500</v>
      </c>
    </row>
    <row r="15" spans="1:22" ht="12.75" x14ac:dyDescent="0.2">
      <c r="A15" s="32" t="s">
        <v>92</v>
      </c>
      <c r="B15" s="32" t="s">
        <v>93</v>
      </c>
      <c r="C15" s="32" t="s">
        <v>90</v>
      </c>
      <c r="D15" s="32" t="s">
        <v>91</v>
      </c>
      <c r="E15" s="32" t="s">
        <v>94</v>
      </c>
      <c r="F15" s="32" t="s">
        <v>95</v>
      </c>
      <c r="G15" s="32" t="s">
        <v>96</v>
      </c>
      <c r="H15" s="32" t="s">
        <v>90</v>
      </c>
      <c r="I15" s="32" t="s">
        <v>91</v>
      </c>
      <c r="J15" s="32" t="s">
        <v>94</v>
      </c>
      <c r="K15" s="32" t="s">
        <v>95</v>
      </c>
      <c r="L15" s="32" t="s">
        <v>96</v>
      </c>
    </row>
    <row r="16" spans="1:22" ht="12.75" x14ac:dyDescent="0.2">
      <c r="A16" s="32">
        <v>1</v>
      </c>
      <c r="B16" s="32" t="s">
        <v>99</v>
      </c>
      <c r="C16" s="32">
        <f t="shared" ref="C16:C18" si="4">IFERROR(VLOOKUP(A16&amp;$C$14,$N$5:$Q$14,4,0),"")</f>
        <v>823</v>
      </c>
      <c r="D16" s="32">
        <f t="shared" ref="D16:D18" si="5">IFERROR(VLOOKUP(A16&amp;$C$14,$N$5:$V$14,9,0),"")</f>
        <v>798</v>
      </c>
      <c r="E16" s="32">
        <f t="shared" ref="E16:E22" si="6">C16/D16</f>
        <v>1.031328320802005</v>
      </c>
      <c r="F16" s="32"/>
      <c r="G16" s="32"/>
      <c r="H16" s="32">
        <f t="shared" ref="H16:H18" si="7">IFERROR(VLOOKUP(A16&amp;$H$14,$N$4:$V$14,4,0),"")</f>
        <v>414</v>
      </c>
      <c r="I16" s="32">
        <f t="shared" ref="I16:I18" si="8">IFERROR(VLOOKUP(A16&amp;$H$14,$N$4:$V$14,9,0),"")</f>
        <v>389</v>
      </c>
      <c r="J16" s="32"/>
      <c r="K16" s="32"/>
      <c r="L16" s="32"/>
    </row>
    <row r="17" spans="1:12" ht="12.75" x14ac:dyDescent="0.2">
      <c r="A17" s="32">
        <v>2</v>
      </c>
      <c r="B17" s="32" t="s">
        <v>99</v>
      </c>
      <c r="C17" s="32">
        <f t="shared" si="4"/>
        <v>210</v>
      </c>
      <c r="D17" s="32">
        <f t="shared" si="5"/>
        <v>185</v>
      </c>
      <c r="E17" s="32">
        <f t="shared" si="6"/>
        <v>1.1351351351351351</v>
      </c>
      <c r="F17" s="32"/>
      <c r="G17" s="32"/>
      <c r="H17" s="32">
        <f t="shared" si="7"/>
        <v>519</v>
      </c>
      <c r="I17" s="32">
        <f t="shared" si="8"/>
        <v>494</v>
      </c>
      <c r="J17" s="32"/>
      <c r="K17" s="32"/>
      <c r="L17" s="32"/>
    </row>
    <row r="18" spans="1:12" ht="12.75" x14ac:dyDescent="0.2">
      <c r="A18" s="32">
        <v>3</v>
      </c>
      <c r="B18" s="32" t="s">
        <v>99</v>
      </c>
      <c r="C18" s="32">
        <f t="shared" si="4"/>
        <v>413</v>
      </c>
      <c r="D18" s="32">
        <f t="shared" si="5"/>
        <v>388</v>
      </c>
      <c r="E18" s="32">
        <f t="shared" si="6"/>
        <v>1.0644329896907216</v>
      </c>
      <c r="F18" s="32"/>
      <c r="G18" s="32"/>
      <c r="H18" s="32">
        <f t="shared" si="7"/>
        <v>729</v>
      </c>
      <c r="I18" s="32">
        <f t="shared" si="8"/>
        <v>704</v>
      </c>
      <c r="J18" s="32"/>
      <c r="K18" s="32"/>
      <c r="L18" s="32"/>
    </row>
    <row r="19" spans="1:12" ht="12.75" x14ac:dyDescent="0.2">
      <c r="A19" s="32">
        <v>4</v>
      </c>
      <c r="B19" s="32" t="s">
        <v>103</v>
      </c>
      <c r="C19" s="32">
        <f t="shared" ref="C19:D19" si="9">SUM(C16:C18)</f>
        <v>1446</v>
      </c>
      <c r="D19" s="32">
        <f t="shared" si="9"/>
        <v>1371</v>
      </c>
      <c r="E19" s="32">
        <f t="shared" si="6"/>
        <v>1.0547045951859957</v>
      </c>
      <c r="F19" s="32"/>
      <c r="G19" s="32"/>
      <c r="H19" s="32">
        <f t="shared" ref="H19:I19" si="10">SUM(H16:H18)</f>
        <v>1662</v>
      </c>
      <c r="I19" s="32">
        <f t="shared" si="10"/>
        <v>1587</v>
      </c>
      <c r="J19" s="32"/>
      <c r="K19" s="32"/>
      <c r="L19" s="32"/>
    </row>
    <row r="20" spans="1:12" ht="12.75" x14ac:dyDescent="0.2">
      <c r="A20" s="32">
        <v>5</v>
      </c>
      <c r="B20" s="32" t="s">
        <v>105</v>
      </c>
      <c r="C20" s="32">
        <f t="shared" ref="C20:C21" si="11">IFERROR(VLOOKUP(A20&amp;$C$14,$N$5:$Q$14,4,0),"")</f>
        <v>467</v>
      </c>
      <c r="D20" s="32">
        <f t="shared" ref="D20:D21" si="12">IFERROR(VLOOKUP(A20&amp;$C$14,$N$5:$V$14,9,0),"")</f>
        <v>442</v>
      </c>
      <c r="E20" s="32">
        <f t="shared" si="6"/>
        <v>1.0565610859728507</v>
      </c>
      <c r="F20" s="32"/>
      <c r="G20" s="32"/>
      <c r="H20" s="32">
        <f t="shared" ref="H20:H21" si="13">IFERROR(VLOOKUP(A20&amp;$H$14,$N$4:$V$14,4,0),"")</f>
        <v>450</v>
      </c>
      <c r="I20" s="32">
        <f t="shared" ref="I20:I21" si="14">IFERROR(VLOOKUP(A20&amp;$H$14,$N$4:$V$14,9,0),"")</f>
        <v>400</v>
      </c>
      <c r="J20" s="32"/>
      <c r="K20" s="32"/>
      <c r="L20" s="32"/>
    </row>
    <row r="21" spans="1:12" ht="12.75" x14ac:dyDescent="0.2">
      <c r="A21" s="32">
        <v>6</v>
      </c>
      <c r="B21" s="32" t="s">
        <v>105</v>
      </c>
      <c r="C21" s="32">
        <f t="shared" si="11"/>
        <v>602</v>
      </c>
      <c r="D21" s="32">
        <f t="shared" si="12"/>
        <v>577</v>
      </c>
      <c r="E21" s="32">
        <f t="shared" si="6"/>
        <v>1.0433275563258233</v>
      </c>
      <c r="F21" s="32"/>
      <c r="G21" s="32"/>
      <c r="H21" s="32">
        <f t="shared" si="13"/>
        <v>300</v>
      </c>
      <c r="I21" s="32">
        <f t="shared" si="14"/>
        <v>500</v>
      </c>
      <c r="J21" s="32"/>
      <c r="K21" s="32"/>
      <c r="L21" s="32"/>
    </row>
    <row r="22" spans="1:12" ht="12.75" x14ac:dyDescent="0.2">
      <c r="A22" s="32">
        <v>7</v>
      </c>
      <c r="B22" s="32" t="s">
        <v>108</v>
      </c>
      <c r="C22" s="32">
        <f t="shared" ref="C22:D22" si="15">SUM(C20:C21)</f>
        <v>1069</v>
      </c>
      <c r="D22" s="32">
        <f t="shared" si="15"/>
        <v>1019</v>
      </c>
      <c r="E22" s="32">
        <f t="shared" si="6"/>
        <v>1.0490677134445534</v>
      </c>
      <c r="F22" s="32"/>
      <c r="G22" s="32"/>
      <c r="H22" s="32">
        <f t="shared" ref="H22:I22" si="16">SUM(H20:H21)</f>
        <v>750</v>
      </c>
      <c r="I22" s="32">
        <f t="shared" si="16"/>
        <v>900</v>
      </c>
      <c r="J22" s="32"/>
      <c r="K22" s="32"/>
      <c r="L22" s="32"/>
    </row>
    <row r="24" spans="1:12" ht="12.75" x14ac:dyDescent="0.2">
      <c r="A24" s="8" t="s">
        <v>114</v>
      </c>
    </row>
    <row r="25" spans="1:12" ht="12.75" x14ac:dyDescent="0.2">
      <c r="A25" s="8"/>
      <c r="B25" s="32"/>
      <c r="C25" s="47" t="s">
        <v>88</v>
      </c>
      <c r="D25" s="48"/>
      <c r="E25" s="48"/>
      <c r="F25" s="48"/>
      <c r="G25" s="49"/>
      <c r="H25" s="47" t="s">
        <v>89</v>
      </c>
      <c r="I25" s="48"/>
      <c r="J25" s="48"/>
      <c r="K25" s="48"/>
      <c r="L25" s="49"/>
    </row>
    <row r="26" spans="1:12" ht="12.75" x14ac:dyDescent="0.2">
      <c r="A26" s="32" t="s">
        <v>92</v>
      </c>
      <c r="B26" s="32" t="s">
        <v>93</v>
      </c>
      <c r="C26" s="32" t="s">
        <v>90</v>
      </c>
      <c r="D26" s="32" t="s">
        <v>91</v>
      </c>
      <c r="E26" s="32" t="s">
        <v>94</v>
      </c>
      <c r="F26" s="32" t="s">
        <v>95</v>
      </c>
      <c r="G26" s="32" t="s">
        <v>96</v>
      </c>
      <c r="H26" s="32" t="s">
        <v>90</v>
      </c>
      <c r="I26" s="32" t="s">
        <v>91</v>
      </c>
      <c r="J26" s="32" t="s">
        <v>94</v>
      </c>
      <c r="K26" s="32" t="s">
        <v>95</v>
      </c>
      <c r="L26" s="32" t="s">
        <v>96</v>
      </c>
    </row>
    <row r="27" spans="1:12" ht="12.75" x14ac:dyDescent="0.2">
      <c r="A27" s="32">
        <v>1</v>
      </c>
      <c r="B27" s="32" t="s">
        <v>99</v>
      </c>
      <c r="C27" s="32">
        <f t="shared" ref="C27:C29" si="17">IFERROR(VLOOKUP(A27&amp;$C$14,$N$5:$Q$14,4,0),"")</f>
        <v>823</v>
      </c>
      <c r="D27" s="32">
        <f t="shared" ref="D27:D29" si="18">IFERROR(VLOOKUP(A27&amp;$C$14,$N$5:$V$14,9,0),"")</f>
        <v>798</v>
      </c>
      <c r="E27" s="32">
        <f t="shared" ref="E27:E33" si="19">C27/D27</f>
        <v>1.031328320802005</v>
      </c>
      <c r="F27" s="32"/>
      <c r="G27" s="32"/>
      <c r="H27" s="32">
        <f t="shared" ref="H27:H29" si="20">IFERROR(VLOOKUP(A27&amp;$H$14,$N$4:$V$14,4,0),"")</f>
        <v>414</v>
      </c>
      <c r="I27" s="32">
        <f t="shared" ref="I27:I29" si="21">IFERROR(VLOOKUP(A27&amp;$H$14,$N$4:$V$14,9,0),"")</f>
        <v>389</v>
      </c>
      <c r="J27" s="32"/>
      <c r="K27" s="32"/>
      <c r="L27" s="32"/>
    </row>
    <row r="28" spans="1:12" ht="12.75" x14ac:dyDescent="0.2">
      <c r="A28" s="32">
        <v>2</v>
      </c>
      <c r="B28" s="32" t="s">
        <v>99</v>
      </c>
      <c r="C28" s="32">
        <f t="shared" si="17"/>
        <v>210</v>
      </c>
      <c r="D28" s="32">
        <f t="shared" si="18"/>
        <v>185</v>
      </c>
      <c r="E28" s="32">
        <f t="shared" si="19"/>
        <v>1.1351351351351351</v>
      </c>
      <c r="F28" s="32"/>
      <c r="G28" s="32"/>
      <c r="H28" s="32">
        <f t="shared" si="20"/>
        <v>519</v>
      </c>
      <c r="I28" s="32">
        <f t="shared" si="21"/>
        <v>494</v>
      </c>
      <c r="J28" s="32"/>
      <c r="K28" s="32"/>
      <c r="L28" s="32"/>
    </row>
    <row r="29" spans="1:12" ht="12.75" x14ac:dyDescent="0.2">
      <c r="A29" s="32">
        <v>3</v>
      </c>
      <c r="B29" s="32" t="s">
        <v>99</v>
      </c>
      <c r="C29" s="32">
        <f t="shared" si="17"/>
        <v>413</v>
      </c>
      <c r="D29" s="32">
        <f t="shared" si="18"/>
        <v>388</v>
      </c>
      <c r="E29" s="32">
        <f t="shared" si="19"/>
        <v>1.0644329896907216</v>
      </c>
      <c r="F29" s="32"/>
      <c r="G29" s="32"/>
      <c r="H29" s="32">
        <f t="shared" si="20"/>
        <v>729</v>
      </c>
      <c r="I29" s="32">
        <f t="shared" si="21"/>
        <v>704</v>
      </c>
      <c r="J29" s="32"/>
      <c r="K29" s="32"/>
      <c r="L29" s="32"/>
    </row>
    <row r="30" spans="1:12" ht="12.75" x14ac:dyDescent="0.2">
      <c r="A30" s="32">
        <v>4</v>
      </c>
      <c r="B30" s="32" t="s">
        <v>103</v>
      </c>
      <c r="C30" s="32">
        <f t="shared" ref="C30:D30" si="22">SUM(C27:C29)</f>
        <v>1446</v>
      </c>
      <c r="D30" s="32">
        <f t="shared" si="22"/>
        <v>1371</v>
      </c>
      <c r="E30" s="32">
        <f t="shared" si="19"/>
        <v>1.0547045951859957</v>
      </c>
      <c r="F30" s="32"/>
      <c r="G30" s="32"/>
      <c r="H30" s="32">
        <f t="shared" ref="H30:I30" si="23">SUM(H27:H29)</f>
        <v>1662</v>
      </c>
      <c r="I30" s="32">
        <f t="shared" si="23"/>
        <v>1587</v>
      </c>
      <c r="J30" s="32"/>
      <c r="K30" s="32"/>
      <c r="L30" s="32"/>
    </row>
    <row r="31" spans="1:12" ht="12.75" x14ac:dyDescent="0.2">
      <c r="A31" s="32">
        <v>5</v>
      </c>
      <c r="B31" s="32" t="s">
        <v>105</v>
      </c>
      <c r="C31" s="32">
        <f t="shared" ref="C31:C32" si="24">IFERROR(VLOOKUP(A31&amp;$C$14,$N$5:$Q$14,4,0),"")</f>
        <v>467</v>
      </c>
      <c r="D31" s="32">
        <f t="shared" ref="D31:D32" si="25">IFERROR(VLOOKUP(A31&amp;$C$14,$N$5:$V$14,9,0),"")</f>
        <v>442</v>
      </c>
      <c r="E31" s="32">
        <f t="shared" si="19"/>
        <v>1.0565610859728507</v>
      </c>
      <c r="F31" s="32"/>
      <c r="G31" s="32"/>
      <c r="H31" s="32">
        <f t="shared" ref="H31:H32" si="26">IFERROR(VLOOKUP(A31&amp;$H$14,$N$4:$V$14,4,0),"")</f>
        <v>450</v>
      </c>
      <c r="I31" s="32">
        <f t="shared" ref="I31:I32" si="27">IFERROR(VLOOKUP(A31&amp;$H$14,$N$4:$V$14,9,0),"")</f>
        <v>400</v>
      </c>
      <c r="J31" s="32"/>
      <c r="K31" s="32"/>
      <c r="L31" s="32"/>
    </row>
    <row r="32" spans="1:12" ht="12.75" x14ac:dyDescent="0.2">
      <c r="A32" s="32">
        <v>6</v>
      </c>
      <c r="B32" s="32" t="s">
        <v>105</v>
      </c>
      <c r="C32" s="32">
        <f t="shared" si="24"/>
        <v>602</v>
      </c>
      <c r="D32" s="32">
        <f t="shared" si="25"/>
        <v>577</v>
      </c>
      <c r="E32" s="32">
        <f t="shared" si="19"/>
        <v>1.0433275563258233</v>
      </c>
      <c r="F32" s="32"/>
      <c r="G32" s="32"/>
      <c r="H32" s="32">
        <f t="shared" si="26"/>
        <v>300</v>
      </c>
      <c r="I32" s="32">
        <f t="shared" si="27"/>
        <v>500</v>
      </c>
      <c r="J32" s="32"/>
      <c r="K32" s="32"/>
      <c r="L32" s="32"/>
    </row>
    <row r="33" spans="1:12" ht="12.75" x14ac:dyDescent="0.2">
      <c r="A33" s="32">
        <v>7</v>
      </c>
      <c r="B33" s="32" t="s">
        <v>108</v>
      </c>
      <c r="C33" s="32">
        <f t="shared" ref="C33:D33" si="28">SUM(C31:C32)</f>
        <v>1069</v>
      </c>
      <c r="D33" s="32">
        <f t="shared" si="28"/>
        <v>1019</v>
      </c>
      <c r="E33" s="32">
        <f t="shared" si="19"/>
        <v>1.0490677134445534</v>
      </c>
      <c r="F33" s="32"/>
      <c r="G33" s="32"/>
      <c r="H33" s="32">
        <f t="shared" ref="H33:I33" si="29">SUM(H31:H32)</f>
        <v>750</v>
      </c>
      <c r="I33" s="32">
        <f t="shared" si="29"/>
        <v>900</v>
      </c>
      <c r="J33" s="32"/>
      <c r="K33" s="32"/>
      <c r="L33" s="32"/>
    </row>
    <row r="36" spans="1:12" ht="12.75" x14ac:dyDescent="0.2">
      <c r="A36" s="8" t="s">
        <v>115</v>
      </c>
    </row>
    <row r="37" spans="1:12" ht="12.75" x14ac:dyDescent="0.2">
      <c r="A37" s="8"/>
      <c r="B37" s="32"/>
      <c r="C37" s="47" t="s">
        <v>88</v>
      </c>
      <c r="D37" s="48"/>
      <c r="E37" s="48"/>
      <c r="F37" s="48"/>
      <c r="G37" s="49"/>
      <c r="H37" s="47" t="s">
        <v>89</v>
      </c>
      <c r="I37" s="48"/>
      <c r="J37" s="48"/>
      <c r="K37" s="48"/>
      <c r="L37" s="49"/>
    </row>
    <row r="38" spans="1:12" ht="12.75" x14ac:dyDescent="0.2">
      <c r="A38" s="32" t="s">
        <v>92</v>
      </c>
      <c r="B38" s="32" t="s">
        <v>93</v>
      </c>
      <c r="C38" s="32" t="s">
        <v>90</v>
      </c>
      <c r="D38" s="32" t="s">
        <v>91</v>
      </c>
      <c r="E38" s="32" t="s">
        <v>94</v>
      </c>
      <c r="F38" s="32" t="s">
        <v>95</v>
      </c>
      <c r="G38" s="32" t="s">
        <v>96</v>
      </c>
      <c r="H38" s="32" t="s">
        <v>90</v>
      </c>
      <c r="I38" s="32" t="s">
        <v>91</v>
      </c>
      <c r="J38" s="32" t="s">
        <v>94</v>
      </c>
      <c r="K38" s="32" t="s">
        <v>95</v>
      </c>
      <c r="L38" s="32" t="s">
        <v>96</v>
      </c>
    </row>
    <row r="39" spans="1:12" ht="12.75" x14ac:dyDescent="0.2">
      <c r="A39" s="32">
        <v>1</v>
      </c>
      <c r="B39" s="32" t="s">
        <v>99</v>
      </c>
      <c r="C39" s="32">
        <f t="shared" ref="C39:C41" si="30">IFERROR(VLOOKUP(A39&amp;$C$14,$N$5:$Q$14,4,0),"")</f>
        <v>823</v>
      </c>
      <c r="D39" s="32">
        <f t="shared" ref="D39:D41" si="31">IFERROR(VLOOKUP(A39&amp;$C$14,$N$5:$V$14,9,0),"")</f>
        <v>798</v>
      </c>
      <c r="E39" s="32">
        <f t="shared" ref="E39:E45" si="32">C39/D39</f>
        <v>1.031328320802005</v>
      </c>
      <c r="F39" s="32"/>
      <c r="G39" s="32"/>
      <c r="H39" s="32">
        <f t="shared" ref="H39:H41" si="33">IFERROR(VLOOKUP(A39&amp;$H$14,$N$4:$V$14,4,0),"")</f>
        <v>414</v>
      </c>
      <c r="I39" s="32">
        <f t="shared" ref="I39:I41" si="34">IFERROR(VLOOKUP(A39&amp;$H$14,$N$4:$V$14,9,0),"")</f>
        <v>389</v>
      </c>
      <c r="J39" s="32">
        <f t="shared" ref="J39:J45" si="35">H39/I39</f>
        <v>1.0642673521850901</v>
      </c>
      <c r="K39" s="32"/>
      <c r="L39" s="32"/>
    </row>
    <row r="40" spans="1:12" ht="12.75" x14ac:dyDescent="0.2">
      <c r="A40" s="32">
        <v>2</v>
      </c>
      <c r="B40" s="32" t="s">
        <v>99</v>
      </c>
      <c r="C40" s="32">
        <f t="shared" si="30"/>
        <v>210</v>
      </c>
      <c r="D40" s="32">
        <f t="shared" si="31"/>
        <v>185</v>
      </c>
      <c r="E40" s="32">
        <f t="shared" si="32"/>
        <v>1.1351351351351351</v>
      </c>
      <c r="F40" s="32"/>
      <c r="G40" s="32"/>
      <c r="H40" s="32">
        <f t="shared" si="33"/>
        <v>519</v>
      </c>
      <c r="I40" s="32">
        <f t="shared" si="34"/>
        <v>494</v>
      </c>
      <c r="J40" s="32">
        <f t="shared" si="35"/>
        <v>1.0506072874493928</v>
      </c>
      <c r="K40" s="32"/>
      <c r="L40" s="32"/>
    </row>
    <row r="41" spans="1:12" ht="12.75" x14ac:dyDescent="0.2">
      <c r="A41" s="32">
        <v>3</v>
      </c>
      <c r="B41" s="32" t="s">
        <v>99</v>
      </c>
      <c r="C41" s="32">
        <f t="shared" si="30"/>
        <v>413</v>
      </c>
      <c r="D41" s="32">
        <f t="shared" si="31"/>
        <v>388</v>
      </c>
      <c r="E41" s="32">
        <f t="shared" si="32"/>
        <v>1.0644329896907216</v>
      </c>
      <c r="F41" s="32"/>
      <c r="G41" s="32"/>
      <c r="H41" s="32">
        <f t="shared" si="33"/>
        <v>729</v>
      </c>
      <c r="I41" s="32">
        <f t="shared" si="34"/>
        <v>704</v>
      </c>
      <c r="J41" s="32">
        <f t="shared" si="35"/>
        <v>1.0355113636363635</v>
      </c>
      <c r="K41" s="32"/>
      <c r="L41" s="32"/>
    </row>
    <row r="42" spans="1:12" ht="12.75" x14ac:dyDescent="0.2">
      <c r="A42" s="32">
        <v>4</v>
      </c>
      <c r="B42" s="32" t="s">
        <v>103</v>
      </c>
      <c r="C42" s="32">
        <f t="shared" ref="C42:D42" si="36">SUM(C39:C41)</f>
        <v>1446</v>
      </c>
      <c r="D42" s="32">
        <f t="shared" si="36"/>
        <v>1371</v>
      </c>
      <c r="E42" s="32">
        <f t="shared" si="32"/>
        <v>1.0547045951859957</v>
      </c>
      <c r="F42" s="32"/>
      <c r="G42" s="32"/>
      <c r="H42" s="32">
        <f t="shared" ref="H42:I42" si="37">SUM(H39:H41)</f>
        <v>1662</v>
      </c>
      <c r="I42" s="32">
        <f t="shared" si="37"/>
        <v>1587</v>
      </c>
      <c r="J42" s="32">
        <f t="shared" si="35"/>
        <v>1.0472589792060492</v>
      </c>
      <c r="K42" s="32"/>
      <c r="L42" s="32"/>
    </row>
    <row r="43" spans="1:12" ht="12.75" x14ac:dyDescent="0.2">
      <c r="A43" s="32">
        <v>5</v>
      </c>
      <c r="B43" s="32" t="s">
        <v>105</v>
      </c>
      <c r="C43" s="32">
        <f t="shared" ref="C43:C44" si="38">IFERROR(VLOOKUP(A43&amp;$C$14,$N$5:$Q$14,4,0),"")</f>
        <v>467</v>
      </c>
      <c r="D43" s="32">
        <f t="shared" ref="D43:D44" si="39">IFERROR(VLOOKUP(A43&amp;$C$14,$N$5:$V$14,9,0),"")</f>
        <v>442</v>
      </c>
      <c r="E43" s="32">
        <f t="shared" si="32"/>
        <v>1.0565610859728507</v>
      </c>
      <c r="F43" s="32"/>
      <c r="G43" s="32"/>
      <c r="H43" s="32">
        <f t="shared" ref="H43:H44" si="40">IFERROR(VLOOKUP(A43&amp;$H$14,$N$4:$V$14,4,0),"")</f>
        <v>450</v>
      </c>
      <c r="I43" s="32">
        <f t="shared" ref="I43:I44" si="41">IFERROR(VLOOKUP(A43&amp;$H$14,$N$4:$V$14,9,0),"")</f>
        <v>400</v>
      </c>
      <c r="J43" s="32">
        <f t="shared" si="35"/>
        <v>1.125</v>
      </c>
      <c r="K43" s="32"/>
      <c r="L43" s="32"/>
    </row>
    <row r="44" spans="1:12" ht="12.75" x14ac:dyDescent="0.2">
      <c r="A44" s="32">
        <v>6</v>
      </c>
      <c r="B44" s="32" t="s">
        <v>105</v>
      </c>
      <c r="C44" s="32">
        <f t="shared" si="38"/>
        <v>602</v>
      </c>
      <c r="D44" s="32">
        <f t="shared" si="39"/>
        <v>577</v>
      </c>
      <c r="E44" s="32">
        <f t="shared" si="32"/>
        <v>1.0433275563258233</v>
      </c>
      <c r="F44" s="32"/>
      <c r="G44" s="32"/>
      <c r="H44" s="32">
        <f t="shared" si="40"/>
        <v>300</v>
      </c>
      <c r="I44" s="32">
        <f t="shared" si="41"/>
        <v>500</v>
      </c>
      <c r="J44" s="32">
        <f t="shared" si="35"/>
        <v>0.6</v>
      </c>
      <c r="K44" s="32"/>
      <c r="L44" s="32"/>
    </row>
    <row r="45" spans="1:12" ht="12.75" x14ac:dyDescent="0.2">
      <c r="A45" s="32">
        <v>7</v>
      </c>
      <c r="B45" s="32" t="s">
        <v>108</v>
      </c>
      <c r="C45" s="32">
        <f t="shared" ref="C45:D45" si="42">SUM(C43:C44)</f>
        <v>1069</v>
      </c>
      <c r="D45" s="32">
        <f t="shared" si="42"/>
        <v>1019</v>
      </c>
      <c r="E45" s="32">
        <f t="shared" si="32"/>
        <v>1.0490677134445534</v>
      </c>
      <c r="F45" s="32"/>
      <c r="G45" s="32"/>
      <c r="H45" s="32">
        <f t="shared" ref="H45:I45" si="43">SUM(H43:H44)</f>
        <v>750</v>
      </c>
      <c r="I45" s="32">
        <f t="shared" si="43"/>
        <v>900</v>
      </c>
      <c r="J45" s="32">
        <f t="shared" si="35"/>
        <v>0.83333333333333337</v>
      </c>
      <c r="K45" s="32"/>
      <c r="L45" s="32"/>
    </row>
    <row r="50" spans="1:14" ht="12.75" x14ac:dyDescent="0.2">
      <c r="A50" s="8" t="s">
        <v>116</v>
      </c>
    </row>
    <row r="51" spans="1:14" ht="12.75" x14ac:dyDescent="0.2">
      <c r="A51" s="8"/>
      <c r="B51" s="32"/>
      <c r="C51" s="47" t="s">
        <v>88</v>
      </c>
      <c r="D51" s="48"/>
      <c r="E51" s="48"/>
      <c r="F51" s="48"/>
      <c r="G51" s="49"/>
      <c r="H51" s="47" t="s">
        <v>89</v>
      </c>
      <c r="I51" s="48"/>
      <c r="J51" s="48"/>
      <c r="K51" s="48"/>
      <c r="L51" s="49"/>
    </row>
    <row r="52" spans="1:14" ht="12.75" x14ac:dyDescent="0.2">
      <c r="A52" s="32" t="s">
        <v>92</v>
      </c>
      <c r="B52" s="32" t="s">
        <v>93</v>
      </c>
      <c r="C52" s="32" t="s">
        <v>90</v>
      </c>
      <c r="D52" s="32" t="s">
        <v>91</v>
      </c>
      <c r="E52" s="32" t="s">
        <v>94</v>
      </c>
      <c r="F52" s="32" t="s">
        <v>95</v>
      </c>
      <c r="G52" s="32" t="s">
        <v>96</v>
      </c>
      <c r="H52" s="32" t="s">
        <v>90</v>
      </c>
      <c r="I52" s="32" t="s">
        <v>91</v>
      </c>
      <c r="J52" s="32" t="s">
        <v>94</v>
      </c>
      <c r="K52" s="32" t="s">
        <v>95</v>
      </c>
      <c r="L52" s="32" t="s">
        <v>96</v>
      </c>
    </row>
    <row r="53" spans="1:14" ht="12.75" x14ac:dyDescent="0.2">
      <c r="A53" s="32">
        <v>1</v>
      </c>
      <c r="B53" s="32" t="s">
        <v>99</v>
      </c>
      <c r="C53" s="32">
        <f t="shared" ref="C53:C55" si="44">IFERROR(VLOOKUP(A53&amp;$C$14,$N$5:$Q$14,4,0),"")</f>
        <v>823</v>
      </c>
      <c r="D53" s="32">
        <f t="shared" ref="D53:D55" si="45">IFERROR(VLOOKUP(A53&amp;$C$14,$N$5:$V$14,9,0),"")</f>
        <v>798</v>
      </c>
      <c r="E53" s="32">
        <f t="shared" ref="E53:E59" si="46">C53/D53</f>
        <v>1.031328320802005</v>
      </c>
      <c r="F53" s="32"/>
      <c r="G53" s="32">
        <f ca="1">IFERROR(__xludf.DUMMYFUNCTION("RANK(C53,FILTER($B$53:$C$59,$B$53:$B$59=B53))"),1)</f>
        <v>1</v>
      </c>
      <c r="H53" s="32">
        <f t="shared" ref="H53:H55" si="47">IFERROR(VLOOKUP(A53&amp;$H$14,$N$4:$V$14,4,0),"")</f>
        <v>414</v>
      </c>
      <c r="I53" s="32">
        <f t="shared" ref="I53:I55" si="48">IFERROR(VLOOKUP(A53&amp;$H$14,$N$4:$V$14,9,0),"")</f>
        <v>389</v>
      </c>
      <c r="J53" s="32">
        <f t="shared" ref="J53:J59" si="49">H53/I53</f>
        <v>1.0642673521850901</v>
      </c>
      <c r="K53" s="32"/>
      <c r="L53" s="32"/>
      <c r="M53" s="2" t="str">
        <f ca="1">IFERROR(__xludf.DUMMYFUNCTION("filter(B53:C59,B53:B59=B53)"),"Rep_Area_1")</f>
        <v>Rep_Area_1</v>
      </c>
      <c r="N53" s="2">
        <f ca="1">IFERROR(__xludf.DUMMYFUNCTION("""COMPUTED_VALUE"""),823)</f>
        <v>823</v>
      </c>
    </row>
    <row r="54" spans="1:14" ht="12.75" x14ac:dyDescent="0.2">
      <c r="A54" s="32">
        <v>2</v>
      </c>
      <c r="B54" s="32" t="s">
        <v>99</v>
      </c>
      <c r="C54" s="32">
        <f t="shared" si="44"/>
        <v>210</v>
      </c>
      <c r="D54" s="32">
        <f t="shared" si="45"/>
        <v>185</v>
      </c>
      <c r="E54" s="32">
        <f t="shared" si="46"/>
        <v>1.1351351351351351</v>
      </c>
      <c r="F54" s="32"/>
      <c r="G54" s="32">
        <f ca="1">IFERROR(__xludf.DUMMYFUNCTION("RANK(C54,FILTER($B$53:$C$59,$B$53:$B$59=B54))"),3)</f>
        <v>3</v>
      </c>
      <c r="H54" s="32">
        <f t="shared" si="47"/>
        <v>519</v>
      </c>
      <c r="I54" s="32">
        <f t="shared" si="48"/>
        <v>494</v>
      </c>
      <c r="J54" s="32">
        <f t="shared" si="49"/>
        <v>1.0506072874493928</v>
      </c>
      <c r="K54" s="32"/>
      <c r="L54" s="32"/>
      <c r="M54" s="2" t="str">
        <f ca="1">IFERROR(__xludf.DUMMYFUNCTION("""COMPUTED_VALUE"""),"Rep_Area_1")</f>
        <v>Rep_Area_1</v>
      </c>
      <c r="N54" s="2">
        <f ca="1">IFERROR(__xludf.DUMMYFUNCTION("""COMPUTED_VALUE"""),210)</f>
        <v>210</v>
      </c>
    </row>
    <row r="55" spans="1:14" ht="12.75" x14ac:dyDescent="0.2">
      <c r="A55" s="32">
        <v>3</v>
      </c>
      <c r="B55" s="32" t="s">
        <v>99</v>
      </c>
      <c r="C55" s="32">
        <f t="shared" si="44"/>
        <v>413</v>
      </c>
      <c r="D55" s="32">
        <f t="shared" si="45"/>
        <v>388</v>
      </c>
      <c r="E55" s="32">
        <f t="shared" si="46"/>
        <v>1.0644329896907216</v>
      </c>
      <c r="F55" s="32"/>
      <c r="G55" s="32">
        <f ca="1">IFERROR(__xludf.DUMMYFUNCTION("RANK(C55,FILTER($B$53:$C$59,$B$53:$B$59=B55))"),2)</f>
        <v>2</v>
      </c>
      <c r="H55" s="32">
        <f t="shared" si="47"/>
        <v>729</v>
      </c>
      <c r="I55" s="32">
        <f t="shared" si="48"/>
        <v>704</v>
      </c>
      <c r="J55" s="32">
        <f t="shared" si="49"/>
        <v>1.0355113636363635</v>
      </c>
      <c r="K55" s="32"/>
      <c r="L55" s="32"/>
      <c r="M55" s="2" t="str">
        <f ca="1">IFERROR(__xludf.DUMMYFUNCTION("""COMPUTED_VALUE"""),"Rep_Area_1")</f>
        <v>Rep_Area_1</v>
      </c>
      <c r="N55" s="2">
        <f ca="1">IFERROR(__xludf.DUMMYFUNCTION("""COMPUTED_VALUE"""),413)</f>
        <v>413</v>
      </c>
    </row>
    <row r="56" spans="1:14" ht="12.75" x14ac:dyDescent="0.2">
      <c r="A56" s="32">
        <v>4</v>
      </c>
      <c r="B56" s="32" t="s">
        <v>103</v>
      </c>
      <c r="C56" s="32">
        <f t="shared" ref="C56:D56" si="50">SUM(C53:C55)</f>
        <v>1446</v>
      </c>
      <c r="D56" s="32">
        <f t="shared" si="50"/>
        <v>1371</v>
      </c>
      <c r="E56" s="32">
        <f t="shared" si="46"/>
        <v>1.0547045951859957</v>
      </c>
      <c r="F56" s="32"/>
      <c r="G56" s="32">
        <f ca="1">IFERROR(__xludf.DUMMYFUNCTION("RANK(C56,FILTER($B$53:$C$59,$B$53:$B$59=B56))"),1)</f>
        <v>1</v>
      </c>
      <c r="H56" s="32">
        <f t="shared" ref="H56:I56" si="51">SUM(H53:H55)</f>
        <v>1662</v>
      </c>
      <c r="I56" s="32">
        <f t="shared" si="51"/>
        <v>1587</v>
      </c>
      <c r="J56" s="32">
        <f t="shared" si="49"/>
        <v>1.0472589792060492</v>
      </c>
      <c r="K56" s="32"/>
      <c r="L56" s="32"/>
    </row>
    <row r="57" spans="1:14" ht="12.75" x14ac:dyDescent="0.2">
      <c r="A57" s="32">
        <v>5</v>
      </c>
      <c r="B57" s="32" t="s">
        <v>105</v>
      </c>
      <c r="C57" s="32">
        <f t="shared" ref="C57:C58" si="52">IFERROR(VLOOKUP(A57&amp;$C$14,$N$5:$Q$14,4,0),"")</f>
        <v>467</v>
      </c>
      <c r="D57" s="32">
        <f t="shared" ref="D57:D58" si="53">IFERROR(VLOOKUP(A57&amp;$C$14,$N$5:$V$14,9,0),"")</f>
        <v>442</v>
      </c>
      <c r="E57" s="32">
        <f t="shared" si="46"/>
        <v>1.0565610859728507</v>
      </c>
      <c r="F57" s="32"/>
      <c r="G57" s="32">
        <f ca="1">IFERROR(__xludf.DUMMYFUNCTION("RANK(C57,FILTER($B$53:$C$59,$B$53:$B$59=B57))"),2)</f>
        <v>2</v>
      </c>
      <c r="H57" s="32">
        <f t="shared" ref="H57:H58" si="54">IFERROR(VLOOKUP(A57&amp;$H$14,$N$4:$V$14,4,0),"")</f>
        <v>450</v>
      </c>
      <c r="I57" s="32">
        <f t="shared" ref="I57:I58" si="55">IFERROR(VLOOKUP(A57&amp;$H$14,$N$4:$V$14,9,0),"")</f>
        <v>400</v>
      </c>
      <c r="J57" s="32">
        <f t="shared" si="49"/>
        <v>1.125</v>
      </c>
      <c r="K57" s="32"/>
      <c r="L57" s="32"/>
    </row>
    <row r="58" spans="1:14" ht="12.75" x14ac:dyDescent="0.2">
      <c r="A58" s="32">
        <v>6</v>
      </c>
      <c r="B58" s="32" t="s">
        <v>105</v>
      </c>
      <c r="C58" s="32">
        <f t="shared" si="52"/>
        <v>602</v>
      </c>
      <c r="D58" s="32">
        <f t="shared" si="53"/>
        <v>577</v>
      </c>
      <c r="E58" s="32">
        <f t="shared" si="46"/>
        <v>1.0433275563258233</v>
      </c>
      <c r="F58" s="32"/>
      <c r="G58" s="32">
        <f ca="1">IFERROR(__xludf.DUMMYFUNCTION("RANK(C58,FILTER($B$53:$C$59,$B$53:$B$59=B58))"),1)</f>
        <v>1</v>
      </c>
      <c r="H58" s="32">
        <f t="shared" si="54"/>
        <v>300</v>
      </c>
      <c r="I58" s="32">
        <f t="shared" si="55"/>
        <v>500</v>
      </c>
      <c r="J58" s="32">
        <f t="shared" si="49"/>
        <v>0.6</v>
      </c>
      <c r="K58" s="32"/>
      <c r="L58" s="32"/>
    </row>
    <row r="59" spans="1:14" ht="12.75" x14ac:dyDescent="0.2">
      <c r="A59" s="32">
        <v>7</v>
      </c>
      <c r="B59" s="32" t="s">
        <v>108</v>
      </c>
      <c r="C59" s="32">
        <f t="shared" ref="C59:D59" si="56">SUM(C57:C58)</f>
        <v>1069</v>
      </c>
      <c r="D59" s="32">
        <f t="shared" si="56"/>
        <v>1019</v>
      </c>
      <c r="E59" s="32">
        <f t="shared" si="46"/>
        <v>1.0490677134445534</v>
      </c>
      <c r="F59" s="32"/>
      <c r="G59" s="32">
        <f ca="1">IFERROR(__xludf.DUMMYFUNCTION("RANK(C59,FILTER($B$53:$C$59,$B$53:$B$59=B59))"),1)</f>
        <v>1</v>
      </c>
      <c r="H59" s="32">
        <f t="shared" ref="H59:I59" si="57">SUM(H57:H58)</f>
        <v>750</v>
      </c>
      <c r="I59" s="32">
        <f t="shared" si="57"/>
        <v>900</v>
      </c>
      <c r="J59" s="32">
        <f t="shared" si="49"/>
        <v>0.83333333333333337</v>
      </c>
      <c r="K59" s="32"/>
      <c r="L59" s="32"/>
    </row>
    <row r="62" spans="1:14" ht="12.75" x14ac:dyDescent="0.2">
      <c r="A62" s="8" t="s">
        <v>117</v>
      </c>
    </row>
    <row r="64" spans="1:14" ht="12.75" x14ac:dyDescent="0.2">
      <c r="B64" s="16" t="s">
        <v>96</v>
      </c>
      <c r="C64" s="16" t="s">
        <v>95</v>
      </c>
    </row>
    <row r="65" spans="2:3" ht="12.75" x14ac:dyDescent="0.2">
      <c r="B65" s="16" t="s">
        <v>118</v>
      </c>
      <c r="C65" s="16">
        <v>5000</v>
      </c>
    </row>
    <row r="66" spans="2:3" ht="12.75" x14ac:dyDescent="0.2">
      <c r="B66" s="16" t="s">
        <v>119</v>
      </c>
      <c r="C66" s="16">
        <v>3500</v>
      </c>
    </row>
    <row r="67" spans="2:3" ht="12.75" x14ac:dyDescent="0.2">
      <c r="B67" s="16">
        <v>5</v>
      </c>
      <c r="C67" s="16">
        <v>2000</v>
      </c>
    </row>
  </sheetData>
  <mergeCells count="10">
    <mergeCell ref="C37:G37"/>
    <mergeCell ref="C51:G51"/>
    <mergeCell ref="H51:L51"/>
    <mergeCell ref="C3:G3"/>
    <mergeCell ref="H3:L3"/>
    <mergeCell ref="C14:G14"/>
    <mergeCell ref="H14:L14"/>
    <mergeCell ref="C25:G25"/>
    <mergeCell ref="H25:L25"/>
    <mergeCell ref="H37:L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Case Study 1</vt:lpstr>
      <vt:lpstr>Case Study 2</vt:lpstr>
      <vt:lpstr>Case Study 3</vt:lpstr>
      <vt:lpstr>Case Study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ADITYA MUKHERJEE</cp:lastModifiedBy>
  <dcterms:modified xsi:type="dcterms:W3CDTF">2022-09-22T14:21:16Z</dcterms:modified>
</cp:coreProperties>
</file>