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r\Matlab Projects\Bio-Reactor\"/>
    </mc:Choice>
  </mc:AlternateContent>
  <xr:revisionPtr revIDLastSave="0" documentId="13_ncr:1_{9CD7465C-4FD7-4D98-9B43-479ECB87B3C9}" xr6:coauthVersionLast="47" xr6:coauthVersionMax="47" xr10:uidLastSave="{00000000-0000-0000-0000-000000000000}"/>
  <bookViews>
    <workbookView xWindow="-120" yWindow="-120" windowWidth="29040" windowHeight="16440" xr2:uid="{B005AF8F-B8CC-42B1-B98C-7262E94CB87B}"/>
  </bookViews>
  <sheets>
    <sheet name="bioReactor" sheetId="1" r:id="rId1"/>
  </sheets>
  <definedNames>
    <definedName name="_xlchart.v1.0" hidden="1">bioReactor!$D$5:$D$50</definedName>
    <definedName name="_xlchart.v1.1" hidden="1">bioReactor!$D$5:$D$50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1" l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T40" i="1"/>
  <c r="S40" i="1"/>
  <c r="J40" i="1"/>
  <c r="I40" i="1"/>
  <c r="T39" i="1"/>
  <c r="S39" i="1"/>
  <c r="J39" i="1"/>
  <c r="I39" i="1"/>
  <c r="T38" i="1"/>
  <c r="S38" i="1"/>
  <c r="J38" i="1"/>
  <c r="I38" i="1"/>
  <c r="T37" i="1"/>
  <c r="S37" i="1"/>
  <c r="J37" i="1"/>
  <c r="I37" i="1"/>
  <c r="T36" i="1"/>
  <c r="S36" i="1"/>
  <c r="J36" i="1"/>
  <c r="I36" i="1"/>
  <c r="T35" i="1"/>
  <c r="S35" i="1"/>
  <c r="J35" i="1"/>
  <c r="I35" i="1"/>
  <c r="T34" i="1"/>
  <c r="S34" i="1"/>
  <c r="J34" i="1"/>
  <c r="I34" i="1"/>
  <c r="T33" i="1"/>
  <c r="S33" i="1"/>
  <c r="J33" i="1"/>
  <c r="I33" i="1"/>
  <c r="U32" i="1"/>
  <c r="T32" i="1"/>
  <c r="S32" i="1"/>
  <c r="R32" i="1"/>
  <c r="R33" i="1" s="1"/>
  <c r="J32" i="1"/>
  <c r="I32" i="1"/>
  <c r="U31" i="1"/>
  <c r="T31" i="1"/>
  <c r="S31" i="1"/>
  <c r="J31" i="1"/>
  <c r="I31" i="1"/>
  <c r="J30" i="1"/>
  <c r="I30" i="1"/>
  <c r="J29" i="1"/>
  <c r="I29" i="1"/>
  <c r="J28" i="1"/>
  <c r="I28" i="1"/>
  <c r="U27" i="1"/>
  <c r="S27" i="1"/>
  <c r="J27" i="1"/>
  <c r="I27" i="1"/>
  <c r="U26" i="1"/>
  <c r="S26" i="1"/>
  <c r="J26" i="1"/>
  <c r="I26" i="1"/>
  <c r="U25" i="1"/>
  <c r="S25" i="1"/>
  <c r="J25" i="1"/>
  <c r="I25" i="1"/>
  <c r="U24" i="1"/>
  <c r="S24" i="1"/>
  <c r="J24" i="1"/>
  <c r="I24" i="1"/>
  <c r="U23" i="1"/>
  <c r="S23" i="1"/>
  <c r="J23" i="1"/>
  <c r="I23" i="1"/>
  <c r="U22" i="1"/>
  <c r="S22" i="1"/>
  <c r="J22" i="1"/>
  <c r="I22" i="1"/>
  <c r="U21" i="1"/>
  <c r="S21" i="1"/>
  <c r="J21" i="1"/>
  <c r="I21" i="1"/>
  <c r="U20" i="1"/>
  <c r="S20" i="1"/>
  <c r="J20" i="1"/>
  <c r="I20" i="1"/>
  <c r="U19" i="1"/>
  <c r="T19" i="1"/>
  <c r="S19" i="1"/>
  <c r="R19" i="1"/>
  <c r="R20" i="1" s="1"/>
  <c r="J19" i="1"/>
  <c r="I19" i="1"/>
  <c r="U18" i="1"/>
  <c r="T18" i="1"/>
  <c r="S18" i="1"/>
  <c r="J18" i="1"/>
  <c r="I18" i="1"/>
  <c r="J17" i="1"/>
  <c r="I17" i="1"/>
  <c r="J16" i="1"/>
  <c r="I16" i="1"/>
  <c r="J15" i="1"/>
  <c r="I15" i="1"/>
  <c r="U14" i="1"/>
  <c r="T14" i="1"/>
  <c r="J14" i="1"/>
  <c r="I14" i="1"/>
  <c r="U13" i="1"/>
  <c r="T13" i="1"/>
  <c r="J13" i="1"/>
  <c r="I13" i="1"/>
  <c r="U12" i="1"/>
  <c r="T12" i="1"/>
  <c r="J12" i="1"/>
  <c r="I12" i="1"/>
  <c r="U11" i="1"/>
  <c r="T11" i="1"/>
  <c r="J11" i="1"/>
  <c r="I11" i="1"/>
  <c r="U10" i="1"/>
  <c r="T10" i="1"/>
  <c r="J10" i="1"/>
  <c r="I10" i="1"/>
  <c r="U9" i="1"/>
  <c r="T9" i="1"/>
  <c r="J9" i="1"/>
  <c r="I9" i="1"/>
  <c r="U8" i="1"/>
  <c r="T8" i="1"/>
  <c r="J8" i="1"/>
  <c r="I8" i="1"/>
  <c r="U7" i="1"/>
  <c r="T7" i="1"/>
  <c r="R7" i="1"/>
  <c r="R8" i="1" s="1"/>
  <c r="J7" i="1"/>
  <c r="O12" i="1" s="1"/>
  <c r="I7" i="1"/>
  <c r="U6" i="1"/>
  <c r="T6" i="1"/>
  <c r="R6" i="1"/>
  <c r="S6" i="1" s="1"/>
  <c r="J6" i="1"/>
  <c r="I6" i="1"/>
  <c r="U5" i="1"/>
  <c r="T5" i="1"/>
  <c r="S5" i="1"/>
  <c r="J5" i="1"/>
  <c r="I5" i="1"/>
  <c r="O9" i="1" s="1"/>
  <c r="O10" i="1" s="1"/>
  <c r="R34" i="1" l="1"/>
  <c r="U33" i="1"/>
  <c r="R9" i="1"/>
  <c r="S8" i="1"/>
  <c r="T20" i="1"/>
  <c r="R21" i="1"/>
  <c r="S7" i="1"/>
  <c r="T21" i="1" l="1"/>
  <c r="R22" i="1"/>
  <c r="U34" i="1"/>
  <c r="R35" i="1"/>
  <c r="S9" i="1"/>
  <c r="R10" i="1"/>
  <c r="S10" i="1" l="1"/>
  <c r="R11" i="1"/>
  <c r="U35" i="1"/>
  <c r="R36" i="1"/>
  <c r="R23" i="1"/>
  <c r="T22" i="1"/>
  <c r="R24" i="1" l="1"/>
  <c r="T23" i="1"/>
  <c r="R37" i="1"/>
  <c r="U36" i="1"/>
  <c r="S11" i="1"/>
  <c r="R12" i="1"/>
  <c r="U37" i="1" l="1"/>
  <c r="R38" i="1"/>
  <c r="T24" i="1"/>
  <c r="R25" i="1"/>
  <c r="R13" i="1"/>
  <c r="S12" i="1"/>
  <c r="R14" i="1" l="1"/>
  <c r="S14" i="1" s="1"/>
  <c r="S13" i="1"/>
  <c r="T25" i="1"/>
  <c r="R26" i="1"/>
  <c r="U38" i="1"/>
  <c r="R39" i="1"/>
  <c r="U39" i="1" l="1"/>
  <c r="R40" i="1"/>
  <c r="U40" i="1" s="1"/>
  <c r="R27" i="1"/>
  <c r="T27" i="1" s="1"/>
  <c r="T26" i="1"/>
</calcChain>
</file>

<file path=xl/sharedStrings.xml><?xml version="1.0" encoding="utf-8"?>
<sst xmlns="http://schemas.openxmlformats.org/spreadsheetml/2006/main" count="28" uniqueCount="13">
  <si>
    <t>batch no</t>
  </si>
  <si>
    <t>glucose conc. (x1) (g/L)</t>
  </si>
  <si>
    <t>biomass conc. (x2) (g/L)</t>
  </si>
  <si>
    <t>DO (x3) (mg/L)</t>
  </si>
  <si>
    <t>gluconic acid yield (Y1) (%)</t>
  </si>
  <si>
    <t>Predicted Yield %</t>
  </si>
  <si>
    <t>Squared error</t>
  </si>
  <si>
    <t>error %</t>
  </si>
  <si>
    <t>Mean Squared Error (MSE)</t>
  </si>
  <si>
    <t>RMSE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</si>
  <si>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</si>
  <si>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Average Percentage Error (APE)</t>
  </si>
  <si>
    <t>Nodes or Layer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</si>
</sst>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7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bioReactor!$G$4</c:f>
              <c:strCache>
                <c:ptCount val="1"/>
                <c:pt idx="0">
                  <c:v>gluconic acid yield (Y1)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bioReactor!$C$5:$C$50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bioReactor!$G$5:$G$50</c:f>
              <c:numCache>
                <c:formatCode>General</c:formatCode>
                <c:ptCount val="46"/>
                <c:pt idx="0">
                  <c:v>5.9</c:v>
                </c:pt>
                <c:pt idx="1">
                  <c:v>29.42</c:v>
                </c:pt>
                <c:pt idx="2">
                  <c:v>20.76</c:v>
                </c:pt>
                <c:pt idx="3">
                  <c:v>35.51</c:v>
                </c:pt>
                <c:pt idx="4">
                  <c:v>35.159999999999997</c:v>
                </c:pt>
                <c:pt idx="5">
                  <c:v>27.77</c:v>
                </c:pt>
                <c:pt idx="6">
                  <c:v>34.479999999999997</c:v>
                </c:pt>
                <c:pt idx="7">
                  <c:v>57.86</c:v>
                </c:pt>
                <c:pt idx="8">
                  <c:v>49.32</c:v>
                </c:pt>
                <c:pt idx="9">
                  <c:v>78.989999999999995</c:v>
                </c:pt>
                <c:pt idx="10">
                  <c:v>89.48</c:v>
                </c:pt>
                <c:pt idx="11">
                  <c:v>94.5</c:v>
                </c:pt>
                <c:pt idx="12">
                  <c:v>89.63</c:v>
                </c:pt>
                <c:pt idx="13">
                  <c:v>79.05</c:v>
                </c:pt>
                <c:pt idx="14">
                  <c:v>94.58</c:v>
                </c:pt>
                <c:pt idx="15">
                  <c:v>93.41</c:v>
                </c:pt>
                <c:pt idx="16">
                  <c:v>91.26</c:v>
                </c:pt>
                <c:pt idx="17">
                  <c:v>93.67</c:v>
                </c:pt>
                <c:pt idx="18">
                  <c:v>92.69</c:v>
                </c:pt>
                <c:pt idx="19">
                  <c:v>93.3</c:v>
                </c:pt>
                <c:pt idx="20">
                  <c:v>88.13</c:v>
                </c:pt>
                <c:pt idx="21">
                  <c:v>92.7</c:v>
                </c:pt>
                <c:pt idx="22">
                  <c:v>20.04</c:v>
                </c:pt>
                <c:pt idx="23">
                  <c:v>6.13</c:v>
                </c:pt>
                <c:pt idx="24">
                  <c:v>17.579999999999998</c:v>
                </c:pt>
                <c:pt idx="25">
                  <c:v>7.2</c:v>
                </c:pt>
                <c:pt idx="26">
                  <c:v>35.090000000000003</c:v>
                </c:pt>
                <c:pt idx="27">
                  <c:v>24.12</c:v>
                </c:pt>
                <c:pt idx="28">
                  <c:v>40.99</c:v>
                </c:pt>
                <c:pt idx="29">
                  <c:v>41.33</c:v>
                </c:pt>
                <c:pt idx="30">
                  <c:v>41.25</c:v>
                </c:pt>
                <c:pt idx="31">
                  <c:v>68.22</c:v>
                </c:pt>
                <c:pt idx="32">
                  <c:v>58.82</c:v>
                </c:pt>
                <c:pt idx="33">
                  <c:v>58.03</c:v>
                </c:pt>
                <c:pt idx="34">
                  <c:v>79.61</c:v>
                </c:pt>
                <c:pt idx="35">
                  <c:v>68.38</c:v>
                </c:pt>
                <c:pt idx="36">
                  <c:v>93.4</c:v>
                </c:pt>
                <c:pt idx="37">
                  <c:v>56.3</c:v>
                </c:pt>
                <c:pt idx="38">
                  <c:v>88.63</c:v>
                </c:pt>
                <c:pt idx="39">
                  <c:v>91.94</c:v>
                </c:pt>
                <c:pt idx="40">
                  <c:v>93.68</c:v>
                </c:pt>
                <c:pt idx="41">
                  <c:v>89.09</c:v>
                </c:pt>
                <c:pt idx="42">
                  <c:v>94.5</c:v>
                </c:pt>
                <c:pt idx="43">
                  <c:v>93.82</c:v>
                </c:pt>
                <c:pt idx="44">
                  <c:v>93.53</c:v>
                </c:pt>
                <c:pt idx="45">
                  <c:v>93.54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5-4094-8592-EA85A34319A8}"/>
            </c:ext>
          </c:extLst>
        </c:ser>
        <c:ser>
          <c:idx val="1"/>
          <c:order val="1"/>
          <c:tx>
            <c:strRef>
              <c:f>bioReactor!$H$4</c:f>
              <c:strCache>
                <c:ptCount val="1"/>
                <c:pt idx="0">
                  <c:v>Predicted Yield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bioReactor!$C$5:$C$50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bioReactor!$H$5:$H$50</c:f>
              <c:numCache>
                <c:formatCode>General</c:formatCode>
                <c:ptCount val="46"/>
                <c:pt idx="0">
                  <c:v>5.9001193215086198</c:v>
                </c:pt>
                <c:pt idx="1">
                  <c:v>29.420889118851498</c:v>
                </c:pt>
                <c:pt idx="2">
                  <c:v>21.359341472097</c:v>
                </c:pt>
                <c:pt idx="3">
                  <c:v>35.509991850593899</c:v>
                </c:pt>
                <c:pt idx="4">
                  <c:v>35.159259581391701</c:v>
                </c:pt>
                <c:pt idx="5">
                  <c:v>28.004540054499099</c:v>
                </c:pt>
                <c:pt idx="6">
                  <c:v>34.479194795174301</c:v>
                </c:pt>
                <c:pt idx="7">
                  <c:v>57.860741280757999</c:v>
                </c:pt>
                <c:pt idx="8">
                  <c:v>49.319245282227797</c:v>
                </c:pt>
                <c:pt idx="9">
                  <c:v>78.988220433112303</c:v>
                </c:pt>
                <c:pt idx="10">
                  <c:v>89.475600805431796</c:v>
                </c:pt>
                <c:pt idx="11">
                  <c:v>94.501065906890005</c:v>
                </c:pt>
                <c:pt idx="12">
                  <c:v>89.629852276056496</c:v>
                </c:pt>
                <c:pt idx="13">
                  <c:v>79.534258175392907</c:v>
                </c:pt>
                <c:pt idx="14">
                  <c:v>94.5800910412148</c:v>
                </c:pt>
                <c:pt idx="15">
                  <c:v>94.368080167936199</c:v>
                </c:pt>
                <c:pt idx="16">
                  <c:v>91.257976043160099</c:v>
                </c:pt>
                <c:pt idx="17">
                  <c:v>92.247669993001793</c:v>
                </c:pt>
                <c:pt idx="18">
                  <c:v>91.8112241836115</c:v>
                </c:pt>
                <c:pt idx="19">
                  <c:v>93.322554513673495</c:v>
                </c:pt>
                <c:pt idx="20">
                  <c:v>88.129465667283597</c:v>
                </c:pt>
                <c:pt idx="21">
                  <c:v>91.763089305642893</c:v>
                </c:pt>
                <c:pt idx="22">
                  <c:v>20.048978581458002</c:v>
                </c:pt>
                <c:pt idx="23">
                  <c:v>6.13022878373084</c:v>
                </c:pt>
                <c:pt idx="24">
                  <c:v>19.2141961050616</c:v>
                </c:pt>
                <c:pt idx="25">
                  <c:v>7.20027488133689</c:v>
                </c:pt>
                <c:pt idx="26">
                  <c:v>32.578316296186003</c:v>
                </c:pt>
                <c:pt idx="27">
                  <c:v>24.119225229746402</c:v>
                </c:pt>
                <c:pt idx="28">
                  <c:v>39.145071632952401</c:v>
                </c:pt>
                <c:pt idx="29">
                  <c:v>41.329521752922901</c:v>
                </c:pt>
                <c:pt idx="30">
                  <c:v>41.251584571726099</c:v>
                </c:pt>
                <c:pt idx="31">
                  <c:v>67.464240817833399</c:v>
                </c:pt>
                <c:pt idx="32">
                  <c:v>58.817182062445703</c:v>
                </c:pt>
                <c:pt idx="33">
                  <c:v>58.033271123753003</c:v>
                </c:pt>
                <c:pt idx="34">
                  <c:v>79.612018001664694</c:v>
                </c:pt>
                <c:pt idx="35">
                  <c:v>68.379027140558506</c:v>
                </c:pt>
                <c:pt idx="36">
                  <c:v>93.401353796831799</c:v>
                </c:pt>
                <c:pt idx="37">
                  <c:v>60.265412728966503</c:v>
                </c:pt>
                <c:pt idx="38">
                  <c:v>88.628120944477601</c:v>
                </c:pt>
                <c:pt idx="39">
                  <c:v>91.938546208542704</c:v>
                </c:pt>
                <c:pt idx="40">
                  <c:v>93.687199356598597</c:v>
                </c:pt>
                <c:pt idx="41">
                  <c:v>89.089468941020499</c:v>
                </c:pt>
                <c:pt idx="42">
                  <c:v>94.495898077351299</c:v>
                </c:pt>
                <c:pt idx="43">
                  <c:v>93.667089253929305</c:v>
                </c:pt>
                <c:pt idx="44">
                  <c:v>93.671006248654805</c:v>
                </c:pt>
                <c:pt idx="45">
                  <c:v>93.520715465660899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5-4094-8592-EA85A3431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03743"/>
        <c:axId val="685204991"/>
      </c:scatterChart>
      <c:valAx>
        <c:axId val="6852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04991"/>
        <c:crosses val="autoZero"/>
        <c:crossBetween val="midCat"/>
      </c:valAx>
      <c:valAx>
        <c:axId val="6852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0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4238936690736899"/>
          <c:y val="4.3650793650793648E-2"/>
          <c:w val="0.13039572178175746"/>
          <c:h val="9.102205974253217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bioReactor!$V$4</c:f>
              <c:strCache>
                <c:ptCount val="1"/>
                <c:pt idx="0">
                  <c:v>Predicted Yield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bioReactor!$S$5:$S$14</c:f>
              <c:numCache>
                <c:formatCode>General</c:formatCode>
                <c:ptCount val="10"/>
                <c:pt idx="0">
                  <c:v>108</c:v>
                </c:pt>
                <c:pt idx="1">
                  <c:v>116</c:v>
                </c:pt>
                <c:pt idx="2">
                  <c:v>124</c:v>
                </c:pt>
                <c:pt idx="3">
                  <c:v>132</c:v>
                </c:pt>
                <c:pt idx="4">
                  <c:v>140</c:v>
                </c:pt>
                <c:pt idx="5">
                  <c:v>148</c:v>
                </c:pt>
                <c:pt idx="6">
                  <c:v>156</c:v>
                </c:pt>
                <c:pt idx="7">
                  <c:v>164</c:v>
                </c:pt>
                <c:pt idx="8">
                  <c:v>172</c:v>
                </c:pt>
                <c:pt idx="9">
                  <c:v>180</c:v>
                </c:pt>
              </c:numCache>
            </c:numRef>
          </c:xVal>
          <c:yVal>
            <c:numRef>
              <c:f>bioReactor!$V$5:$V$14</c:f>
              <c:numCache>
                <c:formatCode>General</c:formatCode>
                <c:ptCount val="10"/>
                <c:pt idx="0">
                  <c:v>21.9863740960112</c:v>
                </c:pt>
                <c:pt idx="1">
                  <c:v>35.237186609509102</c:v>
                </c:pt>
                <c:pt idx="2">
                  <c:v>53.848388413217002</c:v>
                </c:pt>
                <c:pt idx="3">
                  <c:v>62.857617716605603</c:v>
                </c:pt>
                <c:pt idx="4">
                  <c:v>68.399282592868602</c:v>
                </c:pt>
                <c:pt idx="5">
                  <c:v>75.119344003643107</c:v>
                </c:pt>
                <c:pt idx="6">
                  <c:v>81.683871575702099</c:v>
                </c:pt>
                <c:pt idx="7">
                  <c:v>87.1349199485132</c:v>
                </c:pt>
                <c:pt idx="8">
                  <c:v>89.680246809461707</c:v>
                </c:pt>
                <c:pt idx="9">
                  <c:v>88.703145618543104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4-4F45-BF41-EBF48E10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09440"/>
        <c:axId val="259996592"/>
      </c:scatterChart>
      <c:valAx>
        <c:axId val="43850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conc. (x1)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6592"/>
        <c:crosses val="autoZero"/>
        <c:crossBetween val="midCat"/>
      </c:valAx>
      <c:valAx>
        <c:axId val="2599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Yield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0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bioReactor!$V$17</c:f>
              <c:strCache>
                <c:ptCount val="1"/>
                <c:pt idx="0">
                  <c:v>Predicted Yield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bioReactor!$T$18:$T$27</c:f>
              <c:numCache>
                <c:formatCode>General</c:formatCode>
                <c:ptCount val="10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</c:numCache>
            </c:numRef>
          </c:xVal>
          <c:yVal>
            <c:numRef>
              <c:f>bioReactor!$V$18:$V$27</c:f>
              <c:numCache>
                <c:formatCode>General</c:formatCode>
                <c:ptCount val="10"/>
                <c:pt idx="0">
                  <c:v>89.688240320857005</c:v>
                </c:pt>
                <c:pt idx="1">
                  <c:v>84.943745720716507</c:v>
                </c:pt>
                <c:pt idx="2">
                  <c:v>80.068850894201901</c:v>
                </c:pt>
                <c:pt idx="3">
                  <c:v>76.636414511205999</c:v>
                </c:pt>
                <c:pt idx="4">
                  <c:v>74.722809276235793</c:v>
                </c:pt>
                <c:pt idx="5">
                  <c:v>73.886830917981797</c:v>
                </c:pt>
                <c:pt idx="6">
                  <c:v>73.635046764983699</c:v>
                </c:pt>
                <c:pt idx="7">
                  <c:v>73.511147176673404</c:v>
                </c:pt>
                <c:pt idx="8">
                  <c:v>73.314996848410999</c:v>
                </c:pt>
                <c:pt idx="9">
                  <c:v>73.266515387627706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15-4D98-AFAF-3A3F6933B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28880"/>
        <c:axId val="259992752"/>
      </c:scatterChart>
      <c:valAx>
        <c:axId val="4494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biomass conc. (x2)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2752"/>
        <c:crosses val="autoZero"/>
        <c:crossBetween val="midCat"/>
      </c:valAx>
      <c:valAx>
        <c:axId val="2599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Yield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bioReactor!$V$30</c:f>
              <c:strCache>
                <c:ptCount val="1"/>
                <c:pt idx="0">
                  <c:v>Predicted Yield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bioReactor!$U$31:$U$40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bioReactor!$V$31:$V$40</c:f>
              <c:numCache>
                <c:formatCode>General</c:formatCode>
                <c:ptCount val="10"/>
                <c:pt idx="0">
                  <c:v>34.382266141222502</c:v>
                </c:pt>
                <c:pt idx="1">
                  <c:v>39.464474111486702</c:v>
                </c:pt>
                <c:pt idx="2">
                  <c:v>47.781385320625297</c:v>
                </c:pt>
                <c:pt idx="3">
                  <c:v>56.799261446387199</c:v>
                </c:pt>
                <c:pt idx="4">
                  <c:v>65.911147192466103</c:v>
                </c:pt>
                <c:pt idx="5">
                  <c:v>76.147060814411304</c:v>
                </c:pt>
                <c:pt idx="6">
                  <c:v>86.286985639505602</c:v>
                </c:pt>
                <c:pt idx="7">
                  <c:v>92.495118829047996</c:v>
                </c:pt>
                <c:pt idx="8">
                  <c:v>93.194295935178303</c:v>
                </c:pt>
                <c:pt idx="9">
                  <c:v>90.788905353802605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7-4850-A45C-CC2D19BF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07120"/>
        <c:axId val="260267744"/>
      </c:scatterChart>
      <c:valAx>
        <c:axId val="43850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 (x3)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67744"/>
        <c:crosses val="autoZero"/>
        <c:crossBetween val="midCat"/>
      </c:valAx>
      <c:valAx>
        <c:axId val="2602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Yield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0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247648</xdr:colOff>
      <xdr:row>61</xdr:row>
      <xdr:rowOff>95250</xdr:rowOff>
    </xdr:from>
    <xdr:to>
      <xdr:col>32</xdr:col>
      <xdr:colOff>9525</xdr:colOff>
      <xdr:row>95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BC962-9B15-4419-935F-2E386B3AD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19050</xdr:colOff>
      <xdr:row>2</xdr:row>
      <xdr:rowOff>114300</xdr:rowOff>
    </xdr:from>
    <xdr:to>
      <xdr:col>33</xdr:col>
      <xdr:colOff>342900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255BCB-2F1E-1CA4-D6C2-E97ED6C86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20</xdr:row>
      <xdr:rowOff>152399</xdr:rowOff>
    </xdr:from>
    <xdr:to>
      <xdr:col>34</xdr:col>
      <xdr:colOff>390525</xdr:colOff>
      <xdr:row>39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5A8C97-381A-A4F8-382B-EA19FDEE4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1062037</xdr:colOff>
      <xdr:row>41</xdr:row>
      <xdr:rowOff>152399</xdr:rowOff>
    </xdr:from>
    <xdr:to>
      <xdr:col>26</xdr:col>
      <xdr:colOff>295275</xdr:colOff>
      <xdr:row>60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8A6C73-5282-8FB3-A4FF-C23906A2A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B67605-9BC1-43A8-9AE6-96F99CEA39CA}" name="Table1" displayName="Table1" ref="C4:J50" totalsRowShown="0" headerRowDxfId="36" dataDxfId="35">
  <autoFilter ref="C4:J50" xr:uid="{7B8AFA2C-D44D-4775-BDB5-3D57F2A7CE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1F28D84-C8CE-44D5-BC8C-04CB4D557DBD}" name="batch no" dataDxfId="34"/>
    <tableColumn id="2" xr3:uid="{7037D413-8F6A-4BC9-A864-AD016D4759D0}" name="glucose conc. (x1) (g/L)" dataDxfId="33"/>
    <tableColumn id="3" xr3:uid="{202FB9C5-E2EC-4066-87BF-7198F6ED5E55}" name="biomass conc. (x2) (g/L)" dataDxfId="32"/>
    <tableColumn id="4" xr3:uid="{036EBB1B-3FC5-4A59-8FCD-8969A27D7CBD}" name="DO (x3) (mg/L)" dataDxfId="31"/>
    <tableColumn id="5" xr3:uid="{69D6C49A-7E46-49B1-B923-21CC269546C7}" name="gluconic acid yield (Y1) (%)" dataDxfId="30"/>
    <tableColumn id="6" xr3:uid="{FAD34A8B-3112-4214-87E3-CB10533E82E0}" name="Predicted Yield %" dataDxfId="29"/>
    <tableColumn id="7" xr3:uid="{7FC31D91-A1A9-433E-9FDA-F78D37E2FB56}" name="Squared error" dataDxfId="28">
      <calculatedColumnFormula xml:space="preserve"> POWER(Table1[[#This Row],[Predicted Yield %]]-Table1[[#This Row],[gluconic acid yield (Y1) (%)]], 2)</calculatedColumnFormula>
    </tableColumn>
    <tableColumn id="8" xr3:uid="{B7E5B7C5-477D-4A46-8470-38BEDB4A5B89}" name="error %" dataDxfId="27">
      <calculatedColumnFormula xml:space="preserve"> (ABS(Table1[[#This Row],[Predicted Yield %]]-Table1[[#This Row],[gluconic acid yield (Y1) (%)]])/Table1[[#This Row],[gluconic acid yield (Y1) (%)]])*100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A810EE-B49C-4221-A03A-DD304E3F3D10}" name="Table4" displayName="Table4" ref="R4:V14" totalsRowShown="0" headerRowDxfId="26" dataDxfId="24" headerRowBorderDxfId="25" tableBorderDxfId="23">
  <autoFilter ref="R4:V14" xr:uid="{26943FB4-0D77-4EC3-9ACE-02BF40F306E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FD189FB-18EA-46DE-A2B0-3AF9B40D84F0}" name="batch no" dataDxfId="22">
      <calculatedColumnFormula xml:space="preserve"> R4+1</calculatedColumnFormula>
    </tableColumn>
    <tableColumn id="2" xr3:uid="{0F792C62-756A-4A95-BB34-A2EDB2D9634E}" name="glucose conc. (x1) (g/L)" dataDxfId="21">
      <calculatedColumnFormula xml:space="preserve"> (Table4[[#This Row],[batch no]]*(MAX(Table1[glucose conc. (x1) (g/L)])-MIN(Table1[glucose conc. (x1) (g/L)]))/10) + MIN(Table1[glucose conc. (x1) (g/L)])</calculatedColumnFormula>
    </tableColumn>
    <tableColumn id="3" xr3:uid="{F01500B6-3769-4AB8-A0AF-F88BE58BCA61}" name="biomass conc. (x2) (g/L)" dataDxfId="20">
      <calculatedColumnFormula xml:space="preserve"> AVERAGE(Table1[biomass conc. (x2) (g/L)])</calculatedColumnFormula>
    </tableColumn>
    <tableColumn id="4" xr3:uid="{40A072B5-654C-4895-A871-5E3B30AE22D4}" name="DO (x3) (mg/L)" dataDxfId="19">
      <calculatedColumnFormula xml:space="preserve"> AVERAGE(Table1[DO (x3) (mg/L)])</calculatedColumnFormula>
    </tableColumn>
    <tableColumn id="5" xr3:uid="{7CEFAA5E-22B6-416A-830A-88AF21F059FC}" name="Predicted Yield %" dataDxfId="18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F782B7-5177-4E79-801F-FA36F014224E}" name="Table46" displayName="Table46" ref="R17:V27" totalsRowShown="0" headerRowDxfId="17" dataDxfId="15" headerRowBorderDxfId="16" tableBorderDxfId="14">
  <autoFilter ref="R17:V27" xr:uid="{89FFEA19-EA93-4858-9030-1AF43BC7DEC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7696288-75D0-4A0E-8D2B-A08D45E88D04}" name="batch no" dataDxfId="13">
      <calculatedColumnFormula xml:space="preserve"> R17+1</calculatedColumnFormula>
    </tableColumn>
    <tableColumn id="2" xr3:uid="{DE89FADF-86F8-450D-B11E-18342C0B67D9}" name="glucose conc. (x1) (g/L)" dataDxfId="12">
      <calculatedColumnFormula xml:space="preserve"> AVERAGE(Table1[glucose conc. (x1) (g/L)])</calculatedColumnFormula>
    </tableColumn>
    <tableColumn id="3" xr3:uid="{1846FC89-100F-45DE-8CA3-687BECAD8853}" name="biomass conc. (x2) (g/L)" dataDxfId="11">
      <calculatedColumnFormula xml:space="preserve"> (Table46[[#This Row],[batch no]]*(MAX(E$5:E$50)-MIN(E$5:E$50))/10) + MIN(E$5:E$50)</calculatedColumnFormula>
    </tableColumn>
    <tableColumn id="4" xr3:uid="{EBC7AAC1-AC76-441F-869E-45DF315F8BCC}" name="DO (x3) (mg/L)" dataDxfId="10">
      <calculatedColumnFormula xml:space="preserve"> AVERAGE(Table1[DO (x3) (mg/L)])</calculatedColumnFormula>
    </tableColumn>
    <tableColumn id="5" xr3:uid="{581DFE95-6866-47BC-8D93-D731EFE9E8C6}" name="Predicted Yield %" dataDxfId="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8E3771-8677-49AA-8C7D-95A43134EB7C}" name="Table467" displayName="Table467" ref="R30:V40" totalsRowShown="0" headerRowDxfId="8" dataDxfId="6" headerRowBorderDxfId="7" tableBorderDxfId="5">
  <autoFilter ref="R30:V40" xr:uid="{50F1EF02-DD33-4A60-A0D2-A2FBBACF4F1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7666205-FC5C-4EF7-83F5-573D7E2D12F4}" name="batch no" dataDxfId="4">
      <calculatedColumnFormula xml:space="preserve"> R30+1</calculatedColumnFormula>
    </tableColumn>
    <tableColumn id="2" xr3:uid="{3A0EC99B-381D-4051-AF4E-6178196984CD}" name="glucose conc. (x1) (g/L)" dataDxfId="3">
      <calculatedColumnFormula xml:space="preserve"> AVERAGE(Table1[glucose conc. (x1) (g/L)])</calculatedColumnFormula>
    </tableColumn>
    <tableColumn id="3" xr3:uid="{F82E1586-F2B0-4B59-965F-286398DAA070}" name="biomass conc. (x2) (g/L)" dataDxfId="2">
      <calculatedColumnFormula xml:space="preserve"> AVERAGE(Table1[biomass conc. (x2) (g/L)])</calculatedColumnFormula>
    </tableColumn>
    <tableColumn id="4" xr3:uid="{26155983-7C85-40E1-BFAA-C47A85A47D8D}" name="DO (x3) (mg/L)" dataDxfId="1">
      <calculatedColumnFormula xml:space="preserve"> (Table467[[#This Row],[batch no]]*(MAX(F$5:F$50)-MIN(F$5:F$50))/10) + MIN(F$5:F$50)</calculatedColumnFormula>
    </tableColumn>
    <tableColumn id="5" xr3:uid="{6DCF6325-7524-41A2-BDB3-1EDFC04E2407}" name="Predicted Yield %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2CD8-9F22-49CB-BA00-131FE1F0C2C5}">
  <dimension ref="C4:V50"/>
  <sheetViews>
    <sheetView tabSelected="1" topLeftCell="O25" workbookViewId="0">
      <selection activeCell="AC49" sqref="AC49"/>
    </sheetView>
  </sheetViews>
  <sheetFormatPr defaultRowHeight="15" x14ac:dyDescent="0.25"/>
  <cols>
    <col min="3" max="3" width="10.7109375" customWidth="1"/>
    <col min="4" max="4" width="23.28515625" customWidth="1"/>
    <col min="5" max="5" width="23.85546875" customWidth="1"/>
    <col min="6" max="6" width="16" customWidth="1"/>
    <col min="7" max="7" width="25" bestFit="1" customWidth="1"/>
    <col min="8" max="8" width="16.7109375" bestFit="1" customWidth="1"/>
    <col min="9" max="9" width="24.5703125" bestFit="1" customWidth="1"/>
    <col min="10" max="10" width="12" bestFit="1" customWidth="1"/>
    <col min="14" max="14" width="29.28515625" bestFit="1" customWidth="1"/>
    <col min="18" max="18" width="10.7109375" customWidth="1"/>
    <col min="19" max="19" width="23.28515625" customWidth="1"/>
    <col min="20" max="20" width="23.85546875" customWidth="1"/>
    <col min="21" max="21" width="16" customWidth="1"/>
    <col min="22" max="22" width="16.7109375" bestFit="1" customWidth="1"/>
  </cols>
  <sheetData>
    <row r="4" spans="3:22" ht="15.75" thickBo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R4" s="2" t="s">
        <v>0</v>
      </c>
      <c r="S4" s="2" t="s">
        <v>1</v>
      </c>
      <c r="T4" s="2" t="s">
        <v>2</v>
      </c>
      <c r="U4" s="2" t="s">
        <v>3</v>
      </c>
      <c r="V4" s="2" t="s">
        <v>5</v>
      </c>
    </row>
    <row r="5" spans="3:22" x14ac:dyDescent="0.25">
      <c r="C5" s="1">
        <v>1</v>
      </c>
      <c r="D5" s="1">
        <v>100</v>
      </c>
      <c r="E5" s="1">
        <v>1</v>
      </c>
      <c r="F5" s="1">
        <v>10</v>
      </c>
      <c r="G5" s="1">
        <v>5.9</v>
      </c>
      <c r="H5" s="1">
        <v>5.9001193215086198</v>
      </c>
      <c r="I5" s="1">
        <f xml:space="preserve"> POWER(Table1[[#This Row],[Predicted Yield %]]-Table1[[#This Row],[gluconic acid yield (Y1) (%)]], 2)</f>
        <v>1.4237622419229934E-8</v>
      </c>
      <c r="J5" s="1">
        <f xml:space="preserve"> (ABS(Table1[[#This Row],[Predicted Yield %]]-Table1[[#This Row],[gluconic acid yield (Y1) (%)]])/Table1[[#This Row],[gluconic acid yield (Y1) (%)]])*100</f>
        <v>2.0223984511777188E-3</v>
      </c>
      <c r="R5" s="1">
        <v>1</v>
      </c>
      <c r="S5" s="1">
        <f xml:space="preserve"> (Table4[[#This Row],[batch no]]*(MAX(Table1[glucose conc. (x1) (g/L)])-MIN(Table1[glucose conc. (x1) (g/L)]))/10) + MIN(Table1[glucose conc. (x1) (g/L)])</f>
        <v>108</v>
      </c>
      <c r="T5" s="1">
        <f xml:space="preserve"> AVERAGE(Table1[biomass conc. (x2) (g/L)])</f>
        <v>2.4673913043478262</v>
      </c>
      <c r="U5" s="1">
        <f xml:space="preserve"> AVERAGE(Table1[DO (x3) (mg/L)])</f>
        <v>38.804347826086953</v>
      </c>
      <c r="V5" s="1">
        <v>21.9863740960112</v>
      </c>
    </row>
    <row r="6" spans="3:22" x14ac:dyDescent="0.25">
      <c r="C6" s="1">
        <v>2</v>
      </c>
      <c r="D6" s="1">
        <v>150</v>
      </c>
      <c r="E6" s="1">
        <v>2</v>
      </c>
      <c r="F6" s="1">
        <v>10</v>
      </c>
      <c r="G6" s="1">
        <v>29.42</v>
      </c>
      <c r="H6" s="1">
        <v>29.420889118851498</v>
      </c>
      <c r="I6" s="1">
        <f xml:space="preserve"> POWER(Table1[[#This Row],[Predicted Yield %]]-Table1[[#This Row],[gluconic acid yield (Y1) (%)]], 2)</f>
        <v>7.9053233208656546E-7</v>
      </c>
      <c r="J6" s="1">
        <f xml:space="preserve"> (ABS(Table1[[#This Row],[Predicted Yield %]]-Table1[[#This Row],[gluconic acid yield (Y1) (%)]])/Table1[[#This Row],[gluconic acid yield (Y1) (%)]])*100</f>
        <v>3.0221578908788643E-3</v>
      </c>
      <c r="R6" s="1">
        <f xml:space="preserve"> R5+1</f>
        <v>2</v>
      </c>
      <c r="S6" s="1">
        <f xml:space="preserve"> (Table4[[#This Row],[batch no]]*(MAX(Table1[glucose conc. (x1) (g/L)])-MIN(Table1[glucose conc. (x1) (g/L)]))/10) + MIN(Table1[glucose conc. (x1) (g/L)])</f>
        <v>116</v>
      </c>
      <c r="T6" s="1">
        <f xml:space="preserve"> AVERAGE(Table1[biomass conc. (x2) (g/L)])</f>
        <v>2.4673913043478262</v>
      </c>
      <c r="U6" s="1">
        <f xml:space="preserve"> AVERAGE(Table1[DO (x3) (mg/L)])</f>
        <v>38.804347826086953</v>
      </c>
      <c r="V6" s="1">
        <v>35.237186609509102</v>
      </c>
    </row>
    <row r="7" spans="3:22" x14ac:dyDescent="0.25">
      <c r="C7" s="1">
        <v>3</v>
      </c>
      <c r="D7" s="1">
        <v>120</v>
      </c>
      <c r="E7" s="1">
        <v>2</v>
      </c>
      <c r="F7" s="1">
        <v>15</v>
      </c>
      <c r="G7" s="1">
        <v>20.76</v>
      </c>
      <c r="H7" s="1">
        <v>21.359341472097</v>
      </c>
      <c r="I7" s="1">
        <f xml:space="preserve"> POWER(Table1[[#This Row],[Predicted Yield %]]-Table1[[#This Row],[gluconic acid yield (Y1) (%)]], 2)</f>
        <v>0.35921020017539751</v>
      </c>
      <c r="J7" s="1">
        <f xml:space="preserve"> (ABS(Table1[[#This Row],[Predicted Yield %]]-Table1[[#This Row],[gluconic acid yield (Y1) (%)]])/Table1[[#This Row],[gluconic acid yield (Y1) (%)]])*100</f>
        <v>2.8870013106791843</v>
      </c>
      <c r="R7" s="1">
        <f t="shared" ref="R7:R14" si="0" xml:space="preserve"> R6+1</f>
        <v>3</v>
      </c>
      <c r="S7" s="1">
        <f xml:space="preserve"> (Table4[[#This Row],[batch no]]*(MAX(Table1[glucose conc. (x1) (g/L)])-MIN(Table1[glucose conc. (x1) (g/L)]))/10) + MIN(Table1[glucose conc. (x1) (g/L)])</f>
        <v>124</v>
      </c>
      <c r="T7" s="1">
        <f xml:space="preserve"> AVERAGE(Table1[biomass conc. (x2) (g/L)])</f>
        <v>2.4673913043478262</v>
      </c>
      <c r="U7" s="1">
        <f xml:space="preserve"> AVERAGE(Table1[DO (x3) (mg/L)])</f>
        <v>38.804347826086953</v>
      </c>
      <c r="V7" s="1">
        <v>53.848388413217002</v>
      </c>
    </row>
    <row r="8" spans="3:22" x14ac:dyDescent="0.25">
      <c r="C8" s="1">
        <v>4</v>
      </c>
      <c r="D8" s="1">
        <v>150</v>
      </c>
      <c r="E8" s="1">
        <v>2.5</v>
      </c>
      <c r="F8" s="1">
        <v>15</v>
      </c>
      <c r="G8" s="1">
        <v>35.51</v>
      </c>
      <c r="H8" s="1">
        <v>35.509991850593899</v>
      </c>
      <c r="I8" s="1">
        <f xml:space="preserve"> POWER(Table1[[#This Row],[Predicted Yield %]]-Table1[[#This Row],[gluconic acid yield (Y1) (%)]], 2)</f>
        <v>6.6412819770952195E-11</v>
      </c>
      <c r="J8" s="1">
        <f xml:space="preserve"> (ABS(Table1[[#This Row],[Predicted Yield %]]-Table1[[#This Row],[gluconic acid yield (Y1) (%)]])/Table1[[#This Row],[gluconic acid yield (Y1) (%)]])*100</f>
        <v>2.2949608840546796E-5</v>
      </c>
      <c r="R8" s="1">
        <f t="shared" si="0"/>
        <v>4</v>
      </c>
      <c r="S8" s="1">
        <f xml:space="preserve"> (Table4[[#This Row],[batch no]]*(MAX(Table1[glucose conc. (x1) (g/L)])-MIN(Table1[glucose conc. (x1) (g/L)]))/10) + MIN(Table1[glucose conc. (x1) (g/L)])</f>
        <v>132</v>
      </c>
      <c r="T8" s="1">
        <f xml:space="preserve"> AVERAGE(Table1[biomass conc. (x2) (g/L)])</f>
        <v>2.4673913043478262</v>
      </c>
      <c r="U8" s="1">
        <f xml:space="preserve"> AVERAGE(Table1[DO (x3) (mg/L)])</f>
        <v>38.804347826086953</v>
      </c>
      <c r="V8" s="1">
        <v>62.857617716605603</v>
      </c>
    </row>
    <row r="9" spans="3:22" x14ac:dyDescent="0.25">
      <c r="C9" s="1">
        <v>5</v>
      </c>
      <c r="D9" s="1">
        <v>150</v>
      </c>
      <c r="E9" s="1">
        <v>3</v>
      </c>
      <c r="F9" s="1">
        <v>15</v>
      </c>
      <c r="G9" s="1">
        <v>35.159999999999997</v>
      </c>
      <c r="H9" s="1">
        <v>35.159259581391701</v>
      </c>
      <c r="I9" s="1">
        <f xml:space="preserve"> POWER(Table1[[#This Row],[Predicted Yield %]]-Table1[[#This Row],[gluconic acid yield (Y1) (%)]], 2)</f>
        <v>5.4821971550965479E-7</v>
      </c>
      <c r="J9" s="1">
        <f xml:space="preserve"> (ABS(Table1[[#This Row],[Predicted Yield %]]-Table1[[#This Row],[gluconic acid yield (Y1) (%)]])/Table1[[#This Row],[gluconic acid yield (Y1) (%)]])*100</f>
        <v>2.1058549723978995E-3</v>
      </c>
      <c r="N9" t="s">
        <v>8</v>
      </c>
      <c r="O9">
        <f xml:space="preserve"> AVERAGE(Table1[Squared error])</f>
        <v>0.73831863334009606</v>
      </c>
      <c r="R9" s="1">
        <f t="shared" si="0"/>
        <v>5</v>
      </c>
      <c r="S9" s="1">
        <f xml:space="preserve"> (Table4[[#This Row],[batch no]]*(MAX(Table1[glucose conc. (x1) (g/L)])-MIN(Table1[glucose conc. (x1) (g/L)]))/10) + MIN(Table1[glucose conc. (x1) (g/L)])</f>
        <v>140</v>
      </c>
      <c r="T9" s="1">
        <f xml:space="preserve"> AVERAGE(Table1[biomass conc. (x2) (g/L)])</f>
        <v>2.4673913043478262</v>
      </c>
      <c r="U9" s="1">
        <f xml:space="preserve"> AVERAGE(Table1[DO (x3) (mg/L)])</f>
        <v>38.804347826086953</v>
      </c>
      <c r="V9" s="1">
        <v>68.399282592868602</v>
      </c>
    </row>
    <row r="10" spans="3:22" x14ac:dyDescent="0.25">
      <c r="C10" s="1">
        <v>6</v>
      </c>
      <c r="D10" s="1">
        <v>120</v>
      </c>
      <c r="E10" s="1">
        <v>2</v>
      </c>
      <c r="F10" s="1">
        <v>25</v>
      </c>
      <c r="G10" s="1">
        <v>27.77</v>
      </c>
      <c r="H10" s="1">
        <v>28.004540054499099</v>
      </c>
      <c r="I10" s="1">
        <f xml:space="preserve"> POWER(Table1[[#This Row],[Predicted Yield %]]-Table1[[#This Row],[gluconic acid yield (Y1) (%)]], 2)</f>
        <v>5.5009037164440527E-2</v>
      </c>
      <c r="J10" s="1">
        <f xml:space="preserve"> (ABS(Table1[[#This Row],[Predicted Yield %]]-Table1[[#This Row],[gluconic acid yield (Y1) (%)]])/Table1[[#This Row],[gluconic acid yield (Y1) (%)]])*100</f>
        <v>0.8445806787868182</v>
      </c>
      <c r="N10" t="s">
        <v>9</v>
      </c>
      <c r="O10">
        <f xml:space="preserve"> SQRT($O$9)</f>
        <v>0.85925469643179497</v>
      </c>
      <c r="R10" s="1">
        <f t="shared" si="0"/>
        <v>6</v>
      </c>
      <c r="S10" s="1">
        <f xml:space="preserve"> (Table4[[#This Row],[batch no]]*(MAX(Table1[glucose conc. (x1) (g/L)])-MIN(Table1[glucose conc. (x1) (g/L)]))/10) + MIN(Table1[glucose conc. (x1) (g/L)])</f>
        <v>148</v>
      </c>
      <c r="T10" s="1">
        <f xml:space="preserve"> AVERAGE(Table1[biomass conc. (x2) (g/L)])</f>
        <v>2.4673913043478262</v>
      </c>
      <c r="U10" s="1">
        <f xml:space="preserve"> AVERAGE(Table1[DO (x3) (mg/L)])</f>
        <v>38.804347826086953</v>
      </c>
      <c r="V10" s="1">
        <v>75.119344003643107</v>
      </c>
    </row>
    <row r="11" spans="3:22" ht="17.25" x14ac:dyDescent="0.25">
      <c r="C11" s="1">
        <v>7</v>
      </c>
      <c r="D11" s="1">
        <v>120</v>
      </c>
      <c r="E11" s="1">
        <v>2</v>
      </c>
      <c r="F11" s="1">
        <v>30</v>
      </c>
      <c r="G11" s="1">
        <v>34.479999999999997</v>
      </c>
      <c r="H11" s="1">
        <v>34.479194795174301</v>
      </c>
      <c r="I11" s="1">
        <f xml:space="preserve"> POWER(Table1[[#This Row],[Predicted Yield %]]-Table1[[#This Row],[gluconic acid yield (Y1) (%)]], 2)</f>
        <v>6.4835481132361411E-7</v>
      </c>
      <c r="J11" s="1">
        <f xml:space="preserve"> (ABS(Table1[[#This Row],[Predicted Yield %]]-Table1[[#This Row],[gluconic acid yield (Y1) (%)]])/Table1[[#This Row],[gluconic acid yield (Y1) (%)]])*100</f>
        <v>2.3352808169828376E-3</v>
      </c>
      <c r="N11" t="s">
        <v>10</v>
      </c>
      <c r="O11">
        <v>0.99919999999999998</v>
      </c>
      <c r="R11" s="1">
        <f t="shared" si="0"/>
        <v>7</v>
      </c>
      <c r="S11" s="1">
        <f xml:space="preserve"> (Table4[[#This Row],[batch no]]*(MAX(Table1[glucose conc. (x1) (g/L)])-MIN(Table1[glucose conc. (x1) (g/L)]))/10) + MIN(Table1[glucose conc. (x1) (g/L)])</f>
        <v>156</v>
      </c>
      <c r="T11" s="1">
        <f xml:space="preserve"> AVERAGE(Table1[biomass conc. (x2) (g/L)])</f>
        <v>2.4673913043478262</v>
      </c>
      <c r="U11" s="1">
        <f xml:space="preserve"> AVERAGE(Table1[DO (x3) (mg/L)])</f>
        <v>38.804347826086953</v>
      </c>
      <c r="V11" s="1">
        <v>81.683871575702099</v>
      </c>
    </row>
    <row r="12" spans="3:22" x14ac:dyDescent="0.25">
      <c r="C12" s="1">
        <v>8</v>
      </c>
      <c r="D12" s="1">
        <v>150</v>
      </c>
      <c r="E12" s="1">
        <v>2</v>
      </c>
      <c r="F12" s="1">
        <v>30</v>
      </c>
      <c r="G12" s="1">
        <v>57.86</v>
      </c>
      <c r="H12" s="1">
        <v>57.860741280757999</v>
      </c>
      <c r="I12" s="1">
        <f xml:space="preserve"> POWER(Table1[[#This Row],[Predicted Yield %]]-Table1[[#This Row],[gluconic acid yield (Y1) (%)]], 2)</f>
        <v>5.4949716218048871E-7</v>
      </c>
      <c r="J12" s="1">
        <f xml:space="preserve"> (ABS(Table1[[#This Row],[Predicted Yield %]]-Table1[[#This Row],[gluconic acid yield (Y1) (%)]])/Table1[[#This Row],[gluconic acid yield (Y1) (%)]])*100</f>
        <v>1.2811627341853065E-3</v>
      </c>
      <c r="N12" t="s">
        <v>11</v>
      </c>
      <c r="O12">
        <f xml:space="preserve"> AVERAGE(Table1[error %])</f>
        <v>0.83538570154426661</v>
      </c>
      <c r="R12" s="1">
        <f t="shared" si="0"/>
        <v>8</v>
      </c>
      <c r="S12" s="1">
        <f xml:space="preserve"> (Table4[[#This Row],[batch no]]*(MAX(Table1[glucose conc. (x1) (g/L)])-MIN(Table1[glucose conc. (x1) (g/L)]))/10) + MIN(Table1[glucose conc. (x1) (g/L)])</f>
        <v>164</v>
      </c>
      <c r="T12" s="1">
        <f xml:space="preserve"> AVERAGE(Table1[biomass conc. (x2) (g/L)])</f>
        <v>2.4673913043478262</v>
      </c>
      <c r="U12" s="1">
        <f xml:space="preserve"> AVERAGE(Table1[DO (x3) (mg/L)])</f>
        <v>38.804347826086953</v>
      </c>
      <c r="V12" s="1">
        <v>87.1349199485132</v>
      </c>
    </row>
    <row r="13" spans="3:22" x14ac:dyDescent="0.25">
      <c r="C13" s="1">
        <v>9</v>
      </c>
      <c r="D13" s="1">
        <v>150</v>
      </c>
      <c r="E13" s="1">
        <v>3</v>
      </c>
      <c r="F13" s="1">
        <v>25</v>
      </c>
      <c r="G13" s="1">
        <v>49.32</v>
      </c>
      <c r="H13" s="1">
        <v>49.319245282227797</v>
      </c>
      <c r="I13" s="1">
        <f xml:space="preserve"> POWER(Table1[[#This Row],[Predicted Yield %]]-Table1[[#This Row],[gluconic acid yield (Y1) (%)]], 2)</f>
        <v>5.6959891567928675E-7</v>
      </c>
      <c r="J13" s="1">
        <f xml:space="preserve"> (ABS(Table1[[#This Row],[Predicted Yield %]]-Table1[[#This Row],[gluconic acid yield (Y1) (%)]])/Table1[[#This Row],[gluconic acid yield (Y1) (%)]])*100</f>
        <v>1.5302469022772721E-3</v>
      </c>
      <c r="N13" t="s">
        <v>12</v>
      </c>
      <c r="O13">
        <v>14</v>
      </c>
      <c r="R13" s="1">
        <f t="shared" si="0"/>
        <v>9</v>
      </c>
      <c r="S13" s="1">
        <f xml:space="preserve"> (Table4[[#This Row],[batch no]]*(MAX(Table1[glucose conc. (x1) (g/L)])-MIN(Table1[glucose conc. (x1) (g/L)]))/10) + MIN(Table1[glucose conc. (x1) (g/L)])</f>
        <v>172</v>
      </c>
      <c r="T13" s="1">
        <f xml:space="preserve"> AVERAGE(Table1[biomass conc. (x2) (g/L)])</f>
        <v>2.4673913043478262</v>
      </c>
      <c r="U13" s="1">
        <f xml:space="preserve"> AVERAGE(Table1[DO (x3) (mg/L)])</f>
        <v>38.804347826086953</v>
      </c>
      <c r="V13" s="1">
        <v>89.680246809461707</v>
      </c>
    </row>
    <row r="14" spans="3:22" x14ac:dyDescent="0.25">
      <c r="C14" s="1">
        <v>10</v>
      </c>
      <c r="D14" s="1">
        <v>150</v>
      </c>
      <c r="E14" s="1">
        <v>2</v>
      </c>
      <c r="F14" s="1">
        <v>40</v>
      </c>
      <c r="G14" s="1">
        <v>78.989999999999995</v>
      </c>
      <c r="H14" s="1">
        <v>78.988220433112303</v>
      </c>
      <c r="I14" s="1">
        <f xml:space="preserve"> POWER(Table1[[#This Row],[Predicted Yield %]]-Table1[[#This Row],[gluconic acid yield (Y1) (%)]], 2)</f>
        <v>3.1668583077677648E-6</v>
      </c>
      <c r="J14" s="1">
        <f xml:space="preserve"> (ABS(Table1[[#This Row],[Predicted Yield %]]-Table1[[#This Row],[gluconic acid yield (Y1) (%)]])/Table1[[#This Row],[gluconic acid yield (Y1) (%)]])*100</f>
        <v>2.2529014909373726E-3</v>
      </c>
      <c r="R14" s="1">
        <f t="shared" si="0"/>
        <v>10</v>
      </c>
      <c r="S14" s="1">
        <f xml:space="preserve"> (Table4[[#This Row],[batch no]]*(MAX(Table1[glucose conc. (x1) (g/L)])-MIN(Table1[glucose conc. (x1) (g/L)]))/10) + MIN(Table1[glucose conc. (x1) (g/L)])</f>
        <v>180</v>
      </c>
      <c r="T14" s="1">
        <f xml:space="preserve"> AVERAGE(Table1[biomass conc. (x2) (g/L)])</f>
        <v>2.4673913043478262</v>
      </c>
      <c r="U14" s="1">
        <f xml:space="preserve"> AVERAGE(Table1[DO (x3) (mg/L)])</f>
        <v>38.804347826086953</v>
      </c>
      <c r="V14" s="1">
        <v>88.703145618543104</v>
      </c>
    </row>
    <row r="15" spans="3:22" x14ac:dyDescent="0.25">
      <c r="C15" s="1">
        <v>11</v>
      </c>
      <c r="D15" s="1">
        <v>150</v>
      </c>
      <c r="E15" s="1">
        <v>2</v>
      </c>
      <c r="F15" s="1">
        <v>45</v>
      </c>
      <c r="G15" s="1">
        <v>89.48</v>
      </c>
      <c r="H15" s="1">
        <v>89.475600805431796</v>
      </c>
      <c r="I15" s="1">
        <f xml:space="preserve"> POWER(Table1[[#This Row],[Predicted Yield %]]-Table1[[#This Row],[gluconic acid yield (Y1) (%)]], 2)</f>
        <v>1.9352912848951048E-5</v>
      </c>
      <c r="J15" s="1">
        <f xml:space="preserve"> (ABS(Table1[[#This Row],[Predicted Yield %]]-Table1[[#This Row],[gluconic acid yield (Y1) (%)]])/Table1[[#This Row],[gluconic acid yield (Y1) (%)]])*100</f>
        <v>4.9163998303621273E-3</v>
      </c>
    </row>
    <row r="16" spans="3:22" x14ac:dyDescent="0.25">
      <c r="C16" s="1">
        <v>12</v>
      </c>
      <c r="D16" s="1">
        <v>150</v>
      </c>
      <c r="E16" s="1">
        <v>2</v>
      </c>
      <c r="F16" s="1">
        <v>50</v>
      </c>
      <c r="G16" s="1">
        <v>94.5</v>
      </c>
      <c r="H16" s="1">
        <v>94.501065906890005</v>
      </c>
      <c r="I16" s="1">
        <f xml:space="preserve"> POWER(Table1[[#This Row],[Predicted Yield %]]-Table1[[#This Row],[gluconic acid yield (Y1) (%)]], 2)</f>
        <v>1.1361574981610011E-6</v>
      </c>
      <c r="J16" s="1">
        <f xml:space="preserve"> (ABS(Table1[[#This Row],[Predicted Yield %]]-Table1[[#This Row],[gluconic acid yield (Y1) (%)]])/Table1[[#This Row],[gluconic acid yield (Y1) (%)]])*100</f>
        <v>1.1279437989475218E-3</v>
      </c>
    </row>
    <row r="17" spans="3:22" ht="15.75" thickBot="1" x14ac:dyDescent="0.3">
      <c r="C17" s="1">
        <v>13</v>
      </c>
      <c r="D17" s="1">
        <v>180</v>
      </c>
      <c r="E17" s="1">
        <v>2</v>
      </c>
      <c r="F17" s="1">
        <v>50</v>
      </c>
      <c r="G17" s="1">
        <v>89.63</v>
      </c>
      <c r="H17" s="1">
        <v>89.629852276056496</v>
      </c>
      <c r="I17" s="1">
        <f xml:space="preserve"> POWER(Table1[[#This Row],[Predicted Yield %]]-Table1[[#This Row],[gluconic acid yield (Y1) (%)]], 2)</f>
        <v>2.1822363482909089E-8</v>
      </c>
      <c r="J17" s="1">
        <f xml:space="preserve"> (ABS(Table1[[#This Row],[Predicted Yield %]]-Table1[[#This Row],[gluconic acid yield (Y1) (%)]])/Table1[[#This Row],[gluconic acid yield (Y1) (%)]])*100</f>
        <v>1.6481528896468276E-4</v>
      </c>
      <c r="R17" s="2" t="s">
        <v>0</v>
      </c>
      <c r="S17" s="2" t="s">
        <v>1</v>
      </c>
      <c r="T17" s="2" t="s">
        <v>2</v>
      </c>
      <c r="U17" s="2" t="s">
        <v>3</v>
      </c>
      <c r="V17" s="2" t="s">
        <v>5</v>
      </c>
    </row>
    <row r="18" spans="3:22" x14ac:dyDescent="0.25">
      <c r="C18" s="1">
        <v>14</v>
      </c>
      <c r="D18" s="1">
        <v>150</v>
      </c>
      <c r="E18" s="1">
        <v>3</v>
      </c>
      <c r="F18" s="1">
        <v>40</v>
      </c>
      <c r="G18" s="1">
        <v>79.05</v>
      </c>
      <c r="H18" s="1">
        <v>79.534258175392907</v>
      </c>
      <c r="I18" s="1">
        <f xml:space="preserve"> POWER(Table1[[#This Row],[Predicted Yield %]]-Table1[[#This Row],[gluconic acid yield (Y1) (%)]], 2)</f>
        <v>0.23450598043487</v>
      </c>
      <c r="J18" s="1">
        <f xml:space="preserve"> (ABS(Table1[[#This Row],[Predicted Yield %]]-Table1[[#This Row],[gluconic acid yield (Y1) (%)]])/Table1[[#This Row],[gluconic acid yield (Y1) (%)]])*100</f>
        <v>0.61259731232499637</v>
      </c>
      <c r="R18" s="1">
        <v>1</v>
      </c>
      <c r="S18" s="1">
        <f xml:space="preserve"> AVERAGE(Table1[glucose conc. (x1) (g/L)])</f>
        <v>146.2608695652174</v>
      </c>
      <c r="T18" s="1">
        <f xml:space="preserve"> (Table46[[#This Row],[batch no]]*(MAX(E$5:E$50)-MIN(E$5:E$50))/10) + MIN(E$5:E$50)</f>
        <v>1.2</v>
      </c>
      <c r="U18" s="1">
        <f xml:space="preserve"> AVERAGE(Table1[DO (x3) (mg/L)])</f>
        <v>38.804347826086953</v>
      </c>
      <c r="V18" s="1">
        <v>89.688240320857005</v>
      </c>
    </row>
    <row r="19" spans="3:22" x14ac:dyDescent="0.25">
      <c r="C19" s="1">
        <v>15</v>
      </c>
      <c r="D19" s="1">
        <v>150</v>
      </c>
      <c r="E19" s="1">
        <v>2.5</v>
      </c>
      <c r="F19" s="1">
        <v>50</v>
      </c>
      <c r="G19" s="1">
        <v>94.58</v>
      </c>
      <c r="H19" s="1">
        <v>94.5800910412148</v>
      </c>
      <c r="I19" s="1">
        <f xml:space="preserve"> POWER(Table1[[#This Row],[Predicted Yield %]]-Table1[[#This Row],[gluconic acid yield (Y1) (%)]], 2)</f>
        <v>8.2885027925574169E-9</v>
      </c>
      <c r="J19" s="1">
        <f xml:space="preserve"> (ABS(Table1[[#This Row],[Predicted Yield %]]-Table1[[#This Row],[gluconic acid yield (Y1) (%)]])/Table1[[#This Row],[gluconic acid yield (Y1) (%)]])*100</f>
        <v>9.6258421232432696E-5</v>
      </c>
      <c r="R19" s="1">
        <f xml:space="preserve"> R18+1</f>
        <v>2</v>
      </c>
      <c r="S19" s="1">
        <f xml:space="preserve"> AVERAGE(Table1[glucose conc. (x1) (g/L)])</f>
        <v>146.2608695652174</v>
      </c>
      <c r="T19" s="1">
        <f xml:space="preserve"> (Table46[[#This Row],[batch no]]*(MAX(E$5:E$50)-MIN(E$5:E$50))/10) + MIN(E$5:E$50)</f>
        <v>1.4</v>
      </c>
      <c r="U19" s="1">
        <f xml:space="preserve"> AVERAGE(Table1[DO (x3) (mg/L)])</f>
        <v>38.804347826086953</v>
      </c>
      <c r="V19" s="1">
        <v>84.943745720716507</v>
      </c>
    </row>
    <row r="20" spans="3:22" x14ac:dyDescent="0.25">
      <c r="C20" s="1">
        <v>16</v>
      </c>
      <c r="D20" s="1">
        <v>150</v>
      </c>
      <c r="E20" s="1">
        <v>2.5</v>
      </c>
      <c r="F20" s="1">
        <v>55</v>
      </c>
      <c r="G20" s="1">
        <v>93.41</v>
      </c>
      <c r="H20" s="1">
        <v>94.368080167936199</v>
      </c>
      <c r="I20" s="1">
        <f xml:space="preserve"> POWER(Table1[[#This Row],[Predicted Yield %]]-Table1[[#This Row],[gluconic acid yield (Y1) (%)]], 2)</f>
        <v>0.9179176081926621</v>
      </c>
      <c r="J20" s="1">
        <f xml:space="preserve"> (ABS(Table1[[#This Row],[Predicted Yield %]]-Table1[[#This Row],[gluconic acid yield (Y1) (%)]])/Table1[[#This Row],[gluconic acid yield (Y1) (%)]])*100</f>
        <v>1.0256719494017799</v>
      </c>
      <c r="R20" s="1">
        <f t="shared" ref="R20:R27" si="1" xml:space="preserve"> R19+1</f>
        <v>3</v>
      </c>
      <c r="S20" s="1">
        <f xml:space="preserve"> AVERAGE(Table1[glucose conc. (x1) (g/L)])</f>
        <v>146.2608695652174</v>
      </c>
      <c r="T20" s="1">
        <f xml:space="preserve"> (Table46[[#This Row],[batch no]]*(MAX(E$5:E$50)-MIN(E$5:E$50))/10) + MIN(E$5:E$50)</f>
        <v>1.6</v>
      </c>
      <c r="U20" s="1">
        <f xml:space="preserve"> AVERAGE(Table1[DO (x3) (mg/L)])</f>
        <v>38.804347826086953</v>
      </c>
      <c r="V20" s="1">
        <v>80.068850894201901</v>
      </c>
    </row>
    <row r="21" spans="3:22" x14ac:dyDescent="0.25">
      <c r="C21" s="1">
        <v>17</v>
      </c>
      <c r="D21" s="1">
        <v>150</v>
      </c>
      <c r="E21" s="1">
        <v>2.5</v>
      </c>
      <c r="F21" s="1">
        <v>60</v>
      </c>
      <c r="G21" s="1">
        <v>91.26</v>
      </c>
      <c r="H21" s="1">
        <v>91.257976043160099</v>
      </c>
      <c r="I21" s="1">
        <f xml:space="preserve"> POWER(Table1[[#This Row],[Predicted Yield %]]-Table1[[#This Row],[gluconic acid yield (Y1) (%)]], 2)</f>
        <v>4.0964012898035143E-6</v>
      </c>
      <c r="J21" s="1">
        <f xml:space="preserve"> (ABS(Table1[[#This Row],[Predicted Yield %]]-Table1[[#This Row],[gluconic acid yield (Y1) (%)]])/Table1[[#This Row],[gluconic acid yield (Y1) (%)]])*100</f>
        <v>2.2177918473661015E-3</v>
      </c>
      <c r="R21" s="1">
        <f t="shared" si="1"/>
        <v>4</v>
      </c>
      <c r="S21" s="1">
        <f xml:space="preserve"> AVERAGE(Table1[glucose conc. (x1) (g/L)])</f>
        <v>146.2608695652174</v>
      </c>
      <c r="T21" s="1">
        <f xml:space="preserve"> (Table46[[#This Row],[batch no]]*(MAX(E$5:E$50)-MIN(E$5:E$50))/10) + MIN(E$5:E$50)</f>
        <v>1.8</v>
      </c>
      <c r="U21" s="1">
        <f xml:space="preserve"> AVERAGE(Table1[DO (x3) (mg/L)])</f>
        <v>38.804347826086953</v>
      </c>
      <c r="V21" s="1">
        <v>76.636414511205999</v>
      </c>
    </row>
    <row r="22" spans="3:22" x14ac:dyDescent="0.25">
      <c r="C22" s="1">
        <v>18</v>
      </c>
      <c r="D22" s="1">
        <v>160</v>
      </c>
      <c r="E22" s="1">
        <v>2.5</v>
      </c>
      <c r="F22" s="1">
        <v>60</v>
      </c>
      <c r="G22" s="1">
        <v>93.67</v>
      </c>
      <c r="H22" s="1">
        <v>92.247669993001793</v>
      </c>
      <c r="I22" s="1">
        <f xml:space="preserve"> POWER(Table1[[#This Row],[Predicted Yield %]]-Table1[[#This Row],[gluconic acid yield (Y1) (%)]], 2)</f>
        <v>2.0230226488075247</v>
      </c>
      <c r="J22" s="1">
        <f xml:space="preserve"> (ABS(Table1[[#This Row],[Predicted Yield %]]-Table1[[#This Row],[gluconic acid yield (Y1) (%)]])/Table1[[#This Row],[gluconic acid yield (Y1) (%)]])*100</f>
        <v>1.5184477495443671</v>
      </c>
      <c r="R22" s="1">
        <f t="shared" si="1"/>
        <v>5</v>
      </c>
      <c r="S22" s="1">
        <f xml:space="preserve"> AVERAGE(Table1[glucose conc. (x1) (g/L)])</f>
        <v>146.2608695652174</v>
      </c>
      <c r="T22" s="1">
        <f xml:space="preserve"> (Table46[[#This Row],[batch no]]*(MAX(E$5:E$50)-MIN(E$5:E$50))/10) + MIN(E$5:E$50)</f>
        <v>2</v>
      </c>
      <c r="U22" s="1">
        <f xml:space="preserve"> AVERAGE(Table1[DO (x3) (mg/L)])</f>
        <v>38.804347826086953</v>
      </c>
      <c r="V22" s="1">
        <v>74.722809276235793</v>
      </c>
    </row>
    <row r="23" spans="3:22" x14ac:dyDescent="0.25">
      <c r="C23" s="1">
        <v>19</v>
      </c>
      <c r="D23" s="1">
        <v>175</v>
      </c>
      <c r="E23" s="1">
        <v>3</v>
      </c>
      <c r="F23" s="1">
        <v>55</v>
      </c>
      <c r="G23" s="1">
        <v>92.69</v>
      </c>
      <c r="H23" s="1">
        <v>91.8112241836115</v>
      </c>
      <c r="I23" s="1">
        <f xml:space="preserve"> POWER(Table1[[#This Row],[Predicted Yield %]]-Table1[[#This Row],[gluconic acid yield (Y1) (%)]], 2)</f>
        <v>0.77224693546926992</v>
      </c>
      <c r="J23" s="1">
        <f xml:space="preserve"> (ABS(Table1[[#This Row],[Predicted Yield %]]-Table1[[#This Row],[gluconic acid yield (Y1) (%)]])/Table1[[#This Row],[gluconic acid yield (Y1) (%)]])*100</f>
        <v>0.94808050101251196</v>
      </c>
      <c r="R23" s="1">
        <f t="shared" si="1"/>
        <v>6</v>
      </c>
      <c r="S23" s="1">
        <f xml:space="preserve"> AVERAGE(Table1[glucose conc. (x1) (g/L)])</f>
        <v>146.2608695652174</v>
      </c>
      <c r="T23" s="1">
        <f xml:space="preserve"> (Table46[[#This Row],[batch no]]*(MAX(E$5:E$50)-MIN(E$5:E$50))/10) + MIN(E$5:E$50)</f>
        <v>2.2000000000000002</v>
      </c>
      <c r="U23" s="1">
        <f xml:space="preserve"> AVERAGE(Table1[DO (x3) (mg/L)])</f>
        <v>38.804347826086953</v>
      </c>
      <c r="V23" s="1">
        <v>73.886830917981797</v>
      </c>
    </row>
    <row r="24" spans="3:22" x14ac:dyDescent="0.25">
      <c r="C24" s="1">
        <v>20</v>
      </c>
      <c r="D24" s="1">
        <v>160</v>
      </c>
      <c r="E24" s="1">
        <v>3</v>
      </c>
      <c r="F24" s="1">
        <v>60</v>
      </c>
      <c r="G24" s="1">
        <v>93.3</v>
      </c>
      <c r="H24" s="1">
        <v>93.322554513673495</v>
      </c>
      <c r="I24" s="1">
        <f xml:space="preserve"> POWER(Table1[[#This Row],[Predicted Yield %]]-Table1[[#This Row],[gluconic acid yield (Y1) (%)]], 2)</f>
        <v>5.087060870480047E-4</v>
      </c>
      <c r="J24" s="1">
        <f xml:space="preserve"> (ABS(Table1[[#This Row],[Predicted Yield %]]-Table1[[#This Row],[gluconic acid yield (Y1) (%)]])/Table1[[#This Row],[gluconic acid yield (Y1) (%)]])*100</f>
        <v>2.4174184001605491E-2</v>
      </c>
      <c r="R24" s="1">
        <f t="shared" si="1"/>
        <v>7</v>
      </c>
      <c r="S24" s="1">
        <f xml:space="preserve"> AVERAGE(Table1[glucose conc. (x1) (g/L)])</f>
        <v>146.2608695652174</v>
      </c>
      <c r="T24" s="1">
        <f xml:space="preserve"> (Table46[[#This Row],[batch no]]*(MAX(E$5:E$50)-MIN(E$5:E$50))/10) + MIN(E$5:E$50)</f>
        <v>2.4</v>
      </c>
      <c r="U24" s="1">
        <f xml:space="preserve"> AVERAGE(Table1[DO (x3) (mg/L)])</f>
        <v>38.804347826086953</v>
      </c>
      <c r="V24" s="1">
        <v>73.635046764983699</v>
      </c>
    </row>
    <row r="25" spans="3:22" x14ac:dyDescent="0.25">
      <c r="C25" s="1">
        <v>21</v>
      </c>
      <c r="D25" s="1">
        <v>180</v>
      </c>
      <c r="E25" s="1">
        <v>3</v>
      </c>
      <c r="F25" s="1">
        <v>60</v>
      </c>
      <c r="G25" s="1">
        <v>88.13</v>
      </c>
      <c r="H25" s="1">
        <v>88.129465667283597</v>
      </c>
      <c r="I25" s="1">
        <f xml:space="preserve"> POWER(Table1[[#This Row],[Predicted Yield %]]-Table1[[#This Row],[gluconic acid yield (Y1) (%)]], 2)</f>
        <v>2.8551145181376434E-7</v>
      </c>
      <c r="J25" s="1">
        <f xml:space="preserve"> (ABS(Table1[[#This Row],[Predicted Yield %]]-Table1[[#This Row],[gluconic acid yield (Y1) (%)]])/Table1[[#This Row],[gluconic acid yield (Y1) (%)]])*100</f>
        <v>6.063005972977044E-4</v>
      </c>
      <c r="R25" s="1">
        <f t="shared" si="1"/>
        <v>8</v>
      </c>
      <c r="S25" s="1">
        <f xml:space="preserve"> AVERAGE(Table1[glucose conc. (x1) (g/L)])</f>
        <v>146.2608695652174</v>
      </c>
      <c r="T25" s="1">
        <f xml:space="preserve"> (Table46[[#This Row],[batch no]]*(MAX(E$5:E$50)-MIN(E$5:E$50))/10) + MIN(E$5:E$50)</f>
        <v>2.6</v>
      </c>
      <c r="U25" s="1">
        <f xml:space="preserve"> AVERAGE(Table1[DO (x3) (mg/L)])</f>
        <v>38.804347826086953</v>
      </c>
      <c r="V25" s="1">
        <v>73.511147176673404</v>
      </c>
    </row>
    <row r="26" spans="3:22" x14ac:dyDescent="0.25">
      <c r="C26" s="1">
        <v>22</v>
      </c>
      <c r="D26" s="1">
        <v>150</v>
      </c>
      <c r="E26" s="1">
        <v>3</v>
      </c>
      <c r="F26" s="1">
        <v>60</v>
      </c>
      <c r="G26" s="1">
        <v>92.7</v>
      </c>
      <c r="H26" s="1">
        <v>91.763089305642893</v>
      </c>
      <c r="I26" s="1">
        <f xml:space="preserve"> POWER(Table1[[#This Row],[Predicted Yield %]]-Table1[[#This Row],[gluconic acid yield (Y1) (%)]], 2)</f>
        <v>0.87780164920072146</v>
      </c>
      <c r="J26" s="1">
        <f xml:space="preserve"> (ABS(Table1[[#This Row],[Predicted Yield %]]-Table1[[#This Row],[gluconic acid yield (Y1) (%)]])/Table1[[#This Row],[gluconic acid yield (Y1) (%)]])*100</f>
        <v>1.0106911481737968</v>
      </c>
      <c r="R26" s="1">
        <f t="shared" si="1"/>
        <v>9</v>
      </c>
      <c r="S26" s="1">
        <f xml:space="preserve"> AVERAGE(Table1[glucose conc. (x1) (g/L)])</f>
        <v>146.2608695652174</v>
      </c>
      <c r="T26" s="1">
        <f xml:space="preserve"> (Table46[[#This Row],[batch no]]*(MAX(E$5:E$50)-MIN(E$5:E$50))/10) + MIN(E$5:E$50)</f>
        <v>2.8</v>
      </c>
      <c r="U26" s="1">
        <f xml:space="preserve"> AVERAGE(Table1[DO (x3) (mg/L)])</f>
        <v>38.804347826086953</v>
      </c>
      <c r="V26" s="1">
        <v>73.314996848410999</v>
      </c>
    </row>
    <row r="27" spans="3:22" x14ac:dyDescent="0.25">
      <c r="C27" s="1">
        <v>23</v>
      </c>
      <c r="D27" s="1">
        <v>100</v>
      </c>
      <c r="E27" s="1">
        <v>3</v>
      </c>
      <c r="F27" s="1">
        <v>60</v>
      </c>
      <c r="G27" s="1">
        <v>20.04</v>
      </c>
      <c r="H27" s="1">
        <v>20.048978581458002</v>
      </c>
      <c r="I27" s="1">
        <f xml:space="preserve"> POWER(Table1[[#This Row],[Predicted Yield %]]-Table1[[#This Row],[gluconic acid yield (Y1) (%)]], 2)</f>
        <v>8.0614924997987478E-5</v>
      </c>
      <c r="J27" s="1">
        <f xml:space="preserve"> (ABS(Table1[[#This Row],[Predicted Yield %]]-Table1[[#This Row],[gluconic acid yield (Y1) (%)]])/Table1[[#This Row],[gluconic acid yield (Y1) (%)]])*100</f>
        <v>4.4803300688635563E-2</v>
      </c>
      <c r="R27" s="1">
        <f t="shared" si="1"/>
        <v>10</v>
      </c>
      <c r="S27" s="1">
        <f xml:space="preserve"> AVERAGE(Table1[glucose conc. (x1) (g/L)])</f>
        <v>146.2608695652174</v>
      </c>
      <c r="T27" s="1">
        <f xml:space="preserve"> (Table46[[#This Row],[batch no]]*(MAX(E$5:E$50)-MIN(E$5:E$50))/10) + MIN(E$5:E$50)</f>
        <v>3</v>
      </c>
      <c r="U27" s="1">
        <f xml:space="preserve"> AVERAGE(Table1[DO (x3) (mg/L)])</f>
        <v>38.804347826086953</v>
      </c>
      <c r="V27" s="1">
        <v>73.266515387627706</v>
      </c>
    </row>
    <row r="28" spans="3:22" x14ac:dyDescent="0.25">
      <c r="C28" s="1">
        <v>24</v>
      </c>
      <c r="D28" s="1">
        <v>100</v>
      </c>
      <c r="E28" s="1">
        <v>2</v>
      </c>
      <c r="F28" s="1">
        <v>10</v>
      </c>
      <c r="G28" s="1">
        <v>6.13</v>
      </c>
      <c r="H28" s="1">
        <v>6.13022878373084</v>
      </c>
      <c r="I28" s="1">
        <f xml:space="preserve"> POWER(Table1[[#This Row],[Predicted Yield %]]-Table1[[#This Row],[gluconic acid yield (Y1) (%)]], 2)</f>
        <v>5.2341995497124856E-8</v>
      </c>
      <c r="J28" s="1">
        <f xml:space="preserve"> (ABS(Table1[[#This Row],[Predicted Yield %]]-Table1[[#This Row],[gluconic acid yield (Y1) (%)]])/Table1[[#This Row],[gluconic acid yield (Y1) (%)]])*100</f>
        <v>3.7321978929872892E-3</v>
      </c>
    </row>
    <row r="29" spans="3:22" x14ac:dyDescent="0.25">
      <c r="C29" s="1">
        <v>25</v>
      </c>
      <c r="D29" s="1">
        <v>120</v>
      </c>
      <c r="E29" s="1">
        <v>2.5</v>
      </c>
      <c r="F29" s="1">
        <v>10</v>
      </c>
      <c r="G29" s="1">
        <v>17.579999999999998</v>
      </c>
      <c r="H29" s="1">
        <v>19.2141961050616</v>
      </c>
      <c r="I29" s="1">
        <f xml:space="preserve"> POWER(Table1[[#This Row],[Predicted Yield %]]-Table1[[#This Row],[gluconic acid yield (Y1) (%)]], 2)</f>
        <v>2.6705969097985087</v>
      </c>
      <c r="J29" s="1">
        <f xml:space="preserve"> (ABS(Table1[[#This Row],[Predicted Yield %]]-Table1[[#This Row],[gluconic acid yield (Y1) (%)]])/Table1[[#This Row],[gluconic acid yield (Y1) (%)]])*100</f>
        <v>9.2957685157087688</v>
      </c>
    </row>
    <row r="30" spans="3:22" ht="15.75" thickBot="1" x14ac:dyDescent="0.3">
      <c r="C30" s="1">
        <v>26</v>
      </c>
      <c r="D30" s="1">
        <v>100</v>
      </c>
      <c r="E30" s="1">
        <v>2</v>
      </c>
      <c r="F30" s="1">
        <v>15</v>
      </c>
      <c r="G30" s="1">
        <v>7.2</v>
      </c>
      <c r="H30" s="1">
        <v>7.20027488133689</v>
      </c>
      <c r="I30" s="1">
        <f xml:space="preserve"> POWER(Table1[[#This Row],[Predicted Yield %]]-Table1[[#This Row],[gluconic acid yield (Y1) (%)]], 2)</f>
        <v>7.5559749370322857E-8</v>
      </c>
      <c r="J30" s="1">
        <f xml:space="preserve"> (ABS(Table1[[#This Row],[Predicted Yield %]]-Table1[[#This Row],[gluconic acid yield (Y1) (%)]])/Table1[[#This Row],[gluconic acid yield (Y1) (%)]])*100</f>
        <v>3.8177963456916451E-3</v>
      </c>
      <c r="R30" s="2" t="s">
        <v>0</v>
      </c>
      <c r="S30" s="2" t="s">
        <v>1</v>
      </c>
      <c r="T30" s="2" t="s">
        <v>2</v>
      </c>
      <c r="U30" s="2" t="s">
        <v>3</v>
      </c>
      <c r="V30" s="2" t="s">
        <v>5</v>
      </c>
    </row>
    <row r="31" spans="3:22" x14ac:dyDescent="0.25">
      <c r="C31" s="1">
        <v>27</v>
      </c>
      <c r="D31" s="1">
        <v>150</v>
      </c>
      <c r="E31" s="1">
        <v>2</v>
      </c>
      <c r="F31" s="1">
        <v>15</v>
      </c>
      <c r="G31" s="1">
        <v>35.090000000000003</v>
      </c>
      <c r="H31" s="1">
        <v>32.578316296186003</v>
      </c>
      <c r="I31" s="1">
        <f xml:space="preserve"> POWER(Table1[[#This Row],[Predicted Yield %]]-Table1[[#This Row],[gluconic acid yield (Y1) (%)]], 2)</f>
        <v>6.3085550280048155</v>
      </c>
      <c r="J31" s="1">
        <f xml:space="preserve"> (ABS(Table1[[#This Row],[Predicted Yield %]]-Table1[[#This Row],[gluconic acid yield (Y1) (%)]])/Table1[[#This Row],[gluconic acid yield (Y1) (%)]])*100</f>
        <v>7.1578332967056149</v>
      </c>
      <c r="R31" s="1">
        <v>1</v>
      </c>
      <c r="S31" s="1">
        <f xml:space="preserve"> AVERAGE(Table1[glucose conc. (x1) (g/L)])</f>
        <v>146.2608695652174</v>
      </c>
      <c r="T31" s="1">
        <f xml:space="preserve"> AVERAGE(Table1[biomass conc. (x2) (g/L)])</f>
        <v>2.4673913043478262</v>
      </c>
      <c r="U31" s="1">
        <f xml:space="preserve"> (Table467[[#This Row],[batch no]]*(MAX(F$5:F$50)-MIN(F$5:F$50))/10) + MIN(F$5:F$50)</f>
        <v>15</v>
      </c>
      <c r="V31" s="1">
        <v>34.382266141222502</v>
      </c>
    </row>
    <row r="32" spans="3:22" x14ac:dyDescent="0.25">
      <c r="C32" s="1">
        <v>28</v>
      </c>
      <c r="D32" s="1">
        <v>120</v>
      </c>
      <c r="E32" s="1">
        <v>2</v>
      </c>
      <c r="F32" s="1">
        <v>20</v>
      </c>
      <c r="G32" s="1">
        <v>24.12</v>
      </c>
      <c r="H32" s="1">
        <v>24.119225229746402</v>
      </c>
      <c r="I32" s="1">
        <f xml:space="preserve"> POWER(Table1[[#This Row],[Predicted Yield %]]-Table1[[#This Row],[gluconic acid yield (Y1) (%)]], 2)</f>
        <v>6.0026894586247774E-7</v>
      </c>
      <c r="J32" s="1">
        <f xml:space="preserve"> (ABS(Table1[[#This Row],[Predicted Yield %]]-Table1[[#This Row],[gluconic acid yield (Y1) (%)]])/Table1[[#This Row],[gluconic acid yield (Y1) (%)]])*100</f>
        <v>3.2121486467636788E-3</v>
      </c>
      <c r="R32" s="1">
        <f xml:space="preserve"> R31+1</f>
        <v>2</v>
      </c>
      <c r="S32" s="1">
        <f xml:space="preserve"> AVERAGE(Table1[glucose conc. (x1) (g/L)])</f>
        <v>146.2608695652174</v>
      </c>
      <c r="T32" s="1">
        <f xml:space="preserve"> AVERAGE(Table1[biomass conc. (x2) (g/L)])</f>
        <v>2.4673913043478262</v>
      </c>
      <c r="U32" s="1">
        <f xml:space="preserve"> (Table467[[#This Row],[batch no]]*(MAX(F$5:F$50)-MIN(F$5:F$50))/10) + MIN(F$5:F$50)</f>
        <v>20</v>
      </c>
      <c r="V32" s="1">
        <v>39.464474111486702</v>
      </c>
    </row>
    <row r="33" spans="3:22" x14ac:dyDescent="0.25">
      <c r="C33" s="1">
        <v>29</v>
      </c>
      <c r="D33" s="1">
        <v>150</v>
      </c>
      <c r="E33" s="1">
        <v>2</v>
      </c>
      <c r="F33" s="1">
        <v>20</v>
      </c>
      <c r="G33" s="1">
        <v>40.99</v>
      </c>
      <c r="H33" s="1">
        <v>39.145071632952401</v>
      </c>
      <c r="I33" s="1">
        <f xml:space="preserve"> POWER(Table1[[#This Row],[Predicted Yield %]]-Table1[[#This Row],[gluconic acid yield (Y1) (%)]], 2)</f>
        <v>3.4037606795369264</v>
      </c>
      <c r="J33" s="1">
        <f xml:space="preserve"> (ABS(Table1[[#This Row],[Predicted Yield %]]-Table1[[#This Row],[gluconic acid yield (Y1) (%)]])/Table1[[#This Row],[gluconic acid yield (Y1) (%)]])*100</f>
        <v>4.5009230715969757</v>
      </c>
      <c r="R33" s="1">
        <f t="shared" ref="R33:R40" si="2" xml:space="preserve"> R32+1</f>
        <v>3</v>
      </c>
      <c r="S33" s="1">
        <f xml:space="preserve"> AVERAGE(Table1[glucose conc. (x1) (g/L)])</f>
        <v>146.2608695652174</v>
      </c>
      <c r="T33" s="1">
        <f xml:space="preserve"> AVERAGE(Table1[biomass conc. (x2) (g/L)])</f>
        <v>2.4673913043478262</v>
      </c>
      <c r="U33" s="1">
        <f xml:space="preserve"> (Table467[[#This Row],[batch no]]*(MAX(F$5:F$50)-MIN(F$5:F$50))/10) + MIN(F$5:F$50)</f>
        <v>25</v>
      </c>
      <c r="V33" s="1">
        <v>47.781385320625297</v>
      </c>
    </row>
    <row r="34" spans="3:22" x14ac:dyDescent="0.25">
      <c r="C34" s="1">
        <v>30</v>
      </c>
      <c r="D34" s="1">
        <v>150</v>
      </c>
      <c r="E34" s="1">
        <v>2.5</v>
      </c>
      <c r="F34" s="1">
        <v>20</v>
      </c>
      <c r="G34" s="1">
        <v>41.33</v>
      </c>
      <c r="H34" s="1">
        <v>41.329521752922901</v>
      </c>
      <c r="I34" s="1">
        <f xml:space="preserve"> POWER(Table1[[#This Row],[Predicted Yield %]]-Table1[[#This Row],[gluconic acid yield (Y1) (%)]], 2)</f>
        <v>2.2872026675244445E-7</v>
      </c>
      <c r="J34" s="1">
        <f xml:space="preserve"> (ABS(Table1[[#This Row],[Predicted Yield %]]-Table1[[#This Row],[gluconic acid yield (Y1) (%)]])/Table1[[#This Row],[gluconic acid yield (Y1) (%)]])*100</f>
        <v>1.1571426980344758E-3</v>
      </c>
      <c r="R34" s="1">
        <f t="shared" si="2"/>
        <v>4</v>
      </c>
      <c r="S34" s="1">
        <f xml:space="preserve"> AVERAGE(Table1[glucose conc. (x1) (g/L)])</f>
        <v>146.2608695652174</v>
      </c>
      <c r="T34" s="1">
        <f xml:space="preserve"> AVERAGE(Table1[biomass conc. (x2) (g/L)])</f>
        <v>2.4673913043478262</v>
      </c>
      <c r="U34" s="1">
        <f xml:space="preserve"> (Table467[[#This Row],[batch no]]*(MAX(F$5:F$50)-MIN(F$5:F$50))/10) + MIN(F$5:F$50)</f>
        <v>30</v>
      </c>
      <c r="V34" s="1">
        <v>56.799261446387199</v>
      </c>
    </row>
    <row r="35" spans="3:22" x14ac:dyDescent="0.25">
      <c r="C35" s="1">
        <v>31</v>
      </c>
      <c r="D35" s="1">
        <v>150</v>
      </c>
      <c r="E35" s="1">
        <v>3</v>
      </c>
      <c r="F35" s="1">
        <v>20</v>
      </c>
      <c r="G35" s="1">
        <v>41.25</v>
      </c>
      <c r="H35" s="1">
        <v>41.251584571726099</v>
      </c>
      <c r="I35" s="1">
        <f xml:space="preserve"> POWER(Table1[[#This Row],[Predicted Yield %]]-Table1[[#This Row],[gluconic acid yield (Y1) (%)]], 2)</f>
        <v>2.5108675551514636E-6</v>
      </c>
      <c r="J35" s="1">
        <f xml:space="preserve"> (ABS(Table1[[#This Row],[Predicted Yield %]]-Table1[[#This Row],[gluconic acid yield (Y1) (%)]])/Table1[[#This Row],[gluconic acid yield (Y1) (%)]])*100</f>
        <v>3.8413860026635534E-3</v>
      </c>
      <c r="R35" s="1">
        <f t="shared" si="2"/>
        <v>5</v>
      </c>
      <c r="S35" s="1">
        <f xml:space="preserve"> AVERAGE(Table1[glucose conc. (x1) (g/L)])</f>
        <v>146.2608695652174</v>
      </c>
      <c r="T35" s="1">
        <f xml:space="preserve"> AVERAGE(Table1[biomass conc. (x2) (g/L)])</f>
        <v>2.4673913043478262</v>
      </c>
      <c r="U35" s="1">
        <f xml:space="preserve"> (Table467[[#This Row],[batch no]]*(MAX(F$5:F$50)-MIN(F$5:F$50))/10) + MIN(F$5:F$50)</f>
        <v>35</v>
      </c>
      <c r="V35" s="1">
        <v>65.911147192466103</v>
      </c>
    </row>
    <row r="36" spans="3:22" x14ac:dyDescent="0.25">
      <c r="C36" s="1">
        <v>32</v>
      </c>
      <c r="D36" s="1">
        <v>150</v>
      </c>
      <c r="E36" s="1">
        <v>2</v>
      </c>
      <c r="F36" s="1">
        <v>35</v>
      </c>
      <c r="G36" s="1">
        <v>68.22</v>
      </c>
      <c r="H36" s="1">
        <v>67.464240817833399</v>
      </c>
      <c r="I36" s="1">
        <f xml:space="preserve"> POWER(Table1[[#This Row],[Predicted Yield %]]-Table1[[#This Row],[gluconic acid yield (Y1) (%)]], 2)</f>
        <v>0.57117194142912719</v>
      </c>
      <c r="J36" s="1">
        <f xml:space="preserve"> (ABS(Table1[[#This Row],[Predicted Yield %]]-Table1[[#This Row],[gluconic acid yield (Y1) (%)]])/Table1[[#This Row],[gluconic acid yield (Y1) (%)]])*100</f>
        <v>1.1078264177170909</v>
      </c>
      <c r="R36" s="1">
        <f t="shared" si="2"/>
        <v>6</v>
      </c>
      <c r="S36" s="1">
        <f xml:space="preserve"> AVERAGE(Table1[glucose conc. (x1) (g/L)])</f>
        <v>146.2608695652174</v>
      </c>
      <c r="T36" s="1">
        <f xml:space="preserve"> AVERAGE(Table1[biomass conc. (x2) (g/L)])</f>
        <v>2.4673913043478262</v>
      </c>
      <c r="U36" s="1">
        <f xml:space="preserve"> (Table467[[#This Row],[batch no]]*(MAX(F$5:F$50)-MIN(F$5:F$50))/10) + MIN(F$5:F$50)</f>
        <v>40</v>
      </c>
      <c r="V36" s="1">
        <v>76.147060814411304</v>
      </c>
    </row>
    <row r="37" spans="3:22" x14ac:dyDescent="0.25">
      <c r="C37" s="1">
        <v>33</v>
      </c>
      <c r="D37" s="1">
        <v>150</v>
      </c>
      <c r="E37" s="1">
        <v>2.5</v>
      </c>
      <c r="F37" s="1">
        <v>30</v>
      </c>
      <c r="G37" s="1">
        <v>58.82</v>
      </c>
      <c r="H37" s="1">
        <v>58.817182062445703</v>
      </c>
      <c r="I37" s="1">
        <f xml:space="preserve"> POWER(Table1[[#This Row],[Predicted Yield %]]-Table1[[#This Row],[gluconic acid yield (Y1) (%)]], 2)</f>
        <v>7.9407720599207424E-6</v>
      </c>
      <c r="J37" s="1">
        <f xml:space="preserve"> (ABS(Table1[[#This Row],[Predicted Yield %]]-Table1[[#This Row],[gluconic acid yield (Y1) (%)]])/Table1[[#This Row],[gluconic acid yield (Y1) (%)]])*100</f>
        <v>4.790781289183272E-3</v>
      </c>
      <c r="R37" s="1">
        <f t="shared" si="2"/>
        <v>7</v>
      </c>
      <c r="S37" s="1">
        <f xml:space="preserve"> AVERAGE(Table1[glucose conc. (x1) (g/L)])</f>
        <v>146.2608695652174</v>
      </c>
      <c r="T37" s="1">
        <f xml:space="preserve"> AVERAGE(Table1[biomass conc. (x2) (g/L)])</f>
        <v>2.4673913043478262</v>
      </c>
      <c r="U37" s="1">
        <f xml:space="preserve"> (Table467[[#This Row],[batch no]]*(MAX(F$5:F$50)-MIN(F$5:F$50))/10) + MIN(F$5:F$50)</f>
        <v>45</v>
      </c>
      <c r="V37" s="1">
        <v>86.286985639505602</v>
      </c>
    </row>
    <row r="38" spans="3:22" x14ac:dyDescent="0.25">
      <c r="C38" s="1">
        <v>34</v>
      </c>
      <c r="D38" s="1">
        <v>150</v>
      </c>
      <c r="E38" s="1">
        <v>3</v>
      </c>
      <c r="F38" s="1">
        <v>30</v>
      </c>
      <c r="G38" s="1">
        <v>58.03</v>
      </c>
      <c r="H38" s="1">
        <v>58.033271123753003</v>
      </c>
      <c r="I38" s="1">
        <f xml:space="preserve"> POWER(Table1[[#This Row],[Predicted Yield %]]-Table1[[#This Row],[gluconic acid yield (Y1) (%)]], 2)</f>
        <v>1.0700250607455944E-5</v>
      </c>
      <c r="J38" s="1">
        <f xml:space="preserve"> (ABS(Table1[[#This Row],[Predicted Yield %]]-Table1[[#This Row],[gluconic acid yield (Y1) (%)]])/Table1[[#This Row],[gluconic acid yield (Y1) (%)]])*100</f>
        <v>5.6369528743793109E-3</v>
      </c>
      <c r="R38" s="1">
        <f t="shared" si="2"/>
        <v>8</v>
      </c>
      <c r="S38" s="1">
        <f xml:space="preserve"> AVERAGE(Table1[glucose conc. (x1) (g/L)])</f>
        <v>146.2608695652174</v>
      </c>
      <c r="T38" s="1">
        <f xml:space="preserve"> AVERAGE(Table1[biomass conc. (x2) (g/L)])</f>
        <v>2.4673913043478262</v>
      </c>
      <c r="U38" s="1">
        <f xml:space="preserve"> (Table467[[#This Row],[batch no]]*(MAX(F$5:F$50)-MIN(F$5:F$50))/10) + MIN(F$5:F$50)</f>
        <v>50</v>
      </c>
      <c r="V38" s="1">
        <v>92.495118829047996</v>
      </c>
    </row>
    <row r="39" spans="3:22" x14ac:dyDescent="0.25">
      <c r="C39" s="1">
        <v>35</v>
      </c>
      <c r="D39" s="1">
        <v>150</v>
      </c>
      <c r="E39" s="1">
        <v>2.5</v>
      </c>
      <c r="F39" s="1">
        <v>40</v>
      </c>
      <c r="G39" s="1">
        <v>79.61</v>
      </c>
      <c r="H39" s="1">
        <v>79.612018001664694</v>
      </c>
      <c r="I39" s="1">
        <f xml:space="preserve"> POWER(Table1[[#This Row],[Predicted Yield %]]-Table1[[#This Row],[gluconic acid yield (Y1) (%)]], 2)</f>
        <v>4.0723307187104986E-6</v>
      </c>
      <c r="J39" s="1">
        <f xml:space="preserve"> (ABS(Table1[[#This Row],[Predicted Yield %]]-Table1[[#This Row],[gluconic acid yield (Y1) (%)]])/Table1[[#This Row],[gluconic acid yield (Y1) (%)]])*100</f>
        <v>2.5348595210333874E-3</v>
      </c>
      <c r="R39" s="1">
        <f t="shared" si="2"/>
        <v>9</v>
      </c>
      <c r="S39" s="1">
        <f xml:space="preserve"> AVERAGE(Table1[glucose conc. (x1) (g/L)])</f>
        <v>146.2608695652174</v>
      </c>
      <c r="T39" s="1">
        <f xml:space="preserve"> AVERAGE(Table1[biomass conc. (x2) (g/L)])</f>
        <v>2.4673913043478262</v>
      </c>
      <c r="U39" s="1">
        <f xml:space="preserve"> (Table467[[#This Row],[batch no]]*(MAX(F$5:F$50)-MIN(F$5:F$50))/10) + MIN(F$5:F$50)</f>
        <v>55</v>
      </c>
      <c r="V39" s="1">
        <v>93.194295935178303</v>
      </c>
    </row>
    <row r="40" spans="3:22" x14ac:dyDescent="0.25">
      <c r="C40" s="1">
        <v>36</v>
      </c>
      <c r="D40" s="1">
        <v>150</v>
      </c>
      <c r="E40" s="1">
        <v>3</v>
      </c>
      <c r="F40" s="1">
        <v>35</v>
      </c>
      <c r="G40" s="1">
        <v>68.38</v>
      </c>
      <c r="H40" s="1">
        <v>68.379027140558506</v>
      </c>
      <c r="I40" s="1">
        <f xml:space="preserve"> POWER(Table1[[#This Row],[Predicted Yield %]]-Table1[[#This Row],[gluconic acid yield (Y1) (%)]], 2)</f>
        <v>9.4645549289527007E-7</v>
      </c>
      <c r="J40" s="1">
        <f xml:space="preserve"> (ABS(Table1[[#This Row],[Predicted Yield %]]-Table1[[#This Row],[gluconic acid yield (Y1) (%)]])/Table1[[#This Row],[gluconic acid yield (Y1) (%)]])*100</f>
        <v>1.4227251264836271E-3</v>
      </c>
      <c r="R40" s="1">
        <f t="shared" si="2"/>
        <v>10</v>
      </c>
      <c r="S40" s="1">
        <f xml:space="preserve"> AVERAGE(Table1[glucose conc. (x1) (g/L)])</f>
        <v>146.2608695652174</v>
      </c>
      <c r="T40" s="1">
        <f xml:space="preserve"> AVERAGE(Table1[biomass conc. (x2) (g/L)])</f>
        <v>2.4673913043478262</v>
      </c>
      <c r="U40" s="1">
        <f xml:space="preserve"> (Table467[[#This Row],[batch no]]*(MAX(F$5:F$50)-MIN(F$5:F$50))/10) + MIN(F$5:F$50)</f>
        <v>60</v>
      </c>
      <c r="V40" s="1">
        <v>90.788905353802605</v>
      </c>
    </row>
    <row r="41" spans="3:22" x14ac:dyDescent="0.25">
      <c r="C41" s="1">
        <v>37</v>
      </c>
      <c r="D41" s="1">
        <v>150</v>
      </c>
      <c r="E41" s="1">
        <v>2</v>
      </c>
      <c r="F41" s="1">
        <v>60</v>
      </c>
      <c r="G41" s="1">
        <v>93.4</v>
      </c>
      <c r="H41" s="1">
        <v>93.401353796831799</v>
      </c>
      <c r="I41" s="1">
        <f xml:space="preserve"> POWER(Table1[[#This Row],[Predicted Yield %]]-Table1[[#This Row],[gluconic acid yield (Y1) (%)]], 2)</f>
        <v>1.8327658617737786E-6</v>
      </c>
      <c r="J41" s="1">
        <f xml:space="preserve"> (ABS(Table1[[#This Row],[Predicted Yield %]]-Table1[[#This Row],[gluconic acid yield (Y1) (%)]])/Table1[[#This Row],[gluconic acid yield (Y1) (%)]])*100</f>
        <v>1.4494612760100371E-3</v>
      </c>
    </row>
    <row r="42" spans="3:22" x14ac:dyDescent="0.25">
      <c r="C42" s="1">
        <v>38</v>
      </c>
      <c r="D42" s="1">
        <v>120</v>
      </c>
      <c r="E42" s="1">
        <v>2</v>
      </c>
      <c r="F42" s="1">
        <v>60</v>
      </c>
      <c r="G42" s="1">
        <v>56.3</v>
      </c>
      <c r="H42" s="1">
        <v>60.265412728966503</v>
      </c>
      <c r="I42" s="1">
        <f xml:space="preserve"> POWER(Table1[[#This Row],[Predicted Yield %]]-Table1[[#This Row],[gluconic acid yield (Y1) (%)]], 2)</f>
        <v>15.72449811104959</v>
      </c>
      <c r="J42" s="1">
        <f xml:space="preserve"> (ABS(Table1[[#This Row],[Predicted Yield %]]-Table1[[#This Row],[gluconic acid yield (Y1) (%)]])/Table1[[#This Row],[gluconic acid yield (Y1) (%)]])*100</f>
        <v>7.0433618631731889</v>
      </c>
    </row>
    <row r="43" spans="3:22" x14ac:dyDescent="0.25">
      <c r="C43" s="1">
        <v>39</v>
      </c>
      <c r="D43" s="1">
        <v>150</v>
      </c>
      <c r="E43" s="1">
        <v>3</v>
      </c>
      <c r="F43" s="1">
        <v>45</v>
      </c>
      <c r="G43" s="1">
        <v>88.63</v>
      </c>
      <c r="H43" s="1">
        <v>88.628120944477601</v>
      </c>
      <c r="I43" s="1">
        <f xml:space="preserve"> POWER(Table1[[#This Row],[Predicted Yield %]]-Table1[[#This Row],[gluconic acid yield (Y1) (%)]], 2)</f>
        <v>3.5308496562409811E-6</v>
      </c>
      <c r="J43" s="1">
        <f xml:space="preserve"> (ABS(Table1[[#This Row],[Predicted Yield %]]-Table1[[#This Row],[gluconic acid yield (Y1) (%)]])/Table1[[#This Row],[gluconic acid yield (Y1) (%)]])*100</f>
        <v>2.1201122897375876E-3</v>
      </c>
    </row>
    <row r="44" spans="3:22" x14ac:dyDescent="0.25">
      <c r="C44" s="1">
        <v>40</v>
      </c>
      <c r="D44" s="1">
        <v>180</v>
      </c>
      <c r="E44" s="1">
        <v>2.5</v>
      </c>
      <c r="F44" s="1">
        <v>55</v>
      </c>
      <c r="G44" s="1">
        <v>91.94</v>
      </c>
      <c r="H44" s="1">
        <v>91.938546208542704</v>
      </c>
      <c r="I44" s="1">
        <f xml:space="preserve"> POWER(Table1[[#This Row],[Predicted Yield %]]-Table1[[#This Row],[gluconic acid yield (Y1) (%)]], 2)</f>
        <v>2.1135096013012263E-6</v>
      </c>
      <c r="J44" s="1">
        <f xml:space="preserve"> (ABS(Table1[[#This Row],[Predicted Yield %]]-Table1[[#This Row],[gluconic acid yield (Y1) (%)]])/Table1[[#This Row],[gluconic acid yield (Y1) (%)]])*100</f>
        <v>1.5812393488079982E-3</v>
      </c>
    </row>
    <row r="45" spans="3:22" x14ac:dyDescent="0.25">
      <c r="C45" s="1">
        <v>41</v>
      </c>
      <c r="D45" s="1">
        <v>150</v>
      </c>
      <c r="E45" s="1">
        <v>3</v>
      </c>
      <c r="F45" s="1">
        <v>50</v>
      </c>
      <c r="G45" s="1">
        <v>93.68</v>
      </c>
      <c r="H45" s="1">
        <v>93.687199356598597</v>
      </c>
      <c r="I45" s="1">
        <f xml:space="preserve"> POWER(Table1[[#This Row],[Predicted Yield %]]-Table1[[#This Row],[gluconic acid yield (Y1) (%)]], 2)</f>
        <v>5.1830735433670184E-5</v>
      </c>
      <c r="J45" s="1">
        <f xml:space="preserve"> (ABS(Table1[[#This Row],[Predicted Yield %]]-Table1[[#This Row],[gluconic acid yield (Y1) (%)]])/Table1[[#This Row],[gluconic acid yield (Y1) (%)]])*100</f>
        <v>7.6850518772316511E-3</v>
      </c>
    </row>
    <row r="46" spans="3:22" x14ac:dyDescent="0.25">
      <c r="C46" s="1">
        <v>42</v>
      </c>
      <c r="D46" s="1">
        <v>180</v>
      </c>
      <c r="E46" s="1">
        <v>2.5</v>
      </c>
      <c r="F46" s="1">
        <v>60</v>
      </c>
      <c r="G46" s="1">
        <v>89.09</v>
      </c>
      <c r="H46" s="1">
        <v>89.089468941020499</v>
      </c>
      <c r="I46" s="1">
        <f xml:space="preserve"> POWER(Table1[[#This Row],[Predicted Yield %]]-Table1[[#This Row],[gluconic acid yield (Y1) (%)]], 2)</f>
        <v>2.820236397123086E-7</v>
      </c>
      <c r="J46" s="1">
        <f xml:space="preserve"> (ABS(Table1[[#This Row],[Predicted Yield %]]-Table1[[#This Row],[gluconic acid yield (Y1) (%)]])/Table1[[#This Row],[gluconic acid yield (Y1) (%)]])*100</f>
        <v>5.9609269222634493E-4</v>
      </c>
    </row>
    <row r="47" spans="3:22" x14ac:dyDescent="0.25">
      <c r="C47" s="1">
        <v>43</v>
      </c>
      <c r="D47" s="1">
        <v>150</v>
      </c>
      <c r="E47" s="1">
        <v>3</v>
      </c>
      <c r="F47" s="1">
        <v>55</v>
      </c>
      <c r="G47" s="1">
        <v>94.5</v>
      </c>
      <c r="H47" s="1">
        <v>94.495898077351299</v>
      </c>
      <c r="I47" s="1">
        <f xml:space="preserve"> POWER(Table1[[#This Row],[Predicted Yield %]]-Table1[[#This Row],[gluconic acid yield (Y1) (%)]], 2)</f>
        <v>1.6825769415925458E-5</v>
      </c>
      <c r="J47" s="1">
        <f xml:space="preserve"> (ABS(Table1[[#This Row],[Predicted Yield %]]-Table1[[#This Row],[gluconic acid yield (Y1) (%)]])/Table1[[#This Row],[gluconic acid yield (Y1) (%)]])*100</f>
        <v>4.3406588875141861E-3</v>
      </c>
    </row>
    <row r="48" spans="3:22" x14ac:dyDescent="0.25">
      <c r="C48" s="1">
        <v>44</v>
      </c>
      <c r="D48" s="1">
        <v>166</v>
      </c>
      <c r="E48" s="1">
        <v>3</v>
      </c>
      <c r="F48" s="1">
        <v>60</v>
      </c>
      <c r="G48" s="1">
        <v>93.82</v>
      </c>
      <c r="H48" s="1">
        <v>93.667089253929305</v>
      </c>
      <c r="I48" s="1">
        <f xml:space="preserve"> POWER(Table1[[#This Row],[Predicted Yield %]]-Table1[[#This Row],[gluconic acid yield (Y1) (%)]], 2)</f>
        <v>2.3381696263894493E-2</v>
      </c>
      <c r="J48" s="1">
        <f xml:space="preserve"> (ABS(Table1[[#This Row],[Predicted Yield %]]-Table1[[#This Row],[gluconic acid yield (Y1) (%)]])/Table1[[#This Row],[gluconic acid yield (Y1) (%)]])*100</f>
        <v>0.16298310175942041</v>
      </c>
    </row>
    <row r="49" spans="3:10" x14ac:dyDescent="0.25">
      <c r="C49" s="1">
        <v>45</v>
      </c>
      <c r="D49" s="1">
        <v>165</v>
      </c>
      <c r="E49" s="1">
        <v>3</v>
      </c>
      <c r="F49" s="1">
        <v>60</v>
      </c>
      <c r="G49" s="1">
        <v>93.53</v>
      </c>
      <c r="H49" s="1">
        <v>93.671006248654805</v>
      </c>
      <c r="I49" s="1">
        <f xml:space="preserve"> POWER(Table1[[#This Row],[Predicted Yield %]]-Table1[[#This Row],[gluconic acid yield (Y1) (%)]], 2)</f>
        <v>1.9882762159700491E-2</v>
      </c>
      <c r="J49" s="1">
        <f xml:space="preserve"> (ABS(Table1[[#This Row],[Predicted Yield %]]-Table1[[#This Row],[gluconic acid yield (Y1) (%)]])/Table1[[#This Row],[gluconic acid yield (Y1) (%)]])*100</f>
        <v>0.15076044975388031</v>
      </c>
    </row>
    <row r="50" spans="3:10" x14ac:dyDescent="0.25">
      <c r="C50" s="1">
        <v>46</v>
      </c>
      <c r="D50" s="1">
        <v>162</v>
      </c>
      <c r="E50" s="1">
        <v>3</v>
      </c>
      <c r="F50" s="1">
        <v>60</v>
      </c>
      <c r="G50" s="1">
        <v>93.54</v>
      </c>
      <c r="H50" s="1">
        <v>93.520715465660899</v>
      </c>
      <c r="I50" s="1">
        <f xml:space="preserve"> POWER(Table1[[#This Row],[Predicted Yield %]]-Table1[[#This Row],[gluconic acid yield (Y1) (%)]], 2)</f>
        <v>3.7189326467619859E-4</v>
      </c>
      <c r="J50" s="1">
        <f xml:space="preserve"> (ABS(Table1[[#This Row],[Predicted Yield %]]-Table1[[#This Row],[gluconic acid yield (Y1) (%)]])/Table1[[#This Row],[gluconic acid yield (Y1) (%)]])*100</f>
        <v>2.0616350587029118E-2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bioReactor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MUKHERJEE</dc:creator>
  <cp:lastModifiedBy>ADITYA MUKHERJEE</cp:lastModifiedBy>
  <dcterms:created xsi:type="dcterms:W3CDTF">2023-03-01T12:34:54Z</dcterms:created>
  <dcterms:modified xsi:type="dcterms:W3CDTF">2023-03-14T14:59:16Z</dcterms:modified>
</cp:coreProperties>
</file>