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werBI\Nisa\"/>
    </mc:Choice>
  </mc:AlternateContent>
  <xr:revisionPtr revIDLastSave="0" documentId="13_ncr:1_{4D9DEB90-EC46-4344-97A4-D57E7B4B57EE}" xr6:coauthVersionLast="47" xr6:coauthVersionMax="47" xr10:uidLastSave="{00000000-0000-0000-0000-000000000000}"/>
  <bookViews>
    <workbookView xWindow="-118" yWindow="-118" windowWidth="25370" windowHeight="13667" activeTab="5" xr2:uid="{55E961B7-0432-45D2-ACB7-B88F4046BBBE}"/>
  </bookViews>
  <sheets>
    <sheet name="Shop 1" sheetId="7" r:id="rId1"/>
    <sheet name="Shop 2" sheetId="2" r:id="rId2"/>
    <sheet name="Shop 3" sheetId="1" r:id="rId3"/>
    <sheet name="Shop 4" sheetId="10" r:id="rId4"/>
    <sheet name="Shop 5" sheetId="9" r:id="rId5"/>
    <sheet name="Metadat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1" l="1" a="1"/>
  <c r="N3" i="11" s="1"/>
  <c r="M3" i="11" a="1"/>
  <c r="M3" i="11" s="1"/>
  <c r="N5" i="11" a="1"/>
  <c r="N5" i="11" s="1"/>
  <c r="M5" i="11" a="1"/>
  <c r="M5" i="11" s="1"/>
  <c r="N6" i="11" a="1"/>
  <c r="N6" i="11" s="1"/>
  <c r="M6" i="11" a="1"/>
  <c r="M6" i="11" s="1"/>
  <c r="N4" i="11" a="1"/>
  <c r="N4" i="11" s="1"/>
  <c r="M4" i="11" a="1"/>
  <c r="M4" i="11" s="1"/>
  <c r="N2" i="11"/>
  <c r="M2" i="11"/>
  <c r="J2" i="11"/>
  <c r="J3" i="11"/>
  <c r="J4" i="11"/>
  <c r="J5" i="11"/>
  <c r="J6" i="11"/>
  <c r="J7" i="11"/>
  <c r="F3" i="9"/>
  <c r="F4" i="9"/>
  <c r="F5" i="9"/>
  <c r="F6" i="9"/>
  <c r="F7" i="9"/>
  <c r="F2" i="9"/>
  <c r="F3" i="10"/>
  <c r="F4" i="10"/>
  <c r="F5" i="10"/>
  <c r="F6" i="10"/>
  <c r="F7" i="10"/>
  <c r="F2" i="10"/>
  <c r="F3" i="1"/>
  <c r="F4" i="1"/>
  <c r="F5" i="1"/>
  <c r="F6" i="1"/>
  <c r="F7" i="1"/>
  <c r="F2" i="1"/>
  <c r="F3" i="2"/>
  <c r="F4" i="2"/>
  <c r="F5" i="2"/>
  <c r="F6" i="2"/>
  <c r="F7" i="2"/>
  <c r="F2" i="2"/>
  <c r="F3" i="7"/>
  <c r="F4" i="7"/>
  <c r="F5" i="7"/>
  <c r="F6" i="7"/>
  <c r="F7" i="7"/>
  <c r="F2" i="7"/>
  <c r="I3" i="11"/>
  <c r="I4" i="11"/>
  <c r="I5" i="11"/>
  <c r="I6" i="11"/>
  <c r="I7" i="11"/>
  <c r="I2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C3" i="11"/>
  <c r="C4" i="11"/>
  <c r="C5" i="11"/>
  <c r="C6" i="11"/>
  <c r="C7" i="11"/>
  <c r="C8" i="11"/>
  <c r="C9" i="11"/>
  <c r="C10" i="11"/>
  <c r="C11" i="11"/>
  <c r="C12" i="11"/>
  <c r="C13" i="11"/>
  <c r="C14" i="11"/>
  <c r="C2" i="11"/>
  <c r="F7" i="11" l="1"/>
  <c r="F2" i="11"/>
  <c r="F4" i="11"/>
  <c r="F5" i="11"/>
  <c r="F3" i="11"/>
  <c r="F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<sst xmlns="http://schemas.openxmlformats.org/spreadsheetml/2006/main" count="226" uniqueCount="43">
  <si>
    <t>Week</t>
  </si>
  <si>
    <t>Sales</t>
  </si>
  <si>
    <t>Week 13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</si>
  <si>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</si>
  <si>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</si>
  <si>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</si>
  <si>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</si>
  <si>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</si>
  <si>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</si>
  <si>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</si>
  <si>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</si>
  <si>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</si>
  <si>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</si>
  <si>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</si>
  <si>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</si>
  <si>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Sales last year</t>
  </si>
  <si>
    <t>Licences</t>
  </si>
  <si>
    <t>Costa</t>
  </si>
  <si>
    <t>Hot Food</t>
  </si>
  <si>
    <t>Category</t>
  </si>
  <si>
    <t>Liscence</t>
  </si>
  <si>
    <t>Grocery</t>
  </si>
  <si>
    <t>Cigarette</t>
  </si>
  <si>
    <t>Confectionary</t>
  </si>
  <si>
    <t>Hot food</t>
  </si>
  <si>
    <t>Categories(%)</t>
  </si>
  <si>
    <t>Sales (%)</t>
  </si>
  <si>
    <t>Name</t>
  </si>
  <si>
    <t>Hours</t>
  </si>
  <si>
    <t>Wages</t>
  </si>
  <si>
    <t>Shops</t>
  </si>
  <si>
    <t>Licence</t>
  </si>
  <si>
    <t>Total Sales</t>
  </si>
  <si>
    <t>Dougalls</t>
  </si>
  <si>
    <t>Millenium</t>
  </si>
  <si>
    <t>Turves Green</t>
  </si>
  <si>
    <t>Warstock</t>
  </si>
  <si>
    <t>Canary Wharf</t>
  </si>
  <si>
    <t>Shop 1</t>
  </si>
  <si>
    <t>Shop 2</t>
  </si>
  <si>
    <t>Shop 3</t>
  </si>
  <si>
    <t>Shop 4</t>
  </si>
  <si>
    <t>Shop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</si>
</sst>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60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Sales: Week vs Last year's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'Shop 1'!$B$1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1'!$A$2:$A$14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1'!$B$2:$B$14</c:f>
              <c:numCache>
                <c:formatCode>General</c:formatCode>
                <c:ptCount val="13"/>
                <c:pt idx="0">
                  <c:v>20000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A-45DB-91BC-4E4948748883}"/>
            </c:ext>
          </c:extLst>
        </c:ser>
        <c:ser>
          <c:idx val="1"/>
          <c:order val="1"/>
          <c:tx>
            <c:strRef>
              <c:f>'Shop 1'!$C$1</c:f>
              <c:strCache>
                <c:ptCount val="1"/>
                <c:pt idx="0">
                  <c:v>Sales last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1'!$A$2:$A$14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1'!$C$2:$C$14</c:f>
              <c:numCache>
                <c:formatCode>General</c:formatCode>
                <c:ptCount val="13"/>
                <c:pt idx="0">
                  <c:v>100</c:v>
                </c:pt>
                <c:pt idx="1">
                  <c:v>21965.26</c:v>
                </c:pt>
                <c:pt idx="2">
                  <c:v>25648.22</c:v>
                </c:pt>
                <c:pt idx="3">
                  <c:v>12345.66</c:v>
                </c:pt>
                <c:pt idx="4">
                  <c:v>9999.5499999999993</c:v>
                </c:pt>
                <c:pt idx="5">
                  <c:v>15296.11</c:v>
                </c:pt>
                <c:pt idx="6">
                  <c:v>12124</c:v>
                </c:pt>
                <c:pt idx="7">
                  <c:v>12345</c:v>
                </c:pt>
                <c:pt idx="8">
                  <c:v>23456.78</c:v>
                </c:pt>
                <c:pt idx="9">
                  <c:v>34567.89</c:v>
                </c:pt>
                <c:pt idx="10">
                  <c:v>45678.9</c:v>
                </c:pt>
                <c:pt idx="11">
                  <c:v>31313.31</c:v>
                </c:pt>
                <c:pt idx="12">
                  <c:v>9892.5499999999993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A-45DB-91BC-4E4948748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424944"/>
        <c:axId val="269443664"/>
      </c:barChart>
      <c:catAx>
        <c:axId val="26942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43664"/>
        <c:crosses val="autoZero"/>
        <c:auto val="1"/>
        <c:lblAlgn val="ctr"/>
        <c:lblOffset val="100"/>
        <c:noMultiLvlLbl val="0"/>
      </c:catAx>
      <c:valAx>
        <c:axId val="2694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'Shop 1'!$F$1</c:f>
              <c:strCache>
                <c:ptCount val="1"/>
                <c:pt idx="0">
                  <c:v>Sales (%)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CB-4815-8CC8-8F84987CA24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CB-4815-8CC8-8F84987CA24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CB-4815-8CC8-8F84987CA247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CB-4815-8CC8-8F84987CA247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CCB-4815-8CC8-8F84987CA247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CB-4815-8CC8-8F84987CA2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'Shop 1'!$E$2:$E$7</c:f>
              <c:strCache>
                <c:ptCount val="6"/>
                <c:pt idx="0">
                  <c:v>Costa</c:v>
                </c:pt>
                <c:pt idx="1">
                  <c:v>Licence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1'!$F$2:$F$7</c:f>
              <c:numCache>
                <c:formatCode>0.00%</c:formatCode>
                <c:ptCount val="6"/>
                <c:pt idx="0">
                  <c:v>0.1</c:v>
                </c:pt>
                <c:pt idx="1">
                  <c:v>8.9512999999999995E-2</c:v>
                </c:pt>
                <c:pt idx="2">
                  <c:v>0.110725</c:v>
                </c:pt>
                <c:pt idx="3">
                  <c:v>0.12</c:v>
                </c:pt>
                <c:pt idx="4">
                  <c:v>0.12611649999999999</c:v>
                </c:pt>
                <c:pt idx="5">
                  <c:v>0.27775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CCB-4815-8CC8-8F84987CA24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'Shop 1'!$I$1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1'!$H$2:$H$7</c:f>
              <c:strCache>
                <c:ptCount val="6"/>
                <c:pt idx="0">
                  <c:v>Costa</c:v>
                </c:pt>
                <c:pt idx="1">
                  <c:v>Licence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1'!$I$2:$I$7</c:f>
              <c:numCache>
                <c:formatCode>General</c:formatCode>
                <c:ptCount val="6"/>
                <c:pt idx="0">
                  <c:v>1000</c:v>
                </c:pt>
                <c:pt idx="1">
                  <c:v>1790.26</c:v>
                </c:pt>
                <c:pt idx="2">
                  <c:v>2214.5</c:v>
                </c:pt>
                <c:pt idx="3">
                  <c:v>2400</c:v>
                </c:pt>
                <c:pt idx="4">
                  <c:v>2522.33</c:v>
                </c:pt>
                <c:pt idx="5">
                  <c:v>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6-4B9A-AD63-CC9CAC34FE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5600448"/>
        <c:axId val="125615008"/>
      </c:barChart>
      <c:catAx>
        <c:axId val="125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008"/>
        <c:crosses val="autoZero"/>
        <c:auto val="1"/>
        <c:lblAlgn val="ctr"/>
        <c:lblOffset val="100"/>
        <c:noMultiLvlLbl val="0"/>
      </c:catAx>
      <c:valAx>
        <c:axId val="12561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>
          <a:alpha val="8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 1'!$B$1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'Shop 1'!$A$2:$A$20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1'!$B$2:$B$14</c:f>
              <c:numCache>
                <c:formatCode>General</c:formatCode>
                <c:ptCount val="13"/>
                <c:pt idx="0">
                  <c:v>20000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7-49DF-941C-CA1EDE46A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026224"/>
        <c:axId val="335028720"/>
      </c:lineChart>
      <c:catAx>
        <c:axId val="33502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8720"/>
        <c:crosses val="autoZero"/>
        <c:auto val="1"/>
        <c:lblAlgn val="ctr"/>
        <c:lblOffset val="100"/>
        <c:noMultiLvlLbl val="0"/>
      </c:catAx>
      <c:valAx>
        <c:axId val="335028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in th.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'Shop 1'!$M$1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1'!$L$2</c:f>
              <c:strCache>
                <c:ptCount val="1"/>
                <c:pt idx="0">
                  <c:v>Shop 1</c:v>
                </c:pt>
              </c:strCache>
            </c:strRef>
          </c:cat>
          <c:val>
            <c:numRef>
              <c:f>'Shop 1'!$M$2</c:f>
              <c:numCache>
                <c:formatCode>General</c:formatCode>
                <c:ptCount val="1"/>
                <c:pt idx="0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79-4536-8E29-143E3BC15532}"/>
            </c:ext>
          </c:extLst>
        </c:ser>
        <c:ser>
          <c:idx val="0"/>
          <c:order val="1"/>
          <c:tx>
            <c:strRef>
              <c:f>'Shop 1'!$N$1</c:f>
              <c:strCache>
                <c:ptCount val="1"/>
                <c:pt idx="0">
                  <c:v>Wages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1'!$L$2</c:f>
              <c:strCache>
                <c:ptCount val="1"/>
                <c:pt idx="0">
                  <c:v>Shop 1</c:v>
                </c:pt>
              </c:strCache>
            </c:strRef>
          </c:cat>
          <c:val>
            <c:numRef>
              <c:f>'Shop 1'!$N$2</c:f>
              <c:numCache>
                <c:formatCode>General</c:formatCode>
                <c:ptCount val="1"/>
                <c:pt idx="0">
                  <c:v>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79-4536-8E29-143E3BC155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69427024"/>
        <c:axId val="269434928"/>
        <c:extLst/>
      </c:barChart>
      <c:catAx>
        <c:axId val="26942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34928"/>
        <c:crosses val="autoZero"/>
        <c:auto val="1"/>
        <c:lblAlgn val="ctr"/>
        <c:lblOffset val="100"/>
        <c:noMultiLvlLbl val="0"/>
      </c:catAx>
      <c:valAx>
        <c:axId val="269434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Sales: Week vs Last year's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'Shop 2'!$B$1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2'!$A$2:$A$14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2'!$B$2:$B$14</c:f>
              <c:numCache>
                <c:formatCode>General</c:formatCode>
                <c:ptCount val="13"/>
                <c:pt idx="0">
                  <c:v>100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9-4E0F-BFBE-EFA581BFDC14}"/>
            </c:ext>
          </c:extLst>
        </c:ser>
        <c:ser>
          <c:idx val="1"/>
          <c:order val="1"/>
          <c:tx>
            <c:strRef>
              <c:f>'Shop 2'!$C$1</c:f>
              <c:strCache>
                <c:ptCount val="1"/>
                <c:pt idx="0">
                  <c:v>Sales last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2'!$A$2:$A$14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2'!$C$2:$C$14</c:f>
              <c:numCache>
                <c:formatCode>General</c:formatCode>
                <c:ptCount val="13"/>
                <c:pt idx="0">
                  <c:v>100</c:v>
                </c:pt>
                <c:pt idx="1">
                  <c:v>21965.26</c:v>
                </c:pt>
                <c:pt idx="2">
                  <c:v>25648.22</c:v>
                </c:pt>
                <c:pt idx="3">
                  <c:v>12345.66</c:v>
                </c:pt>
                <c:pt idx="4">
                  <c:v>9999.5499999999993</c:v>
                </c:pt>
                <c:pt idx="5">
                  <c:v>15296.11</c:v>
                </c:pt>
                <c:pt idx="6">
                  <c:v>12124</c:v>
                </c:pt>
                <c:pt idx="7">
                  <c:v>12345</c:v>
                </c:pt>
                <c:pt idx="8">
                  <c:v>23456.78</c:v>
                </c:pt>
                <c:pt idx="9">
                  <c:v>34567.89</c:v>
                </c:pt>
                <c:pt idx="10">
                  <c:v>45678.9</c:v>
                </c:pt>
                <c:pt idx="11">
                  <c:v>31313.31</c:v>
                </c:pt>
                <c:pt idx="12">
                  <c:v>9892.5499999999993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9-4E0F-BFBE-EFA581BFD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4517071"/>
        <c:axId val="704515407"/>
      </c:barChart>
      <c:catAx>
        <c:axId val="70451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5407"/>
        <c:crosses val="autoZero"/>
        <c:auto val="1"/>
        <c:lblAlgn val="ctr"/>
        <c:lblOffset val="100"/>
        <c:noMultiLvlLbl val="0"/>
      </c:catAx>
      <c:valAx>
        <c:axId val="7045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1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'Shop 2'!$F$1</c:f>
              <c:strCache>
                <c:ptCount val="1"/>
                <c:pt idx="0">
                  <c:v>Sales (%)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E9-48C0-8690-BB6F350AEDC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E9-48C0-8690-BB6F350AEDC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E9-48C0-8690-BB6F350AEDC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E9-48C0-8690-BB6F350AEDC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E9-48C0-8690-BB6F350AEDC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E9-48C0-8690-BB6F350AED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'Shop 2'!$E$2:$E$7</c15:sqref>
                  </c15:fullRef>
                </c:ext>
              </c:extLst>
              <c:f>'Shop 2'!$E$2:$E$7</c:f>
              <c:strCache>
                <c:ptCount val="6"/>
                <c:pt idx="0">
                  <c:v>Costa</c:v>
                </c:pt>
                <c:pt idx="1">
                  <c:v>Licence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'Shop 2'!$F$1:$F$7</c15:sqref>
                  </c15:fullRef>
                </c:ext>
              </c:extLst>
              <c:f>'Shop 2'!$F$1:$F$6</c:f>
              <c:numCache>
                <c:formatCode>0.00%</c:formatCode>
                <c:ptCount val="6"/>
                <c:pt idx="0" formatCode="General">
                  <c:v>0</c:v>
                </c:pt>
                <c:pt idx="1">
                  <c:v>2.775E-2</c:v>
                </c:pt>
                <c:pt idx="2">
                  <c:v>6.1727999999999998E-2</c:v>
                </c:pt>
                <c:pt idx="3">
                  <c:v>7.6488500000000001E-2</c:v>
                </c:pt>
                <c:pt idx="4">
                  <c:v>8.9512999999999995E-2</c:v>
                </c:pt>
                <c:pt idx="5">
                  <c:v>0.110725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94AA-45C0-85E2-410B95717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'Shop 2'!$E$1</c15:sqref>
                        </c15:formulaRef>
                      </c:ext>
                    </c:extLst>
                    <c:strCache>
                      <c:ptCount val="1"/>
                      <c:pt idx="0">
                        <c:v>Categories(%)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  <a:gs pos="0">
                          <a:schemeClr val="accent1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81E9-48C0-8690-BB6F350AEDC4}"/>
                    </c:ext>
                  </c:extLst>
                </c:dPt>
                <c:dPt>
                  <c:idx val="1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Off val="40000"/>
                          </a:schemeClr>
                        </a:gs>
                        <a:gs pos="0">
                          <a:schemeClr val="accent2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81E9-48C0-8690-BB6F350AEDC4}"/>
                    </c:ext>
                  </c:extLst>
                </c:dPt>
                <c:dPt>
                  <c:idx val="2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Off val="40000"/>
                          </a:schemeClr>
                        </a:gs>
                        <a:gs pos="0">
                          <a:schemeClr val="accent3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81E9-48C0-8690-BB6F350AEDC4}"/>
                    </c:ext>
                  </c:extLst>
                </c:dPt>
                <c:dPt>
                  <c:idx val="3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Off val="40000"/>
                          </a:schemeClr>
                        </a:gs>
                        <a:gs pos="0">
                          <a:schemeClr val="accent4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81E9-48C0-8690-BB6F350AEDC4}"/>
                    </c:ext>
                  </c:extLst>
                </c:dPt>
                <c:dPt>
                  <c:idx val="4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Off val="40000"/>
                          </a:schemeClr>
                        </a:gs>
                        <a:gs pos="0">
                          <a:schemeClr val="accent5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81E9-48C0-8690-BB6F350AEDC4}"/>
                    </c:ext>
                  </c:extLst>
                </c:dPt>
                <c:dPt>
                  <c:idx val="5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Off val="40000"/>
                          </a:schemeClr>
                        </a:gs>
                        <a:gs pos="0">
                          <a:schemeClr val="accent6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81E9-48C0-8690-BB6F350AEDC4}"/>
                    </c:ext>
                  </c:extLst>
                </c:dPt>
                <c:cat>
                  <c:strRef>
                    <c:extLst>
                      <c:ext uri="{02D57815-91ED-43cb-92C2-25804820EDAC}">
                        <c15:fullRef>
                          <c15:sqref>'Shop 2'!$E$2:$E$7</c15:sqref>
                        </c15:fullRef>
                        <c15:formulaRef>
                          <c15:sqref>'Shop 2'!$E$2:$E$7</c15:sqref>
                        </c15:formulaRef>
                      </c:ext>
                    </c:extLst>
                    <c:strCache>
                      <c:ptCount val="6"/>
                      <c:pt idx="0">
                        <c:v>Costa</c:v>
                      </c:pt>
                      <c:pt idx="1">
                        <c:v>Licence</c:v>
                      </c:pt>
                      <c:pt idx="2">
                        <c:v>Grocery</c:v>
                      </c:pt>
                      <c:pt idx="3">
                        <c:v>Confectionary</c:v>
                      </c:pt>
                      <c:pt idx="4">
                        <c:v>Cigarette</c:v>
                      </c:pt>
                      <c:pt idx="5">
                        <c:v>Hot Food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'Shop 2'!$E$2:$E$8</c15:sqref>
                        </c15:fullRef>
                        <c15:formulaRef>
                          <c15:sqref>'Shop 2'!$E$2:$E$7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94AA-45C0-85E2-410B95717C0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10651793525814"/>
          <c:y val="0.29260207057451154"/>
          <c:w val="0.15022681539807525"/>
          <c:h val="0.56539734616506276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'Shop 2'!$I$1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2'!$H$2:$H$7</c:f>
              <c:strCache>
                <c:ptCount val="6"/>
                <c:pt idx="0">
                  <c:v>Hot food</c:v>
                </c:pt>
                <c:pt idx="1">
                  <c:v>Costa</c:v>
                </c:pt>
                <c:pt idx="2">
                  <c:v>Liscence</c:v>
                </c:pt>
                <c:pt idx="3">
                  <c:v>Grocery</c:v>
                </c:pt>
                <c:pt idx="4">
                  <c:v>Confectionary</c:v>
                </c:pt>
                <c:pt idx="5">
                  <c:v>Cigarette</c:v>
                </c:pt>
              </c:strCache>
            </c:strRef>
          </c:cat>
          <c:val>
            <c:numRef>
              <c:f>'Shop 2'!$I$2:$I$7</c:f>
              <c:numCache>
                <c:formatCode>General</c:formatCode>
                <c:ptCount val="6"/>
                <c:pt idx="0">
                  <c:v>555</c:v>
                </c:pt>
                <c:pt idx="1">
                  <c:v>1234.56</c:v>
                </c:pt>
                <c:pt idx="2">
                  <c:v>1529.77</c:v>
                </c:pt>
                <c:pt idx="3">
                  <c:v>1790.26</c:v>
                </c:pt>
                <c:pt idx="4">
                  <c:v>2214.5</c:v>
                </c:pt>
                <c:pt idx="5">
                  <c:v>2522.33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A-4DD0-A00C-B8BAD02B11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72400591"/>
        <c:axId val="1072393103"/>
      </c:barChart>
      <c:catAx>
        <c:axId val="1072400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93103"/>
        <c:crosses val="autoZero"/>
        <c:auto val="1"/>
        <c:lblAlgn val="ctr"/>
        <c:lblOffset val="100"/>
        <c:noMultiLvlLbl val="0"/>
      </c:catAx>
      <c:valAx>
        <c:axId val="1072393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40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'Shop 2'!$A$1:$A$14</c:f>
              <c:strCache>
                <c:ptCount val="14"/>
                <c:pt idx="0">
                  <c:v>Week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  <c:pt idx="7">
                  <c:v>Week 7</c:v>
                </c:pt>
                <c:pt idx="8">
                  <c:v>Week 8</c:v>
                </c:pt>
                <c:pt idx="9">
                  <c:v>Week 9</c:v>
                </c:pt>
                <c:pt idx="10">
                  <c:v>Week 10</c:v>
                </c:pt>
                <c:pt idx="11">
                  <c:v>Week 11</c:v>
                </c:pt>
                <c:pt idx="12">
                  <c:v>Week 12</c:v>
                </c:pt>
                <c:pt idx="13">
                  <c:v>Week 13</c:v>
                </c:pt>
              </c:strCache>
            </c:strRef>
          </c:cat>
          <c:val>
            <c:numRef>
              <c:f>'Shop 2'!$B$1:$B$14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24393.34</c:v>
                </c:pt>
                <c:pt idx="3">
                  <c:v>22993.56</c:v>
                </c:pt>
                <c:pt idx="4">
                  <c:v>19003.78</c:v>
                </c:pt>
                <c:pt idx="5">
                  <c:v>26523.9</c:v>
                </c:pt>
                <c:pt idx="6">
                  <c:v>27953.119999999999</c:v>
                </c:pt>
                <c:pt idx="7">
                  <c:v>22323.34</c:v>
                </c:pt>
                <c:pt idx="8">
                  <c:v>25678.560000000001</c:v>
                </c:pt>
                <c:pt idx="9">
                  <c:v>23252.78</c:v>
                </c:pt>
                <c:pt idx="10">
                  <c:v>31293.9</c:v>
                </c:pt>
                <c:pt idx="11">
                  <c:v>25643.58</c:v>
                </c:pt>
                <c:pt idx="12">
                  <c:v>20123.580000000002</c:v>
                </c:pt>
                <c:pt idx="13">
                  <c:v>2234.58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8-4200-8FB4-4B6584E4B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346975"/>
        <c:axId val="665347391"/>
      </c:lineChart>
      <c:catAx>
        <c:axId val="6653469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47391"/>
        <c:crosses val="autoZero"/>
        <c:auto val="1"/>
        <c:lblAlgn val="ctr"/>
        <c:lblOffset val="100"/>
        <c:noMultiLvlLbl val="0"/>
      </c:catAx>
      <c:valAx>
        <c:axId val="665347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46975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'Shop 2'!$M$1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2'!$L$2</c:f>
              <c:strCache>
                <c:ptCount val="1"/>
                <c:pt idx="0">
                  <c:v>Shop 2</c:v>
                </c:pt>
              </c:strCache>
            </c:strRef>
          </c:cat>
          <c:val>
            <c:numRef>
              <c:f>'Shop 2'!$M$2</c:f>
              <c:numCache>
                <c:formatCode>General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4-49FA-88B3-2310BAC9B433}"/>
            </c:ext>
          </c:extLst>
        </c:ser>
        <c:ser>
          <c:idx val="0"/>
          <c:order val="1"/>
          <c:tx>
            <c:strRef>
              <c:f>'Shop 2'!$N$1</c:f>
              <c:strCache>
                <c:ptCount val="1"/>
                <c:pt idx="0">
                  <c:v>Wages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2'!$L$2</c:f>
              <c:strCache>
                <c:ptCount val="1"/>
                <c:pt idx="0">
                  <c:v>Shop 2</c:v>
                </c:pt>
              </c:strCache>
            </c:strRef>
          </c:cat>
          <c:val>
            <c:numRef>
              <c:f>'Shop 2'!$N$2</c:f>
              <c:numCache>
                <c:formatCode>General</c:formatCode>
                <c:ptCount val="1"/>
                <c:pt idx="0">
                  <c:v>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94-49FA-88B3-2310BAC9B4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24739855"/>
        <c:axId val="824742351"/>
      </c:barChart>
      <c:catAx>
        <c:axId val="824739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42351"/>
        <c:crosses val="autoZero"/>
        <c:auto val="1"/>
        <c:lblAlgn val="ctr"/>
        <c:lblOffset val="100"/>
        <c:noMultiLvlLbl val="0"/>
      </c:catAx>
      <c:valAx>
        <c:axId val="8247423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73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Sales: Week vs last year's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'Shop 3'!$B$1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3'!$A$2:$A$14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3'!$B$2:$B$14</c:f>
              <c:numCache>
                <c:formatCode>General</c:formatCode>
                <c:ptCount val="13"/>
                <c:pt idx="0">
                  <c:v>50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4-42FE-AADA-0AFE299CEF60}"/>
            </c:ext>
          </c:extLst>
        </c:ser>
        <c:ser>
          <c:idx val="1"/>
          <c:order val="1"/>
          <c:tx>
            <c:strRef>
              <c:f>'Shop 3'!$C$1</c:f>
              <c:strCache>
                <c:ptCount val="1"/>
                <c:pt idx="0">
                  <c:v>Sales last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3'!$A$2:$A$14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3'!$C$2:$C$14</c:f>
              <c:numCache>
                <c:formatCode>General</c:formatCode>
                <c:ptCount val="13"/>
                <c:pt idx="0">
                  <c:v>100</c:v>
                </c:pt>
                <c:pt idx="1">
                  <c:v>21965.26</c:v>
                </c:pt>
                <c:pt idx="2">
                  <c:v>25648.22</c:v>
                </c:pt>
                <c:pt idx="3">
                  <c:v>12345.66</c:v>
                </c:pt>
                <c:pt idx="4">
                  <c:v>9999.5499999999993</c:v>
                </c:pt>
                <c:pt idx="5">
                  <c:v>15296.11</c:v>
                </c:pt>
                <c:pt idx="6">
                  <c:v>12124</c:v>
                </c:pt>
                <c:pt idx="7">
                  <c:v>12345</c:v>
                </c:pt>
                <c:pt idx="8">
                  <c:v>23456.78</c:v>
                </c:pt>
                <c:pt idx="9">
                  <c:v>34567.89</c:v>
                </c:pt>
                <c:pt idx="10">
                  <c:v>45678.9</c:v>
                </c:pt>
                <c:pt idx="11">
                  <c:v>31313.31</c:v>
                </c:pt>
                <c:pt idx="12">
                  <c:v>9892.5499999999993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4-42FE-AADA-0AFE299CE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424944"/>
        <c:axId val="269443664"/>
      </c:barChart>
      <c:catAx>
        <c:axId val="26942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43664"/>
        <c:crosses val="autoZero"/>
        <c:auto val="1"/>
        <c:lblAlgn val="ctr"/>
        <c:lblOffset val="100"/>
        <c:noMultiLvlLbl val="0"/>
      </c:catAx>
      <c:valAx>
        <c:axId val="2694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'Shop 3'!$F$1</c:f>
              <c:strCache>
                <c:ptCount val="1"/>
                <c:pt idx="0">
                  <c:v>Sales (%)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2F-4E90-9575-A4CEEF51EE0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2F-4E90-9575-A4CEEF51EE0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2F-4E90-9575-A4CEEF51EE04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2F-4E90-9575-A4CEEF51EE0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2F-4E90-9575-A4CEEF51EE0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2F-4E90-9575-A4CEEF51EE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'Shop 3'!$E$2:$E$7</c:f>
              <c:strCache>
                <c:ptCount val="6"/>
                <c:pt idx="0">
                  <c:v>Costa</c:v>
                </c:pt>
                <c:pt idx="1">
                  <c:v>Licence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3'!$F$2:$F$7</c:f>
              <c:numCache>
                <c:formatCode>0.00%</c:formatCode>
                <c:ptCount val="6"/>
                <c:pt idx="0">
                  <c:v>2.775E-2</c:v>
                </c:pt>
                <c:pt idx="1">
                  <c:v>6.1727999999999998E-2</c:v>
                </c:pt>
                <c:pt idx="2">
                  <c:v>7.6488500000000001E-2</c:v>
                </c:pt>
                <c:pt idx="3">
                  <c:v>8.9512999999999995E-2</c:v>
                </c:pt>
                <c:pt idx="4">
                  <c:v>0.110725</c:v>
                </c:pt>
                <c:pt idx="5">
                  <c:v>0.12611649999999999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EA-47F6-ACE3-D001EED6103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'Shop 3'!$I$1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3'!$H$2:$H$7</c:f>
              <c:strCache>
                <c:ptCount val="6"/>
                <c:pt idx="0">
                  <c:v>Hot food</c:v>
                </c:pt>
                <c:pt idx="1">
                  <c:v>Costa</c:v>
                </c:pt>
                <c:pt idx="2">
                  <c:v>Liscence</c:v>
                </c:pt>
                <c:pt idx="3">
                  <c:v>Grocery</c:v>
                </c:pt>
                <c:pt idx="4">
                  <c:v>Confectionary</c:v>
                </c:pt>
                <c:pt idx="5">
                  <c:v>Cigarette</c:v>
                </c:pt>
              </c:strCache>
            </c:strRef>
          </c:cat>
          <c:val>
            <c:numRef>
              <c:f>'Shop 3'!$I$2:$I$7</c:f>
              <c:numCache>
                <c:formatCode>General</c:formatCode>
                <c:ptCount val="6"/>
                <c:pt idx="0">
                  <c:v>555</c:v>
                </c:pt>
                <c:pt idx="1">
                  <c:v>1234.56</c:v>
                </c:pt>
                <c:pt idx="2">
                  <c:v>1529.77</c:v>
                </c:pt>
                <c:pt idx="3">
                  <c:v>1790.26</c:v>
                </c:pt>
                <c:pt idx="4">
                  <c:v>2214.5</c:v>
                </c:pt>
                <c:pt idx="5">
                  <c:v>2522.33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1E-45DF-AAC0-41DB42DF3E3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5600448"/>
        <c:axId val="125615008"/>
      </c:barChart>
      <c:catAx>
        <c:axId val="125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008"/>
        <c:crosses val="autoZero"/>
        <c:auto val="1"/>
        <c:lblAlgn val="ctr"/>
        <c:lblOffset val="100"/>
        <c:noMultiLvlLbl val="0"/>
      </c:catAx>
      <c:valAx>
        <c:axId val="12561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>
          <a:alpha val="8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 3'!$B$1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'Shop 3'!$A$2:$A$20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3'!$B$2:$B$14</c:f>
              <c:numCache>
                <c:formatCode>General</c:formatCode>
                <c:ptCount val="13"/>
                <c:pt idx="0">
                  <c:v>50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A-4815-9D0E-21515ECE1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026224"/>
        <c:axId val="335028720"/>
      </c:lineChart>
      <c:catAx>
        <c:axId val="33502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8720"/>
        <c:crosses val="autoZero"/>
        <c:auto val="1"/>
        <c:lblAlgn val="ctr"/>
        <c:lblOffset val="100"/>
        <c:noMultiLvlLbl val="0"/>
      </c:catAx>
      <c:valAx>
        <c:axId val="335028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in th.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'Shop 3'!$M$1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3'!$L$2</c:f>
              <c:strCache>
                <c:ptCount val="1"/>
                <c:pt idx="0">
                  <c:v>Shop 3</c:v>
                </c:pt>
              </c:strCache>
            </c:strRef>
          </c:cat>
          <c:val>
            <c:numRef>
              <c:f>'Shop 3'!$M$2</c:f>
              <c:numCache>
                <c:formatCode>General</c:formatCode>
                <c:ptCount val="1"/>
                <c:pt idx="0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FF-404F-9349-B756FED0E418}"/>
            </c:ext>
          </c:extLst>
        </c:ser>
        <c:ser>
          <c:idx val="0"/>
          <c:order val="1"/>
          <c:tx>
            <c:strRef>
              <c:f>'Shop 3'!$N$1</c:f>
              <c:strCache>
                <c:ptCount val="1"/>
                <c:pt idx="0">
                  <c:v>Wages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3'!$L$2</c:f>
              <c:strCache>
                <c:ptCount val="1"/>
                <c:pt idx="0">
                  <c:v>Shop 3</c:v>
                </c:pt>
              </c:strCache>
            </c:strRef>
          </c:cat>
          <c:val>
            <c:numRef>
              <c:f>'Shop 3'!$N$2</c:f>
              <c:numCache>
                <c:formatCode>General</c:formatCode>
                <c:ptCount val="1"/>
                <c:pt idx="0">
                  <c:v>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FF-404F-9349-B756FED0E41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69427024"/>
        <c:axId val="269434928"/>
        <c:extLst/>
      </c:barChart>
      <c:catAx>
        <c:axId val="26942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34928"/>
        <c:crosses val="autoZero"/>
        <c:auto val="1"/>
        <c:lblAlgn val="ctr"/>
        <c:lblOffset val="100"/>
        <c:noMultiLvlLbl val="0"/>
      </c:catAx>
      <c:valAx>
        <c:axId val="269434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Sales: week vs last year's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'Shop 4'!$B$1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4'!$A$2:$A$14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4'!$B$2:$B$14</c:f>
              <c:numCache>
                <c:formatCode>General</c:formatCode>
                <c:ptCount val="13"/>
                <c:pt idx="0">
                  <c:v>50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D-4765-97B6-4F417545833C}"/>
            </c:ext>
          </c:extLst>
        </c:ser>
        <c:ser>
          <c:idx val="1"/>
          <c:order val="1"/>
          <c:tx>
            <c:strRef>
              <c:f>'Shop 4'!$C$1</c:f>
              <c:strCache>
                <c:ptCount val="1"/>
                <c:pt idx="0">
                  <c:v>Sales last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4'!$A$2:$A$14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4'!$C$2:$C$14</c:f>
              <c:numCache>
                <c:formatCode>General</c:formatCode>
                <c:ptCount val="13"/>
                <c:pt idx="0">
                  <c:v>100</c:v>
                </c:pt>
                <c:pt idx="1">
                  <c:v>21965.26</c:v>
                </c:pt>
                <c:pt idx="2">
                  <c:v>25648.22</c:v>
                </c:pt>
                <c:pt idx="3">
                  <c:v>12345.66</c:v>
                </c:pt>
                <c:pt idx="4">
                  <c:v>9999.5499999999993</c:v>
                </c:pt>
                <c:pt idx="5">
                  <c:v>15296.11</c:v>
                </c:pt>
                <c:pt idx="6">
                  <c:v>12124</c:v>
                </c:pt>
                <c:pt idx="7">
                  <c:v>12345</c:v>
                </c:pt>
                <c:pt idx="8">
                  <c:v>23456.78</c:v>
                </c:pt>
                <c:pt idx="9">
                  <c:v>34567.89</c:v>
                </c:pt>
                <c:pt idx="10">
                  <c:v>45678.9</c:v>
                </c:pt>
                <c:pt idx="11">
                  <c:v>31313.31</c:v>
                </c:pt>
                <c:pt idx="12">
                  <c:v>9892.5499999999993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FD-4765-97B6-4F4175458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424944"/>
        <c:axId val="269443664"/>
      </c:barChart>
      <c:catAx>
        <c:axId val="26942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43664"/>
        <c:crosses val="autoZero"/>
        <c:auto val="1"/>
        <c:lblAlgn val="ctr"/>
        <c:lblOffset val="100"/>
        <c:noMultiLvlLbl val="0"/>
      </c:catAx>
      <c:valAx>
        <c:axId val="2694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'Shop 4'!$F$1</c:f>
              <c:strCache>
                <c:ptCount val="1"/>
                <c:pt idx="0">
                  <c:v>Sales (%)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F-4CDF-93FE-D2DCCD48F1D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F-4CDF-93FE-D2DCCD48F1D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F-4CDF-93FE-D2DCCD48F1D1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F-4CDF-93FE-D2DCCD48F1D1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4F-4CDF-93FE-D2DCCD48F1D1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94F-4CDF-93FE-D2DCCD48F1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'Shop 4'!$E$2:$E$7</c:f>
              <c:strCache>
                <c:ptCount val="6"/>
                <c:pt idx="0">
                  <c:v>Costa</c:v>
                </c:pt>
                <c:pt idx="1">
                  <c:v>Licence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4'!$F$2:$F$7</c:f>
              <c:numCache>
                <c:formatCode>0.00%</c:formatCode>
                <c:ptCount val="6"/>
                <c:pt idx="0">
                  <c:v>6.1727999999999998E-2</c:v>
                </c:pt>
                <c:pt idx="1">
                  <c:v>7.6488500000000001E-2</c:v>
                </c:pt>
                <c:pt idx="2">
                  <c:v>8.9512999999999995E-2</c:v>
                </c:pt>
                <c:pt idx="3">
                  <c:v>0.110725</c:v>
                </c:pt>
                <c:pt idx="4">
                  <c:v>0.12611649999999999</c:v>
                </c:pt>
                <c:pt idx="5">
                  <c:v>0.27775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4F-4CDF-93FE-D2DCCD48F1D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'Shop 4'!$I$1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4'!$H$2:$H$7</c:f>
              <c:strCache>
                <c:ptCount val="6"/>
                <c:pt idx="0">
                  <c:v>Costa</c:v>
                </c:pt>
                <c:pt idx="1">
                  <c:v>Liscence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4'!$I$2:$I$7</c:f>
              <c:numCache>
                <c:formatCode>General</c:formatCode>
                <c:ptCount val="6"/>
                <c:pt idx="0">
                  <c:v>1234.56</c:v>
                </c:pt>
                <c:pt idx="1">
                  <c:v>1529.77</c:v>
                </c:pt>
                <c:pt idx="2">
                  <c:v>1790.26</c:v>
                </c:pt>
                <c:pt idx="3">
                  <c:v>2214.5</c:v>
                </c:pt>
                <c:pt idx="4">
                  <c:v>2522.33</c:v>
                </c:pt>
                <c:pt idx="5">
                  <c:v>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8-4D12-8BDA-12398BC75D8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5600448"/>
        <c:axId val="125615008"/>
      </c:barChart>
      <c:catAx>
        <c:axId val="125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008"/>
        <c:crosses val="autoZero"/>
        <c:auto val="1"/>
        <c:lblAlgn val="ctr"/>
        <c:lblOffset val="100"/>
        <c:noMultiLvlLbl val="0"/>
      </c:catAx>
      <c:valAx>
        <c:axId val="12561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>
          <a:alpha val="8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 4'!$B$1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'Shop 4'!$A$2:$A$20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4'!$B$2:$B$14</c:f>
              <c:numCache>
                <c:formatCode>General</c:formatCode>
                <c:ptCount val="13"/>
                <c:pt idx="0">
                  <c:v>50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C-4FA4-A4EA-E232AA987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026224"/>
        <c:axId val="335028720"/>
      </c:lineChart>
      <c:catAx>
        <c:axId val="33502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8720"/>
        <c:crosses val="autoZero"/>
        <c:auto val="1"/>
        <c:lblAlgn val="ctr"/>
        <c:lblOffset val="100"/>
        <c:noMultiLvlLbl val="0"/>
      </c:catAx>
      <c:valAx>
        <c:axId val="335028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in th.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'Shop 4'!$M$1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4'!$L$2</c:f>
              <c:strCache>
                <c:ptCount val="1"/>
                <c:pt idx="0">
                  <c:v>Shop 4</c:v>
                </c:pt>
              </c:strCache>
            </c:strRef>
          </c:cat>
          <c:val>
            <c:numRef>
              <c:f>'Shop 4'!$M$2</c:f>
              <c:numCache>
                <c:formatCode>General</c:formatCode>
                <c:ptCount val="1"/>
                <c:pt idx="0">
                  <c:v>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2F-492B-B548-ED61880924BB}"/>
            </c:ext>
          </c:extLst>
        </c:ser>
        <c:ser>
          <c:idx val="0"/>
          <c:order val="1"/>
          <c:tx>
            <c:strRef>
              <c:f>'Shop 4'!$N$1</c:f>
              <c:strCache>
                <c:ptCount val="1"/>
                <c:pt idx="0">
                  <c:v>Wages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4'!$L$2</c:f>
              <c:strCache>
                <c:ptCount val="1"/>
                <c:pt idx="0">
                  <c:v>Shop 4</c:v>
                </c:pt>
              </c:strCache>
            </c:strRef>
          </c:cat>
          <c:val>
            <c:numRef>
              <c:f>'Shop 4'!$N$2</c:f>
              <c:numCache>
                <c:formatCode>General</c:formatCode>
                <c:ptCount val="1"/>
                <c:pt idx="0">
                  <c:v>12345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F-492B-B548-ED61880924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69427024"/>
        <c:axId val="269434928"/>
        <c:extLst/>
      </c:barChart>
      <c:catAx>
        <c:axId val="26942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34928"/>
        <c:crosses val="autoZero"/>
        <c:auto val="1"/>
        <c:lblAlgn val="ctr"/>
        <c:lblOffset val="100"/>
        <c:noMultiLvlLbl val="0"/>
      </c:catAx>
      <c:valAx>
        <c:axId val="269434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Sales: week vs last year's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'Shop 5'!$B$1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5'!$A$2:$A$14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5'!$B$2:$B$14</c:f>
              <c:numCache>
                <c:formatCode>General</c:formatCode>
                <c:ptCount val="13"/>
                <c:pt idx="0">
                  <c:v>50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EF-42FA-98AF-DE65ABB01E60}"/>
            </c:ext>
          </c:extLst>
        </c:ser>
        <c:ser>
          <c:idx val="1"/>
          <c:order val="1"/>
          <c:tx>
            <c:strRef>
              <c:f>'Shop 5'!$C$1</c:f>
              <c:strCache>
                <c:ptCount val="1"/>
                <c:pt idx="0">
                  <c:v>Sales last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'Shop 5'!$A$2:$A$14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5'!$C$2:$C$14</c:f>
              <c:numCache>
                <c:formatCode>General</c:formatCode>
                <c:ptCount val="13"/>
                <c:pt idx="0">
                  <c:v>100</c:v>
                </c:pt>
                <c:pt idx="1">
                  <c:v>21965.26</c:v>
                </c:pt>
                <c:pt idx="2">
                  <c:v>25648.22</c:v>
                </c:pt>
                <c:pt idx="3">
                  <c:v>12345.66</c:v>
                </c:pt>
                <c:pt idx="4">
                  <c:v>9999.5499999999993</c:v>
                </c:pt>
                <c:pt idx="5">
                  <c:v>15296.11</c:v>
                </c:pt>
                <c:pt idx="6">
                  <c:v>12124</c:v>
                </c:pt>
                <c:pt idx="7">
                  <c:v>12345</c:v>
                </c:pt>
                <c:pt idx="8">
                  <c:v>23456.78</c:v>
                </c:pt>
                <c:pt idx="9">
                  <c:v>34567.89</c:v>
                </c:pt>
                <c:pt idx="10">
                  <c:v>45678.9</c:v>
                </c:pt>
                <c:pt idx="11">
                  <c:v>31313.31</c:v>
                </c:pt>
                <c:pt idx="12">
                  <c:v>9892.5499999999993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EF-42FA-98AF-DE65ABB01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424944"/>
        <c:axId val="269443664"/>
      </c:barChart>
      <c:catAx>
        <c:axId val="26942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43664"/>
        <c:crosses val="autoZero"/>
        <c:auto val="1"/>
        <c:lblAlgn val="ctr"/>
        <c:lblOffset val="100"/>
        <c:noMultiLvlLbl val="0"/>
      </c:catAx>
      <c:valAx>
        <c:axId val="2694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'Shop 5'!$F$1</c:f>
              <c:strCache>
                <c:ptCount val="1"/>
                <c:pt idx="0">
                  <c:v>Sales (%)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8B-4B7E-A412-D492C0BE210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8B-4B7E-A412-D492C0BE210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8B-4B7E-A412-D492C0BE210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8B-4B7E-A412-D492C0BE210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8B-4B7E-A412-D492C0BE2105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8B-4B7E-A412-D492C0BE21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'Shop 5'!$E$2:$E$7</c:f>
              <c:strCache>
                <c:ptCount val="6"/>
                <c:pt idx="0">
                  <c:v>Costa</c:v>
                </c:pt>
                <c:pt idx="1">
                  <c:v>Licences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5'!$F$2:$F$7</c:f>
              <c:numCache>
                <c:formatCode>0.00%</c:formatCode>
                <c:ptCount val="6"/>
                <c:pt idx="0">
                  <c:v>6.1727999999999998E-2</c:v>
                </c:pt>
                <c:pt idx="1">
                  <c:v>7.6488500000000001E-2</c:v>
                </c:pt>
                <c:pt idx="2">
                  <c:v>8.9512999999999995E-2</c:v>
                </c:pt>
                <c:pt idx="3">
                  <c:v>0.110725</c:v>
                </c:pt>
                <c:pt idx="4">
                  <c:v>0.12611649999999999</c:v>
                </c:pt>
                <c:pt idx="5">
                  <c:v>0.27775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8B-4B7E-A412-D492C0BE210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'Shop 5'!$I$1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5'!$H$2:$H$7</c:f>
              <c:strCache>
                <c:ptCount val="6"/>
                <c:pt idx="0">
                  <c:v>Costa</c:v>
                </c:pt>
                <c:pt idx="1">
                  <c:v>Liscence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'Shop 5'!$I$2:$I$7</c:f>
              <c:numCache>
                <c:formatCode>General</c:formatCode>
                <c:ptCount val="6"/>
                <c:pt idx="0">
                  <c:v>1234.56</c:v>
                </c:pt>
                <c:pt idx="1">
                  <c:v>1529.77</c:v>
                </c:pt>
                <c:pt idx="2">
                  <c:v>1790.26</c:v>
                </c:pt>
                <c:pt idx="3">
                  <c:v>2214.5</c:v>
                </c:pt>
                <c:pt idx="4">
                  <c:v>2522.33</c:v>
                </c:pt>
                <c:pt idx="5">
                  <c:v>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6-490E-BCB2-E587AB3384A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5600448"/>
        <c:axId val="125615008"/>
      </c:barChart>
      <c:catAx>
        <c:axId val="125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008"/>
        <c:crosses val="autoZero"/>
        <c:auto val="1"/>
        <c:lblAlgn val="ctr"/>
        <c:lblOffset val="100"/>
        <c:noMultiLvlLbl val="0"/>
      </c:catAx>
      <c:valAx>
        <c:axId val="12561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>
          <a:alpha val="8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'Shop 5'!$B$1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'Shop 5'!$A$2:$A$20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'Shop 5'!$B$2:$B$20</c:f>
              <c:numCache>
                <c:formatCode>General</c:formatCode>
                <c:ptCount val="19"/>
                <c:pt idx="0">
                  <c:v>50</c:v>
                </c:pt>
                <c:pt idx="1">
                  <c:v>24393.34</c:v>
                </c:pt>
                <c:pt idx="2">
                  <c:v>22993.56</c:v>
                </c:pt>
                <c:pt idx="3">
                  <c:v>19003.78</c:v>
                </c:pt>
                <c:pt idx="4">
                  <c:v>26523.9</c:v>
                </c:pt>
                <c:pt idx="5">
                  <c:v>27953.119999999999</c:v>
                </c:pt>
                <c:pt idx="6">
                  <c:v>22323.34</c:v>
                </c:pt>
                <c:pt idx="7">
                  <c:v>25678.560000000001</c:v>
                </c:pt>
                <c:pt idx="8">
                  <c:v>23252.78</c:v>
                </c:pt>
                <c:pt idx="9">
                  <c:v>31293.9</c:v>
                </c:pt>
                <c:pt idx="10">
                  <c:v>25643.58</c:v>
                </c:pt>
                <c:pt idx="11">
                  <c:v>20123.580000000002</c:v>
                </c:pt>
                <c:pt idx="12">
                  <c:v>2234.58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B-4106-A54A-DB0005C6D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026224"/>
        <c:axId val="335028720"/>
      </c:lineChart>
      <c:catAx>
        <c:axId val="33502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8720"/>
        <c:crosses val="autoZero"/>
        <c:auto val="1"/>
        <c:lblAlgn val="ctr"/>
        <c:lblOffset val="100"/>
        <c:noMultiLvlLbl val="0"/>
      </c:catAx>
      <c:valAx>
        <c:axId val="335028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in th.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'Shop 5'!$M$1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5'!$L$2</c:f>
              <c:strCache>
                <c:ptCount val="1"/>
                <c:pt idx="0">
                  <c:v>Shop 5</c:v>
                </c:pt>
              </c:strCache>
            </c:strRef>
          </c:cat>
          <c:val>
            <c:numRef>
              <c:f>'Shop 5'!$M$2</c:f>
              <c:numCache>
                <c:formatCode>General</c:formatCode>
                <c:ptCount val="1"/>
                <c:pt idx="0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C-47DF-B89D-F49BA10EE7D2}"/>
            </c:ext>
          </c:extLst>
        </c:ser>
        <c:ser>
          <c:idx val="0"/>
          <c:order val="1"/>
          <c:tx>
            <c:strRef>
              <c:f>'Shop 5'!$N$1</c:f>
              <c:strCache>
                <c:ptCount val="1"/>
                <c:pt idx="0">
                  <c:v>Wages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 5'!$L$2</c:f>
              <c:strCache>
                <c:ptCount val="1"/>
                <c:pt idx="0">
                  <c:v>Shop 5</c:v>
                </c:pt>
              </c:strCache>
            </c:strRef>
          </c:cat>
          <c:val>
            <c:numRef>
              <c:f>'Shop 5'!$N$2</c:f>
              <c:numCache>
                <c:formatCode>General</c:formatCode>
                <c:ptCount val="1"/>
                <c:pt idx="0">
                  <c:v>1356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C-47DF-B89D-F49BA10EE7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69427024"/>
        <c:axId val="269434928"/>
        <c:extLst/>
      </c:barChart>
      <c:catAx>
        <c:axId val="26942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34928"/>
        <c:crosses val="autoZero"/>
        <c:auto val="1"/>
        <c:lblAlgn val="ctr"/>
        <c:lblOffset val="100"/>
        <c:noMultiLvlLbl val="0"/>
      </c:catAx>
      <c:valAx>
        <c:axId val="269434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Sales: week vs last year's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Metadata!$B$1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Metadata!$A$2:$A$14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Metadata!$B$2:$B$14</c:f>
              <c:numCache>
                <c:formatCode>General</c:formatCode>
                <c:ptCount val="13"/>
                <c:pt idx="0">
                  <c:v>20250</c:v>
                </c:pt>
                <c:pt idx="1">
                  <c:v>121966.7</c:v>
                </c:pt>
                <c:pt idx="2">
                  <c:v>114967.8</c:v>
                </c:pt>
                <c:pt idx="3">
                  <c:v>95018.9</c:v>
                </c:pt>
                <c:pt idx="4">
                  <c:v>132619.5</c:v>
                </c:pt>
                <c:pt idx="5">
                  <c:v>139765.6</c:v>
                </c:pt>
                <c:pt idx="6">
                  <c:v>111616.7</c:v>
                </c:pt>
                <c:pt idx="7">
                  <c:v>128392.8</c:v>
                </c:pt>
                <c:pt idx="8">
                  <c:v>116263.9</c:v>
                </c:pt>
                <c:pt idx="9">
                  <c:v>156469.5</c:v>
                </c:pt>
                <c:pt idx="10">
                  <c:v>128217.90000000001</c:v>
                </c:pt>
                <c:pt idx="11">
                  <c:v>100617.90000000001</c:v>
                </c:pt>
                <c:pt idx="12">
                  <c:v>11172.9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5-467F-880B-0E9A05EAA6E3}"/>
            </c:ext>
          </c:extLst>
        </c:ser>
        <c:ser>
          <c:idx val="1"/>
          <c:order val="1"/>
          <c:tx>
            <c:strRef>
              <c:f>Metadata!$C$1</c:f>
              <c:strCache>
                <c:ptCount val="1"/>
                <c:pt idx="0">
                  <c:v>Sales last 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Metadata!$A$2:$A$14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Metadata!$C$2:$C$14</c:f>
              <c:numCache>
                <c:formatCode>General</c:formatCode>
                <c:ptCount val="13"/>
                <c:pt idx="0">
                  <c:v>500</c:v>
                </c:pt>
                <c:pt idx="1">
                  <c:v>109826.29999999999</c:v>
                </c:pt>
                <c:pt idx="2">
                  <c:v>128241.1</c:v>
                </c:pt>
                <c:pt idx="3">
                  <c:v>61728.3</c:v>
                </c:pt>
                <c:pt idx="4">
                  <c:v>49997.75</c:v>
                </c:pt>
                <c:pt idx="5">
                  <c:v>76480.55</c:v>
                </c:pt>
                <c:pt idx="6">
                  <c:v>60620</c:v>
                </c:pt>
                <c:pt idx="7">
                  <c:v>61725</c:v>
                </c:pt>
                <c:pt idx="8">
                  <c:v>117283.9</c:v>
                </c:pt>
                <c:pt idx="9">
                  <c:v>172839.45</c:v>
                </c:pt>
                <c:pt idx="10">
                  <c:v>228394.5</c:v>
                </c:pt>
                <c:pt idx="11">
                  <c:v>156566.55000000002</c:v>
                </c:pt>
                <c:pt idx="12">
                  <c:v>49462.75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5-467F-880B-0E9A05EAA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9424944"/>
        <c:axId val="269443664"/>
      </c:barChart>
      <c:catAx>
        <c:axId val="26942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43664"/>
        <c:crosses val="autoZero"/>
        <c:auto val="1"/>
        <c:lblAlgn val="ctr"/>
        <c:lblOffset val="100"/>
        <c:noMultiLvlLbl val="0"/>
      </c:catAx>
      <c:valAx>
        <c:axId val="2694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Metadata!$F$1</c:f>
              <c:strCache>
                <c:ptCount val="1"/>
                <c:pt idx="0">
                  <c:v>Sales (%)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A80-425A-923B-175C6E30608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80-425A-923B-175C6E30608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A80-425A-923B-175C6E30608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80-425A-923B-175C6E30608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A80-425A-923B-175C6E30608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A80-425A-923B-175C6E3060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Metadata!$E$2:$E$7</c:f>
              <c:strCache>
                <c:ptCount val="6"/>
                <c:pt idx="0">
                  <c:v>Costa</c:v>
                </c:pt>
                <c:pt idx="1">
                  <c:v>Licence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Metadata!$F$2:$F$7</c:f>
              <c:numCache>
                <c:formatCode>0.00%</c:formatCode>
                <c:ptCount val="6"/>
                <c:pt idx="0">
                  <c:v>5.0879111111111111E-2</c:v>
                </c:pt>
                <c:pt idx="1">
                  <c:v>7.3189199999999996E-2</c:v>
                </c:pt>
                <c:pt idx="2">
                  <c:v>8.8545599999999988E-2</c:v>
                </c:pt>
                <c:pt idx="3">
                  <c:v>0.1040952</c:v>
                </c:pt>
                <c:pt idx="4">
                  <c:v>0.11995989999999999</c:v>
                </c:pt>
                <c:pt idx="5">
                  <c:v>0.2170966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80-425A-923B-175C6E3060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Metadata!$I$1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Metadata!$H$2:$H$7</c:f>
              <c:strCache>
                <c:ptCount val="6"/>
                <c:pt idx="0">
                  <c:v>Costa</c:v>
                </c:pt>
                <c:pt idx="1">
                  <c:v>Liscence</c:v>
                </c:pt>
                <c:pt idx="2">
                  <c:v>Grocery</c:v>
                </c:pt>
                <c:pt idx="3">
                  <c:v>Confectionary</c:v>
                </c:pt>
                <c:pt idx="4">
                  <c:v>Cigarette</c:v>
                </c:pt>
                <c:pt idx="5">
                  <c:v>Hot food</c:v>
                </c:pt>
              </c:strCache>
            </c:strRef>
          </c:cat>
          <c:val>
            <c:numRef>
              <c:f>Metadata!$I$2:$I$7</c:f>
              <c:numCache>
                <c:formatCode>General</c:formatCode>
                <c:ptCount val="6"/>
                <c:pt idx="0">
                  <c:v>4579.12</c:v>
                </c:pt>
                <c:pt idx="1">
                  <c:v>7318.92</c:v>
                </c:pt>
                <c:pt idx="2">
                  <c:v>8854.56</c:v>
                </c:pt>
                <c:pt idx="3">
                  <c:v>10409.52</c:v>
                </c:pt>
                <c:pt idx="4">
                  <c:v>11995.99</c:v>
                </c:pt>
                <c:pt idx="5">
                  <c:v>21709.66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1-4D02-8883-7E51926002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5600448"/>
        <c:axId val="125615008"/>
      </c:barChart>
      <c:catAx>
        <c:axId val="125600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15008"/>
        <c:crosses val="autoZero"/>
        <c:auto val="1"/>
        <c:lblAlgn val="ctr"/>
        <c:lblOffset val="100"/>
        <c:noMultiLvlLbl val="0"/>
      </c:catAx>
      <c:valAx>
        <c:axId val="12561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0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>
          <a:alpha val="8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Metadata!$B$1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Metadata!$A$2:$A$20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cat>
          <c:val>
            <c:numRef>
              <c:f>Metadata!$B$2:$B$14</c:f>
              <c:numCache>
                <c:formatCode>General</c:formatCode>
                <c:ptCount val="13"/>
                <c:pt idx="0">
                  <c:v>20250</c:v>
                </c:pt>
                <c:pt idx="1">
                  <c:v>121966.7</c:v>
                </c:pt>
                <c:pt idx="2">
                  <c:v>114967.8</c:v>
                </c:pt>
                <c:pt idx="3">
                  <c:v>95018.9</c:v>
                </c:pt>
                <c:pt idx="4">
                  <c:v>132619.5</c:v>
                </c:pt>
                <c:pt idx="5">
                  <c:v>139765.6</c:v>
                </c:pt>
                <c:pt idx="6">
                  <c:v>111616.7</c:v>
                </c:pt>
                <c:pt idx="7">
                  <c:v>128392.8</c:v>
                </c:pt>
                <c:pt idx="8">
                  <c:v>116263.9</c:v>
                </c:pt>
                <c:pt idx="9">
                  <c:v>156469.5</c:v>
                </c:pt>
                <c:pt idx="10">
                  <c:v>128217.90000000001</c:v>
                </c:pt>
                <c:pt idx="11">
                  <c:v>100617.90000000001</c:v>
                </c:pt>
                <c:pt idx="12">
                  <c:v>11172.9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D-4470-ADBD-BAD1B442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026224"/>
        <c:axId val="335028720"/>
      </c:lineChart>
      <c:catAx>
        <c:axId val="3350262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8720"/>
        <c:crosses val="autoZero"/>
        <c:auto val="1"/>
        <c:lblAlgn val="ctr"/>
        <c:lblOffset val="100"/>
        <c:noMultiLvlLbl val="0"/>
      </c:catAx>
      <c:valAx>
        <c:axId val="335028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in th.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2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Metadata!$M$1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Metadata!$L$2:$L$6</c:f>
              <c:strCache>
                <c:ptCount val="5"/>
                <c:pt idx="0">
                  <c:v>Canary Wharf</c:v>
                </c:pt>
                <c:pt idx="1">
                  <c:v>Dougalls</c:v>
                </c:pt>
                <c:pt idx="2">
                  <c:v>Turves Green</c:v>
                </c:pt>
                <c:pt idx="3">
                  <c:v>Millenium</c:v>
                </c:pt>
                <c:pt idx="4">
                  <c:v>Warstock</c:v>
                </c:pt>
              </c:strCache>
            </c:strRef>
          </c:cat>
          <c:val>
            <c:numRef>
              <c:f>Metadata!$M$2:$M$6</c:f>
              <c:numCache>
                <c:formatCode>General</c:formatCode>
                <c:ptCount val="5"/>
                <c:pt idx="0">
                  <c:v>199</c:v>
                </c:pt>
                <c:pt idx="1">
                  <c:v>198</c:v>
                </c:pt>
                <c:pt idx="2">
                  <c:v>456</c:v>
                </c:pt>
                <c:pt idx="3">
                  <c:v>220</c:v>
                </c:pt>
                <c:pt idx="4">
                  <c:v>1449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0-4875-B15E-0FCC333F392A}"/>
            </c:ext>
          </c:extLst>
        </c:ser>
        <c:ser>
          <c:idx val="0"/>
          <c:order val="1"/>
          <c:tx>
            <c:strRef>
              <c:f>Metadata!$N$1</c:f>
              <c:strCache>
                <c:ptCount val="1"/>
                <c:pt idx="0">
                  <c:v>Wages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Metadata!$L$2:$L$6</c:f>
              <c:strCache>
                <c:ptCount val="5"/>
                <c:pt idx="0">
                  <c:v>Canary Wharf</c:v>
                </c:pt>
                <c:pt idx="1">
                  <c:v>Dougalls</c:v>
                </c:pt>
                <c:pt idx="2">
                  <c:v>Turves Green</c:v>
                </c:pt>
                <c:pt idx="3">
                  <c:v>Millenium</c:v>
                </c:pt>
                <c:pt idx="4">
                  <c:v>Warstock</c:v>
                </c:pt>
              </c:strCache>
            </c:strRef>
          </c:cat>
          <c:val>
            <c:numRef>
              <c:f>Metadata!$N$2:$N$6</c:f>
              <c:numCache>
                <c:formatCode>General</c:formatCode>
                <c:ptCount val="5"/>
                <c:pt idx="0">
                  <c:v>1356</c:v>
                </c:pt>
                <c:pt idx="1">
                  <c:v>1799</c:v>
                </c:pt>
                <c:pt idx="2">
                  <c:v>2222</c:v>
                </c:pt>
                <c:pt idx="3">
                  <c:v>2222</c:v>
                </c:pt>
                <c:pt idx="4">
                  <c:v>12345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0-4875-B15E-0FCC333F392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69427024"/>
        <c:axId val="269434928"/>
        <c:extLst/>
      </c:barChart>
      <c:catAx>
        <c:axId val="269427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Shops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34928"/>
        <c:crosses val="autoZero"/>
        <c:auto val="1"/>
        <c:lblAlgn val="ctr"/>
        <c:lblOffset val="100"/>
        <c:noMultiLvlLbl val="0"/>
      </c:catAx>
      <c:valAx>
        <c:axId val="2694349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8312</xdr:colOff>
      <xdr:row>19</xdr:row>
      <xdr:rowOff>24938</xdr:rowOff>
    </xdr:from>
    <xdr:to>
      <xdr:col>12</xdr:col>
      <xdr:colOff>662642</xdr:colOff>
      <xdr:row>33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7F9D4-08C6-4581-B564-1DAD2CD58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4157</xdr:colOff>
      <xdr:row>36</xdr:row>
      <xdr:rowOff>24939</xdr:rowOff>
    </xdr:from>
    <xdr:to>
      <xdr:col>5</xdr:col>
      <xdr:colOff>669175</xdr:colOff>
      <xdr:row>50</xdr:row>
      <xdr:rowOff>91441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449AD-96AA-4AA1-A1B4-B70AB7D45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153787</xdr:colOff>
      <xdr:row>36</xdr:row>
      <xdr:rowOff>16625</xdr:rowOff>
    </xdr:from>
    <xdr:to>
      <xdr:col>12</xdr:col>
      <xdr:colOff>652550</xdr:colOff>
      <xdr:row>50</xdr:row>
      <xdr:rowOff>83127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EA9AFE-69CF-4B1A-B2F3-71D47079E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51</xdr:row>
      <xdr:rowOff>24937</xdr:rowOff>
    </xdr:from>
    <xdr:to>
      <xdr:col>12</xdr:col>
      <xdr:colOff>669175</xdr:colOff>
      <xdr:row>65</xdr:row>
      <xdr:rowOff>91439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DD81D4-44BC-4393-B17C-97F9C08F2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165519</xdr:colOff>
      <xdr:row>19</xdr:row>
      <xdr:rowOff>6843</xdr:rowOff>
    </xdr:from>
    <xdr:to>
      <xdr:col>20</xdr:col>
      <xdr:colOff>82392</xdr:colOff>
      <xdr:row>33</xdr:row>
      <xdr:rowOff>149629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6D467A-1CD8-49C4-87E5-8E987B28F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665017</xdr:colOff>
      <xdr:row>17</xdr:row>
      <xdr:rowOff>24938</xdr:rowOff>
    </xdr:from>
    <xdr:to>
      <xdr:col>14</xdr:col>
      <xdr:colOff>548640</xdr:colOff>
      <xdr:row>31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6D4A86-E229-84E4-87F0-21B8ED3F3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4157</xdr:colOff>
      <xdr:row>33</xdr:row>
      <xdr:rowOff>8313</xdr:rowOff>
    </xdr:from>
    <xdr:to>
      <xdr:col>7</xdr:col>
      <xdr:colOff>353291</xdr:colOff>
      <xdr:row>47</xdr:row>
      <xdr:rowOff>74815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008C68-485A-2A26-A144-3396A3404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697808</xdr:colOff>
      <xdr:row>33</xdr:row>
      <xdr:rowOff>32789</xdr:rowOff>
    </xdr:from>
    <xdr:to>
      <xdr:col>14</xdr:col>
      <xdr:colOff>406863</xdr:colOff>
      <xdr:row>47</xdr:row>
      <xdr:rowOff>99291</xdr:rowOff>
    </xdr:to>
    <xdr:graphicFrame macro="">
      <xdr:nvGraphicFramePr>
        <xdr:cNvPr id="4" name="Chart 3" descr="Chart type: Clustered Bar. 'Sales'&#10;&#10;Description automatically generated">
          <a:extLst>
            <a:ext uri="{FF2B5EF4-FFF2-40B4-BE49-F238E27FC236}">
              <a16:creationId xmlns:a16="http://schemas.microsoft.com/office/drawing/2014/main" id="{25A22CB2-6628-EAC1-F272-7B3330343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24475</xdr:colOff>
      <xdr:row>48</xdr:row>
      <xdr:rowOff>90978</xdr:rowOff>
    </xdr:from>
    <xdr:to>
      <xdr:col>14</xdr:col>
      <xdr:colOff>423949</xdr:colOff>
      <xdr:row>62</xdr:row>
      <xdr:rowOff>157480</xdr:rowOff>
    </xdr:to>
    <xdr:graphicFrame macro="">
      <xdr:nvGraphicFramePr>
        <xdr:cNvPr id="5" name="Chart 4" descr="Chart type: Line. 'Field2'&#10;&#10;Description automatically generated">
          <a:extLst>
            <a:ext uri="{FF2B5EF4-FFF2-40B4-BE49-F238E27FC236}">
              <a16:creationId xmlns:a16="http://schemas.microsoft.com/office/drawing/2014/main" id="{8663E4F7-1E66-3F2B-1844-20A817876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195348</xdr:colOff>
      <xdr:row>17</xdr:row>
      <xdr:rowOff>8312</xdr:rowOff>
    </xdr:from>
    <xdr:to>
      <xdr:col>22</xdr:col>
      <xdr:colOff>112220</xdr:colOff>
      <xdr:row>31</xdr:row>
      <xdr:rowOff>99754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FA287FA-93AE-49E9-5436-E9E1F79E4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199505</xdr:colOff>
      <xdr:row>20</xdr:row>
      <xdr:rowOff>124690</xdr:rowOff>
    </xdr:from>
    <xdr:to>
      <xdr:col>13</xdr:col>
      <xdr:colOff>130628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BCA1B-FB7A-E0FD-62FB-6DEA24A46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178724</xdr:colOff>
      <xdr:row>35</xdr:row>
      <xdr:rowOff>149630</xdr:rowOff>
    </xdr:from>
    <xdr:to>
      <xdr:col>6</xdr:col>
      <xdr:colOff>103909</xdr:colOff>
      <xdr:row>50</xdr:row>
      <xdr:rowOff>24939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A20645-D772-FF85-F8C4-57D08D0F3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353292</xdr:colOff>
      <xdr:row>35</xdr:row>
      <xdr:rowOff>166254</xdr:rowOff>
    </xdr:from>
    <xdr:to>
      <xdr:col>13</xdr:col>
      <xdr:colOff>128848</xdr:colOff>
      <xdr:row>50</xdr:row>
      <xdr:rowOff>41563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9B5213-D5C9-268E-31B8-B46059416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178723</xdr:colOff>
      <xdr:row>51</xdr:row>
      <xdr:rowOff>16624</xdr:rowOff>
    </xdr:from>
    <xdr:to>
      <xdr:col>13</xdr:col>
      <xdr:colOff>124691</xdr:colOff>
      <xdr:row>65</xdr:row>
      <xdr:rowOff>83126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F811C2-9A5A-DDBD-40D9-C764207D1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464777</xdr:colOff>
      <xdr:row>20</xdr:row>
      <xdr:rowOff>123223</xdr:rowOff>
    </xdr:from>
    <xdr:to>
      <xdr:col>20</xdr:col>
      <xdr:colOff>381650</xdr:colOff>
      <xdr:row>35</xdr:row>
      <xdr:rowOff>41564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BCEA2E-65C2-D807-7675-168C72B25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199505</xdr:colOff>
      <xdr:row>20</xdr:row>
      <xdr:rowOff>124690</xdr:rowOff>
    </xdr:from>
    <xdr:to>
      <xdr:col>13</xdr:col>
      <xdr:colOff>130628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14951-9EC8-4B73-8792-BB3CF946E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178724</xdr:colOff>
      <xdr:row>35</xdr:row>
      <xdr:rowOff>149630</xdr:rowOff>
    </xdr:from>
    <xdr:to>
      <xdr:col>6</xdr:col>
      <xdr:colOff>103909</xdr:colOff>
      <xdr:row>50</xdr:row>
      <xdr:rowOff>24939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5763AF-A4DF-4144-AC4F-697B5595C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353292</xdr:colOff>
      <xdr:row>35</xdr:row>
      <xdr:rowOff>166254</xdr:rowOff>
    </xdr:from>
    <xdr:to>
      <xdr:col>13</xdr:col>
      <xdr:colOff>128848</xdr:colOff>
      <xdr:row>50</xdr:row>
      <xdr:rowOff>41563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3E708A-C1BB-4970-BAC8-B91E1678C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178723</xdr:colOff>
      <xdr:row>51</xdr:row>
      <xdr:rowOff>16624</xdr:rowOff>
    </xdr:from>
    <xdr:to>
      <xdr:col>13</xdr:col>
      <xdr:colOff>124691</xdr:colOff>
      <xdr:row>65</xdr:row>
      <xdr:rowOff>83126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1E8D1C-D0AF-45E6-AAB8-48528BE23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481402</xdr:colOff>
      <xdr:row>20</xdr:row>
      <xdr:rowOff>106596</xdr:rowOff>
    </xdr:from>
    <xdr:to>
      <xdr:col>20</xdr:col>
      <xdr:colOff>398275</xdr:colOff>
      <xdr:row>35</xdr:row>
      <xdr:rowOff>8312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E6DA6-7394-4B82-AE1D-A804DD74A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199505</xdr:colOff>
      <xdr:row>20</xdr:row>
      <xdr:rowOff>124690</xdr:rowOff>
    </xdr:from>
    <xdr:to>
      <xdr:col>13</xdr:col>
      <xdr:colOff>130628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9D6CE-C6C3-4CE1-BAB6-6EDB06FA6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178724</xdr:colOff>
      <xdr:row>35</xdr:row>
      <xdr:rowOff>149630</xdr:rowOff>
    </xdr:from>
    <xdr:to>
      <xdr:col>6</xdr:col>
      <xdr:colOff>103909</xdr:colOff>
      <xdr:row>50</xdr:row>
      <xdr:rowOff>24939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E65920-7499-4CD0-B9AE-14970EFA4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353292</xdr:colOff>
      <xdr:row>35</xdr:row>
      <xdr:rowOff>166254</xdr:rowOff>
    </xdr:from>
    <xdr:to>
      <xdr:col>13</xdr:col>
      <xdr:colOff>128848</xdr:colOff>
      <xdr:row>50</xdr:row>
      <xdr:rowOff>41563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DD28E2-2CB0-49BD-B75A-9739D655E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178723</xdr:colOff>
      <xdr:row>51</xdr:row>
      <xdr:rowOff>16624</xdr:rowOff>
    </xdr:from>
    <xdr:to>
      <xdr:col>13</xdr:col>
      <xdr:colOff>124691</xdr:colOff>
      <xdr:row>65</xdr:row>
      <xdr:rowOff>83126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0DC3C0-F5BC-429E-862B-23D50E9D2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323461</xdr:colOff>
      <xdr:row>20</xdr:row>
      <xdr:rowOff>131535</xdr:rowOff>
    </xdr:from>
    <xdr:to>
      <xdr:col>20</xdr:col>
      <xdr:colOff>240334</xdr:colOff>
      <xdr:row>35</xdr:row>
      <xdr:rowOff>16625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CBF754-B718-4ACE-AD9A-9EC22C601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199505</xdr:colOff>
      <xdr:row>20</xdr:row>
      <xdr:rowOff>124690</xdr:rowOff>
    </xdr:from>
    <xdr:to>
      <xdr:col>13</xdr:col>
      <xdr:colOff>130628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1CBF-AE79-4F8C-8F73-585A5DB0A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178724</xdr:colOff>
      <xdr:row>35</xdr:row>
      <xdr:rowOff>149630</xdr:rowOff>
    </xdr:from>
    <xdr:to>
      <xdr:col>6</xdr:col>
      <xdr:colOff>103909</xdr:colOff>
      <xdr:row>50</xdr:row>
      <xdr:rowOff>24939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87E42D-DE17-49EF-9B0C-20EC41D82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353292</xdr:colOff>
      <xdr:row>35</xdr:row>
      <xdr:rowOff>166254</xdr:rowOff>
    </xdr:from>
    <xdr:to>
      <xdr:col>13</xdr:col>
      <xdr:colOff>128848</xdr:colOff>
      <xdr:row>50</xdr:row>
      <xdr:rowOff>41563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004BB-9E1A-4080-8F7A-400DB8A7D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178723</xdr:colOff>
      <xdr:row>51</xdr:row>
      <xdr:rowOff>16624</xdr:rowOff>
    </xdr:from>
    <xdr:to>
      <xdr:col>13</xdr:col>
      <xdr:colOff>124691</xdr:colOff>
      <xdr:row>65</xdr:row>
      <xdr:rowOff>83126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C37B4-53F1-4C7F-8D7C-9EF62BDF7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489717</xdr:colOff>
      <xdr:row>20</xdr:row>
      <xdr:rowOff>114909</xdr:rowOff>
    </xdr:from>
    <xdr:to>
      <xdr:col>20</xdr:col>
      <xdr:colOff>406590</xdr:colOff>
      <xdr:row>45</xdr:row>
      <xdr:rowOff>189725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773633-DC1F-4199-AF48-D5AE8EE6F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2F9100-ACA5-4413-A997-DD39617919F5}" name="Table112" displayName="Table112" ref="A1:C14" totalsRowShown="0">
  <autoFilter ref="A1:C14" xr:uid="{C0D69807-A29E-41D6-BEEC-AFECD0E7163A}"/>
  <tableColumns count="3">
    <tableColumn id="1" xr3:uid="{B47DBA76-5C1B-44D7-9568-65747F1E5397}" name="Week"/>
    <tableColumn id="2" xr3:uid="{72AA334E-1B92-452B-BDCD-4FC6EC9FDDEC}" name="Sales"/>
    <tableColumn id="3" xr3:uid="{A77E2EA4-A1F3-4AA8-AF7A-260F091C2F22}" name="Sales last 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A98881-9F04-492F-9ECF-797DB3EC999A}" name="Table1313" displayName="Table1313" ref="E1:F7" totalsRowShown="0" headerRowDxfId="59" dataDxfId="58">
  <autoFilter ref="E1:F7" xr:uid="{4167E5C2-C774-4098-AF08-28CEBE53247C}"/>
  <tableColumns count="2">
    <tableColumn id="1" xr3:uid="{8BD1FC6F-ED12-41D8-811F-44B52B421C2D}" name="Categories(%)" dataDxfId="57"/>
    <tableColumn id="2" xr3:uid="{1E250126-E7C2-44C6-AB2C-2DD8941B5449}" name="Sales (%)" dataDxfId="56">
      <calculatedColumnFormula>Table314[[#This Row],[Sales]]/Table314[[#This Row],[Total Sales]]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036418-42A1-4E73-AA06-02FAC24A3664}" name="Table314" displayName="Table314" ref="H1:J7" totalsRowShown="0" headerRowDxfId="55" dataDxfId="54">
  <autoFilter ref="H1:J7" xr:uid="{98AEF5FD-9591-4EA2-85C3-3E98CD6E9CBC}"/>
  <sortState xmlns:xlrd2="http://schemas.microsoft.com/office/spreadsheetml/2017/richdata2" ref="H2:I7">
    <sortCondition ref="I1:I7"/>
  </sortState>
  <tableColumns count="3">
    <tableColumn id="1" xr3:uid="{F638CE2B-3E30-4217-BB3B-597E9F92069A}" name="Category" dataDxfId="53"/>
    <tableColumn id="2" xr3:uid="{D9672CDD-71F0-4890-81C1-D6A9D5B1EC99}" name="Sales" dataDxfId="52"/>
    <tableColumn id="3" xr3:uid="{499F93E8-A6C1-406A-A07C-3DF8208EB8AC}" name="Total Sale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72245E-1FE2-4BE2-B12F-29C058273795}" name="Table415" displayName="Table415" ref="L1:N2" totalsRowShown="0">
  <autoFilter ref="L1:N2" xr:uid="{35DC30DF-C1AC-47A7-B32F-E46D4B07EC84}"/>
  <sortState xmlns:xlrd2="http://schemas.microsoft.com/office/spreadsheetml/2017/richdata2" ref="L2:N14">
    <sortCondition ref="N1:N14"/>
  </sortState>
  <tableColumns count="3">
    <tableColumn id="1" xr3:uid="{4531BF05-DDD6-45D8-803F-3FB47A32FF01}" name="Name"/>
    <tableColumn id="2" xr3:uid="{593976B1-77CD-40F2-8D6C-C508C2CDC935}" name="Hours"/>
    <tableColumn id="3" xr3:uid="{D2BFA85E-0AF9-43CA-86A1-F909F911DAA4}" name="Wages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776E4E-3EB5-4CBD-A6CF-D5095B2C2F77}" name="Table16" displayName="Table16" ref="A1:C14" totalsRowShown="0">
  <autoFilter ref="A1:C14" xr:uid="{90776E4E-3EB5-4CBD-A6CF-D5095B2C2F77}"/>
  <tableColumns count="3">
    <tableColumn id="1" xr3:uid="{027B8F20-FFEC-42DE-8FEE-84AB25EC2642}" name="Week"/>
    <tableColumn id="2" xr3:uid="{30A363FC-222A-43ED-AE6C-31C52167C9C5}" name="Sales"/>
    <tableColumn id="3" xr3:uid="{3760E3F1-B87B-4D96-A167-F2BBE81FE94D}" name="Sales last 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CAA80D-5162-460F-9D48-BD7FA6438F77}" name="Table138" displayName="Table138" ref="E1:F7" totalsRowShown="0" headerRowDxfId="49" dataDxfId="48">
  <autoFilter ref="E1:F7" xr:uid="{7BCAA80D-5162-460F-9D48-BD7FA6438F77}"/>
  <tableColumns count="2">
    <tableColumn id="1" xr3:uid="{2DC520EF-2866-4999-AF61-F66E21F561C2}" name="Categories(%)" dataDxfId="47"/>
    <tableColumn id="2" xr3:uid="{6B4E10E5-FB59-4B7A-98E1-F98F2D50A867}" name="Sales (%)" dataDxfId="46">
      <calculatedColumnFormula>Table39[[#This Row],[Sales]]/Table39[[#This Row],[Total Sales]]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A21D5B-029A-4446-8E3E-217F1FC5C22F}" name="Table39" displayName="Table39" ref="H1:J7" totalsRowShown="0" headerRowDxfId="45" dataDxfId="44">
  <autoFilter ref="H1:J7" xr:uid="{11A21D5B-029A-4446-8E3E-217F1FC5C22F}"/>
  <sortState xmlns:xlrd2="http://schemas.microsoft.com/office/spreadsheetml/2017/richdata2" ref="H2:J7">
    <sortCondition ref="I1:I7"/>
  </sortState>
  <tableColumns count="3">
    <tableColumn id="1" xr3:uid="{5C4F4502-78E9-4DF7-B6BF-72F0300FEEE9}" name="Category" dataDxfId="43"/>
    <tableColumn id="2" xr3:uid="{76B3FE32-935E-4FF3-A230-131CB960F420}" name="Sales" dataDxfId="42"/>
    <tableColumn id="3" xr3:uid="{18865346-8D35-4910-8754-81B407C0195F}" name="Total Sales" dataDxfId="4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C9EFA60-237B-4DF1-A21F-47815B1D2854}" name="Table411" displayName="Table411" ref="L1:N2" totalsRowShown="0">
  <autoFilter ref="L1:N2" xr:uid="{1C9EFA60-237B-4DF1-A21F-47815B1D2854}"/>
  <sortState xmlns:xlrd2="http://schemas.microsoft.com/office/spreadsheetml/2017/richdata2" ref="L2:N14">
    <sortCondition ref="N1:N14"/>
  </sortState>
  <tableColumns count="3">
    <tableColumn id="1" xr3:uid="{146FC59E-6EED-4822-A21F-A84FB1E5C807}" name="Name"/>
    <tableColumn id="2" xr3:uid="{1BCE809D-886A-47F3-832E-BBD1CAE69EF4}" name="Hours"/>
    <tableColumn id="3" xr3:uid="{BADA6D2A-840F-46E5-902B-0687ACB184AA}" name="Wages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69807-A29E-41D6-BEEC-AFECD0E7163A}" name="Table1" displayName="Table1" ref="A1:C14" totalsRowShown="0">
  <autoFilter ref="A1:C14" xr:uid="{C0D69807-A29E-41D6-BEEC-AFECD0E7163A}"/>
  <tableColumns count="3">
    <tableColumn id="1" xr3:uid="{A2954487-71D0-468E-8EE1-84A881E0CB57}" name="Week"/>
    <tableColumn id="2" xr3:uid="{85775EEE-7070-457E-BCD0-721907682D9E}" name="Sales"/>
    <tableColumn id="3" xr3:uid="{04C1FFEF-940D-42C1-BDAA-4EA635A80B6D}" name="Sales last yea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7E5C2-C774-4098-AF08-28CEBE53247C}" name="Table13" displayName="Table13" ref="E1:F7" totalsRowShown="0" headerRowDxfId="39" dataDxfId="38">
  <autoFilter ref="E1:F7" xr:uid="{4167E5C2-C774-4098-AF08-28CEBE53247C}"/>
  <tableColumns count="2">
    <tableColumn id="1" xr3:uid="{DBFA5DAB-2C98-4A27-BF98-A8C578918C74}" name="Categories(%)" dataDxfId="37"/>
    <tableColumn id="2" xr3:uid="{F62E06F1-710C-49D5-88ED-004F3C997395}" name="Sales (%)" dataDxfId="36">
      <calculatedColumnFormula>Table3[[#This Row],[Sales]]/Table3[[#This Row],[Total Sales]]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EF5FD-9591-4EA2-85C3-3E98CD6E9CBC}" name="Table3" displayName="Table3" ref="H1:J7" totalsRowShown="0" headerRowDxfId="35" dataDxfId="34">
  <autoFilter ref="H1:J7" xr:uid="{98AEF5FD-9591-4EA2-85C3-3E98CD6E9CBC}"/>
  <sortState xmlns:xlrd2="http://schemas.microsoft.com/office/spreadsheetml/2017/richdata2" ref="H2:J7">
    <sortCondition ref="I1:I7"/>
  </sortState>
  <tableColumns count="3">
    <tableColumn id="1" xr3:uid="{44ED2F04-C07A-4514-A9F2-6446DA65A335}" name="Category" dataDxfId="33"/>
    <tableColumn id="2" xr3:uid="{6BBB84F9-1045-4F8E-A51C-543B2FAF102C}" name="Sales" dataDxfId="32"/>
    <tableColumn id="3" xr3:uid="{6896DC4E-5355-4990-A240-4A3525FAE0FC}" name="Total Sales" dataDxfId="3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C30DF-C1AC-47A7-B32F-E46D4B07EC84}" name="Table4" displayName="Table4" ref="L1:N2" totalsRowShown="0">
  <autoFilter ref="L1:N2" xr:uid="{35DC30DF-C1AC-47A7-B32F-E46D4B07EC84}"/>
  <sortState xmlns:xlrd2="http://schemas.microsoft.com/office/spreadsheetml/2017/richdata2" ref="L2:N14">
    <sortCondition ref="N1:N14"/>
  </sortState>
  <tableColumns count="3">
    <tableColumn id="1" xr3:uid="{8DB01505-8639-470C-8FDA-414C8D61E099}" name="Name"/>
    <tableColumn id="2" xr3:uid="{AF53C70B-3739-4ACA-8C8F-21FD80416BC3}" name="Hours"/>
    <tableColumn id="3" xr3:uid="{FE2F5AC6-F468-495C-BCC2-1EDE93823E4A}" name="Wages" dataDxfId="3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1DB389F-604C-44E7-B7F0-D47922B42A72}" name="Table120" displayName="Table120" ref="A1:C14" totalsRowShown="0">
  <autoFilter ref="A1:C14" xr:uid="{C0D69807-A29E-41D6-BEEC-AFECD0E7163A}"/>
  <tableColumns count="3">
    <tableColumn id="1" xr3:uid="{DD7497F0-7E29-436C-81C8-247A7946E705}" name="Week"/>
    <tableColumn id="2" xr3:uid="{ED45A800-2CA8-4B4A-8558-ACC62AFDE39D}" name="Sales"/>
    <tableColumn id="3" xr3:uid="{DB3BD931-B7A2-4614-8B19-4CF73C42424A}" name="Sales last yea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A010150-5D4B-46A4-BCCF-CFD253D6938F}" name="Table1321" displayName="Table1321" ref="E1:F7" totalsRowShown="0" headerRowDxfId="29" dataDxfId="28">
  <autoFilter ref="E1:F7" xr:uid="{4167E5C2-C774-4098-AF08-28CEBE53247C}"/>
  <tableColumns count="2">
    <tableColumn id="1" xr3:uid="{7BF3EBA0-8515-4900-8EE9-D7F3561E5AE5}" name="Categories(%)" dataDxfId="27"/>
    <tableColumn id="2" xr3:uid="{DD122987-AD2A-4E89-B7B5-39030714309E}" name="Sales (%)" dataDxfId="26">
      <calculatedColumnFormula>Table322[[#This Row],[Sales]]/Table322[[#This Row],[Total Sales]]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9A70ED-F2A2-4EA9-94AE-6F74923F28BA}" name="Table322" displayName="Table322" ref="H1:J7" totalsRowShown="0" headerRowDxfId="25" dataDxfId="24">
  <autoFilter ref="H1:J7" xr:uid="{98AEF5FD-9591-4EA2-85C3-3E98CD6E9CBC}"/>
  <sortState xmlns:xlrd2="http://schemas.microsoft.com/office/spreadsheetml/2017/richdata2" ref="H2:I7">
    <sortCondition ref="I1:I7"/>
  </sortState>
  <tableColumns count="3">
    <tableColumn id="1" xr3:uid="{7EEA1715-8C21-458D-AED6-E106FBBF43D5}" name="Category" dataDxfId="23"/>
    <tableColumn id="2" xr3:uid="{0123C0FB-32FB-4961-9F62-F86258D66C08}" name="Sales" dataDxfId="22"/>
    <tableColumn id="3" xr3:uid="{34756458-EABF-4D72-8A01-45E0ED8EED15}" name="Total Sales" dataDxfId="2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73F93BF-FE09-466C-BE44-43D0AAB7379E}" name="Table423" displayName="Table423" ref="L1:N2" totalsRowShown="0">
  <autoFilter ref="L1:N2" xr:uid="{35DC30DF-C1AC-47A7-B32F-E46D4B07EC84}"/>
  <sortState xmlns:xlrd2="http://schemas.microsoft.com/office/spreadsheetml/2017/richdata2" ref="L2:N14">
    <sortCondition ref="N1:N14"/>
  </sortState>
  <tableColumns count="3">
    <tableColumn id="1" xr3:uid="{22878065-DF55-4A1A-982D-3B31BEBEEA49}" name="Name"/>
    <tableColumn id="2" xr3:uid="{1B7EDD7A-74D0-4D38-BD26-655EC4D3649B}" name="Hours"/>
    <tableColumn id="3" xr3:uid="{E38F9BAE-A941-4416-83A8-00A5E8B687CC}" name="Wages" dataDxfId="2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4880F30-EEFF-41B1-97B9-64625A284BBB}" name="Table116" displayName="Table116" ref="A1:C14" totalsRowShown="0">
  <autoFilter ref="A1:C14" xr:uid="{C0D69807-A29E-41D6-BEEC-AFECD0E7163A}"/>
  <tableColumns count="3">
    <tableColumn id="1" xr3:uid="{4DFFADDD-BCCA-48DE-A0C9-5AE882E8CB91}" name="Week"/>
    <tableColumn id="2" xr3:uid="{D0DC1ED2-A790-4483-BD39-652D28E1A7C5}" name="Sales"/>
    <tableColumn id="3" xr3:uid="{A9035361-60A9-40C5-B496-F9072AE46644}" name="Sales last yea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3CB909D-B0A0-4B58-9248-A9E691A274DA}" name="Table1317" displayName="Table1317" ref="E1:F7" totalsRowShown="0" headerRowDxfId="19" dataDxfId="18">
  <autoFilter ref="E1:F7" xr:uid="{4167E5C2-C774-4098-AF08-28CEBE53247C}"/>
  <tableColumns count="2">
    <tableColumn id="1" xr3:uid="{9857740F-CB55-4970-8062-8F157B5FF633}" name="Categories(%)" dataDxfId="17"/>
    <tableColumn id="2" xr3:uid="{E2983F20-3D87-4BF6-810B-0C53210217FE}" name="Sales (%)" dataDxfId="16">
      <calculatedColumnFormula>Table318[[#This Row],[Sales]]/Table318[[#This Row],[Total Sales]]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5A326B8-8AFB-4191-A4A0-126593F0CDC2}" name="Table318" displayName="Table318" ref="H1:J7" totalsRowShown="0" headerRowDxfId="15" dataDxfId="14">
  <autoFilter ref="H1:J7" xr:uid="{98AEF5FD-9591-4EA2-85C3-3E98CD6E9CBC}"/>
  <sortState xmlns:xlrd2="http://schemas.microsoft.com/office/spreadsheetml/2017/richdata2" ref="H2:I7">
    <sortCondition ref="I1:I7"/>
  </sortState>
  <tableColumns count="3">
    <tableColumn id="1" xr3:uid="{A1E85FC9-5C39-4031-81AE-F1B7C59CFFBA}" name="Category" dataDxfId="13"/>
    <tableColumn id="2" xr3:uid="{B812D02B-91B8-42E7-90A2-57EB993DDE26}" name="Sales" dataDxfId="12"/>
    <tableColumn id="3" xr3:uid="{B82287EB-13A5-4FC3-934F-37F37D140806}" name="Total Sales" dataDxfId="1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3B61CE5-246C-499E-8D35-263010FAF53C}" name="Table419" displayName="Table419" ref="L1:N2" totalsRowShown="0">
  <autoFilter ref="L1:N2" xr:uid="{35DC30DF-C1AC-47A7-B32F-E46D4B07EC84}"/>
  <sortState xmlns:xlrd2="http://schemas.microsoft.com/office/spreadsheetml/2017/richdata2" ref="L2:N14">
    <sortCondition ref="N1:N14"/>
  </sortState>
  <tableColumns count="3">
    <tableColumn id="1" xr3:uid="{8E0CE18D-440D-4596-8833-065E6EE670A1}" name="Name"/>
    <tableColumn id="2" xr3:uid="{EDEB4BC8-C20D-42C7-B2C9-C29F539E099A}" name="Hours"/>
    <tableColumn id="3" xr3:uid="{DEA6BBC9-61F2-4098-B167-BCD0367D91C3}" name="Wages" dataDxfId="1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8770F93-0619-43C7-A874-105111B2AD0D}" name="Table124" displayName="Table124" ref="A1:C14" totalsRowShown="0">
  <autoFilter ref="A1:C14" xr:uid="{C0D69807-A29E-41D6-BEEC-AFECD0E7163A}"/>
  <tableColumns count="3">
    <tableColumn id="1" xr3:uid="{E6DB5CF8-38C5-44C4-B056-E0045A1E6B5E}" name="Week"/>
    <tableColumn id="2" xr3:uid="{57984423-BE49-4603-8B32-3232B2D21340}" name="Sales"/>
    <tableColumn id="3" xr3:uid="{A82ACBD8-7E4A-45E7-B025-63AB5C9823D5}" name="Sales last yea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37EE69E-102C-4734-9F64-ED5AFD968ED0}" name="Table1325" displayName="Table1325" ref="E1:F7" totalsRowShown="0" headerRowDxfId="9" dataDxfId="8">
  <autoFilter ref="E1:F7" xr:uid="{4167E5C2-C774-4098-AF08-28CEBE53247C}"/>
  <tableColumns count="2">
    <tableColumn id="1" xr3:uid="{2C99F06A-99A7-4FA6-8AA0-542702467364}" name="Categories(%)" dataDxfId="7"/>
    <tableColumn id="2" xr3:uid="{F1A6AA57-D775-4E5B-B1F1-414D22826015}" name="Sales (%)" dataDxfId="6">
      <calculatedColumnFormula>Table326[[#This Row],[Sales]]/Table326[[#This Row],[Total Sales]]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BB4F568-6E7A-4E47-8249-963A84194BDA}" name="Table326" displayName="Table326" ref="H1:J7" totalsRowShown="0" headerRowDxfId="5" dataDxfId="4">
  <autoFilter ref="H1:J7" xr:uid="{98AEF5FD-9591-4EA2-85C3-3E98CD6E9CBC}"/>
  <sortState xmlns:xlrd2="http://schemas.microsoft.com/office/spreadsheetml/2017/richdata2" ref="H2:I7">
    <sortCondition ref="I1:I7"/>
  </sortState>
  <tableColumns count="3">
    <tableColumn id="1" xr3:uid="{30545277-80A0-4FEC-8BD6-C4BB59813DAB}" name="Category" dataDxfId="3"/>
    <tableColumn id="2" xr3:uid="{CE0C42A5-AE9F-40FF-B8D8-F9710C513F51}" name="Sales" dataDxfId="2">
      <calculatedColumnFormula>SUM(Table314[[#This Row],[Sales]]+Table39[[#This Row],[Sales]]+Table3[[#This Row],[Sales]]+Table322[[#This Row],[Sales]]+Table318[[#This Row],[Sales]])</calculatedColumnFormula>
    </tableColumn>
    <tableColumn id="3" xr3:uid="{12B75C0D-8BAC-4B2D-9E1B-5F9C162FE16B}" name="Total Sales" dataDxfId="1">
      <calculatedColumnFormula>SUM(Table314[[#This Row],[Total Sales]]+Table39[[#This Row],[Total Sales]]+Table3[[#This Row],[Total Sales]]+Table322[[#This Row],[Total Sales]]+Table318[[#This Row],[Total Sales]])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F7F73E3-B8F5-404E-BDF1-D66050A642CD}" name="Table427" displayName="Table427" ref="L1:N6" totalsRowShown="0">
  <autoFilter ref="L1:N6" xr:uid="{35DC30DF-C1AC-47A7-B32F-E46D4B07EC84}"/>
  <sortState xmlns:xlrd2="http://schemas.microsoft.com/office/spreadsheetml/2017/richdata2" ref="L2:N6">
    <sortCondition ref="N1:N6"/>
  </sortState>
  <tableColumns count="3">
    <tableColumn id="1" xr3:uid="{AE205A3F-E294-4C3B-9EAF-D7D57036C489}" name="Shops"/>
    <tableColumn id="2" xr3:uid="{35AD8636-23B6-473E-9185-6B837242BC34}" name="Hours"/>
    <tableColumn id="3" xr3:uid="{0318E2ED-1E61-49E2-A067-E0A963106B2E}" name="W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drawing" Target="../drawings/drawing5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6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CD35-83BB-4C84-A83D-0463A267CBED}">
  <dimension ref="A1:N21"/>
  <sheetViews>
    <sheetView zoomScaleNormal="100" workbookViewId="0">
      <selection activeCell="L2" sqref="L2"/>
    </sheetView>
  </sheetViews>
  <sheetFormatPr defaultRowHeight="15.05" x14ac:dyDescent="0.3"/>
  <cols>
    <col min="1" max="2" width="9.6640625" customWidth="1"/>
    <col min="3" max="3" width="14.109375" bestFit="1" customWidth="1"/>
    <col min="5" max="5" width="13.77734375" bestFit="1" customWidth="1"/>
    <col min="6" max="6" width="9.88671875" bestFit="1" customWidth="1"/>
    <col min="8" max="8" width="12.21875" customWidth="1"/>
    <col min="9" max="9" width="7.44140625" bestFit="1" customWidth="1"/>
    <col min="10" max="10" width="11.33203125" customWidth="1"/>
    <col min="12" max="13" width="9.6640625" customWidth="1"/>
    <col min="15" max="15" width="11.88671875" bestFit="1" customWidth="1"/>
    <col min="16" max="16" width="11.5546875" bestFit="1" customWidth="1"/>
    <col min="17" max="17" width="12.109375" bestFit="1" customWidth="1"/>
    <col min="20" max="20" width="11.88671875" bestFit="1" customWidth="1"/>
    <col min="21" max="21" width="11.5546875" bestFit="1" customWidth="1"/>
    <col min="22" max="22" width="12.109375" bestFit="1" customWidth="1"/>
    <col min="25" max="25" width="11.88671875" bestFit="1" customWidth="1"/>
    <col min="26" max="26" width="11.5546875" bestFit="1" customWidth="1"/>
    <col min="27" max="27" width="12.109375" bestFit="1" customWidth="1"/>
  </cols>
  <sheetData>
    <row r="1" spans="1:14" ht="20.3" customHeight="1" x14ac:dyDescent="0.3">
      <c r="A1" t="s">
        <v>0</v>
      </c>
      <c r="B1" t="s">
        <v>1</v>
      </c>
      <c r="C1" t="s">
        <v>15</v>
      </c>
      <c r="E1" s="1" t="s">
        <v>25</v>
      </c>
      <c r="F1" s="1" t="s">
        <v>26</v>
      </c>
      <c r="H1" s="1" t="s">
        <v>19</v>
      </c>
      <c r="I1" s="1" t="s">
        <v>1</v>
      </c>
      <c r="J1" s="1" t="s">
        <v>32</v>
      </c>
      <c r="L1" t="s">
        <v>27</v>
      </c>
      <c r="M1" t="s">
        <v>28</v>
      </c>
      <c r="N1" t="s">
        <v>29</v>
      </c>
    </row>
    <row r="2" spans="1:14" x14ac:dyDescent="0.3">
      <c r="A2" t="s">
        <v>3</v>
      </c>
      <c r="B2">
        <v>20000</v>
      </c>
      <c r="C2">
        <v>100</v>
      </c>
      <c r="E2" s="1" t="s">
        <v>17</v>
      </c>
      <c r="F2" s="2">
        <f>Table314[[#This Row],[Sales]]/Table314[[#This Row],[Total Sales]]</f>
        <v>0.1</v>
      </c>
      <c r="H2" s="1" t="s">
        <v>17</v>
      </c>
      <c r="I2" s="1">
        <v>1000</v>
      </c>
      <c r="J2" s="1">
        <v>10000</v>
      </c>
      <c r="L2" t="s">
        <v>38</v>
      </c>
      <c r="M2">
        <v>198</v>
      </c>
      <c r="N2">
        <v>1799</v>
      </c>
    </row>
    <row r="3" spans="1:14" x14ac:dyDescent="0.3">
      <c r="A3" t="s">
        <v>4</v>
      </c>
      <c r="B3">
        <v>24393.34</v>
      </c>
      <c r="C3">
        <v>21965.26</v>
      </c>
      <c r="E3" s="1" t="s">
        <v>31</v>
      </c>
      <c r="F3" s="2">
        <f>Table314[[#This Row],[Sales]]/Table314[[#This Row],[Total Sales]]</f>
        <v>8.9512999999999995E-2</v>
      </c>
      <c r="H3" s="1" t="s">
        <v>31</v>
      </c>
      <c r="I3" s="1">
        <v>1790.26</v>
      </c>
      <c r="J3" s="1">
        <v>20000</v>
      </c>
    </row>
    <row r="4" spans="1:14" x14ac:dyDescent="0.3">
      <c r="A4" t="s">
        <v>5</v>
      </c>
      <c r="B4">
        <v>22993.56</v>
      </c>
      <c r="C4">
        <v>25648.22</v>
      </c>
      <c r="E4" s="1" t="s">
        <v>21</v>
      </c>
      <c r="F4" s="2">
        <f>Table314[[#This Row],[Sales]]/Table314[[#This Row],[Total Sales]]</f>
        <v>0.110725</v>
      </c>
      <c r="H4" s="1" t="s">
        <v>21</v>
      </c>
      <c r="I4" s="1">
        <v>2214.5</v>
      </c>
      <c r="J4" s="1">
        <v>20000</v>
      </c>
    </row>
    <row r="5" spans="1:14" x14ac:dyDescent="0.3">
      <c r="A5" t="s">
        <v>6</v>
      </c>
      <c r="B5">
        <v>19003.78</v>
      </c>
      <c r="C5">
        <v>12345.66</v>
      </c>
      <c r="E5" s="1" t="s">
        <v>23</v>
      </c>
      <c r="F5" s="2">
        <f>Table314[[#This Row],[Sales]]/Table314[[#This Row],[Total Sales]]</f>
        <v>0.12</v>
      </c>
      <c r="H5" s="1" t="s">
        <v>23</v>
      </c>
      <c r="I5" s="1">
        <v>2400</v>
      </c>
      <c r="J5" s="1">
        <v>20000</v>
      </c>
    </row>
    <row r="6" spans="1:14" x14ac:dyDescent="0.3">
      <c r="A6" t="s">
        <v>7</v>
      </c>
      <c r="B6">
        <v>26523.9</v>
      </c>
      <c r="C6">
        <v>9999.5499999999993</v>
      </c>
      <c r="E6" s="1" t="s">
        <v>22</v>
      </c>
      <c r="F6" s="2">
        <f>Table314[[#This Row],[Sales]]/Table314[[#This Row],[Total Sales]]</f>
        <v>0.12611649999999999</v>
      </c>
      <c r="H6" s="1" t="s">
        <v>22</v>
      </c>
      <c r="I6" s="1">
        <v>2522.33</v>
      </c>
      <c r="J6" s="1">
        <v>20000</v>
      </c>
    </row>
    <row r="7" spans="1:14" x14ac:dyDescent="0.3">
      <c r="A7" t="s">
        <v>8</v>
      </c>
      <c r="B7">
        <v>27953.119999999999</v>
      </c>
      <c r="C7">
        <v>15296.11</v>
      </c>
      <c r="E7" s="1" t="s">
        <v>18</v>
      </c>
      <c r="F7" s="2">
        <f>Table314[[#This Row],[Sales]]/Table314[[#This Row],[Total Sales]]</f>
        <v>0.27775</v>
      </c>
      <c r="G7" s="1"/>
      <c r="H7" s="1" t="s">
        <v>24</v>
      </c>
      <c r="I7" s="1">
        <v>5555</v>
      </c>
      <c r="J7" s="1">
        <v>20000</v>
      </c>
    </row>
    <row r="8" spans="1:14" x14ac:dyDescent="0.3">
      <c r="A8" t="s">
        <v>9</v>
      </c>
      <c r="B8">
        <v>22323.34</v>
      </c>
      <c r="C8">
        <v>12124</v>
      </c>
      <c r="G8" s="1"/>
    </row>
    <row r="9" spans="1:14" x14ac:dyDescent="0.3">
      <c r="A9" t="s">
        <v>10</v>
      </c>
      <c r="B9">
        <v>25678.560000000001</v>
      </c>
      <c r="C9">
        <v>12345</v>
      </c>
    </row>
    <row r="10" spans="1:14" x14ac:dyDescent="0.3">
      <c r="A10" t="s">
        <v>11</v>
      </c>
      <c r="B10">
        <v>23252.78</v>
      </c>
      <c r="C10">
        <v>23456.78</v>
      </c>
    </row>
    <row r="11" spans="1:14" x14ac:dyDescent="0.3">
      <c r="A11" t="s">
        <v>12</v>
      </c>
      <c r="B11">
        <v>31293.9</v>
      </c>
      <c r="C11">
        <v>34567.89</v>
      </c>
    </row>
    <row r="12" spans="1:14" x14ac:dyDescent="0.3">
      <c r="A12" t="s">
        <v>13</v>
      </c>
      <c r="B12">
        <v>25643.58</v>
      </c>
      <c r="C12">
        <v>45678.9</v>
      </c>
      <c r="G12" s="1"/>
    </row>
    <row r="13" spans="1:14" x14ac:dyDescent="0.3">
      <c r="A13" t="s">
        <v>14</v>
      </c>
      <c r="B13">
        <v>20123.580000000002</v>
      </c>
      <c r="C13">
        <v>31313.31</v>
      </c>
      <c r="G13" s="1"/>
    </row>
    <row r="14" spans="1:14" x14ac:dyDescent="0.3">
      <c r="A14" t="s">
        <v>2</v>
      </c>
      <c r="B14">
        <v>2234.58</v>
      </c>
      <c r="C14">
        <v>9892.5499999999993</v>
      </c>
      <c r="G14" s="1"/>
    </row>
    <row r="15" spans="1:14" x14ac:dyDescent="0.3">
      <c r="G15" s="1"/>
    </row>
    <row r="16" spans="1:14" x14ac:dyDescent="0.3">
      <c r="G16" s="1"/>
    </row>
    <row r="21" spans="5:7" x14ac:dyDescent="0.3">
      <c r="E21" s="1"/>
      <c r="F21" s="1"/>
      <c r="G21" s="1"/>
    </row>
  </sheetData>
  <phoneticPr fontId="1" type="noConversion"/>
  <pageMargins left="0.7" right="0.7" top="0.75" bottom="0.75" header="0.3" footer="0.3"/>
  <pageSetup orientation="portrait" r:id="rId1"/>
  <ignoredErrors>
    <ignoredError sqref="F2" calculatedColumn="1"/>
  </ignoredErrors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E225-3C6C-4FF9-B96C-5484F0D792B1}">
  <dimension ref="A1:N14"/>
  <sheetViews>
    <sheetView workbookViewId="0">
      <selection activeCell="L2" sqref="L2"/>
    </sheetView>
  </sheetViews>
  <sheetFormatPr defaultRowHeight="15.05" x14ac:dyDescent="0.3"/>
  <cols>
    <col min="4" max="4" width="8.44140625" customWidth="1"/>
    <col min="5" max="5" width="11.5546875" customWidth="1"/>
    <col min="6" max="6" width="9.77734375" customWidth="1"/>
    <col min="8" max="8" width="11.6640625" customWidth="1"/>
    <col min="10" max="10" width="11.77734375" customWidth="1"/>
  </cols>
  <sheetData>
    <row r="1" spans="1:14" ht="19" customHeight="1" x14ac:dyDescent="0.3">
      <c r="A1" t="s">
        <v>0</v>
      </c>
      <c r="B1" t="s">
        <v>1</v>
      </c>
      <c r="C1" t="s">
        <v>15</v>
      </c>
      <c r="E1" s="1" t="s">
        <v>25</v>
      </c>
      <c r="F1" s="1" t="s">
        <v>26</v>
      </c>
      <c r="H1" s="1" t="s">
        <v>19</v>
      </c>
      <c r="I1" s="1" t="s">
        <v>1</v>
      </c>
      <c r="J1" s="1" t="s">
        <v>32</v>
      </c>
      <c r="L1" t="s">
        <v>27</v>
      </c>
      <c r="M1" t="s">
        <v>28</v>
      </c>
      <c r="N1" t="s">
        <v>29</v>
      </c>
    </row>
    <row r="2" spans="1:14" x14ac:dyDescent="0.3">
      <c r="A2" t="s">
        <v>3</v>
      </c>
      <c r="B2">
        <v>100</v>
      </c>
      <c r="C2">
        <v>100</v>
      </c>
      <c r="E2" s="1" t="s">
        <v>17</v>
      </c>
      <c r="F2" s="2">
        <f>Table39[[#This Row],[Sales]]/Table39[[#This Row],[Total Sales]]</f>
        <v>2.775E-2</v>
      </c>
      <c r="H2" s="1" t="s">
        <v>24</v>
      </c>
      <c r="I2" s="1">
        <v>555</v>
      </c>
      <c r="J2" s="1">
        <v>20000</v>
      </c>
      <c r="L2" t="s">
        <v>39</v>
      </c>
      <c r="M2">
        <v>220</v>
      </c>
      <c r="N2">
        <v>2222</v>
      </c>
    </row>
    <row r="3" spans="1:14" x14ac:dyDescent="0.3">
      <c r="A3" t="s">
        <v>4</v>
      </c>
      <c r="B3">
        <v>24393.34</v>
      </c>
      <c r="C3">
        <v>21965.26</v>
      </c>
      <c r="E3" s="1" t="s">
        <v>31</v>
      </c>
      <c r="F3" s="2">
        <f>Table39[[#This Row],[Sales]]/Table39[[#This Row],[Total Sales]]</f>
        <v>6.1727999999999998E-2</v>
      </c>
      <c r="H3" s="1" t="s">
        <v>17</v>
      </c>
      <c r="I3" s="1">
        <v>1234.56</v>
      </c>
      <c r="J3" s="1">
        <v>20000</v>
      </c>
    </row>
    <row r="4" spans="1:14" x14ac:dyDescent="0.3">
      <c r="A4" t="s">
        <v>5</v>
      </c>
      <c r="B4">
        <v>22993.56</v>
      </c>
      <c r="C4">
        <v>25648.22</v>
      </c>
      <c r="E4" s="1" t="s">
        <v>21</v>
      </c>
      <c r="F4" s="2">
        <f>Table39[[#This Row],[Sales]]/Table39[[#This Row],[Total Sales]]</f>
        <v>7.6488500000000001E-2</v>
      </c>
      <c r="H4" s="1" t="s">
        <v>20</v>
      </c>
      <c r="I4" s="1">
        <v>1529.77</v>
      </c>
      <c r="J4" s="1">
        <v>20000</v>
      </c>
    </row>
    <row r="5" spans="1:14" ht="16.399999999999999" customHeight="1" x14ac:dyDescent="0.3">
      <c r="A5" t="s">
        <v>6</v>
      </c>
      <c r="B5">
        <v>19003.78</v>
      </c>
      <c r="C5">
        <v>12345.66</v>
      </c>
      <c r="E5" s="1" t="s">
        <v>23</v>
      </c>
      <c r="F5" s="2">
        <f>Table39[[#This Row],[Sales]]/Table39[[#This Row],[Total Sales]]</f>
        <v>8.9512999999999995E-2</v>
      </c>
      <c r="H5" s="1" t="s">
        <v>21</v>
      </c>
      <c r="I5" s="1">
        <v>1790.26</v>
      </c>
      <c r="J5" s="1">
        <v>20000</v>
      </c>
    </row>
    <row r="6" spans="1:14" x14ac:dyDescent="0.3">
      <c r="A6" t="s">
        <v>7</v>
      </c>
      <c r="B6">
        <v>26523.9</v>
      </c>
      <c r="C6">
        <v>9999.5499999999993</v>
      </c>
      <c r="E6" s="1" t="s">
        <v>22</v>
      </c>
      <c r="F6" s="2">
        <f>Table39[[#This Row],[Sales]]/Table39[[#This Row],[Total Sales]]</f>
        <v>0.110725</v>
      </c>
      <c r="H6" s="1" t="s">
        <v>23</v>
      </c>
      <c r="I6" s="1">
        <v>2214.5</v>
      </c>
      <c r="J6" s="1">
        <v>20000</v>
      </c>
    </row>
    <row r="7" spans="1:14" x14ac:dyDescent="0.3">
      <c r="A7" t="s">
        <v>8</v>
      </c>
      <c r="B7">
        <v>27953.119999999999</v>
      </c>
      <c r="C7">
        <v>15296.11</v>
      </c>
      <c r="E7" s="1" t="s">
        <v>18</v>
      </c>
      <c r="F7" s="2">
        <f>Table39[[#This Row],[Sales]]/Table39[[#This Row],[Total Sales]]</f>
        <v>0.12611649999999999</v>
      </c>
      <c r="H7" s="1" t="s">
        <v>22</v>
      </c>
      <c r="I7" s="1">
        <v>2522.33</v>
      </c>
      <c r="J7" s="1">
        <v>20000</v>
      </c>
    </row>
    <row r="8" spans="1:14" x14ac:dyDescent="0.3">
      <c r="A8" t="s">
        <v>9</v>
      </c>
      <c r="B8">
        <v>22323.34</v>
      </c>
      <c r="C8">
        <v>12124</v>
      </c>
    </row>
    <row r="9" spans="1:14" x14ac:dyDescent="0.3">
      <c r="A9" t="s">
        <v>10</v>
      </c>
      <c r="B9">
        <v>25678.560000000001</v>
      </c>
      <c r="C9">
        <v>12345</v>
      </c>
    </row>
    <row r="10" spans="1:14" x14ac:dyDescent="0.3">
      <c r="A10" t="s">
        <v>11</v>
      </c>
      <c r="B10">
        <v>23252.78</v>
      </c>
      <c r="C10">
        <v>23456.78</v>
      </c>
    </row>
    <row r="11" spans="1:14" x14ac:dyDescent="0.3">
      <c r="A11" t="s">
        <v>12</v>
      </c>
      <c r="B11">
        <v>31293.9</v>
      </c>
      <c r="C11">
        <v>34567.89</v>
      </c>
    </row>
    <row r="12" spans="1:14" x14ac:dyDescent="0.3">
      <c r="A12" t="s">
        <v>13</v>
      </c>
      <c r="B12">
        <v>25643.58</v>
      </c>
      <c r="C12">
        <v>45678.9</v>
      </c>
    </row>
    <row r="13" spans="1:14" x14ac:dyDescent="0.3">
      <c r="A13" t="s">
        <v>14</v>
      </c>
      <c r="B13">
        <v>20123.580000000002</v>
      </c>
      <c r="C13">
        <v>31313.31</v>
      </c>
    </row>
    <row r="14" spans="1:14" x14ac:dyDescent="0.3">
      <c r="A14" t="s">
        <v>2</v>
      </c>
      <c r="B14">
        <v>2234.58</v>
      </c>
      <c r="C14">
        <v>9892.5499999999993</v>
      </c>
    </row>
  </sheetData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D25-6CE6-4E21-8E6C-F6141BA4A0EE}">
  <dimension ref="A1:N21"/>
  <sheetViews>
    <sheetView zoomScaleNormal="100" workbookViewId="0">
      <selection activeCell="L7" sqref="L7"/>
    </sheetView>
  </sheetViews>
  <sheetFormatPr defaultRowHeight="15.05" x14ac:dyDescent="0.3"/>
  <cols>
    <col min="1" max="2" width="9.6640625" customWidth="1"/>
    <col min="3" max="3" width="14.109375" bestFit="1" customWidth="1"/>
    <col min="5" max="5" width="13.77734375" bestFit="1" customWidth="1"/>
    <col min="6" max="6" width="9.88671875" bestFit="1" customWidth="1"/>
    <col min="8" max="8" width="12.21875" customWidth="1"/>
    <col min="9" max="9" width="7.44140625" bestFit="1" customWidth="1"/>
    <col min="10" max="10" width="11.5546875" customWidth="1"/>
    <col min="12" max="12" width="11.33203125" customWidth="1"/>
    <col min="13" max="13" width="9.6640625" customWidth="1"/>
    <col min="15" max="15" width="11.88671875" bestFit="1" customWidth="1"/>
    <col min="16" max="16" width="11.5546875" bestFit="1" customWidth="1"/>
    <col min="17" max="17" width="12.109375" bestFit="1" customWidth="1"/>
    <col min="20" max="20" width="11.88671875" bestFit="1" customWidth="1"/>
    <col min="21" max="21" width="11.5546875" bestFit="1" customWidth="1"/>
    <col min="22" max="22" width="12.109375" bestFit="1" customWidth="1"/>
  </cols>
  <sheetData>
    <row r="1" spans="1:14" ht="17.7" customHeight="1" x14ac:dyDescent="0.3">
      <c r="A1" t="s">
        <v>0</v>
      </c>
      <c r="B1" t="s">
        <v>1</v>
      </c>
      <c r="C1" t="s">
        <v>15</v>
      </c>
      <c r="E1" s="1" t="s">
        <v>25</v>
      </c>
      <c r="F1" s="1" t="s">
        <v>26</v>
      </c>
      <c r="H1" s="1" t="s">
        <v>19</v>
      </c>
      <c r="I1" s="1" t="s">
        <v>1</v>
      </c>
      <c r="J1" s="1" t="s">
        <v>32</v>
      </c>
      <c r="L1" t="s">
        <v>27</v>
      </c>
      <c r="M1" t="s">
        <v>28</v>
      </c>
      <c r="N1" t="s">
        <v>29</v>
      </c>
    </row>
    <row r="2" spans="1:14" x14ac:dyDescent="0.3">
      <c r="A2" t="s">
        <v>3</v>
      </c>
      <c r="B2">
        <v>50</v>
      </c>
      <c r="C2">
        <v>100</v>
      </c>
      <c r="E2" s="1" t="s">
        <v>17</v>
      </c>
      <c r="F2" s="2">
        <f>Table3[[#This Row],[Sales]]/Table3[[#This Row],[Total Sales]]</f>
        <v>2.775E-2</v>
      </c>
      <c r="H2" s="1" t="s">
        <v>24</v>
      </c>
      <c r="I2" s="1">
        <v>555</v>
      </c>
      <c r="J2" s="1">
        <v>20000</v>
      </c>
      <c r="L2" t="s">
        <v>40</v>
      </c>
      <c r="M2">
        <v>456</v>
      </c>
      <c r="N2">
        <v>2222</v>
      </c>
    </row>
    <row r="3" spans="1:14" x14ac:dyDescent="0.3">
      <c r="A3" t="s">
        <v>4</v>
      </c>
      <c r="B3">
        <v>24393.34</v>
      </c>
      <c r="C3">
        <v>21965.26</v>
      </c>
      <c r="E3" s="1" t="s">
        <v>31</v>
      </c>
      <c r="F3" s="2">
        <f>Table3[[#This Row],[Sales]]/Table3[[#This Row],[Total Sales]]</f>
        <v>6.1727999999999998E-2</v>
      </c>
      <c r="H3" s="1" t="s">
        <v>17</v>
      </c>
      <c r="I3" s="1">
        <v>1234.56</v>
      </c>
      <c r="J3" s="1">
        <v>20000</v>
      </c>
    </row>
    <row r="4" spans="1:14" x14ac:dyDescent="0.3">
      <c r="A4" t="s">
        <v>5</v>
      </c>
      <c r="B4">
        <v>22993.56</v>
      </c>
      <c r="C4">
        <v>25648.22</v>
      </c>
      <c r="E4" s="1" t="s">
        <v>21</v>
      </c>
      <c r="F4" s="2">
        <f>Table3[[#This Row],[Sales]]/Table3[[#This Row],[Total Sales]]</f>
        <v>7.6488500000000001E-2</v>
      </c>
      <c r="H4" s="1" t="s">
        <v>20</v>
      </c>
      <c r="I4" s="1">
        <v>1529.77</v>
      </c>
      <c r="J4" s="1">
        <v>20000</v>
      </c>
    </row>
    <row r="5" spans="1:14" x14ac:dyDescent="0.3">
      <c r="A5" t="s">
        <v>6</v>
      </c>
      <c r="B5">
        <v>19003.78</v>
      </c>
      <c r="C5">
        <v>12345.66</v>
      </c>
      <c r="E5" s="1" t="s">
        <v>23</v>
      </c>
      <c r="F5" s="2">
        <f>Table3[[#This Row],[Sales]]/Table3[[#This Row],[Total Sales]]</f>
        <v>8.9512999999999995E-2</v>
      </c>
      <c r="H5" s="1" t="s">
        <v>21</v>
      </c>
      <c r="I5" s="1">
        <v>1790.26</v>
      </c>
      <c r="J5" s="1">
        <v>20000</v>
      </c>
    </row>
    <row r="6" spans="1:14" x14ac:dyDescent="0.3">
      <c r="A6" t="s">
        <v>7</v>
      </c>
      <c r="B6">
        <v>26523.9</v>
      </c>
      <c r="C6">
        <v>9999.5499999999993</v>
      </c>
      <c r="E6" s="1" t="s">
        <v>22</v>
      </c>
      <c r="F6" s="2">
        <f>Table3[[#This Row],[Sales]]/Table3[[#This Row],[Total Sales]]</f>
        <v>0.110725</v>
      </c>
      <c r="H6" s="1" t="s">
        <v>23</v>
      </c>
      <c r="I6" s="1">
        <v>2214.5</v>
      </c>
      <c r="J6" s="1">
        <v>20000</v>
      </c>
    </row>
    <row r="7" spans="1:14" x14ac:dyDescent="0.3">
      <c r="A7" t="s">
        <v>8</v>
      </c>
      <c r="B7">
        <v>27953.119999999999</v>
      </c>
      <c r="C7">
        <v>15296.11</v>
      </c>
      <c r="E7" s="1" t="s">
        <v>18</v>
      </c>
      <c r="F7" s="2">
        <f>Table3[[#This Row],[Sales]]/Table3[[#This Row],[Total Sales]]</f>
        <v>0.12611649999999999</v>
      </c>
      <c r="G7" s="1"/>
      <c r="H7" s="1" t="s">
        <v>22</v>
      </c>
      <c r="I7" s="1">
        <v>2522.33</v>
      </c>
      <c r="J7" s="1">
        <v>20000</v>
      </c>
    </row>
    <row r="8" spans="1:14" x14ac:dyDescent="0.3">
      <c r="A8" t="s">
        <v>9</v>
      </c>
      <c r="B8">
        <v>22323.34</v>
      </c>
      <c r="C8">
        <v>12124</v>
      </c>
      <c r="G8" s="1"/>
    </row>
    <row r="9" spans="1:14" x14ac:dyDescent="0.3">
      <c r="A9" t="s">
        <v>10</v>
      </c>
      <c r="B9">
        <v>25678.560000000001</v>
      </c>
      <c r="C9">
        <v>12345</v>
      </c>
    </row>
    <row r="10" spans="1:14" x14ac:dyDescent="0.3">
      <c r="A10" t="s">
        <v>11</v>
      </c>
      <c r="B10">
        <v>23252.78</v>
      </c>
      <c r="C10">
        <v>23456.78</v>
      </c>
    </row>
    <row r="11" spans="1:14" x14ac:dyDescent="0.3">
      <c r="A11" t="s">
        <v>12</v>
      </c>
      <c r="B11">
        <v>31293.9</v>
      </c>
      <c r="C11">
        <v>34567.89</v>
      </c>
    </row>
    <row r="12" spans="1:14" x14ac:dyDescent="0.3">
      <c r="A12" t="s">
        <v>13</v>
      </c>
      <c r="B12">
        <v>25643.58</v>
      </c>
      <c r="C12">
        <v>45678.9</v>
      </c>
      <c r="G12" s="1"/>
    </row>
    <row r="13" spans="1:14" x14ac:dyDescent="0.3">
      <c r="A13" t="s">
        <v>14</v>
      </c>
      <c r="B13">
        <v>20123.580000000002</v>
      </c>
      <c r="C13">
        <v>31313.31</v>
      </c>
      <c r="G13" s="1"/>
    </row>
    <row r="14" spans="1:14" x14ac:dyDescent="0.3">
      <c r="A14" t="s">
        <v>2</v>
      </c>
      <c r="B14">
        <v>2234.58</v>
      </c>
      <c r="C14">
        <v>9892.5499999999993</v>
      </c>
      <c r="G14" s="1"/>
    </row>
    <row r="15" spans="1:14" x14ac:dyDescent="0.3">
      <c r="G15" s="1"/>
    </row>
    <row r="16" spans="1:14" x14ac:dyDescent="0.3">
      <c r="G16" s="1"/>
    </row>
    <row r="21" spans="5:7" x14ac:dyDescent="0.3">
      <c r="E21" s="1"/>
      <c r="F21" s="1"/>
      <c r="G21" s="1"/>
    </row>
  </sheetData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032D-9406-4BDA-A90A-7C47BFE8D2FF}">
  <dimension ref="A1:N21"/>
  <sheetViews>
    <sheetView zoomScaleNormal="100" workbookViewId="0">
      <selection activeCell="G18" sqref="G18"/>
    </sheetView>
  </sheetViews>
  <sheetFormatPr defaultRowHeight="15.05" x14ac:dyDescent="0.3"/>
  <cols>
    <col min="1" max="2" width="9.6640625" customWidth="1"/>
    <col min="3" max="3" width="14.109375" bestFit="1" customWidth="1"/>
    <col min="5" max="5" width="13.77734375" bestFit="1" customWidth="1"/>
    <col min="6" max="6" width="9.88671875" bestFit="1" customWidth="1"/>
    <col min="8" max="8" width="12.21875" customWidth="1"/>
    <col min="9" max="9" width="7.44140625" bestFit="1" customWidth="1"/>
    <col min="10" max="10" width="10.88671875" customWidth="1"/>
    <col min="12" max="13" width="9.6640625" customWidth="1"/>
    <col min="15" max="15" width="11.88671875" bestFit="1" customWidth="1"/>
    <col min="16" max="16" width="11.5546875" bestFit="1" customWidth="1"/>
    <col min="17" max="17" width="12.109375" bestFit="1" customWidth="1"/>
    <col min="20" max="20" width="11.88671875" bestFit="1" customWidth="1"/>
    <col min="21" max="21" width="11.5546875" bestFit="1" customWidth="1"/>
    <col min="22" max="22" width="12.109375" bestFit="1" customWidth="1"/>
  </cols>
  <sheetData>
    <row r="1" spans="1:14" ht="17.05" customHeight="1" x14ac:dyDescent="0.3">
      <c r="A1" t="s">
        <v>0</v>
      </c>
      <c r="B1" t="s">
        <v>1</v>
      </c>
      <c r="C1" t="s">
        <v>15</v>
      </c>
      <c r="E1" s="1" t="s">
        <v>25</v>
      </c>
      <c r="F1" s="1" t="s">
        <v>26</v>
      </c>
      <c r="H1" s="1" t="s">
        <v>19</v>
      </c>
      <c r="I1" s="1" t="s">
        <v>1</v>
      </c>
      <c r="J1" s="1" t="s">
        <v>32</v>
      </c>
      <c r="L1" t="s">
        <v>27</v>
      </c>
      <c r="M1" t="s">
        <v>28</v>
      </c>
      <c r="N1" t="s">
        <v>29</v>
      </c>
    </row>
    <row r="2" spans="1:14" x14ac:dyDescent="0.3">
      <c r="A2" t="s">
        <v>3</v>
      </c>
      <c r="B2">
        <v>50</v>
      </c>
      <c r="C2">
        <v>100</v>
      </c>
      <c r="E2" s="1" t="s">
        <v>17</v>
      </c>
      <c r="F2" s="2">
        <f>Table322[[#This Row],[Sales]]/Table322[[#This Row],[Total Sales]]</f>
        <v>6.1727999999999998E-2</v>
      </c>
      <c r="H2" s="1" t="s">
        <v>17</v>
      </c>
      <c r="I2" s="1">
        <v>1234.56</v>
      </c>
      <c r="J2" s="1">
        <v>20000</v>
      </c>
      <c r="L2" t="s">
        <v>41</v>
      </c>
      <c r="M2">
        <v>1449</v>
      </c>
      <c r="N2">
        <v>12345</v>
      </c>
    </row>
    <row r="3" spans="1:14" x14ac:dyDescent="0.3">
      <c r="A3" t="s">
        <v>4</v>
      </c>
      <c r="B3">
        <v>24393.34</v>
      </c>
      <c r="C3">
        <v>21965.26</v>
      </c>
      <c r="E3" s="1" t="s">
        <v>31</v>
      </c>
      <c r="F3" s="2">
        <f>Table322[[#This Row],[Sales]]/Table322[[#This Row],[Total Sales]]</f>
        <v>7.6488500000000001E-2</v>
      </c>
      <c r="H3" s="1" t="s">
        <v>20</v>
      </c>
      <c r="I3" s="1">
        <v>1529.77</v>
      </c>
      <c r="J3" s="1">
        <v>20000</v>
      </c>
    </row>
    <row r="4" spans="1:14" x14ac:dyDescent="0.3">
      <c r="A4" t="s">
        <v>5</v>
      </c>
      <c r="B4">
        <v>22993.56</v>
      </c>
      <c r="C4">
        <v>25648.22</v>
      </c>
      <c r="E4" s="1" t="s">
        <v>21</v>
      </c>
      <c r="F4" s="2">
        <f>Table322[[#This Row],[Sales]]/Table322[[#This Row],[Total Sales]]</f>
        <v>8.9512999999999995E-2</v>
      </c>
      <c r="H4" s="1" t="s">
        <v>21</v>
      </c>
      <c r="I4" s="1">
        <v>1790.26</v>
      </c>
      <c r="J4" s="1">
        <v>20000</v>
      </c>
    </row>
    <row r="5" spans="1:14" x14ac:dyDescent="0.3">
      <c r="A5" t="s">
        <v>6</v>
      </c>
      <c r="B5">
        <v>19003.78</v>
      </c>
      <c r="C5">
        <v>12345.66</v>
      </c>
      <c r="E5" s="1" t="s">
        <v>23</v>
      </c>
      <c r="F5" s="2">
        <f>Table322[[#This Row],[Sales]]/Table322[[#This Row],[Total Sales]]</f>
        <v>0.110725</v>
      </c>
      <c r="H5" s="1" t="s">
        <v>23</v>
      </c>
      <c r="I5" s="1">
        <v>2214.5</v>
      </c>
      <c r="J5" s="1">
        <v>20000</v>
      </c>
    </row>
    <row r="6" spans="1:14" x14ac:dyDescent="0.3">
      <c r="A6" t="s">
        <v>7</v>
      </c>
      <c r="B6">
        <v>26523.9</v>
      </c>
      <c r="C6">
        <v>9999.5499999999993</v>
      </c>
      <c r="E6" s="1" t="s">
        <v>22</v>
      </c>
      <c r="F6" s="2">
        <f>Table322[[#This Row],[Sales]]/Table322[[#This Row],[Total Sales]]</f>
        <v>0.12611649999999999</v>
      </c>
      <c r="H6" s="1" t="s">
        <v>22</v>
      </c>
      <c r="I6" s="1">
        <v>2522.33</v>
      </c>
      <c r="J6" s="1">
        <v>20000</v>
      </c>
    </row>
    <row r="7" spans="1:14" x14ac:dyDescent="0.3">
      <c r="A7" t="s">
        <v>8</v>
      </c>
      <c r="B7">
        <v>27953.119999999999</v>
      </c>
      <c r="C7">
        <v>15296.11</v>
      </c>
      <c r="E7" s="1" t="s">
        <v>18</v>
      </c>
      <c r="F7" s="2">
        <f>Table322[[#This Row],[Sales]]/Table322[[#This Row],[Total Sales]]</f>
        <v>0.27775</v>
      </c>
      <c r="G7" s="1"/>
      <c r="H7" s="1" t="s">
        <v>24</v>
      </c>
      <c r="I7" s="1">
        <v>5555</v>
      </c>
      <c r="J7" s="1">
        <v>20000</v>
      </c>
    </row>
    <row r="8" spans="1:14" x14ac:dyDescent="0.3">
      <c r="A8" t="s">
        <v>9</v>
      </c>
      <c r="B8">
        <v>22323.34</v>
      </c>
      <c r="C8">
        <v>12124</v>
      </c>
      <c r="G8" s="1"/>
    </row>
    <row r="9" spans="1:14" x14ac:dyDescent="0.3">
      <c r="A9" t="s">
        <v>10</v>
      </c>
      <c r="B9">
        <v>25678.560000000001</v>
      </c>
      <c r="C9">
        <v>12345</v>
      </c>
    </row>
    <row r="10" spans="1:14" x14ac:dyDescent="0.3">
      <c r="A10" t="s">
        <v>11</v>
      </c>
      <c r="B10">
        <v>23252.78</v>
      </c>
      <c r="C10">
        <v>23456.78</v>
      </c>
    </row>
    <row r="11" spans="1:14" x14ac:dyDescent="0.3">
      <c r="A11" t="s">
        <v>12</v>
      </c>
      <c r="B11">
        <v>31293.9</v>
      </c>
      <c r="C11">
        <v>34567.89</v>
      </c>
    </row>
    <row r="12" spans="1:14" x14ac:dyDescent="0.3">
      <c r="A12" t="s">
        <v>13</v>
      </c>
      <c r="B12">
        <v>25643.58</v>
      </c>
      <c r="C12">
        <v>45678.9</v>
      </c>
      <c r="G12" s="1"/>
    </row>
    <row r="13" spans="1:14" x14ac:dyDescent="0.3">
      <c r="A13" t="s">
        <v>14</v>
      </c>
      <c r="B13">
        <v>20123.580000000002</v>
      </c>
      <c r="C13">
        <v>31313.31</v>
      </c>
      <c r="G13" s="1"/>
    </row>
    <row r="14" spans="1:14" x14ac:dyDescent="0.3">
      <c r="A14" t="s">
        <v>2</v>
      </c>
      <c r="B14">
        <v>2234.58</v>
      </c>
      <c r="C14">
        <v>9892.5499999999993</v>
      </c>
      <c r="G14" s="1"/>
    </row>
    <row r="15" spans="1:14" x14ac:dyDescent="0.3">
      <c r="G15" s="1"/>
    </row>
    <row r="16" spans="1:14" x14ac:dyDescent="0.3">
      <c r="G16" s="1"/>
    </row>
    <row r="21" spans="5:7" x14ac:dyDescent="0.3">
      <c r="E21" s="1"/>
      <c r="F21" s="1"/>
      <c r="G21" s="1"/>
    </row>
  </sheetData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EA86-2BE4-4A91-AE49-2466568493BB}">
  <dimension ref="A1:N21"/>
  <sheetViews>
    <sheetView zoomScaleNormal="100" workbookViewId="0">
      <selection activeCell="L3" sqref="L3"/>
    </sheetView>
  </sheetViews>
  <sheetFormatPr defaultRowHeight="15.05" x14ac:dyDescent="0.3"/>
  <cols>
    <col min="1" max="2" width="9.6640625" customWidth="1"/>
    <col min="3" max="3" width="14.109375" bestFit="1" customWidth="1"/>
    <col min="5" max="5" width="13.77734375" bestFit="1" customWidth="1"/>
    <col min="6" max="6" width="9.88671875" bestFit="1" customWidth="1"/>
    <col min="8" max="8" width="12.21875" customWidth="1"/>
    <col min="9" max="9" width="7.44140625" bestFit="1" customWidth="1"/>
    <col min="10" max="10" width="10.21875" customWidth="1"/>
    <col min="12" max="12" width="12.44140625" customWidth="1"/>
    <col min="13" max="13" width="9.6640625" customWidth="1"/>
    <col min="15" max="15" width="11.88671875" bestFit="1" customWidth="1"/>
    <col min="16" max="16" width="11.5546875" bestFit="1" customWidth="1"/>
    <col min="17" max="17" width="12.109375" bestFit="1" customWidth="1"/>
    <col min="20" max="20" width="11.88671875" bestFit="1" customWidth="1"/>
    <col min="21" max="21" width="11.5546875" bestFit="1" customWidth="1"/>
    <col min="22" max="22" width="12.109375" bestFit="1" customWidth="1"/>
  </cols>
  <sheetData>
    <row r="1" spans="1:14" ht="17.05" customHeight="1" x14ac:dyDescent="0.3">
      <c r="A1" t="s">
        <v>0</v>
      </c>
      <c r="B1" t="s">
        <v>1</v>
      </c>
      <c r="C1" t="s">
        <v>15</v>
      </c>
      <c r="E1" s="1" t="s">
        <v>25</v>
      </c>
      <c r="F1" s="1" t="s">
        <v>26</v>
      </c>
      <c r="H1" s="1" t="s">
        <v>19</v>
      </c>
      <c r="I1" s="1" t="s">
        <v>1</v>
      </c>
      <c r="J1" s="1" t="s">
        <v>32</v>
      </c>
      <c r="L1" t="s">
        <v>27</v>
      </c>
      <c r="M1" t="s">
        <v>28</v>
      </c>
      <c r="N1" t="s">
        <v>29</v>
      </c>
    </row>
    <row r="2" spans="1:14" x14ac:dyDescent="0.3">
      <c r="A2" t="s">
        <v>3</v>
      </c>
      <c r="B2">
        <v>50</v>
      </c>
      <c r="C2">
        <v>100</v>
      </c>
      <c r="E2" s="1" t="s">
        <v>17</v>
      </c>
      <c r="F2" s="2">
        <f>Table318[[#This Row],[Sales]]/Table318[[#This Row],[Total Sales]]</f>
        <v>6.1727999999999998E-2</v>
      </c>
      <c r="H2" s="1" t="s">
        <v>17</v>
      </c>
      <c r="I2" s="1">
        <v>1234.56</v>
      </c>
      <c r="J2" s="1">
        <v>20000</v>
      </c>
      <c r="L2" t="s">
        <v>42</v>
      </c>
      <c r="M2">
        <v>199</v>
      </c>
      <c r="N2">
        <v>1356</v>
      </c>
    </row>
    <row r="3" spans="1:14" x14ac:dyDescent="0.3">
      <c r="A3" t="s">
        <v>4</v>
      </c>
      <c r="B3">
        <v>24393.34</v>
      </c>
      <c r="C3">
        <v>21965.26</v>
      </c>
      <c r="E3" s="1" t="s">
        <v>16</v>
      </c>
      <c r="F3" s="2">
        <f>Table318[[#This Row],[Sales]]/Table318[[#This Row],[Total Sales]]</f>
        <v>7.6488500000000001E-2</v>
      </c>
      <c r="H3" s="1" t="s">
        <v>20</v>
      </c>
      <c r="I3" s="1">
        <v>1529.77</v>
      </c>
      <c r="J3" s="1">
        <v>20000</v>
      </c>
    </row>
    <row r="4" spans="1:14" x14ac:dyDescent="0.3">
      <c r="A4" t="s">
        <v>5</v>
      </c>
      <c r="B4">
        <v>22993.56</v>
      </c>
      <c r="C4">
        <v>25648.22</v>
      </c>
      <c r="E4" s="1" t="s">
        <v>21</v>
      </c>
      <c r="F4" s="2">
        <f>Table318[[#This Row],[Sales]]/Table318[[#This Row],[Total Sales]]</f>
        <v>8.9512999999999995E-2</v>
      </c>
      <c r="H4" s="1" t="s">
        <v>21</v>
      </c>
      <c r="I4" s="1">
        <v>1790.26</v>
      </c>
      <c r="J4" s="1">
        <v>20000</v>
      </c>
    </row>
    <row r="5" spans="1:14" x14ac:dyDescent="0.3">
      <c r="A5" t="s">
        <v>6</v>
      </c>
      <c r="B5">
        <v>19003.78</v>
      </c>
      <c r="C5">
        <v>12345.66</v>
      </c>
      <c r="E5" s="1" t="s">
        <v>23</v>
      </c>
      <c r="F5" s="2">
        <f>Table318[[#This Row],[Sales]]/Table318[[#This Row],[Total Sales]]</f>
        <v>0.110725</v>
      </c>
      <c r="H5" s="1" t="s">
        <v>23</v>
      </c>
      <c r="I5" s="1">
        <v>2214.5</v>
      </c>
      <c r="J5" s="1">
        <v>20000</v>
      </c>
    </row>
    <row r="6" spans="1:14" x14ac:dyDescent="0.3">
      <c r="A6" t="s">
        <v>7</v>
      </c>
      <c r="B6">
        <v>26523.9</v>
      </c>
      <c r="C6">
        <v>9999.5499999999993</v>
      </c>
      <c r="E6" s="1" t="s">
        <v>22</v>
      </c>
      <c r="F6" s="2">
        <f>Table318[[#This Row],[Sales]]/Table318[[#This Row],[Total Sales]]</f>
        <v>0.12611649999999999</v>
      </c>
      <c r="H6" s="1" t="s">
        <v>22</v>
      </c>
      <c r="I6" s="1">
        <v>2522.33</v>
      </c>
      <c r="J6" s="1">
        <v>20000</v>
      </c>
    </row>
    <row r="7" spans="1:14" x14ac:dyDescent="0.3">
      <c r="A7" t="s">
        <v>8</v>
      </c>
      <c r="B7">
        <v>27953.119999999999</v>
      </c>
      <c r="C7">
        <v>15296.11</v>
      </c>
      <c r="E7" s="1" t="s">
        <v>18</v>
      </c>
      <c r="F7" s="2">
        <f>Table318[[#This Row],[Sales]]/Table318[[#This Row],[Total Sales]]</f>
        <v>0.27775</v>
      </c>
      <c r="G7" s="1"/>
      <c r="H7" s="1" t="s">
        <v>24</v>
      </c>
      <c r="I7" s="1">
        <v>5555</v>
      </c>
      <c r="J7" s="1">
        <v>20000</v>
      </c>
    </row>
    <row r="8" spans="1:14" x14ac:dyDescent="0.3">
      <c r="A8" t="s">
        <v>9</v>
      </c>
      <c r="B8">
        <v>22323.34</v>
      </c>
      <c r="C8">
        <v>12124</v>
      </c>
      <c r="G8" s="1"/>
    </row>
    <row r="9" spans="1:14" x14ac:dyDescent="0.3">
      <c r="A9" t="s">
        <v>10</v>
      </c>
      <c r="B9">
        <v>25678.560000000001</v>
      </c>
      <c r="C9">
        <v>12345</v>
      </c>
    </row>
    <row r="10" spans="1:14" x14ac:dyDescent="0.3">
      <c r="A10" t="s">
        <v>11</v>
      </c>
      <c r="B10">
        <v>23252.78</v>
      </c>
      <c r="C10">
        <v>23456.78</v>
      </c>
    </row>
    <row r="11" spans="1:14" x14ac:dyDescent="0.3">
      <c r="A11" t="s">
        <v>12</v>
      </c>
      <c r="B11">
        <v>31293.9</v>
      </c>
      <c r="C11">
        <v>34567.89</v>
      </c>
    </row>
    <row r="12" spans="1:14" x14ac:dyDescent="0.3">
      <c r="A12" t="s">
        <v>13</v>
      </c>
      <c r="B12">
        <v>25643.58</v>
      </c>
      <c r="C12">
        <v>45678.9</v>
      </c>
      <c r="G12" s="1"/>
    </row>
    <row r="13" spans="1:14" x14ac:dyDescent="0.3">
      <c r="A13" t="s">
        <v>14</v>
      </c>
      <c r="B13">
        <v>20123.580000000002</v>
      </c>
      <c r="C13">
        <v>31313.31</v>
      </c>
      <c r="G13" s="1"/>
    </row>
    <row r="14" spans="1:14" x14ac:dyDescent="0.3">
      <c r="A14" t="s">
        <v>2</v>
      </c>
      <c r="B14">
        <v>2234.58</v>
      </c>
      <c r="C14">
        <v>9892.5499999999993</v>
      </c>
      <c r="G14" s="1"/>
    </row>
    <row r="15" spans="1:14" x14ac:dyDescent="0.3">
      <c r="G15" s="1"/>
    </row>
    <row r="16" spans="1:14" x14ac:dyDescent="0.3">
      <c r="G16" s="1"/>
    </row>
    <row r="21" spans="5:7" x14ac:dyDescent="0.3">
      <c r="E21" s="1"/>
      <c r="F21" s="1"/>
      <c r="G21" s="1"/>
    </row>
  </sheetData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76E0-FA48-4D89-8975-1EFD6975FC08}">
  <dimension ref="A1:N21"/>
  <sheetViews>
    <sheetView tabSelected="1" zoomScaleNormal="100" workbookViewId="0">
      <selection activeCell="M13" sqref="M13"/>
    </sheetView>
  </sheetViews>
  <sheetFormatPr defaultRowHeight="15.05" x14ac:dyDescent="0.3"/>
  <cols>
    <col min="1" max="2" width="9.6640625" customWidth="1"/>
    <col min="3" max="3" width="14.109375" bestFit="1" customWidth="1"/>
    <col min="5" max="5" width="13.77734375" bestFit="1" customWidth="1"/>
    <col min="6" max="6" width="9.88671875" bestFit="1" customWidth="1"/>
    <col min="8" max="8" width="12.21875" customWidth="1"/>
    <col min="9" max="9" width="7.44140625" bestFit="1" customWidth="1"/>
    <col min="10" max="10" width="11.33203125" customWidth="1"/>
    <col min="12" max="12" width="11.88671875" customWidth="1"/>
    <col min="13" max="13" width="9.6640625" customWidth="1"/>
    <col min="15" max="15" width="11.88671875" bestFit="1" customWidth="1"/>
    <col min="16" max="16" width="11.5546875" bestFit="1" customWidth="1"/>
    <col min="17" max="17" width="12.109375" bestFit="1" customWidth="1"/>
    <col min="20" max="20" width="11.88671875" bestFit="1" customWidth="1"/>
    <col min="21" max="21" width="11.5546875" bestFit="1" customWidth="1"/>
    <col min="22" max="22" width="12.109375" bestFit="1" customWidth="1"/>
  </cols>
  <sheetData>
    <row r="1" spans="1:14" ht="17.05" customHeight="1" x14ac:dyDescent="0.3">
      <c r="A1" t="s">
        <v>0</v>
      </c>
      <c r="B1" t="s">
        <v>1</v>
      </c>
      <c r="C1" t="s">
        <v>15</v>
      </c>
      <c r="E1" s="1" t="s">
        <v>25</v>
      </c>
      <c r="F1" s="1" t="s">
        <v>26</v>
      </c>
      <c r="H1" s="1" t="s">
        <v>19</v>
      </c>
      <c r="I1" s="1" t="s">
        <v>1</v>
      </c>
      <c r="J1" s="1" t="s">
        <v>32</v>
      </c>
      <c r="L1" t="s">
        <v>30</v>
      </c>
      <c r="M1" t="s">
        <v>28</v>
      </c>
      <c r="N1" t="s">
        <v>29</v>
      </c>
    </row>
    <row r="2" spans="1:14" x14ac:dyDescent="0.3">
      <c r="A2" t="s">
        <v>3</v>
      </c>
      <c r="B2">
        <f>SUM(Table112[[#This Row],[Sales]]+Table16[[#This Row],[Sales]]+Table1[[#This Row],[Sales]]+Table120[[#This Row],[Sales]]+Table116[[#This Row],[Sales]])</f>
        <v>20250</v>
      </c>
      <c r="C2">
        <f>SUM(Table112[[#This Row],[Sales last year]]+Table16[[#This Row],[Sales last year]]+Table1[[#This Row],[Sales last year]]+Table120[[#This Row],[Sales last year]]+Table116[[#This Row],[Sales last year]])</f>
        <v>500</v>
      </c>
      <c r="E2" s="1" t="s">
        <v>17</v>
      </c>
      <c r="F2" s="2">
        <f>Table326[[#This Row],[Sales]]/Table326[[#This Row],[Total Sales]]</f>
        <v>5.0879111111111111E-2</v>
      </c>
      <c r="H2" s="1" t="s">
        <v>17</v>
      </c>
      <c r="I2" s="1">
        <f>SUM(Table314[[#This Row],[Sales]]+Table39[[#This Row],[Sales]]+Table3[[#This Row],[Sales]]+Table322[[#This Row],[Sales]]+Table318[[#This Row],[Sales]])</f>
        <v>4579.12</v>
      </c>
      <c r="J2" s="1">
        <f>SUM(Table314[[#This Row],[Total Sales]]+Table39[[#This Row],[Total Sales]]+Table3[[#This Row],[Total Sales]]+Table322[[#This Row],[Total Sales]]+Table318[[#This Row],[Total Sales]])</f>
        <v>90000</v>
      </c>
      <c r="L2" t="s">
        <v>37</v>
      </c>
      <c r="M2">
        <f>Table419[[#This Row],[Hours]]</f>
        <v>199</v>
      </c>
      <c r="N2">
        <f>Table419[[#This Row],[Wages]]</f>
        <v>1356</v>
      </c>
    </row>
    <row r="3" spans="1:14" x14ac:dyDescent="0.3">
      <c r="A3" t="s">
        <v>4</v>
      </c>
      <c r="B3">
        <f>SUM(Table112[[#This Row],[Sales]]+Table16[[#This Row],[Sales]]+Table1[[#This Row],[Sales]]+Table120[[#This Row],[Sales]]+Table116[[#This Row],[Sales]])</f>
        <v>121966.7</v>
      </c>
      <c r="C3">
        <f>SUM(Table112[[#This Row],[Sales last year]]+Table16[[#This Row],[Sales last year]]+Table1[[#This Row],[Sales last year]]+Table120[[#This Row],[Sales last year]]+Table116[[#This Row],[Sales last year]])</f>
        <v>109826.29999999999</v>
      </c>
      <c r="E3" s="1" t="s">
        <v>31</v>
      </c>
      <c r="F3" s="2">
        <f>Table326[[#This Row],[Sales]]/Table326[[#This Row],[Total Sales]]</f>
        <v>7.3189199999999996E-2</v>
      </c>
      <c r="H3" s="1" t="s">
        <v>20</v>
      </c>
      <c r="I3" s="1">
        <f>SUM(Table314[[#This Row],[Sales]]+Table39[[#This Row],[Sales]]+Table3[[#This Row],[Sales]]+Table322[[#This Row],[Sales]]+Table318[[#This Row],[Sales]])</f>
        <v>7318.92</v>
      </c>
      <c r="J3" s="1">
        <f>SUM(Table314[[#This Row],[Total Sales]]+Table39[[#This Row],[Total Sales]]+Table3[[#This Row],[Total Sales]]+Table322[[#This Row],[Total Sales]]+Table318[[#This Row],[Total Sales]])</f>
        <v>100000</v>
      </c>
      <c r="L3" t="s">
        <v>33</v>
      </c>
      <c r="M3" cm="1">
        <f t="array" ref="M3">Table415[Hours]</f>
        <v>198</v>
      </c>
      <c r="N3" cm="1">
        <f t="array" ref="N3">Table415[Wages]</f>
        <v>1799</v>
      </c>
    </row>
    <row r="4" spans="1:14" x14ac:dyDescent="0.3">
      <c r="A4" t="s">
        <v>5</v>
      </c>
      <c r="B4">
        <f>SUM(Table112[[#This Row],[Sales]]+Table16[[#This Row],[Sales]]+Table1[[#This Row],[Sales]]+Table120[[#This Row],[Sales]]+Table116[[#This Row],[Sales]])</f>
        <v>114967.8</v>
      </c>
      <c r="C4">
        <f>SUM(Table112[[#This Row],[Sales last year]]+Table16[[#This Row],[Sales last year]]+Table1[[#This Row],[Sales last year]]+Table120[[#This Row],[Sales last year]]+Table116[[#This Row],[Sales last year]])</f>
        <v>128241.1</v>
      </c>
      <c r="E4" s="1" t="s">
        <v>21</v>
      </c>
      <c r="F4" s="2">
        <f>Table326[[#This Row],[Sales]]/Table326[[#This Row],[Total Sales]]</f>
        <v>8.8545599999999988E-2</v>
      </c>
      <c r="H4" s="1" t="s">
        <v>21</v>
      </c>
      <c r="I4" s="1">
        <f>SUM(Table314[[#This Row],[Sales]]+Table39[[#This Row],[Sales]]+Table3[[#This Row],[Sales]]+Table322[[#This Row],[Sales]]+Table318[[#This Row],[Sales]])</f>
        <v>8854.56</v>
      </c>
      <c r="J4" s="1">
        <f>SUM(Table314[[#This Row],[Total Sales]]+Table39[[#This Row],[Total Sales]]+Table3[[#This Row],[Total Sales]]+Table322[[#This Row],[Total Sales]]+Table318[[#This Row],[Total Sales]])</f>
        <v>100000</v>
      </c>
      <c r="L4" t="s">
        <v>35</v>
      </c>
      <c r="M4" cm="1">
        <f t="array" ref="M4">Table4[Hours]</f>
        <v>456</v>
      </c>
      <c r="N4" cm="1">
        <f t="array" ref="N4">Table4[Wages]</f>
        <v>2222</v>
      </c>
    </row>
    <row r="5" spans="1:14" x14ac:dyDescent="0.3">
      <c r="A5" t="s">
        <v>6</v>
      </c>
      <c r="B5">
        <f>SUM(Table112[[#This Row],[Sales]]+Table16[[#This Row],[Sales]]+Table1[[#This Row],[Sales]]+Table120[[#This Row],[Sales]]+Table116[[#This Row],[Sales]])</f>
        <v>95018.9</v>
      </c>
      <c r="C5">
        <f>SUM(Table112[[#This Row],[Sales last year]]+Table16[[#This Row],[Sales last year]]+Table1[[#This Row],[Sales last year]]+Table120[[#This Row],[Sales last year]]+Table116[[#This Row],[Sales last year]])</f>
        <v>61728.3</v>
      </c>
      <c r="E5" s="1" t="s">
        <v>23</v>
      </c>
      <c r="F5" s="2">
        <f>Table326[[#This Row],[Sales]]/Table326[[#This Row],[Total Sales]]</f>
        <v>0.1040952</v>
      </c>
      <c r="H5" s="1" t="s">
        <v>23</v>
      </c>
      <c r="I5" s="1">
        <f>SUM(Table314[[#This Row],[Sales]]+Table39[[#This Row],[Sales]]+Table3[[#This Row],[Sales]]+Table322[[#This Row],[Sales]]+Table318[[#This Row],[Sales]])</f>
        <v>10409.52</v>
      </c>
      <c r="J5" s="1">
        <f>SUM(Table314[[#This Row],[Total Sales]]+Table39[[#This Row],[Total Sales]]+Table3[[#This Row],[Total Sales]]+Table322[[#This Row],[Total Sales]]+Table318[[#This Row],[Total Sales]])</f>
        <v>100000</v>
      </c>
      <c r="L5" t="s">
        <v>34</v>
      </c>
      <c r="M5" cm="1">
        <f t="array" ref="M5">Table411[Hours]</f>
        <v>220</v>
      </c>
      <c r="N5" cm="1">
        <f t="array" ref="N5">Table411[Wages]</f>
        <v>2222</v>
      </c>
    </row>
    <row r="6" spans="1:14" x14ac:dyDescent="0.3">
      <c r="A6" t="s">
        <v>7</v>
      </c>
      <c r="B6">
        <f>SUM(Table112[[#This Row],[Sales]]+Table16[[#This Row],[Sales]]+Table1[[#This Row],[Sales]]+Table120[[#This Row],[Sales]]+Table116[[#This Row],[Sales]])</f>
        <v>132619.5</v>
      </c>
      <c r="C6">
        <f>SUM(Table112[[#This Row],[Sales last year]]+Table16[[#This Row],[Sales last year]]+Table1[[#This Row],[Sales last year]]+Table120[[#This Row],[Sales last year]]+Table116[[#This Row],[Sales last year]])</f>
        <v>49997.75</v>
      </c>
      <c r="E6" s="1" t="s">
        <v>22</v>
      </c>
      <c r="F6" s="2">
        <f>Table326[[#This Row],[Sales]]/Table326[[#This Row],[Total Sales]]</f>
        <v>0.11995989999999999</v>
      </c>
      <c r="H6" s="1" t="s">
        <v>22</v>
      </c>
      <c r="I6" s="1">
        <f>SUM(Table314[[#This Row],[Sales]]+Table39[[#This Row],[Sales]]+Table3[[#This Row],[Sales]]+Table322[[#This Row],[Sales]]+Table318[[#This Row],[Sales]])</f>
        <v>11995.99</v>
      </c>
      <c r="J6" s="1">
        <f>SUM(Table314[[#This Row],[Total Sales]]+Table39[[#This Row],[Total Sales]]+Table3[[#This Row],[Total Sales]]+Table322[[#This Row],[Total Sales]]+Table318[[#This Row],[Total Sales]])</f>
        <v>100000</v>
      </c>
      <c r="L6" t="s">
        <v>36</v>
      </c>
      <c r="M6" cm="1">
        <f t="array" ref="M6">Table423[Hours]</f>
        <v>1449</v>
      </c>
      <c r="N6" cm="1">
        <f t="array" ref="N6">Table423[Wages]</f>
        <v>12345</v>
      </c>
    </row>
    <row r="7" spans="1:14" x14ac:dyDescent="0.3">
      <c r="A7" t="s">
        <v>8</v>
      </c>
      <c r="B7">
        <f>SUM(Table112[[#This Row],[Sales]]+Table16[[#This Row],[Sales]]+Table1[[#This Row],[Sales]]+Table120[[#This Row],[Sales]]+Table116[[#This Row],[Sales]])</f>
        <v>139765.6</v>
      </c>
      <c r="C7">
        <f>SUM(Table112[[#This Row],[Sales last year]]+Table16[[#This Row],[Sales last year]]+Table1[[#This Row],[Sales last year]]+Table120[[#This Row],[Sales last year]]+Table116[[#This Row],[Sales last year]])</f>
        <v>76480.55</v>
      </c>
      <c r="E7" s="1" t="s">
        <v>18</v>
      </c>
      <c r="F7" s="2">
        <f>Table326[[#This Row],[Sales]]/Table326[[#This Row],[Total Sales]]</f>
        <v>0.2170966</v>
      </c>
      <c r="G7" s="1"/>
      <c r="H7" s="1" t="s">
        <v>24</v>
      </c>
      <c r="I7" s="1">
        <f>SUM(Table314[[#This Row],[Sales]]+Table39[[#This Row],[Sales]]+Table3[[#This Row],[Sales]]+Table322[[#This Row],[Sales]]+Table318[[#This Row],[Sales]])</f>
        <v>21709.66</v>
      </c>
      <c r="J7" s="1">
        <f>SUM(Table314[[#This Row],[Total Sales]]+Table39[[#This Row],[Total Sales]]+Table3[[#This Row],[Total Sales]]+Table322[[#This Row],[Total Sales]]+Table318[[#This Row],[Total Sales]])</f>
        <v>100000</v>
      </c>
    </row>
    <row r="8" spans="1:14" x14ac:dyDescent="0.3">
      <c r="A8" t="s">
        <v>9</v>
      </c>
      <c r="B8">
        <f>SUM(Table112[[#This Row],[Sales]]+Table16[[#This Row],[Sales]]+Table1[[#This Row],[Sales]]+Table120[[#This Row],[Sales]]+Table116[[#This Row],[Sales]])</f>
        <v>111616.7</v>
      </c>
      <c r="C8">
        <f>SUM(Table112[[#This Row],[Sales last year]]+Table16[[#This Row],[Sales last year]]+Table1[[#This Row],[Sales last year]]+Table120[[#This Row],[Sales last year]]+Table116[[#This Row],[Sales last year]])</f>
        <v>60620</v>
      </c>
      <c r="G8" s="1"/>
    </row>
    <row r="9" spans="1:14" x14ac:dyDescent="0.3">
      <c r="A9" t="s">
        <v>10</v>
      </c>
      <c r="B9">
        <f>SUM(Table112[[#This Row],[Sales]]+Table16[[#This Row],[Sales]]+Table1[[#This Row],[Sales]]+Table120[[#This Row],[Sales]]+Table116[[#This Row],[Sales]])</f>
        <v>128392.8</v>
      </c>
      <c r="C9">
        <f>SUM(Table112[[#This Row],[Sales last year]]+Table16[[#This Row],[Sales last year]]+Table1[[#This Row],[Sales last year]]+Table120[[#This Row],[Sales last year]]+Table116[[#This Row],[Sales last year]])</f>
        <v>61725</v>
      </c>
    </row>
    <row r="10" spans="1:14" x14ac:dyDescent="0.3">
      <c r="A10" t="s">
        <v>11</v>
      </c>
      <c r="B10">
        <f>SUM(Table112[[#This Row],[Sales]]+Table16[[#This Row],[Sales]]+Table1[[#This Row],[Sales]]+Table120[[#This Row],[Sales]]+Table116[[#This Row],[Sales]])</f>
        <v>116263.9</v>
      </c>
      <c r="C10">
        <f>SUM(Table112[[#This Row],[Sales last year]]+Table16[[#This Row],[Sales last year]]+Table1[[#This Row],[Sales last year]]+Table120[[#This Row],[Sales last year]]+Table116[[#This Row],[Sales last year]])</f>
        <v>117283.9</v>
      </c>
    </row>
    <row r="11" spans="1:14" x14ac:dyDescent="0.3">
      <c r="A11" t="s">
        <v>12</v>
      </c>
      <c r="B11">
        <f>SUM(Table112[[#This Row],[Sales]]+Table16[[#This Row],[Sales]]+Table1[[#This Row],[Sales]]+Table120[[#This Row],[Sales]]+Table116[[#This Row],[Sales]])</f>
        <v>156469.5</v>
      </c>
      <c r="C11">
        <f>SUM(Table112[[#This Row],[Sales last year]]+Table16[[#This Row],[Sales last year]]+Table1[[#This Row],[Sales last year]]+Table120[[#This Row],[Sales last year]]+Table116[[#This Row],[Sales last year]])</f>
        <v>172839.45</v>
      </c>
    </row>
    <row r="12" spans="1:14" x14ac:dyDescent="0.3">
      <c r="A12" t="s">
        <v>13</v>
      </c>
      <c r="B12">
        <f>SUM(Table112[[#This Row],[Sales]]+Table16[[#This Row],[Sales]]+Table1[[#This Row],[Sales]]+Table120[[#This Row],[Sales]]+Table116[[#This Row],[Sales]])</f>
        <v>128217.90000000001</v>
      </c>
      <c r="C12">
        <f>SUM(Table112[[#This Row],[Sales last year]]+Table16[[#This Row],[Sales last year]]+Table1[[#This Row],[Sales last year]]+Table120[[#This Row],[Sales last year]]+Table116[[#This Row],[Sales last year]])</f>
        <v>228394.5</v>
      </c>
      <c r="G12" s="1"/>
    </row>
    <row r="13" spans="1:14" x14ac:dyDescent="0.3">
      <c r="A13" t="s">
        <v>14</v>
      </c>
      <c r="B13">
        <f>SUM(Table112[[#This Row],[Sales]]+Table16[[#This Row],[Sales]]+Table1[[#This Row],[Sales]]+Table120[[#This Row],[Sales]]+Table116[[#This Row],[Sales]])</f>
        <v>100617.90000000001</v>
      </c>
      <c r="C13">
        <f>SUM(Table112[[#This Row],[Sales last year]]+Table16[[#This Row],[Sales last year]]+Table1[[#This Row],[Sales last year]]+Table120[[#This Row],[Sales last year]]+Table116[[#This Row],[Sales last year]])</f>
        <v>156566.55000000002</v>
      </c>
      <c r="G13" s="1"/>
    </row>
    <row r="14" spans="1:14" x14ac:dyDescent="0.3">
      <c r="A14" t="s">
        <v>2</v>
      </c>
      <c r="B14">
        <f>SUM(Table112[[#This Row],[Sales]]+Table16[[#This Row],[Sales]]+Table1[[#This Row],[Sales]]+Table120[[#This Row],[Sales]]+Table116[[#This Row],[Sales]])</f>
        <v>11172.9</v>
      </c>
      <c r="C14">
        <f>SUM(Table112[[#This Row],[Sales last year]]+Table16[[#This Row],[Sales last year]]+Table1[[#This Row],[Sales last year]]+Table120[[#This Row],[Sales last year]]+Table116[[#This Row],[Sales last year]])</f>
        <v>49462.75</v>
      </c>
      <c r="G14" s="1"/>
    </row>
    <row r="15" spans="1:14" x14ac:dyDescent="0.3">
      <c r="G15" s="1"/>
    </row>
    <row r="16" spans="1:14" x14ac:dyDescent="0.3">
      <c r="G16" s="1"/>
    </row>
    <row r="21" spans="5:7" x14ac:dyDescent="0.3">
      <c r="E21" s="1"/>
      <c r="F21" s="1"/>
      <c r="G21" s="1"/>
    </row>
  </sheetData>
  <phoneticPr fontId="1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Shop 1</vt:lpstr>
      <vt:lpstr>Shop 2</vt:lpstr>
      <vt:lpstr>Shop 3</vt:lpstr>
      <vt:lpstr>Shop 4</vt:lpstr>
      <vt:lpstr>Shop 5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Billore</dc:creator>
  <cp:lastModifiedBy>Aditya Billore</cp:lastModifiedBy>
  <dcterms:created xsi:type="dcterms:W3CDTF">2023-01-09T11:02:31Z</dcterms:created>
  <dcterms:modified xsi:type="dcterms:W3CDTF">2023-03-07T12:27:40Z</dcterms:modified>
</cp:coreProperties>
</file>